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drawings/drawing6.xml" ContentType="application/vnd.openxmlformats-officedocument.drawing+xml"/>
  <Override PartName="/xl/ctrlProps/ctrlProp9.xml" ContentType="application/vnd.ms-excel.controlproperties+xml"/>
  <Override PartName="/xl/drawings/drawing7.xml" ContentType="application/vnd.openxmlformats-officedocument.drawing+xml"/>
  <Override PartName="/xl/ctrlProps/ctrlProp10.xml" ContentType="application/vnd.ms-excel.controlproperties+xml"/>
  <Override PartName="/xl/drawings/drawing8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530" yWindow="180" windowWidth="14805" windowHeight="12015" tabRatio="925" firstSheet="2" activeTab="6"/>
  </bookViews>
  <sheets>
    <sheet name="Agents" sheetId="1" r:id="rId1"/>
    <sheet name="Conge maj" sheetId="2" r:id="rId2"/>
    <sheet name="Conges" sheetId="8" r:id="rId3"/>
    <sheet name="tableau_congé" sheetId="17" r:id="rId4"/>
    <sheet name="Feuil1" sheetId="32" r:id="rId5"/>
    <sheet name="recherche" sheetId="16" r:id="rId6"/>
    <sheet name="Bdd" sheetId="3" r:id="rId7"/>
    <sheet name="FM-DT" sheetId="10" r:id="rId8"/>
    <sheet name="BDD TAMPON" sheetId="33" r:id="rId9"/>
    <sheet name="planning" sheetId="6" r:id="rId10"/>
    <sheet name="pdf" sheetId="31" r:id="rId11"/>
    <sheet name="affichage" sheetId="19" r:id="rId12"/>
    <sheet name="Cherche_Congé" sheetId="13" r:id="rId13"/>
    <sheet name="tableau" sheetId="5" r:id="rId14"/>
    <sheet name="couleur" sheetId="18" r:id="rId15"/>
    <sheet name="hexacolor" sheetId="21" r:id="rId16"/>
    <sheet name="Calendrier" sheetId="4" r:id="rId17"/>
    <sheet name="jour semaine" sheetId="7" r:id="rId18"/>
    <sheet name="classement" sheetId="11" r:id="rId19"/>
    <sheet name="avertissement" sheetId="14" r:id="rId20"/>
    <sheet name="Exeptions" sheetId="15" r:id="rId21"/>
    <sheet name="formulevba" sheetId="20" r:id="rId22"/>
    <sheet name="temps" sheetId="29" r:id="rId23"/>
    <sheet name="code" sheetId="30" r:id="rId24"/>
  </sheets>
  <functionGroups builtInGroupCount="17"/>
  <definedNames>
    <definedName name="_xlnm._FilterDatabase" localSheetId="6" hidden="1">Bdd!$A$21:$BP$21</definedName>
    <definedName name="Agent">OFFSET(Agents!$A$1,,,COUNTA(Agents!$A:$A)+1,)</definedName>
    <definedName name="Bdd">OFFSET(Bdd!$AX$21,2,,COUNT(Bdd!$AC:$AC),5)</definedName>
    <definedName name="CongeTAb">OFFSET(tableau_congé!$Q$4,,,COUNT(tableau_congé!$B:$B)+1,4)</definedName>
    <definedName name="exep">Exeptions!$A$1:$A$50</definedName>
  </definedNames>
  <calcPr calcId="145621"/>
</workbook>
</file>

<file path=xl/calcChain.xml><?xml version="1.0" encoding="utf-8"?>
<calcChain xmlns="http://schemas.openxmlformats.org/spreadsheetml/2006/main">
  <c r="BC23" i="3" l="1"/>
  <c r="BC24" i="3"/>
  <c r="BC25" i="3"/>
  <c r="BC26" i="3"/>
  <c r="BC27" i="3"/>
  <c r="BC28" i="3"/>
  <c r="BC29" i="3"/>
  <c r="BC30" i="3"/>
  <c r="BC31" i="3"/>
  <c r="BC32" i="3"/>
  <c r="BC33" i="3"/>
  <c r="BC34" i="3"/>
  <c r="BC35" i="3"/>
  <c r="BC36" i="3"/>
  <c r="BC37" i="3"/>
  <c r="BC38" i="3"/>
  <c r="BC39" i="3"/>
  <c r="BC40" i="3"/>
  <c r="BC41" i="3"/>
  <c r="BC42" i="3"/>
  <c r="BC43" i="3"/>
  <c r="BC44" i="3"/>
  <c r="BC45" i="3"/>
  <c r="BC46" i="3"/>
  <c r="BC47" i="3"/>
  <c r="BC48" i="3"/>
  <c r="BC49" i="3"/>
  <c r="BC50" i="3"/>
  <c r="BC51" i="3"/>
  <c r="BC52" i="3"/>
  <c r="BC53" i="3"/>
  <c r="BC54" i="3"/>
  <c r="BC55" i="3"/>
  <c r="BC56" i="3"/>
  <c r="BC57" i="3"/>
  <c r="BC58" i="3"/>
  <c r="BC59" i="3"/>
  <c r="BC60" i="3"/>
  <c r="BC61" i="3"/>
  <c r="BC62" i="3"/>
  <c r="BC22" i="3"/>
  <c r="A5" i="17"/>
  <c r="B5" i="17"/>
  <c r="A6" i="17"/>
  <c r="B6" i="17"/>
  <c r="A7" i="17"/>
  <c r="B7" i="17"/>
  <c r="A8" i="17"/>
  <c r="B8" i="17"/>
  <c r="A9" i="17"/>
  <c r="A10" i="17" s="1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T5" i="17"/>
  <c r="T6" i="17"/>
  <c r="T7" i="17"/>
  <c r="T8" i="17"/>
  <c r="T9" i="17"/>
  <c r="T10" i="17"/>
  <c r="T11" i="17"/>
  <c r="T12" i="17"/>
  <c r="T13" i="17"/>
  <c r="T14" i="17"/>
  <c r="T15" i="17"/>
  <c r="T16" i="17"/>
  <c r="T20" i="17"/>
  <c r="T19" i="17"/>
  <c r="T18" i="17"/>
  <c r="T21" i="17"/>
  <c r="T23" i="17"/>
  <c r="T25" i="17"/>
  <c r="T27" i="17"/>
  <c r="T29" i="17"/>
  <c r="T32" i="17"/>
  <c r="T31" i="17"/>
  <c r="T17" i="17"/>
  <c r="T22" i="17"/>
  <c r="T24" i="17"/>
  <c r="T26" i="17"/>
  <c r="T28" i="17"/>
  <c r="T30" i="17"/>
  <c r="T34" i="17"/>
  <c r="T38" i="17"/>
  <c r="T39" i="17"/>
  <c r="T40" i="17"/>
  <c r="T41" i="17"/>
  <c r="T42" i="17"/>
  <c r="T43" i="17"/>
  <c r="T44" i="17"/>
  <c r="T33" i="17"/>
  <c r="T37" i="17"/>
  <c r="T36" i="17"/>
  <c r="T35" i="17"/>
  <c r="A11" i="17" l="1"/>
  <c r="A12" i="17" l="1"/>
  <c r="AC62" i="3"/>
  <c r="Q62" i="3"/>
  <c r="P62" i="3"/>
  <c r="O62" i="3"/>
  <c r="N62" i="3"/>
  <c r="M62" i="3"/>
  <c r="L62" i="3"/>
  <c r="K62" i="3"/>
  <c r="J62" i="3"/>
  <c r="H62" i="3"/>
  <c r="G62" i="3"/>
  <c r="F62" i="3"/>
  <c r="E62" i="3"/>
  <c r="D62" i="3"/>
  <c r="C62" i="3"/>
  <c r="B62" i="3"/>
  <c r="A62" i="3"/>
  <c r="AC61" i="3"/>
  <c r="Q61" i="3"/>
  <c r="P61" i="3"/>
  <c r="O61" i="3"/>
  <c r="N61" i="3"/>
  <c r="M61" i="3"/>
  <c r="L61" i="3"/>
  <c r="K61" i="3"/>
  <c r="J61" i="3"/>
  <c r="H61" i="3"/>
  <c r="G61" i="3"/>
  <c r="F61" i="3"/>
  <c r="E61" i="3"/>
  <c r="D61" i="3"/>
  <c r="C61" i="3"/>
  <c r="B61" i="3"/>
  <c r="A61" i="3"/>
  <c r="AC60" i="3"/>
  <c r="Q60" i="3"/>
  <c r="P60" i="3"/>
  <c r="O60" i="3"/>
  <c r="N60" i="3"/>
  <c r="M60" i="3"/>
  <c r="L60" i="3"/>
  <c r="K60" i="3"/>
  <c r="J60" i="3"/>
  <c r="H60" i="3"/>
  <c r="G60" i="3"/>
  <c r="F60" i="3"/>
  <c r="E60" i="3"/>
  <c r="D60" i="3"/>
  <c r="C60" i="3"/>
  <c r="B60" i="3"/>
  <c r="A60" i="3"/>
  <c r="AC59" i="3"/>
  <c r="Q59" i="3"/>
  <c r="P59" i="3"/>
  <c r="O59" i="3"/>
  <c r="N59" i="3"/>
  <c r="M59" i="3"/>
  <c r="L59" i="3"/>
  <c r="K59" i="3"/>
  <c r="J59" i="3"/>
  <c r="H59" i="3"/>
  <c r="G59" i="3"/>
  <c r="F59" i="3"/>
  <c r="E59" i="3"/>
  <c r="D59" i="3"/>
  <c r="C59" i="3"/>
  <c r="B59" i="3"/>
  <c r="A59" i="3"/>
  <c r="AC58" i="3"/>
  <c r="Q58" i="3"/>
  <c r="P58" i="3"/>
  <c r="O58" i="3"/>
  <c r="N58" i="3"/>
  <c r="M58" i="3"/>
  <c r="L58" i="3"/>
  <c r="K58" i="3"/>
  <c r="J58" i="3"/>
  <c r="H58" i="3"/>
  <c r="G58" i="3"/>
  <c r="F58" i="3"/>
  <c r="E58" i="3"/>
  <c r="D58" i="3"/>
  <c r="C58" i="3"/>
  <c r="B58" i="3"/>
  <c r="A58" i="3"/>
  <c r="AC57" i="3"/>
  <c r="Q57" i="3"/>
  <c r="P57" i="3"/>
  <c r="O57" i="3"/>
  <c r="N57" i="3"/>
  <c r="M57" i="3"/>
  <c r="L57" i="3"/>
  <c r="K57" i="3"/>
  <c r="J57" i="3"/>
  <c r="H57" i="3"/>
  <c r="G57" i="3"/>
  <c r="F57" i="3"/>
  <c r="E57" i="3"/>
  <c r="D57" i="3"/>
  <c r="C57" i="3"/>
  <c r="B57" i="3"/>
  <c r="A57" i="3"/>
  <c r="AC56" i="3"/>
  <c r="Q56" i="3"/>
  <c r="P56" i="3"/>
  <c r="O56" i="3"/>
  <c r="N56" i="3"/>
  <c r="M56" i="3"/>
  <c r="L56" i="3"/>
  <c r="K56" i="3"/>
  <c r="J56" i="3"/>
  <c r="H56" i="3"/>
  <c r="G56" i="3"/>
  <c r="F56" i="3"/>
  <c r="E56" i="3"/>
  <c r="D56" i="3"/>
  <c r="C56" i="3"/>
  <c r="B56" i="3"/>
  <c r="A56" i="3"/>
  <c r="AC55" i="3"/>
  <c r="Q55" i="3"/>
  <c r="P55" i="3"/>
  <c r="O55" i="3"/>
  <c r="N55" i="3"/>
  <c r="M55" i="3"/>
  <c r="L55" i="3"/>
  <c r="K55" i="3"/>
  <c r="J55" i="3"/>
  <c r="H55" i="3"/>
  <c r="G55" i="3"/>
  <c r="F55" i="3"/>
  <c r="E55" i="3"/>
  <c r="D55" i="3"/>
  <c r="C55" i="3"/>
  <c r="B55" i="3"/>
  <c r="A55" i="3"/>
  <c r="AC54" i="3"/>
  <c r="Q54" i="3"/>
  <c r="P54" i="3"/>
  <c r="O54" i="3"/>
  <c r="N54" i="3"/>
  <c r="M54" i="3"/>
  <c r="L54" i="3"/>
  <c r="K54" i="3"/>
  <c r="J54" i="3"/>
  <c r="H54" i="3"/>
  <c r="G54" i="3"/>
  <c r="F54" i="3"/>
  <c r="E54" i="3"/>
  <c r="D54" i="3"/>
  <c r="C54" i="3"/>
  <c r="B54" i="3"/>
  <c r="A54" i="3"/>
  <c r="AC53" i="3"/>
  <c r="Q53" i="3"/>
  <c r="P53" i="3"/>
  <c r="O53" i="3"/>
  <c r="N53" i="3"/>
  <c r="M53" i="3"/>
  <c r="L53" i="3"/>
  <c r="K53" i="3"/>
  <c r="J53" i="3"/>
  <c r="H53" i="3"/>
  <c r="G53" i="3"/>
  <c r="F53" i="3"/>
  <c r="E53" i="3"/>
  <c r="D53" i="3"/>
  <c r="C53" i="3"/>
  <c r="B53" i="3"/>
  <c r="A53" i="3"/>
  <c r="AC52" i="3"/>
  <c r="Q52" i="3"/>
  <c r="P52" i="3"/>
  <c r="O52" i="3"/>
  <c r="N52" i="3"/>
  <c r="M52" i="3"/>
  <c r="L52" i="3"/>
  <c r="K52" i="3"/>
  <c r="J52" i="3"/>
  <c r="H52" i="3"/>
  <c r="G52" i="3"/>
  <c r="F52" i="3"/>
  <c r="E52" i="3"/>
  <c r="D52" i="3"/>
  <c r="C52" i="3"/>
  <c r="B52" i="3"/>
  <c r="A52" i="3"/>
  <c r="AC51" i="3"/>
  <c r="Q51" i="3"/>
  <c r="P51" i="3"/>
  <c r="O51" i="3"/>
  <c r="N51" i="3"/>
  <c r="M51" i="3"/>
  <c r="L51" i="3"/>
  <c r="K51" i="3"/>
  <c r="J51" i="3"/>
  <c r="H51" i="3"/>
  <c r="G51" i="3"/>
  <c r="F51" i="3"/>
  <c r="E51" i="3"/>
  <c r="D51" i="3"/>
  <c r="C51" i="3"/>
  <c r="B51" i="3"/>
  <c r="A51" i="3"/>
  <c r="AC50" i="3"/>
  <c r="Q50" i="3"/>
  <c r="P50" i="3"/>
  <c r="O50" i="3"/>
  <c r="N50" i="3"/>
  <c r="M50" i="3"/>
  <c r="L50" i="3"/>
  <c r="K50" i="3"/>
  <c r="J50" i="3"/>
  <c r="H50" i="3"/>
  <c r="G50" i="3"/>
  <c r="F50" i="3"/>
  <c r="E50" i="3"/>
  <c r="D50" i="3"/>
  <c r="C50" i="3"/>
  <c r="B50" i="3"/>
  <c r="A50" i="3"/>
  <c r="AC49" i="3"/>
  <c r="Q49" i="3"/>
  <c r="P49" i="3"/>
  <c r="O49" i="3"/>
  <c r="N49" i="3"/>
  <c r="M49" i="3"/>
  <c r="L49" i="3"/>
  <c r="K49" i="3"/>
  <c r="J49" i="3"/>
  <c r="H49" i="3"/>
  <c r="G49" i="3"/>
  <c r="F49" i="3"/>
  <c r="E49" i="3"/>
  <c r="D49" i="3"/>
  <c r="C49" i="3"/>
  <c r="B49" i="3"/>
  <c r="A49" i="3"/>
  <c r="AC48" i="3"/>
  <c r="Q48" i="3"/>
  <c r="P48" i="3"/>
  <c r="O48" i="3"/>
  <c r="N48" i="3"/>
  <c r="M48" i="3"/>
  <c r="L48" i="3"/>
  <c r="K48" i="3"/>
  <c r="J48" i="3"/>
  <c r="H48" i="3"/>
  <c r="G48" i="3"/>
  <c r="F48" i="3"/>
  <c r="E48" i="3"/>
  <c r="D48" i="3"/>
  <c r="C48" i="3"/>
  <c r="B48" i="3"/>
  <c r="A48" i="3"/>
  <c r="AC47" i="3"/>
  <c r="Q47" i="3"/>
  <c r="P47" i="3"/>
  <c r="O47" i="3"/>
  <c r="N47" i="3"/>
  <c r="M47" i="3"/>
  <c r="L47" i="3"/>
  <c r="K47" i="3"/>
  <c r="J47" i="3"/>
  <c r="H47" i="3"/>
  <c r="G47" i="3"/>
  <c r="F47" i="3"/>
  <c r="E47" i="3"/>
  <c r="D47" i="3"/>
  <c r="C47" i="3"/>
  <c r="B47" i="3"/>
  <c r="A47" i="3"/>
  <c r="AC46" i="3"/>
  <c r="Q46" i="3"/>
  <c r="P46" i="3"/>
  <c r="O46" i="3"/>
  <c r="N46" i="3"/>
  <c r="M46" i="3"/>
  <c r="L46" i="3"/>
  <c r="K46" i="3"/>
  <c r="J46" i="3"/>
  <c r="H46" i="3"/>
  <c r="G46" i="3"/>
  <c r="F46" i="3"/>
  <c r="E46" i="3"/>
  <c r="D46" i="3"/>
  <c r="C46" i="3"/>
  <c r="B46" i="3"/>
  <c r="A46" i="3"/>
  <c r="AC45" i="3"/>
  <c r="Q45" i="3"/>
  <c r="P45" i="3"/>
  <c r="O45" i="3"/>
  <c r="N45" i="3"/>
  <c r="M45" i="3"/>
  <c r="L45" i="3"/>
  <c r="K45" i="3"/>
  <c r="J45" i="3"/>
  <c r="H45" i="3"/>
  <c r="G45" i="3"/>
  <c r="F45" i="3"/>
  <c r="E45" i="3"/>
  <c r="D45" i="3"/>
  <c r="C45" i="3"/>
  <c r="B45" i="3"/>
  <c r="A45" i="3"/>
  <c r="AC44" i="3"/>
  <c r="Q44" i="3"/>
  <c r="P44" i="3"/>
  <c r="O44" i="3"/>
  <c r="N44" i="3"/>
  <c r="M44" i="3"/>
  <c r="L44" i="3"/>
  <c r="K44" i="3"/>
  <c r="J44" i="3"/>
  <c r="H44" i="3"/>
  <c r="G44" i="3"/>
  <c r="F44" i="3"/>
  <c r="E44" i="3"/>
  <c r="D44" i="3"/>
  <c r="C44" i="3"/>
  <c r="B44" i="3"/>
  <c r="A44" i="3"/>
  <c r="AC43" i="3"/>
  <c r="Q43" i="3"/>
  <c r="P43" i="3"/>
  <c r="O43" i="3"/>
  <c r="N43" i="3"/>
  <c r="M43" i="3"/>
  <c r="L43" i="3"/>
  <c r="K43" i="3"/>
  <c r="J43" i="3"/>
  <c r="H43" i="3"/>
  <c r="G43" i="3"/>
  <c r="F43" i="3"/>
  <c r="E43" i="3"/>
  <c r="D43" i="3"/>
  <c r="C43" i="3"/>
  <c r="B43" i="3"/>
  <c r="A43" i="3"/>
  <c r="AC42" i="3"/>
  <c r="Q42" i="3"/>
  <c r="P42" i="3"/>
  <c r="O42" i="3"/>
  <c r="N42" i="3"/>
  <c r="M42" i="3"/>
  <c r="L42" i="3"/>
  <c r="K42" i="3"/>
  <c r="J42" i="3"/>
  <c r="H42" i="3"/>
  <c r="G42" i="3"/>
  <c r="F42" i="3"/>
  <c r="E42" i="3"/>
  <c r="D42" i="3"/>
  <c r="C42" i="3"/>
  <c r="B42" i="3"/>
  <c r="A42" i="3"/>
  <c r="AC41" i="3"/>
  <c r="Q41" i="3"/>
  <c r="P41" i="3"/>
  <c r="O41" i="3"/>
  <c r="N41" i="3"/>
  <c r="M41" i="3"/>
  <c r="L41" i="3"/>
  <c r="K41" i="3"/>
  <c r="J41" i="3"/>
  <c r="H41" i="3"/>
  <c r="G41" i="3"/>
  <c r="F41" i="3"/>
  <c r="E41" i="3"/>
  <c r="D41" i="3"/>
  <c r="C41" i="3"/>
  <c r="B41" i="3"/>
  <c r="A41" i="3"/>
  <c r="AC40" i="3"/>
  <c r="Q40" i="3"/>
  <c r="P40" i="3"/>
  <c r="O40" i="3"/>
  <c r="N40" i="3"/>
  <c r="M40" i="3"/>
  <c r="L40" i="3"/>
  <c r="K40" i="3"/>
  <c r="J40" i="3"/>
  <c r="H40" i="3"/>
  <c r="G40" i="3"/>
  <c r="F40" i="3"/>
  <c r="E40" i="3"/>
  <c r="D40" i="3"/>
  <c r="C40" i="3"/>
  <c r="B40" i="3"/>
  <c r="A40" i="3"/>
  <c r="AC39" i="3"/>
  <c r="Q39" i="3"/>
  <c r="P39" i="3"/>
  <c r="O39" i="3"/>
  <c r="N39" i="3"/>
  <c r="M39" i="3"/>
  <c r="L39" i="3"/>
  <c r="K39" i="3"/>
  <c r="J39" i="3"/>
  <c r="H39" i="3"/>
  <c r="G39" i="3"/>
  <c r="F39" i="3"/>
  <c r="E39" i="3"/>
  <c r="D39" i="3"/>
  <c r="C39" i="3"/>
  <c r="B39" i="3"/>
  <c r="A39" i="3"/>
  <c r="AC38" i="3"/>
  <c r="Q38" i="3"/>
  <c r="P38" i="3"/>
  <c r="O38" i="3"/>
  <c r="N38" i="3"/>
  <c r="M38" i="3"/>
  <c r="L38" i="3"/>
  <c r="K38" i="3"/>
  <c r="J38" i="3"/>
  <c r="H38" i="3"/>
  <c r="G38" i="3"/>
  <c r="F38" i="3"/>
  <c r="E38" i="3"/>
  <c r="D38" i="3"/>
  <c r="C38" i="3"/>
  <c r="B38" i="3"/>
  <c r="A38" i="3"/>
  <c r="AC37" i="3"/>
  <c r="Q37" i="3"/>
  <c r="P37" i="3"/>
  <c r="O37" i="3"/>
  <c r="N37" i="3"/>
  <c r="M37" i="3"/>
  <c r="L37" i="3"/>
  <c r="K37" i="3"/>
  <c r="J37" i="3"/>
  <c r="H37" i="3"/>
  <c r="G37" i="3"/>
  <c r="F37" i="3"/>
  <c r="E37" i="3"/>
  <c r="D37" i="3"/>
  <c r="C37" i="3"/>
  <c r="B37" i="3"/>
  <c r="A37" i="3"/>
  <c r="AC36" i="3"/>
  <c r="Q36" i="3"/>
  <c r="P36" i="3"/>
  <c r="O36" i="3"/>
  <c r="N36" i="3"/>
  <c r="M36" i="3"/>
  <c r="L36" i="3"/>
  <c r="K36" i="3"/>
  <c r="J36" i="3"/>
  <c r="H36" i="3"/>
  <c r="G36" i="3"/>
  <c r="F36" i="3"/>
  <c r="E36" i="3"/>
  <c r="D36" i="3"/>
  <c r="C36" i="3"/>
  <c r="B36" i="3"/>
  <c r="A36" i="3"/>
  <c r="AC35" i="3"/>
  <c r="Q35" i="3"/>
  <c r="P35" i="3"/>
  <c r="O35" i="3"/>
  <c r="N35" i="3"/>
  <c r="M35" i="3"/>
  <c r="L35" i="3"/>
  <c r="K35" i="3"/>
  <c r="J35" i="3"/>
  <c r="H35" i="3"/>
  <c r="G35" i="3"/>
  <c r="F35" i="3"/>
  <c r="E35" i="3"/>
  <c r="D35" i="3"/>
  <c r="C35" i="3"/>
  <c r="B35" i="3"/>
  <c r="A35" i="3"/>
  <c r="AC34" i="3"/>
  <c r="Q34" i="3"/>
  <c r="P34" i="3"/>
  <c r="O34" i="3"/>
  <c r="N34" i="3"/>
  <c r="M34" i="3"/>
  <c r="L34" i="3"/>
  <c r="K34" i="3"/>
  <c r="J34" i="3"/>
  <c r="H34" i="3"/>
  <c r="G34" i="3"/>
  <c r="F34" i="3"/>
  <c r="E34" i="3"/>
  <c r="D34" i="3"/>
  <c r="C34" i="3"/>
  <c r="B34" i="3"/>
  <c r="A34" i="3"/>
  <c r="AC33" i="3"/>
  <c r="Q33" i="3"/>
  <c r="P33" i="3"/>
  <c r="O33" i="3"/>
  <c r="N33" i="3"/>
  <c r="M33" i="3"/>
  <c r="L33" i="3"/>
  <c r="K33" i="3"/>
  <c r="J33" i="3"/>
  <c r="H33" i="3"/>
  <c r="G33" i="3"/>
  <c r="F33" i="3"/>
  <c r="E33" i="3"/>
  <c r="D33" i="3"/>
  <c r="C33" i="3"/>
  <c r="B33" i="3"/>
  <c r="A33" i="3"/>
  <c r="AC32" i="3"/>
  <c r="Q32" i="3"/>
  <c r="P32" i="3"/>
  <c r="O32" i="3"/>
  <c r="N32" i="3"/>
  <c r="M32" i="3"/>
  <c r="L32" i="3"/>
  <c r="K32" i="3"/>
  <c r="J32" i="3"/>
  <c r="H32" i="3"/>
  <c r="G32" i="3"/>
  <c r="F32" i="3"/>
  <c r="E32" i="3"/>
  <c r="D32" i="3"/>
  <c r="C32" i="3"/>
  <c r="B32" i="3"/>
  <c r="A32" i="3"/>
  <c r="AC31" i="3"/>
  <c r="Q31" i="3"/>
  <c r="P31" i="3"/>
  <c r="O31" i="3"/>
  <c r="N31" i="3"/>
  <c r="M31" i="3"/>
  <c r="L31" i="3"/>
  <c r="K31" i="3"/>
  <c r="J31" i="3"/>
  <c r="H31" i="3"/>
  <c r="G31" i="3"/>
  <c r="F31" i="3"/>
  <c r="E31" i="3"/>
  <c r="D31" i="3"/>
  <c r="C31" i="3"/>
  <c r="B31" i="3"/>
  <c r="A31" i="3"/>
  <c r="AC30" i="3"/>
  <c r="Q30" i="3"/>
  <c r="P30" i="3"/>
  <c r="O30" i="3"/>
  <c r="N30" i="3"/>
  <c r="M30" i="3"/>
  <c r="L30" i="3"/>
  <c r="K30" i="3"/>
  <c r="J30" i="3"/>
  <c r="H30" i="3"/>
  <c r="G30" i="3"/>
  <c r="F30" i="3"/>
  <c r="E30" i="3"/>
  <c r="D30" i="3"/>
  <c r="C30" i="3"/>
  <c r="B30" i="3"/>
  <c r="A30" i="3"/>
  <c r="AC29" i="3"/>
  <c r="Q29" i="3"/>
  <c r="P29" i="3"/>
  <c r="O29" i="3"/>
  <c r="N29" i="3"/>
  <c r="M29" i="3"/>
  <c r="L29" i="3"/>
  <c r="K29" i="3"/>
  <c r="J29" i="3"/>
  <c r="H29" i="3"/>
  <c r="G29" i="3"/>
  <c r="F29" i="3"/>
  <c r="E29" i="3"/>
  <c r="D29" i="3"/>
  <c r="C29" i="3"/>
  <c r="B29" i="3"/>
  <c r="A29" i="3"/>
  <c r="AC28" i="3"/>
  <c r="Q28" i="3"/>
  <c r="P28" i="3"/>
  <c r="O28" i="3"/>
  <c r="N28" i="3"/>
  <c r="M28" i="3"/>
  <c r="L28" i="3"/>
  <c r="K28" i="3"/>
  <c r="J28" i="3"/>
  <c r="H28" i="3"/>
  <c r="G28" i="3"/>
  <c r="F28" i="3"/>
  <c r="E28" i="3"/>
  <c r="D28" i="3"/>
  <c r="C28" i="3"/>
  <c r="B28" i="3"/>
  <c r="A28" i="3"/>
  <c r="AC27" i="3"/>
  <c r="Q27" i="3"/>
  <c r="P27" i="3"/>
  <c r="O27" i="3"/>
  <c r="N27" i="3"/>
  <c r="M27" i="3"/>
  <c r="L27" i="3"/>
  <c r="K27" i="3"/>
  <c r="J27" i="3"/>
  <c r="H27" i="3"/>
  <c r="G27" i="3"/>
  <c r="F27" i="3"/>
  <c r="E27" i="3"/>
  <c r="D27" i="3"/>
  <c r="C27" i="3"/>
  <c r="B27" i="3"/>
  <c r="A27" i="3"/>
  <c r="AC26" i="3"/>
  <c r="Q26" i="3"/>
  <c r="P26" i="3"/>
  <c r="O26" i="3"/>
  <c r="N26" i="3"/>
  <c r="M26" i="3"/>
  <c r="L26" i="3"/>
  <c r="K26" i="3"/>
  <c r="J26" i="3"/>
  <c r="H26" i="3"/>
  <c r="G26" i="3"/>
  <c r="F26" i="3"/>
  <c r="E26" i="3"/>
  <c r="D26" i="3"/>
  <c r="C26" i="3"/>
  <c r="B26" i="3"/>
  <c r="A26" i="3"/>
  <c r="AC25" i="3"/>
  <c r="Q25" i="3"/>
  <c r="P25" i="3"/>
  <c r="O25" i="3"/>
  <c r="N25" i="3"/>
  <c r="M25" i="3"/>
  <c r="L25" i="3"/>
  <c r="K25" i="3"/>
  <c r="J25" i="3"/>
  <c r="H25" i="3"/>
  <c r="G25" i="3"/>
  <c r="F25" i="3"/>
  <c r="E25" i="3"/>
  <c r="D25" i="3"/>
  <c r="C25" i="3"/>
  <c r="B25" i="3"/>
  <c r="A25" i="3"/>
  <c r="AC24" i="3"/>
  <c r="Q24" i="3"/>
  <c r="P24" i="3"/>
  <c r="O24" i="3"/>
  <c r="N24" i="3"/>
  <c r="M24" i="3"/>
  <c r="L24" i="3"/>
  <c r="K24" i="3"/>
  <c r="J24" i="3"/>
  <c r="H24" i="3"/>
  <c r="G24" i="3"/>
  <c r="F24" i="3"/>
  <c r="E24" i="3"/>
  <c r="D24" i="3"/>
  <c r="C24" i="3"/>
  <c r="B24" i="3"/>
  <c r="A24" i="3"/>
  <c r="AC23" i="3"/>
  <c r="Q23" i="3"/>
  <c r="P23" i="3"/>
  <c r="O23" i="3"/>
  <c r="N23" i="3"/>
  <c r="M23" i="3"/>
  <c r="L23" i="3"/>
  <c r="K23" i="3"/>
  <c r="J23" i="3"/>
  <c r="H23" i="3"/>
  <c r="G23" i="3"/>
  <c r="F23" i="3"/>
  <c r="E23" i="3"/>
  <c r="D23" i="3"/>
  <c r="C23" i="3"/>
  <c r="B23" i="3"/>
  <c r="A23" i="3"/>
  <c r="BC42" i="33"/>
  <c r="AC42" i="33"/>
  <c r="Q42" i="33"/>
  <c r="P42" i="33"/>
  <c r="Y42" i="33" s="1"/>
  <c r="O42" i="33"/>
  <c r="X42" i="33" s="1"/>
  <c r="N42" i="33"/>
  <c r="W42" i="33" s="1"/>
  <c r="M42" i="33"/>
  <c r="V42" i="33" s="1"/>
  <c r="L42" i="33"/>
  <c r="U42" i="33" s="1"/>
  <c r="K42" i="33"/>
  <c r="T42" i="33" s="1"/>
  <c r="J42" i="33"/>
  <c r="S42" i="33" s="1"/>
  <c r="H42" i="33"/>
  <c r="G42" i="33"/>
  <c r="F42" i="33"/>
  <c r="E42" i="33"/>
  <c r="D42" i="33"/>
  <c r="C42" i="33"/>
  <c r="B42" i="33"/>
  <c r="A42" i="33"/>
  <c r="BC41" i="33"/>
  <c r="AC41" i="33"/>
  <c r="Q41" i="33"/>
  <c r="P41" i="33"/>
  <c r="Y41" i="33" s="1"/>
  <c r="O41" i="33"/>
  <c r="X41" i="33" s="1"/>
  <c r="N41" i="33"/>
  <c r="W41" i="33" s="1"/>
  <c r="M41" i="33"/>
  <c r="V41" i="33" s="1"/>
  <c r="L41" i="33"/>
  <c r="U41" i="33" s="1"/>
  <c r="K41" i="33"/>
  <c r="T41" i="33" s="1"/>
  <c r="J41" i="33"/>
  <c r="S41" i="33" s="1"/>
  <c r="H41" i="33"/>
  <c r="G41" i="33"/>
  <c r="F41" i="33"/>
  <c r="E41" i="33"/>
  <c r="D41" i="33"/>
  <c r="C41" i="33"/>
  <c r="B41" i="33"/>
  <c r="A41" i="33"/>
  <c r="BC40" i="33"/>
  <c r="AC40" i="33"/>
  <c r="Q40" i="33"/>
  <c r="P40" i="33"/>
  <c r="Y40" i="33" s="1"/>
  <c r="O40" i="33"/>
  <c r="X40" i="33" s="1"/>
  <c r="N40" i="33"/>
  <c r="W40" i="33" s="1"/>
  <c r="M40" i="33"/>
  <c r="V40" i="33" s="1"/>
  <c r="L40" i="33"/>
  <c r="U40" i="33" s="1"/>
  <c r="K40" i="33"/>
  <c r="T40" i="33" s="1"/>
  <c r="J40" i="33"/>
  <c r="S40" i="33" s="1"/>
  <c r="H40" i="33"/>
  <c r="G40" i="33"/>
  <c r="F40" i="33"/>
  <c r="E40" i="33"/>
  <c r="D40" i="33"/>
  <c r="C40" i="33"/>
  <c r="B40" i="33"/>
  <c r="A40" i="33"/>
  <c r="BC39" i="33"/>
  <c r="AC39" i="33"/>
  <c r="Q39" i="33"/>
  <c r="P39" i="33"/>
  <c r="Y39" i="33" s="1"/>
  <c r="O39" i="33"/>
  <c r="X39" i="33" s="1"/>
  <c r="N39" i="33"/>
  <c r="W39" i="33" s="1"/>
  <c r="M39" i="33"/>
  <c r="V39" i="33" s="1"/>
  <c r="L39" i="33"/>
  <c r="U39" i="33" s="1"/>
  <c r="K39" i="33"/>
  <c r="T39" i="33" s="1"/>
  <c r="J39" i="33"/>
  <c r="S39" i="33" s="1"/>
  <c r="H39" i="33"/>
  <c r="G39" i="33"/>
  <c r="F39" i="33"/>
  <c r="E39" i="33"/>
  <c r="D39" i="33"/>
  <c r="C39" i="33"/>
  <c r="B39" i="33"/>
  <c r="A39" i="33"/>
  <c r="BC38" i="33"/>
  <c r="AC38" i="33"/>
  <c r="Q38" i="33"/>
  <c r="P38" i="33"/>
  <c r="Y38" i="33" s="1"/>
  <c r="O38" i="33"/>
  <c r="X38" i="33" s="1"/>
  <c r="N38" i="33"/>
  <c r="W38" i="33" s="1"/>
  <c r="M38" i="33"/>
  <c r="V38" i="33" s="1"/>
  <c r="L38" i="33"/>
  <c r="U38" i="33" s="1"/>
  <c r="K38" i="33"/>
  <c r="T38" i="33" s="1"/>
  <c r="J38" i="33"/>
  <c r="S38" i="33" s="1"/>
  <c r="H38" i="33"/>
  <c r="G38" i="33"/>
  <c r="F38" i="33"/>
  <c r="E38" i="33"/>
  <c r="D38" i="33"/>
  <c r="C38" i="33"/>
  <c r="B38" i="33"/>
  <c r="A38" i="33"/>
  <c r="BC37" i="33"/>
  <c r="AC37" i="33"/>
  <c r="Q37" i="33"/>
  <c r="P37" i="33"/>
  <c r="Y37" i="33" s="1"/>
  <c r="O37" i="33"/>
  <c r="X37" i="33" s="1"/>
  <c r="N37" i="33"/>
  <c r="W37" i="33" s="1"/>
  <c r="M37" i="33"/>
  <c r="V37" i="33" s="1"/>
  <c r="L37" i="33"/>
  <c r="U37" i="33" s="1"/>
  <c r="K37" i="33"/>
  <c r="T37" i="33" s="1"/>
  <c r="J37" i="33"/>
  <c r="S37" i="33" s="1"/>
  <c r="H37" i="33"/>
  <c r="G37" i="33"/>
  <c r="F37" i="33"/>
  <c r="E37" i="33"/>
  <c r="D37" i="33"/>
  <c r="C37" i="33"/>
  <c r="B37" i="33"/>
  <c r="A37" i="33"/>
  <c r="BC36" i="33"/>
  <c r="AC36" i="33"/>
  <c r="Q36" i="33"/>
  <c r="P36" i="33"/>
  <c r="Y36" i="33" s="1"/>
  <c r="O36" i="33"/>
  <c r="X36" i="33" s="1"/>
  <c r="N36" i="33"/>
  <c r="W36" i="33" s="1"/>
  <c r="M36" i="33"/>
  <c r="V36" i="33" s="1"/>
  <c r="L36" i="33"/>
  <c r="U36" i="33" s="1"/>
  <c r="K36" i="33"/>
  <c r="T36" i="33" s="1"/>
  <c r="J36" i="33"/>
  <c r="S36" i="33" s="1"/>
  <c r="H36" i="33"/>
  <c r="G36" i="33"/>
  <c r="F36" i="33"/>
  <c r="E36" i="33"/>
  <c r="D36" i="33"/>
  <c r="C36" i="33"/>
  <c r="B36" i="33"/>
  <c r="A36" i="33"/>
  <c r="BC35" i="33"/>
  <c r="AC35" i="33"/>
  <c r="Q35" i="33"/>
  <c r="P35" i="33"/>
  <c r="Y35" i="33" s="1"/>
  <c r="O35" i="33"/>
  <c r="X35" i="33" s="1"/>
  <c r="N35" i="33"/>
  <c r="W35" i="33" s="1"/>
  <c r="M35" i="33"/>
  <c r="V35" i="33" s="1"/>
  <c r="L35" i="33"/>
  <c r="U35" i="33" s="1"/>
  <c r="K35" i="33"/>
  <c r="T35" i="33" s="1"/>
  <c r="J35" i="33"/>
  <c r="S35" i="33" s="1"/>
  <c r="H35" i="33"/>
  <c r="G35" i="33"/>
  <c r="F35" i="33"/>
  <c r="E35" i="33"/>
  <c r="D35" i="33"/>
  <c r="C35" i="33"/>
  <c r="B35" i="33"/>
  <c r="A35" i="33"/>
  <c r="BC34" i="33"/>
  <c r="AC34" i="33"/>
  <c r="Q34" i="33"/>
  <c r="P34" i="33"/>
  <c r="Y34" i="33" s="1"/>
  <c r="O34" i="33"/>
  <c r="X34" i="33" s="1"/>
  <c r="N34" i="33"/>
  <c r="W34" i="33" s="1"/>
  <c r="M34" i="33"/>
  <c r="V34" i="33" s="1"/>
  <c r="L34" i="33"/>
  <c r="U34" i="33" s="1"/>
  <c r="K34" i="33"/>
  <c r="T34" i="33" s="1"/>
  <c r="J34" i="33"/>
  <c r="S34" i="33" s="1"/>
  <c r="H34" i="33"/>
  <c r="G34" i="33"/>
  <c r="F34" i="33"/>
  <c r="E34" i="33"/>
  <c r="D34" i="33"/>
  <c r="C34" i="33"/>
  <c r="B34" i="33"/>
  <c r="A34" i="33"/>
  <c r="BC33" i="33"/>
  <c r="AC33" i="33"/>
  <c r="Q33" i="33"/>
  <c r="P33" i="33"/>
  <c r="Y33" i="33" s="1"/>
  <c r="O33" i="33"/>
  <c r="X33" i="33" s="1"/>
  <c r="N33" i="33"/>
  <c r="W33" i="33" s="1"/>
  <c r="M33" i="33"/>
  <c r="V33" i="33" s="1"/>
  <c r="L33" i="33"/>
  <c r="U33" i="33" s="1"/>
  <c r="K33" i="33"/>
  <c r="T33" i="33" s="1"/>
  <c r="J33" i="33"/>
  <c r="S33" i="33" s="1"/>
  <c r="H33" i="33"/>
  <c r="G33" i="33"/>
  <c r="F33" i="33"/>
  <c r="E33" i="33"/>
  <c r="D33" i="33"/>
  <c r="C33" i="33"/>
  <c r="B33" i="33"/>
  <c r="A33" i="33"/>
  <c r="BC32" i="33"/>
  <c r="AC32" i="33"/>
  <c r="Q32" i="33"/>
  <c r="P32" i="33"/>
  <c r="Y32" i="33" s="1"/>
  <c r="O32" i="33"/>
  <c r="X32" i="33" s="1"/>
  <c r="N32" i="33"/>
  <c r="W32" i="33" s="1"/>
  <c r="M32" i="33"/>
  <c r="V32" i="33" s="1"/>
  <c r="L32" i="33"/>
  <c r="U32" i="33" s="1"/>
  <c r="K32" i="33"/>
  <c r="T32" i="33" s="1"/>
  <c r="J32" i="33"/>
  <c r="S32" i="33" s="1"/>
  <c r="H32" i="33"/>
  <c r="G32" i="33"/>
  <c r="F32" i="33"/>
  <c r="E32" i="33"/>
  <c r="D32" i="33"/>
  <c r="C32" i="33"/>
  <c r="B32" i="33"/>
  <c r="A32" i="33"/>
  <c r="BC31" i="33"/>
  <c r="AC31" i="33"/>
  <c r="Q31" i="33"/>
  <c r="P31" i="33"/>
  <c r="Y31" i="33" s="1"/>
  <c r="O31" i="33"/>
  <c r="X31" i="33" s="1"/>
  <c r="N31" i="33"/>
  <c r="W31" i="33" s="1"/>
  <c r="M31" i="33"/>
  <c r="V31" i="33" s="1"/>
  <c r="L31" i="33"/>
  <c r="U31" i="33" s="1"/>
  <c r="K31" i="33"/>
  <c r="T31" i="33" s="1"/>
  <c r="J31" i="33"/>
  <c r="S31" i="33" s="1"/>
  <c r="H31" i="33"/>
  <c r="G31" i="33"/>
  <c r="F31" i="33"/>
  <c r="E31" i="33"/>
  <c r="D31" i="33"/>
  <c r="C31" i="33"/>
  <c r="B31" i="33"/>
  <c r="A31" i="33"/>
  <c r="BC30" i="33"/>
  <c r="AC30" i="33"/>
  <c r="Q30" i="33"/>
  <c r="P30" i="33"/>
  <c r="Y30" i="33" s="1"/>
  <c r="O30" i="33"/>
  <c r="X30" i="33" s="1"/>
  <c r="N30" i="33"/>
  <c r="W30" i="33" s="1"/>
  <c r="M30" i="33"/>
  <c r="V30" i="33" s="1"/>
  <c r="L30" i="33"/>
  <c r="U30" i="33" s="1"/>
  <c r="K30" i="33"/>
  <c r="T30" i="33" s="1"/>
  <c r="J30" i="33"/>
  <c r="S30" i="33" s="1"/>
  <c r="H30" i="33"/>
  <c r="G30" i="33"/>
  <c r="F30" i="33"/>
  <c r="E30" i="33"/>
  <c r="D30" i="33"/>
  <c r="C30" i="33"/>
  <c r="B30" i="33"/>
  <c r="A30" i="33"/>
  <c r="BC29" i="33"/>
  <c r="AC29" i="33"/>
  <c r="Q29" i="33"/>
  <c r="P29" i="33"/>
  <c r="Y29" i="33" s="1"/>
  <c r="O29" i="33"/>
  <c r="X29" i="33" s="1"/>
  <c r="N29" i="33"/>
  <c r="W29" i="33" s="1"/>
  <c r="M29" i="33"/>
  <c r="V29" i="33" s="1"/>
  <c r="L29" i="33"/>
  <c r="U29" i="33" s="1"/>
  <c r="K29" i="33"/>
  <c r="T29" i="33" s="1"/>
  <c r="J29" i="33"/>
  <c r="S29" i="33" s="1"/>
  <c r="H29" i="33"/>
  <c r="G29" i="33"/>
  <c r="F29" i="33"/>
  <c r="E29" i="33"/>
  <c r="D29" i="33"/>
  <c r="C29" i="33"/>
  <c r="B29" i="33"/>
  <c r="A29" i="33"/>
  <c r="BC28" i="33"/>
  <c r="AC28" i="33"/>
  <c r="Q28" i="33"/>
  <c r="P28" i="33"/>
  <c r="Y28" i="33" s="1"/>
  <c r="O28" i="33"/>
  <c r="X28" i="33" s="1"/>
  <c r="N28" i="33"/>
  <c r="W28" i="33" s="1"/>
  <c r="M28" i="33"/>
  <c r="V28" i="33" s="1"/>
  <c r="L28" i="33"/>
  <c r="U28" i="33" s="1"/>
  <c r="K28" i="33"/>
  <c r="T28" i="33" s="1"/>
  <c r="J28" i="33"/>
  <c r="S28" i="33" s="1"/>
  <c r="H28" i="33"/>
  <c r="G28" i="33"/>
  <c r="F28" i="33"/>
  <c r="E28" i="33"/>
  <c r="D28" i="33"/>
  <c r="C28" i="33"/>
  <c r="B28" i="33"/>
  <c r="A28" i="33"/>
  <c r="BC27" i="33"/>
  <c r="AC27" i="33"/>
  <c r="Q27" i="33"/>
  <c r="P27" i="33"/>
  <c r="Y27" i="33" s="1"/>
  <c r="O27" i="33"/>
  <c r="X27" i="33" s="1"/>
  <c r="N27" i="33"/>
  <c r="W27" i="33" s="1"/>
  <c r="M27" i="33"/>
  <c r="V27" i="33" s="1"/>
  <c r="L27" i="33"/>
  <c r="U27" i="33" s="1"/>
  <c r="K27" i="33"/>
  <c r="T27" i="33" s="1"/>
  <c r="J27" i="33"/>
  <c r="S27" i="33" s="1"/>
  <c r="H27" i="33"/>
  <c r="G27" i="33"/>
  <c r="F27" i="33"/>
  <c r="E27" i="33"/>
  <c r="D27" i="33"/>
  <c r="C27" i="33"/>
  <c r="B27" i="33"/>
  <c r="A27" i="33"/>
  <c r="BC26" i="33"/>
  <c r="AC26" i="33"/>
  <c r="Q26" i="33"/>
  <c r="P26" i="33"/>
  <c r="Y26" i="33" s="1"/>
  <c r="O26" i="33"/>
  <c r="X26" i="33" s="1"/>
  <c r="N26" i="33"/>
  <c r="W26" i="33" s="1"/>
  <c r="M26" i="33"/>
  <c r="V26" i="33" s="1"/>
  <c r="L26" i="33"/>
  <c r="U26" i="33" s="1"/>
  <c r="K26" i="33"/>
  <c r="T26" i="33" s="1"/>
  <c r="J26" i="33"/>
  <c r="S26" i="33" s="1"/>
  <c r="H26" i="33"/>
  <c r="G26" i="33"/>
  <c r="F26" i="33"/>
  <c r="E26" i="33"/>
  <c r="D26" i="33"/>
  <c r="C26" i="33"/>
  <c r="B26" i="33"/>
  <c r="A26" i="33"/>
  <c r="BC25" i="33"/>
  <c r="AC25" i="33"/>
  <c r="Q25" i="33"/>
  <c r="P25" i="33"/>
  <c r="Y25" i="33" s="1"/>
  <c r="O25" i="33"/>
  <c r="X25" i="33" s="1"/>
  <c r="N25" i="33"/>
  <c r="W25" i="33" s="1"/>
  <c r="M25" i="33"/>
  <c r="V25" i="33" s="1"/>
  <c r="L25" i="33"/>
  <c r="U25" i="33" s="1"/>
  <c r="K25" i="33"/>
  <c r="T25" i="33" s="1"/>
  <c r="J25" i="33"/>
  <c r="S25" i="33" s="1"/>
  <c r="H25" i="33"/>
  <c r="G25" i="33"/>
  <c r="F25" i="33"/>
  <c r="E25" i="33"/>
  <c r="D25" i="33"/>
  <c r="C25" i="33"/>
  <c r="B25" i="33"/>
  <c r="A25" i="33"/>
  <c r="BC24" i="33"/>
  <c r="AC24" i="33"/>
  <c r="Q24" i="33"/>
  <c r="P24" i="33"/>
  <c r="Y24" i="33" s="1"/>
  <c r="O24" i="33"/>
  <c r="X24" i="33" s="1"/>
  <c r="N24" i="33"/>
  <c r="W24" i="33" s="1"/>
  <c r="M24" i="33"/>
  <c r="V24" i="33" s="1"/>
  <c r="L24" i="33"/>
  <c r="U24" i="33" s="1"/>
  <c r="K24" i="33"/>
  <c r="T24" i="33" s="1"/>
  <c r="J24" i="33"/>
  <c r="S24" i="33" s="1"/>
  <c r="H24" i="33"/>
  <c r="G24" i="33"/>
  <c r="F24" i="33"/>
  <c r="E24" i="33"/>
  <c r="D24" i="33"/>
  <c r="C24" i="33"/>
  <c r="B24" i="33"/>
  <c r="A24" i="33"/>
  <c r="BC23" i="33"/>
  <c r="AC23" i="33"/>
  <c r="Q23" i="33"/>
  <c r="P23" i="33"/>
  <c r="Y23" i="33" s="1"/>
  <c r="O23" i="33"/>
  <c r="X23" i="33" s="1"/>
  <c r="N23" i="33"/>
  <c r="W23" i="33" s="1"/>
  <c r="M23" i="33"/>
  <c r="V23" i="33" s="1"/>
  <c r="L23" i="33"/>
  <c r="U23" i="33" s="1"/>
  <c r="K23" i="33"/>
  <c r="T23" i="33" s="1"/>
  <c r="J23" i="33"/>
  <c r="S23" i="33" s="1"/>
  <c r="H23" i="33"/>
  <c r="G23" i="33"/>
  <c r="F23" i="33"/>
  <c r="E23" i="33"/>
  <c r="D23" i="33"/>
  <c r="C23" i="33"/>
  <c r="B23" i="33"/>
  <c r="A23" i="33"/>
  <c r="BC22" i="33"/>
  <c r="AC22" i="33"/>
  <c r="Q22" i="33"/>
  <c r="P22" i="33"/>
  <c r="Y22" i="33" s="1"/>
  <c r="O22" i="33"/>
  <c r="X22" i="33" s="1"/>
  <c r="N22" i="33"/>
  <c r="W22" i="33" s="1"/>
  <c r="M22" i="33"/>
  <c r="V22" i="33" s="1"/>
  <c r="L22" i="33"/>
  <c r="U22" i="33" s="1"/>
  <c r="K22" i="33"/>
  <c r="T22" i="33" s="1"/>
  <c r="J22" i="33"/>
  <c r="S22" i="33" s="1"/>
  <c r="H22" i="33"/>
  <c r="G22" i="33"/>
  <c r="F22" i="33"/>
  <c r="E22" i="33"/>
  <c r="D22" i="33"/>
  <c r="C22" i="33"/>
  <c r="B22" i="33"/>
  <c r="A22" i="33"/>
  <c r="BC21" i="33"/>
  <c r="AC21" i="33"/>
  <c r="Q21" i="33"/>
  <c r="P21" i="33"/>
  <c r="Y21" i="33" s="1"/>
  <c r="O21" i="33"/>
  <c r="X21" i="33" s="1"/>
  <c r="N21" i="33"/>
  <c r="W21" i="33" s="1"/>
  <c r="M21" i="33"/>
  <c r="V21" i="33" s="1"/>
  <c r="L21" i="33"/>
  <c r="U21" i="33" s="1"/>
  <c r="K21" i="33"/>
  <c r="T21" i="33" s="1"/>
  <c r="J21" i="33"/>
  <c r="S21" i="33" s="1"/>
  <c r="H21" i="33"/>
  <c r="G21" i="33"/>
  <c r="F21" i="33"/>
  <c r="E21" i="33"/>
  <c r="D21" i="33"/>
  <c r="C21" i="33"/>
  <c r="B21" i="33"/>
  <c r="A21" i="33"/>
  <c r="BC20" i="33"/>
  <c r="AC20" i="33"/>
  <c r="Q20" i="33"/>
  <c r="P20" i="33"/>
  <c r="Y20" i="33" s="1"/>
  <c r="O20" i="33"/>
  <c r="X20" i="33" s="1"/>
  <c r="N20" i="33"/>
  <c r="W20" i="33" s="1"/>
  <c r="M20" i="33"/>
  <c r="V20" i="33" s="1"/>
  <c r="L20" i="33"/>
  <c r="U20" i="33" s="1"/>
  <c r="K20" i="33"/>
  <c r="T20" i="33" s="1"/>
  <c r="J20" i="33"/>
  <c r="S20" i="33" s="1"/>
  <c r="H20" i="33"/>
  <c r="G20" i="33"/>
  <c r="F20" i="33"/>
  <c r="E20" i="33"/>
  <c r="D20" i="33"/>
  <c r="C20" i="33"/>
  <c r="B20" i="33"/>
  <c r="A20" i="33"/>
  <c r="BC19" i="33"/>
  <c r="AC19" i="33"/>
  <c r="Q19" i="33"/>
  <c r="P19" i="33"/>
  <c r="Y19" i="33" s="1"/>
  <c r="O19" i="33"/>
  <c r="X19" i="33" s="1"/>
  <c r="N19" i="33"/>
  <c r="W19" i="33" s="1"/>
  <c r="M19" i="33"/>
  <c r="V19" i="33" s="1"/>
  <c r="L19" i="33"/>
  <c r="U19" i="33" s="1"/>
  <c r="K19" i="33"/>
  <c r="T19" i="33" s="1"/>
  <c r="J19" i="33"/>
  <c r="S19" i="33" s="1"/>
  <c r="H19" i="33"/>
  <c r="G19" i="33"/>
  <c r="F19" i="33"/>
  <c r="E19" i="33"/>
  <c r="D19" i="33"/>
  <c r="C19" i="33"/>
  <c r="B19" i="33"/>
  <c r="A19" i="33"/>
  <c r="BC18" i="33"/>
  <c r="AC18" i="33"/>
  <c r="Q18" i="33"/>
  <c r="P18" i="33"/>
  <c r="Y18" i="33" s="1"/>
  <c r="O18" i="33"/>
  <c r="X18" i="33" s="1"/>
  <c r="N18" i="33"/>
  <c r="W18" i="33" s="1"/>
  <c r="M18" i="33"/>
  <c r="V18" i="33" s="1"/>
  <c r="L18" i="33"/>
  <c r="U18" i="33" s="1"/>
  <c r="K18" i="33"/>
  <c r="T18" i="33" s="1"/>
  <c r="J18" i="33"/>
  <c r="S18" i="33" s="1"/>
  <c r="H18" i="33"/>
  <c r="G18" i="33"/>
  <c r="F18" i="33"/>
  <c r="E18" i="33"/>
  <c r="D18" i="33"/>
  <c r="C18" i="33"/>
  <c r="B18" i="33"/>
  <c r="A18" i="33"/>
  <c r="BC17" i="33"/>
  <c r="AC17" i="33"/>
  <c r="Q17" i="33"/>
  <c r="P17" i="33"/>
  <c r="Y17" i="33" s="1"/>
  <c r="O17" i="33"/>
  <c r="X17" i="33" s="1"/>
  <c r="N17" i="33"/>
  <c r="W17" i="33" s="1"/>
  <c r="M17" i="33"/>
  <c r="V17" i="33" s="1"/>
  <c r="L17" i="33"/>
  <c r="U17" i="33" s="1"/>
  <c r="K17" i="33"/>
  <c r="T17" i="33" s="1"/>
  <c r="J17" i="33"/>
  <c r="S17" i="33" s="1"/>
  <c r="H17" i="33"/>
  <c r="G17" i="33"/>
  <c r="F17" i="33"/>
  <c r="E17" i="33"/>
  <c r="D17" i="33"/>
  <c r="C17" i="33"/>
  <c r="B17" i="33"/>
  <c r="A17" i="33"/>
  <c r="BC16" i="33"/>
  <c r="AC16" i="33"/>
  <c r="Q16" i="33"/>
  <c r="P16" i="33"/>
  <c r="Y16" i="33" s="1"/>
  <c r="O16" i="33"/>
  <c r="X16" i="33" s="1"/>
  <c r="N16" i="33"/>
  <c r="W16" i="33" s="1"/>
  <c r="M16" i="33"/>
  <c r="V16" i="33" s="1"/>
  <c r="L16" i="33"/>
  <c r="U16" i="33" s="1"/>
  <c r="K16" i="33"/>
  <c r="T16" i="33" s="1"/>
  <c r="J16" i="33"/>
  <c r="S16" i="33" s="1"/>
  <c r="H16" i="33"/>
  <c r="G16" i="33"/>
  <c r="F16" i="33"/>
  <c r="E16" i="33"/>
  <c r="D16" i="33"/>
  <c r="C16" i="33"/>
  <c r="B16" i="33"/>
  <c r="A16" i="33"/>
  <c r="BC15" i="33"/>
  <c r="AC15" i="33"/>
  <c r="Q15" i="33"/>
  <c r="P15" i="33"/>
  <c r="Y15" i="33" s="1"/>
  <c r="O15" i="33"/>
  <c r="X15" i="33" s="1"/>
  <c r="N15" i="33"/>
  <c r="W15" i="33" s="1"/>
  <c r="M15" i="33"/>
  <c r="V15" i="33" s="1"/>
  <c r="L15" i="33"/>
  <c r="U15" i="33" s="1"/>
  <c r="K15" i="33"/>
  <c r="T15" i="33" s="1"/>
  <c r="J15" i="33"/>
  <c r="S15" i="33" s="1"/>
  <c r="H15" i="33"/>
  <c r="G15" i="33"/>
  <c r="F15" i="33"/>
  <c r="E15" i="33"/>
  <c r="D15" i="33"/>
  <c r="C15" i="33"/>
  <c r="B15" i="33"/>
  <c r="A15" i="33"/>
  <c r="BC14" i="33"/>
  <c r="AC14" i="33"/>
  <c r="Q14" i="33"/>
  <c r="P14" i="33"/>
  <c r="Y14" i="33" s="1"/>
  <c r="O14" i="33"/>
  <c r="X14" i="33" s="1"/>
  <c r="N14" i="33"/>
  <c r="W14" i="33" s="1"/>
  <c r="M14" i="33"/>
  <c r="V14" i="33" s="1"/>
  <c r="L14" i="33"/>
  <c r="U14" i="33" s="1"/>
  <c r="K14" i="33"/>
  <c r="T14" i="33" s="1"/>
  <c r="J14" i="33"/>
  <c r="S14" i="33" s="1"/>
  <c r="H14" i="33"/>
  <c r="G14" i="33"/>
  <c r="F14" i="33"/>
  <c r="E14" i="33"/>
  <c r="D14" i="33"/>
  <c r="C14" i="33"/>
  <c r="B14" i="33"/>
  <c r="A14" i="33"/>
  <c r="BC13" i="33"/>
  <c r="AC13" i="33"/>
  <c r="Q13" i="33"/>
  <c r="P13" i="33"/>
  <c r="Y13" i="33" s="1"/>
  <c r="O13" i="33"/>
  <c r="X13" i="33" s="1"/>
  <c r="N13" i="33"/>
  <c r="W13" i="33" s="1"/>
  <c r="M13" i="33"/>
  <c r="V13" i="33" s="1"/>
  <c r="L13" i="33"/>
  <c r="U13" i="33" s="1"/>
  <c r="K13" i="33"/>
  <c r="T13" i="33" s="1"/>
  <c r="J13" i="33"/>
  <c r="S13" i="33" s="1"/>
  <c r="H13" i="33"/>
  <c r="G13" i="33"/>
  <c r="F13" i="33"/>
  <c r="E13" i="33"/>
  <c r="D13" i="33"/>
  <c r="C13" i="33"/>
  <c r="B13" i="33"/>
  <c r="A13" i="33"/>
  <c r="BC12" i="33"/>
  <c r="AC12" i="33"/>
  <c r="Q12" i="33"/>
  <c r="P12" i="33"/>
  <c r="Y12" i="33" s="1"/>
  <c r="O12" i="33"/>
  <c r="X12" i="33" s="1"/>
  <c r="N12" i="33"/>
  <c r="W12" i="33" s="1"/>
  <c r="M12" i="33"/>
  <c r="V12" i="33" s="1"/>
  <c r="L12" i="33"/>
  <c r="U12" i="33" s="1"/>
  <c r="K12" i="33"/>
  <c r="T12" i="33" s="1"/>
  <c r="J12" i="33"/>
  <c r="S12" i="33" s="1"/>
  <c r="H12" i="33"/>
  <c r="G12" i="33"/>
  <c r="F12" i="33"/>
  <c r="E12" i="33"/>
  <c r="D12" i="33"/>
  <c r="C12" i="33"/>
  <c r="B12" i="33"/>
  <c r="A12" i="33"/>
  <c r="BC11" i="33"/>
  <c r="AC11" i="33"/>
  <c r="Q11" i="33"/>
  <c r="P11" i="33"/>
  <c r="Y11" i="33" s="1"/>
  <c r="O11" i="33"/>
  <c r="X11" i="33" s="1"/>
  <c r="N11" i="33"/>
  <c r="W11" i="33" s="1"/>
  <c r="M11" i="33"/>
  <c r="V11" i="33" s="1"/>
  <c r="L11" i="33"/>
  <c r="U11" i="33" s="1"/>
  <c r="K11" i="33"/>
  <c r="T11" i="33" s="1"/>
  <c r="J11" i="33"/>
  <c r="S11" i="33" s="1"/>
  <c r="H11" i="33"/>
  <c r="G11" i="33"/>
  <c r="F11" i="33"/>
  <c r="E11" i="33"/>
  <c r="D11" i="33"/>
  <c r="C11" i="33"/>
  <c r="B11" i="33"/>
  <c r="A11" i="33"/>
  <c r="BC10" i="33"/>
  <c r="AC10" i="33"/>
  <c r="Q10" i="33"/>
  <c r="P10" i="33"/>
  <c r="Y10" i="33" s="1"/>
  <c r="O10" i="33"/>
  <c r="X10" i="33" s="1"/>
  <c r="N10" i="33"/>
  <c r="W10" i="33" s="1"/>
  <c r="M10" i="33"/>
  <c r="V10" i="33" s="1"/>
  <c r="L10" i="33"/>
  <c r="U10" i="33" s="1"/>
  <c r="K10" i="33"/>
  <c r="T10" i="33" s="1"/>
  <c r="J10" i="33"/>
  <c r="S10" i="33" s="1"/>
  <c r="H10" i="33"/>
  <c r="G10" i="33"/>
  <c r="F10" i="33"/>
  <c r="E10" i="33"/>
  <c r="D10" i="33"/>
  <c r="C10" i="33"/>
  <c r="B10" i="33"/>
  <c r="A10" i="33"/>
  <c r="BC9" i="33"/>
  <c r="AC9" i="33"/>
  <c r="Q9" i="33"/>
  <c r="P9" i="33"/>
  <c r="Y9" i="33" s="1"/>
  <c r="O9" i="33"/>
  <c r="X9" i="33" s="1"/>
  <c r="N9" i="33"/>
  <c r="W9" i="33" s="1"/>
  <c r="M9" i="33"/>
  <c r="V9" i="33" s="1"/>
  <c r="L9" i="33"/>
  <c r="U9" i="33" s="1"/>
  <c r="K9" i="33"/>
  <c r="T9" i="33" s="1"/>
  <c r="J9" i="33"/>
  <c r="S9" i="33" s="1"/>
  <c r="H9" i="33"/>
  <c r="G9" i="33"/>
  <c r="F9" i="33"/>
  <c r="E9" i="33"/>
  <c r="D9" i="33"/>
  <c r="C9" i="33"/>
  <c r="B9" i="33"/>
  <c r="A9" i="33"/>
  <c r="BC8" i="33"/>
  <c r="AC8" i="33"/>
  <c r="Q8" i="33"/>
  <c r="P8" i="33"/>
  <c r="Y8" i="33" s="1"/>
  <c r="O8" i="33"/>
  <c r="X8" i="33" s="1"/>
  <c r="N8" i="33"/>
  <c r="W8" i="33" s="1"/>
  <c r="M8" i="33"/>
  <c r="V8" i="33" s="1"/>
  <c r="L8" i="33"/>
  <c r="U8" i="33" s="1"/>
  <c r="K8" i="33"/>
  <c r="T8" i="33" s="1"/>
  <c r="J8" i="33"/>
  <c r="S8" i="33" s="1"/>
  <c r="H8" i="33"/>
  <c r="G8" i="33"/>
  <c r="F8" i="33"/>
  <c r="E8" i="33"/>
  <c r="D8" i="33"/>
  <c r="C8" i="33"/>
  <c r="B8" i="33"/>
  <c r="A8" i="33"/>
  <c r="BC7" i="33"/>
  <c r="AC7" i="33"/>
  <c r="Q7" i="33"/>
  <c r="P7" i="33"/>
  <c r="Y7" i="33" s="1"/>
  <c r="O7" i="33"/>
  <c r="X7" i="33" s="1"/>
  <c r="N7" i="33"/>
  <c r="W7" i="33" s="1"/>
  <c r="M7" i="33"/>
  <c r="V7" i="33" s="1"/>
  <c r="L7" i="33"/>
  <c r="U7" i="33" s="1"/>
  <c r="K7" i="33"/>
  <c r="T7" i="33" s="1"/>
  <c r="J7" i="33"/>
  <c r="S7" i="33" s="1"/>
  <c r="H7" i="33"/>
  <c r="G7" i="33"/>
  <c r="F7" i="33"/>
  <c r="E7" i="33"/>
  <c r="D7" i="33"/>
  <c r="C7" i="33"/>
  <c r="B7" i="33"/>
  <c r="A7" i="33"/>
  <c r="BC6" i="33"/>
  <c r="AC6" i="33"/>
  <c r="Q6" i="33"/>
  <c r="P6" i="33"/>
  <c r="Y6" i="33" s="1"/>
  <c r="O6" i="33"/>
  <c r="X6" i="33" s="1"/>
  <c r="N6" i="33"/>
  <c r="W6" i="33" s="1"/>
  <c r="M6" i="33"/>
  <c r="V6" i="33" s="1"/>
  <c r="L6" i="33"/>
  <c r="U6" i="33" s="1"/>
  <c r="K6" i="33"/>
  <c r="T6" i="33" s="1"/>
  <c r="J6" i="33"/>
  <c r="S6" i="33" s="1"/>
  <c r="H6" i="33"/>
  <c r="G6" i="33"/>
  <c r="F6" i="33"/>
  <c r="E6" i="33"/>
  <c r="D6" i="33"/>
  <c r="C6" i="33"/>
  <c r="B6" i="33"/>
  <c r="A6" i="33"/>
  <c r="BC5" i="33"/>
  <c r="AC5" i="33"/>
  <c r="Q5" i="33"/>
  <c r="P5" i="33"/>
  <c r="Y5" i="33" s="1"/>
  <c r="O5" i="33"/>
  <c r="X5" i="33" s="1"/>
  <c r="N5" i="33"/>
  <c r="W5" i="33" s="1"/>
  <c r="M5" i="33"/>
  <c r="V5" i="33" s="1"/>
  <c r="L5" i="33"/>
  <c r="U5" i="33" s="1"/>
  <c r="K5" i="33"/>
  <c r="T5" i="33" s="1"/>
  <c r="J5" i="33"/>
  <c r="S5" i="33" s="1"/>
  <c r="H5" i="33"/>
  <c r="G5" i="33"/>
  <c r="F5" i="33"/>
  <c r="E5" i="33"/>
  <c r="D5" i="33"/>
  <c r="C5" i="33"/>
  <c r="B5" i="33"/>
  <c r="A5" i="33"/>
  <c r="BC4" i="33"/>
  <c r="AC4" i="33"/>
  <c r="Q4" i="33"/>
  <c r="P4" i="33"/>
  <c r="Y4" i="33" s="1"/>
  <c r="O4" i="33"/>
  <c r="X4" i="33" s="1"/>
  <c r="N4" i="33"/>
  <c r="W4" i="33" s="1"/>
  <c r="M4" i="33"/>
  <c r="V4" i="33" s="1"/>
  <c r="L4" i="33"/>
  <c r="U4" i="33" s="1"/>
  <c r="K4" i="33"/>
  <c r="T4" i="33" s="1"/>
  <c r="J4" i="33"/>
  <c r="S4" i="33" s="1"/>
  <c r="H4" i="33"/>
  <c r="G4" i="33"/>
  <c r="F4" i="33"/>
  <c r="E4" i="33"/>
  <c r="D4" i="33"/>
  <c r="C4" i="33"/>
  <c r="B4" i="33"/>
  <c r="A4" i="33"/>
  <c r="BC3" i="33"/>
  <c r="AC3" i="33"/>
  <c r="Q3" i="33"/>
  <c r="P3" i="33"/>
  <c r="Y3" i="33" s="1"/>
  <c r="O3" i="33"/>
  <c r="X3" i="33" s="1"/>
  <c r="N3" i="33"/>
  <c r="W3" i="33" s="1"/>
  <c r="M3" i="33"/>
  <c r="V3" i="33" s="1"/>
  <c r="L3" i="33"/>
  <c r="U3" i="33" s="1"/>
  <c r="K3" i="33"/>
  <c r="T3" i="33" s="1"/>
  <c r="J3" i="33"/>
  <c r="S3" i="33" s="1"/>
  <c r="H3" i="33"/>
  <c r="G3" i="33"/>
  <c r="F3" i="33"/>
  <c r="E3" i="33"/>
  <c r="D3" i="33"/>
  <c r="C3" i="33"/>
  <c r="B3" i="33"/>
  <c r="A3" i="33"/>
  <c r="BC2" i="33"/>
  <c r="AC2" i="33"/>
  <c r="Q2" i="33"/>
  <c r="P2" i="33"/>
  <c r="Y2" i="33" s="1"/>
  <c r="O2" i="33"/>
  <c r="X2" i="33" s="1"/>
  <c r="N2" i="33"/>
  <c r="W2" i="33" s="1"/>
  <c r="M2" i="33"/>
  <c r="V2" i="33" s="1"/>
  <c r="L2" i="33"/>
  <c r="U2" i="33" s="1"/>
  <c r="K2" i="33"/>
  <c r="T2" i="33" s="1"/>
  <c r="J2" i="33"/>
  <c r="S2" i="33" s="1"/>
  <c r="H2" i="33"/>
  <c r="G2" i="33"/>
  <c r="F2" i="33"/>
  <c r="E2" i="33"/>
  <c r="D2" i="33"/>
  <c r="C2" i="33"/>
  <c r="B2" i="33"/>
  <c r="A2" i="33"/>
  <c r="V27" i="3" l="1"/>
  <c r="T51" i="3"/>
  <c r="A13" i="17"/>
  <c r="T23" i="3"/>
  <c r="X23" i="3"/>
  <c r="S24" i="3"/>
  <c r="W24" i="3"/>
  <c r="V25" i="3"/>
  <c r="U26" i="3"/>
  <c r="Y26" i="3"/>
  <c r="T27" i="3"/>
  <c r="X27" i="3"/>
  <c r="U23" i="3"/>
  <c r="Y23" i="3"/>
  <c r="T24" i="3"/>
  <c r="X24" i="3"/>
  <c r="S25" i="3"/>
  <c r="W25" i="3"/>
  <c r="V23" i="3"/>
  <c r="U24" i="3"/>
  <c r="T25" i="3"/>
  <c r="S26" i="3"/>
  <c r="W26" i="3"/>
  <c r="U28" i="3"/>
  <c r="Y28" i="3"/>
  <c r="S30" i="3"/>
  <c r="W30" i="3"/>
  <c r="V31" i="3"/>
  <c r="U32" i="3"/>
  <c r="Y32" i="3"/>
  <c r="T33" i="3"/>
  <c r="X33" i="3"/>
  <c r="S34" i="3"/>
  <c r="W34" i="3"/>
  <c r="V35" i="3"/>
  <c r="Y24" i="3"/>
  <c r="X25" i="3"/>
  <c r="S23" i="3"/>
  <c r="W23" i="3"/>
  <c r="V24" i="3"/>
  <c r="U25" i="3"/>
  <c r="Y25" i="3"/>
  <c r="T26" i="3"/>
  <c r="X26" i="3"/>
  <c r="S27" i="3"/>
  <c r="W27" i="3"/>
  <c r="V28" i="3"/>
  <c r="T30" i="3"/>
  <c r="X30" i="3"/>
  <c r="S31" i="3"/>
  <c r="W31" i="3"/>
  <c r="V32" i="3"/>
  <c r="U33" i="3"/>
  <c r="Y33" i="3"/>
  <c r="T34" i="3"/>
  <c r="X34" i="3"/>
  <c r="S35" i="3"/>
  <c r="W35" i="3"/>
  <c r="V36" i="3"/>
  <c r="U37" i="3"/>
  <c r="Y37" i="3"/>
  <c r="T38" i="3"/>
  <c r="X38" i="3"/>
  <c r="S39" i="3"/>
  <c r="W39" i="3"/>
  <c r="V40" i="3"/>
  <c r="U41" i="3"/>
  <c r="Y41" i="3"/>
  <c r="T42" i="3"/>
  <c r="X42" i="3"/>
  <c r="S43" i="3"/>
  <c r="W43" i="3"/>
  <c r="V44" i="3"/>
  <c r="U45" i="3"/>
  <c r="Y45" i="3"/>
  <c r="T46" i="3"/>
  <c r="S47" i="3"/>
  <c r="W47" i="3"/>
  <c r="V48" i="3"/>
  <c r="U49" i="3"/>
  <c r="Y49" i="3"/>
  <c r="T50" i="3"/>
  <c r="X50" i="3"/>
  <c r="S51" i="3"/>
  <c r="W51" i="3"/>
  <c r="U52" i="3"/>
  <c r="Y52" i="3"/>
  <c r="T53" i="3"/>
  <c r="X53" i="3"/>
  <c r="S54" i="3"/>
  <c r="W54" i="3"/>
  <c r="V55" i="3"/>
  <c r="U56" i="3"/>
  <c r="Y56" i="3"/>
  <c r="T57" i="3"/>
  <c r="X57" i="3"/>
  <c r="S58" i="3"/>
  <c r="W58" i="3"/>
  <c r="V59" i="3"/>
  <c r="U60" i="3"/>
  <c r="Y60" i="3"/>
  <c r="T61" i="3"/>
  <c r="X61" i="3"/>
  <c r="S62" i="3"/>
  <c r="W62" i="3"/>
  <c r="S28" i="3"/>
  <c r="W28" i="3"/>
  <c r="U30" i="3"/>
  <c r="Y30" i="3"/>
  <c r="T31" i="3"/>
  <c r="X31" i="3"/>
  <c r="S32" i="3"/>
  <c r="W32" i="3"/>
  <c r="V33" i="3"/>
  <c r="U34" i="3"/>
  <c r="Y34" i="3"/>
  <c r="T35" i="3"/>
  <c r="X35" i="3"/>
  <c r="S36" i="3"/>
  <c r="W36" i="3"/>
  <c r="V37" i="3"/>
  <c r="U38" i="3"/>
  <c r="Y38" i="3"/>
  <c r="T39" i="3"/>
  <c r="X39" i="3"/>
  <c r="S40" i="3"/>
  <c r="W40" i="3"/>
  <c r="V41" i="3"/>
  <c r="U42" i="3"/>
  <c r="Y42" i="3"/>
  <c r="T43" i="3"/>
  <c r="X43" i="3"/>
  <c r="S44" i="3"/>
  <c r="W44" i="3"/>
  <c r="V45" i="3"/>
  <c r="U46" i="3"/>
  <c r="Y46" i="3"/>
  <c r="T47" i="3"/>
  <c r="X47" i="3"/>
  <c r="S48" i="3"/>
  <c r="W48" i="3"/>
  <c r="V49" i="3"/>
  <c r="U50" i="3"/>
  <c r="Y50" i="3"/>
  <c r="X51" i="3"/>
  <c r="V52" i="3"/>
  <c r="U53" i="3"/>
  <c r="Y53" i="3"/>
  <c r="T54" i="3"/>
  <c r="X54" i="3"/>
  <c r="S55" i="3"/>
  <c r="W55" i="3"/>
  <c r="V56" i="3"/>
  <c r="U57" i="3"/>
  <c r="Y57" i="3"/>
  <c r="T58" i="3"/>
  <c r="X58" i="3"/>
  <c r="S59" i="3"/>
  <c r="W59" i="3"/>
  <c r="V60" i="3"/>
  <c r="U61" i="3"/>
  <c r="Y61" i="3"/>
  <c r="T62" i="3"/>
  <c r="X62" i="3"/>
  <c r="V26" i="3"/>
  <c r="U27" i="3"/>
  <c r="Y27" i="3"/>
  <c r="T28" i="3"/>
  <c r="X28" i="3"/>
  <c r="V30" i="3"/>
  <c r="U31" i="3"/>
  <c r="Y31" i="3"/>
  <c r="T32" i="3"/>
  <c r="X32" i="3"/>
  <c r="S33" i="3"/>
  <c r="W33" i="3"/>
  <c r="V34" i="3"/>
  <c r="U35" i="3"/>
  <c r="Y35" i="3"/>
  <c r="T36" i="3"/>
  <c r="X36" i="3"/>
  <c r="S37" i="3"/>
  <c r="W37" i="3"/>
  <c r="V38" i="3"/>
  <c r="U39" i="3"/>
  <c r="Y39" i="3"/>
  <c r="T40" i="3"/>
  <c r="X40" i="3"/>
  <c r="S41" i="3"/>
  <c r="W41" i="3"/>
  <c r="V42" i="3"/>
  <c r="U43" i="3"/>
  <c r="Y43" i="3"/>
  <c r="T44" i="3"/>
  <c r="X44" i="3"/>
  <c r="S45" i="3"/>
  <c r="W45" i="3"/>
  <c r="V46" i="3"/>
  <c r="U47" i="3"/>
  <c r="Y47" i="3"/>
  <c r="T48" i="3"/>
  <c r="X48" i="3"/>
  <c r="S49" i="3"/>
  <c r="W49" i="3"/>
  <c r="V50" i="3"/>
  <c r="U51" i="3"/>
  <c r="Y51" i="3"/>
  <c r="S52" i="3"/>
  <c r="W52" i="3"/>
  <c r="V53" i="3"/>
  <c r="U54" i="3"/>
  <c r="Y54" i="3"/>
  <c r="T55" i="3"/>
  <c r="X55" i="3"/>
  <c r="S56" i="3"/>
  <c r="W56" i="3"/>
  <c r="V57" i="3"/>
  <c r="U58" i="3"/>
  <c r="Y58" i="3"/>
  <c r="T59" i="3"/>
  <c r="X59" i="3"/>
  <c r="S60" i="3"/>
  <c r="W60" i="3"/>
  <c r="V61" i="3"/>
  <c r="U62" i="3"/>
  <c r="Y62" i="3"/>
  <c r="U36" i="3"/>
  <c r="Y36" i="3"/>
  <c r="T37" i="3"/>
  <c r="X37" i="3"/>
  <c r="S38" i="3"/>
  <c r="W38" i="3"/>
  <c r="V39" i="3"/>
  <c r="U40" i="3"/>
  <c r="Y40" i="3"/>
  <c r="T41" i="3"/>
  <c r="X41" i="3"/>
  <c r="S42" i="3"/>
  <c r="W42" i="3"/>
  <c r="V43" i="3"/>
  <c r="U44" i="3"/>
  <c r="Y44" i="3"/>
  <c r="T45" i="3"/>
  <c r="X45" i="3"/>
  <c r="S46" i="3"/>
  <c r="W46" i="3"/>
  <c r="V47" i="3"/>
  <c r="U48" i="3"/>
  <c r="Y48" i="3"/>
  <c r="T49" i="3"/>
  <c r="X49" i="3"/>
  <c r="S50" i="3"/>
  <c r="W50" i="3"/>
  <c r="V51" i="3"/>
  <c r="T52" i="3"/>
  <c r="X52" i="3"/>
  <c r="S53" i="3"/>
  <c r="W53" i="3"/>
  <c r="V54" i="3"/>
  <c r="U55" i="3"/>
  <c r="Y55" i="3"/>
  <c r="T56" i="3"/>
  <c r="X56" i="3"/>
  <c r="S57" i="3"/>
  <c r="W57" i="3"/>
  <c r="V58" i="3"/>
  <c r="U59" i="3"/>
  <c r="Y59" i="3"/>
  <c r="T60" i="3"/>
  <c r="X60" i="3"/>
  <c r="S61" i="3"/>
  <c r="W61" i="3"/>
  <c r="V62" i="3"/>
  <c r="U29" i="3"/>
  <c r="Y29" i="3"/>
  <c r="V29" i="3"/>
  <c r="S29" i="3"/>
  <c r="W29" i="3"/>
  <c r="T29" i="3"/>
  <c r="X29" i="3"/>
  <c r="X46" i="3"/>
  <c r="H8" i="16"/>
  <c r="I9" i="16"/>
  <c r="J9" i="16"/>
  <c r="K9" i="16"/>
  <c r="L9" i="16"/>
  <c r="H9" i="16"/>
  <c r="G10" i="16"/>
  <c r="I10" i="16" s="1"/>
  <c r="M4" i="16"/>
  <c r="L4" i="16"/>
  <c r="L2" i="16" s="1"/>
  <c r="D7" i="16"/>
  <c r="Q9" i="13"/>
  <c r="Q8" i="13"/>
  <c r="Q7" i="13"/>
  <c r="Q5" i="13"/>
  <c r="U9" i="13"/>
  <c r="D2" i="16"/>
  <c r="A14" i="17" l="1"/>
  <c r="K10" i="16"/>
  <c r="J10" i="16"/>
  <c r="L10" i="16"/>
  <c r="H10" i="16"/>
  <c r="A15" i="17" l="1"/>
  <c r="AY1" i="3"/>
  <c r="A16" i="17" l="1"/>
  <c r="T5" i="13"/>
  <c r="CC2" i="13"/>
  <c r="BU2" i="13"/>
  <c r="BM2" i="13"/>
  <c r="BE2" i="13"/>
  <c r="AW2" i="13"/>
  <c r="AO2" i="13"/>
  <c r="AG2" i="13"/>
  <c r="Y2" i="13"/>
  <c r="A17" i="17" l="1"/>
  <c r="AF26" i="10"/>
  <c r="AB26" i="10"/>
  <c r="AB28" i="10" s="1"/>
  <c r="U14" i="10"/>
  <c r="U15" i="10"/>
  <c r="U16" i="10"/>
  <c r="U17" i="10"/>
  <c r="U18" i="10"/>
  <c r="U19" i="10"/>
  <c r="U20" i="10"/>
  <c r="U21" i="10"/>
  <c r="U22" i="10"/>
  <c r="U23" i="10"/>
  <c r="U24" i="10"/>
  <c r="U13" i="10"/>
  <c r="AA14" i="10"/>
  <c r="AA15" i="10"/>
  <c r="AA16" i="10"/>
  <c r="AA17" i="10"/>
  <c r="AA18" i="10"/>
  <c r="AA19" i="10"/>
  <c r="AA20" i="10"/>
  <c r="AA21" i="10"/>
  <c r="AA22" i="10"/>
  <c r="AA23" i="10"/>
  <c r="AA24" i="10"/>
  <c r="AA13" i="10"/>
  <c r="A18" i="17" l="1"/>
  <c r="C3" i="19"/>
  <c r="A19" i="17" l="1"/>
  <c r="BC20" i="3"/>
  <c r="A20" i="17" l="1"/>
  <c r="H3" i="6"/>
  <c r="A21" i="17" l="1"/>
  <c r="BP1" i="33"/>
  <c r="B2" i="6"/>
  <c r="A22" i="17" l="1"/>
  <c r="BT2" i="33"/>
  <c r="BT4" i="33"/>
  <c r="BV4" i="33" s="1"/>
  <c r="BT3" i="33"/>
  <c r="BV3" i="33" s="1"/>
  <c r="BT7" i="33"/>
  <c r="BV7" i="33" s="1"/>
  <c r="BT11" i="33"/>
  <c r="BV11" i="33" s="1"/>
  <c r="BT15" i="33"/>
  <c r="BV15" i="33" s="1"/>
  <c r="BT19" i="33"/>
  <c r="BV19" i="33" s="1"/>
  <c r="BT23" i="33"/>
  <c r="BV23" i="33" s="1"/>
  <c r="BT27" i="33"/>
  <c r="BV27" i="33" s="1"/>
  <c r="BT31" i="33"/>
  <c r="BV31" i="33" s="1"/>
  <c r="BT35" i="33"/>
  <c r="BV35" i="33" s="1"/>
  <c r="BT39" i="33"/>
  <c r="BV39" i="33" s="1"/>
  <c r="BT43" i="33"/>
  <c r="BV43" i="33" s="1"/>
  <c r="BT47" i="33"/>
  <c r="BV47" i="33" s="1"/>
  <c r="BT51" i="33"/>
  <c r="BV51" i="33" s="1"/>
  <c r="BT55" i="33"/>
  <c r="BV55" i="33" s="1"/>
  <c r="BT59" i="33"/>
  <c r="BV59" i="33" s="1"/>
  <c r="BT63" i="33"/>
  <c r="BV63" i="33" s="1"/>
  <c r="BT67" i="33"/>
  <c r="BV67" i="33" s="1"/>
  <c r="BT71" i="33"/>
  <c r="BV71" i="33" s="1"/>
  <c r="BT75" i="33"/>
  <c r="BV75" i="33" s="1"/>
  <c r="BT79" i="33"/>
  <c r="BV79" i="33" s="1"/>
  <c r="BT83" i="33"/>
  <c r="BV83" i="33" s="1"/>
  <c r="BT87" i="33"/>
  <c r="BV87" i="33" s="1"/>
  <c r="BT91" i="33"/>
  <c r="BV91" i="33" s="1"/>
  <c r="BT95" i="33"/>
  <c r="BV95" i="33" s="1"/>
  <c r="BT99" i="33"/>
  <c r="BV99" i="33" s="1"/>
  <c r="BT103" i="33"/>
  <c r="BV103" i="33" s="1"/>
  <c r="BT107" i="33"/>
  <c r="BV107" i="33" s="1"/>
  <c r="BT111" i="33"/>
  <c r="BV111" i="33" s="1"/>
  <c r="BT115" i="33"/>
  <c r="BV115" i="33" s="1"/>
  <c r="BT119" i="33"/>
  <c r="BV119" i="33" s="1"/>
  <c r="BT123" i="33"/>
  <c r="BV123" i="33" s="1"/>
  <c r="BT127" i="33"/>
  <c r="BV127" i="33" s="1"/>
  <c r="BT131" i="33"/>
  <c r="BV131" i="33" s="1"/>
  <c r="BT135" i="33"/>
  <c r="BV135" i="33" s="1"/>
  <c r="BT139" i="33"/>
  <c r="BV139" i="33" s="1"/>
  <c r="BT143" i="33"/>
  <c r="BV143" i="33" s="1"/>
  <c r="BT147" i="33"/>
  <c r="BV147" i="33" s="1"/>
  <c r="BT151" i="33"/>
  <c r="BV151" i="33" s="1"/>
  <c r="BT155" i="33"/>
  <c r="BV155" i="33" s="1"/>
  <c r="BT159" i="33"/>
  <c r="BV159" i="33" s="1"/>
  <c r="BT163" i="33"/>
  <c r="BV163" i="33" s="1"/>
  <c r="BT167" i="33"/>
  <c r="BV167" i="33" s="1"/>
  <c r="BT171" i="33"/>
  <c r="BV171" i="33" s="1"/>
  <c r="BT175" i="33"/>
  <c r="BV175" i="33" s="1"/>
  <c r="BT179" i="33"/>
  <c r="BV179" i="33" s="1"/>
  <c r="BT183" i="33"/>
  <c r="BV183" i="33" s="1"/>
  <c r="BT187" i="33"/>
  <c r="BV187" i="33" s="1"/>
  <c r="BT191" i="33"/>
  <c r="BV191" i="33" s="1"/>
  <c r="BT195" i="33"/>
  <c r="BV195" i="33" s="1"/>
  <c r="BT199" i="33"/>
  <c r="BV199" i="33" s="1"/>
  <c r="BT203" i="33"/>
  <c r="BV203" i="33" s="1"/>
  <c r="BT207" i="33"/>
  <c r="BV207" i="33" s="1"/>
  <c r="BT211" i="33"/>
  <c r="BV211" i="33" s="1"/>
  <c r="BT215" i="33"/>
  <c r="BV215" i="33" s="1"/>
  <c r="BT219" i="33"/>
  <c r="BV219" i="33" s="1"/>
  <c r="BT223" i="33"/>
  <c r="BV223" i="33" s="1"/>
  <c r="BT227" i="33"/>
  <c r="BV227" i="33" s="1"/>
  <c r="BT231" i="33"/>
  <c r="BV231" i="33" s="1"/>
  <c r="BT235" i="33"/>
  <c r="BV235" i="33" s="1"/>
  <c r="BT239" i="33"/>
  <c r="BV239" i="33" s="1"/>
  <c r="BT243" i="33"/>
  <c r="BV243" i="33" s="1"/>
  <c r="BT247" i="33"/>
  <c r="BV247" i="33" s="1"/>
  <c r="BT251" i="33"/>
  <c r="BV251" i="33" s="1"/>
  <c r="BT255" i="33"/>
  <c r="BV255" i="33" s="1"/>
  <c r="BT259" i="33"/>
  <c r="BV259" i="33" s="1"/>
  <c r="BT263" i="33"/>
  <c r="BV263" i="33" s="1"/>
  <c r="BT267" i="33"/>
  <c r="BV267" i="33" s="1"/>
  <c r="BT271" i="33"/>
  <c r="BV271" i="33" s="1"/>
  <c r="BT275" i="33"/>
  <c r="BV275" i="33" s="1"/>
  <c r="BT279" i="33"/>
  <c r="BV279" i="33" s="1"/>
  <c r="BT283" i="33"/>
  <c r="BV283" i="33" s="1"/>
  <c r="BT287" i="33"/>
  <c r="BV287" i="33" s="1"/>
  <c r="BT291" i="33"/>
  <c r="BV291" i="33" s="1"/>
  <c r="BT295" i="33"/>
  <c r="BV295" i="33" s="1"/>
  <c r="BT299" i="33"/>
  <c r="BV299" i="33" s="1"/>
  <c r="BT303" i="33"/>
  <c r="BV303" i="33" s="1"/>
  <c r="BT307" i="33"/>
  <c r="BV307" i="33" s="1"/>
  <c r="BT311" i="33"/>
  <c r="BV311" i="33" s="1"/>
  <c r="BT315" i="33"/>
  <c r="BV315" i="33" s="1"/>
  <c r="BT319" i="33"/>
  <c r="BV319" i="33" s="1"/>
  <c r="BT323" i="33"/>
  <c r="BV323" i="33" s="1"/>
  <c r="BT327" i="33"/>
  <c r="BV327" i="33" s="1"/>
  <c r="BT331" i="33"/>
  <c r="BV331" i="33" s="1"/>
  <c r="BT335" i="33"/>
  <c r="BV335" i="33" s="1"/>
  <c r="BT339" i="33"/>
  <c r="BV339" i="33" s="1"/>
  <c r="BT8" i="33"/>
  <c r="BV8" i="33" s="1"/>
  <c r="BT12" i="33"/>
  <c r="BV12" i="33" s="1"/>
  <c r="BT16" i="33"/>
  <c r="BV16" i="33" s="1"/>
  <c r="BT20" i="33"/>
  <c r="BV20" i="33" s="1"/>
  <c r="BT24" i="33"/>
  <c r="BV24" i="33" s="1"/>
  <c r="BT28" i="33"/>
  <c r="BV28" i="33" s="1"/>
  <c r="BT32" i="33"/>
  <c r="BV32" i="33" s="1"/>
  <c r="BT36" i="33"/>
  <c r="BV36" i="33" s="1"/>
  <c r="BT40" i="33"/>
  <c r="BV40" i="33" s="1"/>
  <c r="BT44" i="33"/>
  <c r="BV44" i="33" s="1"/>
  <c r="BT48" i="33"/>
  <c r="BV48" i="33" s="1"/>
  <c r="BT52" i="33"/>
  <c r="BV52" i="33" s="1"/>
  <c r="BT56" i="33"/>
  <c r="BV56" i="33" s="1"/>
  <c r="BT60" i="33"/>
  <c r="BV60" i="33" s="1"/>
  <c r="BT64" i="33"/>
  <c r="BV64" i="33" s="1"/>
  <c r="BT68" i="33"/>
  <c r="BV68" i="33" s="1"/>
  <c r="BT72" i="33"/>
  <c r="BV72" i="33" s="1"/>
  <c r="BT76" i="33"/>
  <c r="BV76" i="33" s="1"/>
  <c r="BT80" i="33"/>
  <c r="BV80" i="33" s="1"/>
  <c r="BT84" i="33"/>
  <c r="BV84" i="33" s="1"/>
  <c r="BT88" i="33"/>
  <c r="BV88" i="33" s="1"/>
  <c r="BT92" i="33"/>
  <c r="BV92" i="33" s="1"/>
  <c r="BT96" i="33"/>
  <c r="BV96" i="33" s="1"/>
  <c r="BT100" i="33"/>
  <c r="BV100" i="33" s="1"/>
  <c r="BT104" i="33"/>
  <c r="BV104" i="33" s="1"/>
  <c r="BT108" i="33"/>
  <c r="BV108" i="33" s="1"/>
  <c r="BT112" i="33"/>
  <c r="BV112" i="33" s="1"/>
  <c r="BT116" i="33"/>
  <c r="BV116" i="33" s="1"/>
  <c r="BT120" i="33"/>
  <c r="BV120" i="33" s="1"/>
  <c r="BT124" i="33"/>
  <c r="BV124" i="33" s="1"/>
  <c r="BT128" i="33"/>
  <c r="BV128" i="33" s="1"/>
  <c r="BT132" i="33"/>
  <c r="BV132" i="33" s="1"/>
  <c r="BT136" i="33"/>
  <c r="BV136" i="33" s="1"/>
  <c r="BT140" i="33"/>
  <c r="BV140" i="33" s="1"/>
  <c r="BT144" i="33"/>
  <c r="BV144" i="33" s="1"/>
  <c r="BT148" i="33"/>
  <c r="BV148" i="33" s="1"/>
  <c r="BT152" i="33"/>
  <c r="BV152" i="33" s="1"/>
  <c r="BT156" i="33"/>
  <c r="BV156" i="33" s="1"/>
  <c r="BT160" i="33"/>
  <c r="BV160" i="33" s="1"/>
  <c r="BT164" i="33"/>
  <c r="BV164" i="33" s="1"/>
  <c r="BT168" i="33"/>
  <c r="BV168" i="33" s="1"/>
  <c r="BT172" i="33"/>
  <c r="BV172" i="33" s="1"/>
  <c r="BT176" i="33"/>
  <c r="BV176" i="33" s="1"/>
  <c r="BT180" i="33"/>
  <c r="BV180" i="33" s="1"/>
  <c r="BT184" i="33"/>
  <c r="BV184" i="33" s="1"/>
  <c r="BT188" i="33"/>
  <c r="BV188" i="33" s="1"/>
  <c r="BT192" i="33"/>
  <c r="BV192" i="33" s="1"/>
  <c r="BT196" i="33"/>
  <c r="BV196" i="33" s="1"/>
  <c r="BT200" i="33"/>
  <c r="BV200" i="33" s="1"/>
  <c r="BT204" i="33"/>
  <c r="BV204" i="33" s="1"/>
  <c r="BT208" i="33"/>
  <c r="BV208" i="33" s="1"/>
  <c r="BT212" i="33"/>
  <c r="BV212" i="33" s="1"/>
  <c r="BT216" i="33"/>
  <c r="BV216" i="33" s="1"/>
  <c r="BT220" i="33"/>
  <c r="BV220" i="33" s="1"/>
  <c r="BT224" i="33"/>
  <c r="BV224" i="33" s="1"/>
  <c r="BT228" i="33"/>
  <c r="BV228" i="33" s="1"/>
  <c r="BT232" i="33"/>
  <c r="BV232" i="33" s="1"/>
  <c r="BT236" i="33"/>
  <c r="BV236" i="33" s="1"/>
  <c r="BT240" i="33"/>
  <c r="BV240" i="33" s="1"/>
  <c r="BT244" i="33"/>
  <c r="BV244" i="33" s="1"/>
  <c r="BT248" i="33"/>
  <c r="BV248" i="33" s="1"/>
  <c r="BT252" i="33"/>
  <c r="BV252" i="33" s="1"/>
  <c r="BT256" i="33"/>
  <c r="BV256" i="33" s="1"/>
  <c r="BT260" i="33"/>
  <c r="BV260" i="33" s="1"/>
  <c r="BT264" i="33"/>
  <c r="BV264" i="33" s="1"/>
  <c r="BT268" i="33"/>
  <c r="BV268" i="33" s="1"/>
  <c r="BT272" i="33"/>
  <c r="BV272" i="33" s="1"/>
  <c r="BT276" i="33"/>
  <c r="BV276" i="33" s="1"/>
  <c r="BT280" i="33"/>
  <c r="BV280" i="33" s="1"/>
  <c r="BT284" i="33"/>
  <c r="BV284" i="33" s="1"/>
  <c r="BT288" i="33"/>
  <c r="BV288" i="33" s="1"/>
  <c r="BT292" i="33"/>
  <c r="BV292" i="33" s="1"/>
  <c r="BT296" i="33"/>
  <c r="BV296" i="33" s="1"/>
  <c r="BT300" i="33"/>
  <c r="BV300" i="33" s="1"/>
  <c r="BT304" i="33"/>
  <c r="BV304" i="33" s="1"/>
  <c r="BT308" i="33"/>
  <c r="BV308" i="33" s="1"/>
  <c r="BT312" i="33"/>
  <c r="BV312" i="33" s="1"/>
  <c r="BT316" i="33"/>
  <c r="BV316" i="33" s="1"/>
  <c r="BT320" i="33"/>
  <c r="BV320" i="33" s="1"/>
  <c r="BT324" i="33"/>
  <c r="BV324" i="33" s="1"/>
  <c r="BT328" i="33"/>
  <c r="BV328" i="33" s="1"/>
  <c r="BT332" i="33"/>
  <c r="BV332" i="33" s="1"/>
  <c r="BT336" i="33"/>
  <c r="BV336" i="33" s="1"/>
  <c r="BT340" i="33"/>
  <c r="BV340" i="33" s="1"/>
  <c r="BT5" i="33"/>
  <c r="BV5" i="33" s="1"/>
  <c r="BT9" i="33"/>
  <c r="BV9" i="33" s="1"/>
  <c r="BT13" i="33"/>
  <c r="BV13" i="33" s="1"/>
  <c r="BT17" i="33"/>
  <c r="BV17" i="33" s="1"/>
  <c r="BT21" i="33"/>
  <c r="BV21" i="33" s="1"/>
  <c r="BT25" i="33"/>
  <c r="BV25" i="33" s="1"/>
  <c r="BT29" i="33"/>
  <c r="BV29" i="33" s="1"/>
  <c r="BT33" i="33"/>
  <c r="BV33" i="33" s="1"/>
  <c r="BT37" i="33"/>
  <c r="BV37" i="33" s="1"/>
  <c r="BT41" i="33"/>
  <c r="BV41" i="33" s="1"/>
  <c r="BT45" i="33"/>
  <c r="BV45" i="33" s="1"/>
  <c r="BT49" i="33"/>
  <c r="BV49" i="33" s="1"/>
  <c r="BT53" i="33"/>
  <c r="BV53" i="33" s="1"/>
  <c r="BT57" i="33"/>
  <c r="BV57" i="33" s="1"/>
  <c r="BT61" i="33"/>
  <c r="BV61" i="33" s="1"/>
  <c r="BT65" i="33"/>
  <c r="BV65" i="33" s="1"/>
  <c r="BT69" i="33"/>
  <c r="BV69" i="33" s="1"/>
  <c r="BT73" i="33"/>
  <c r="BV73" i="33" s="1"/>
  <c r="BT77" i="33"/>
  <c r="BV77" i="33" s="1"/>
  <c r="BT81" i="33"/>
  <c r="BV81" i="33" s="1"/>
  <c r="BT85" i="33"/>
  <c r="BV85" i="33" s="1"/>
  <c r="BT89" i="33"/>
  <c r="BV89" i="33" s="1"/>
  <c r="BT93" i="33"/>
  <c r="BV93" i="33" s="1"/>
  <c r="BT97" i="33"/>
  <c r="BV97" i="33" s="1"/>
  <c r="BT101" i="33"/>
  <c r="BV101" i="33" s="1"/>
  <c r="BT105" i="33"/>
  <c r="BV105" i="33" s="1"/>
  <c r="BT109" i="33"/>
  <c r="BV109" i="33" s="1"/>
  <c r="BT113" i="33"/>
  <c r="BV113" i="33" s="1"/>
  <c r="BT117" i="33"/>
  <c r="BV117" i="33" s="1"/>
  <c r="BT121" i="33"/>
  <c r="BV121" i="33" s="1"/>
  <c r="BT125" i="33"/>
  <c r="BV125" i="33" s="1"/>
  <c r="BT129" i="33"/>
  <c r="BV129" i="33" s="1"/>
  <c r="BT133" i="33"/>
  <c r="BV133" i="33" s="1"/>
  <c r="BT137" i="33"/>
  <c r="BV137" i="33" s="1"/>
  <c r="BT141" i="33"/>
  <c r="BV141" i="33" s="1"/>
  <c r="BT145" i="33"/>
  <c r="BV145" i="33" s="1"/>
  <c r="BT149" i="33"/>
  <c r="BV149" i="33" s="1"/>
  <c r="BT153" i="33"/>
  <c r="BV153" i="33" s="1"/>
  <c r="BT157" i="33"/>
  <c r="BV157" i="33" s="1"/>
  <c r="BT161" i="33"/>
  <c r="BV161" i="33" s="1"/>
  <c r="BT165" i="33"/>
  <c r="BV165" i="33" s="1"/>
  <c r="BT169" i="33"/>
  <c r="BV169" i="33" s="1"/>
  <c r="BT173" i="33"/>
  <c r="BV173" i="33" s="1"/>
  <c r="BT177" i="33"/>
  <c r="BV177" i="33" s="1"/>
  <c r="BT181" i="33"/>
  <c r="BV181" i="33" s="1"/>
  <c r="BT185" i="33"/>
  <c r="BV185" i="33" s="1"/>
  <c r="BT189" i="33"/>
  <c r="BV189" i="33" s="1"/>
  <c r="BT193" i="33"/>
  <c r="BV193" i="33" s="1"/>
  <c r="BT197" i="33"/>
  <c r="BV197" i="33" s="1"/>
  <c r="BT201" i="33"/>
  <c r="BV201" i="33" s="1"/>
  <c r="BT205" i="33"/>
  <c r="BV205" i="33" s="1"/>
  <c r="BT209" i="33"/>
  <c r="BV209" i="33" s="1"/>
  <c r="BT213" i="33"/>
  <c r="BV213" i="33" s="1"/>
  <c r="BT217" i="33"/>
  <c r="BV217" i="33" s="1"/>
  <c r="BT221" i="33"/>
  <c r="BV221" i="33" s="1"/>
  <c r="BT225" i="33"/>
  <c r="BV225" i="33" s="1"/>
  <c r="BT229" i="33"/>
  <c r="BV229" i="33" s="1"/>
  <c r="BT233" i="33"/>
  <c r="BV233" i="33" s="1"/>
  <c r="BT237" i="33"/>
  <c r="BV237" i="33" s="1"/>
  <c r="BT241" i="33"/>
  <c r="BV241" i="33" s="1"/>
  <c r="BT245" i="33"/>
  <c r="BV245" i="33" s="1"/>
  <c r="BT249" i="33"/>
  <c r="BV249" i="33" s="1"/>
  <c r="BT253" i="33"/>
  <c r="BV253" i="33" s="1"/>
  <c r="BT257" i="33"/>
  <c r="BV257" i="33" s="1"/>
  <c r="BT261" i="33"/>
  <c r="BV261" i="33" s="1"/>
  <c r="BT265" i="33"/>
  <c r="BV265" i="33" s="1"/>
  <c r="BT269" i="33"/>
  <c r="BV269" i="33" s="1"/>
  <c r="BT273" i="33"/>
  <c r="BV273" i="33" s="1"/>
  <c r="BT277" i="33"/>
  <c r="BV277" i="33" s="1"/>
  <c r="BT281" i="33"/>
  <c r="BV281" i="33" s="1"/>
  <c r="BT285" i="33"/>
  <c r="BV285" i="33" s="1"/>
  <c r="BT289" i="33"/>
  <c r="BV289" i="33" s="1"/>
  <c r="BT293" i="33"/>
  <c r="BV293" i="33" s="1"/>
  <c r="BT297" i="33"/>
  <c r="BV297" i="33" s="1"/>
  <c r="BT301" i="33"/>
  <c r="BV301" i="33" s="1"/>
  <c r="BT305" i="33"/>
  <c r="BV305" i="33" s="1"/>
  <c r="BT309" i="33"/>
  <c r="BV309" i="33" s="1"/>
  <c r="BT313" i="33"/>
  <c r="BV313" i="33" s="1"/>
  <c r="BT317" i="33"/>
  <c r="BV317" i="33" s="1"/>
  <c r="BT321" i="33"/>
  <c r="BV321" i="33" s="1"/>
  <c r="BT325" i="33"/>
  <c r="BV325" i="33" s="1"/>
  <c r="BT329" i="33"/>
  <c r="BV329" i="33" s="1"/>
  <c r="BT333" i="33"/>
  <c r="BV333" i="33" s="1"/>
  <c r="BT337" i="33"/>
  <c r="BV337" i="33" s="1"/>
  <c r="BT6" i="33"/>
  <c r="BV6" i="33" s="1"/>
  <c r="BT10" i="33"/>
  <c r="BV10" i="33" s="1"/>
  <c r="BT14" i="33"/>
  <c r="BV14" i="33" s="1"/>
  <c r="BT18" i="33"/>
  <c r="BV18" i="33" s="1"/>
  <c r="BT22" i="33"/>
  <c r="BV22" i="33" s="1"/>
  <c r="BT26" i="33"/>
  <c r="BV26" i="33" s="1"/>
  <c r="BT30" i="33"/>
  <c r="BV30" i="33" s="1"/>
  <c r="BT34" i="33"/>
  <c r="BV34" i="33" s="1"/>
  <c r="BT38" i="33"/>
  <c r="BV38" i="33" s="1"/>
  <c r="BT42" i="33"/>
  <c r="BV42" i="33" s="1"/>
  <c r="BT46" i="33"/>
  <c r="BV46" i="33" s="1"/>
  <c r="BT50" i="33"/>
  <c r="BV50" i="33" s="1"/>
  <c r="BT54" i="33"/>
  <c r="BV54" i="33" s="1"/>
  <c r="BT58" i="33"/>
  <c r="BV58" i="33" s="1"/>
  <c r="BT62" i="33"/>
  <c r="BV62" i="33" s="1"/>
  <c r="BT66" i="33"/>
  <c r="BV66" i="33" s="1"/>
  <c r="BT70" i="33"/>
  <c r="BV70" i="33" s="1"/>
  <c r="BT74" i="33"/>
  <c r="BV74" i="33" s="1"/>
  <c r="BT78" i="33"/>
  <c r="BV78" i="33" s="1"/>
  <c r="BT82" i="33"/>
  <c r="BV82" i="33" s="1"/>
  <c r="BT86" i="33"/>
  <c r="BV86" i="33" s="1"/>
  <c r="BT90" i="33"/>
  <c r="BV90" i="33" s="1"/>
  <c r="BT94" i="33"/>
  <c r="BV94" i="33" s="1"/>
  <c r="BT98" i="33"/>
  <c r="BV98" i="33" s="1"/>
  <c r="BT102" i="33"/>
  <c r="BV102" i="33" s="1"/>
  <c r="BT106" i="33"/>
  <c r="BV106" i="33" s="1"/>
  <c r="BT110" i="33"/>
  <c r="BV110" i="33" s="1"/>
  <c r="BT114" i="33"/>
  <c r="BV114" i="33" s="1"/>
  <c r="BT118" i="33"/>
  <c r="BV118" i="33" s="1"/>
  <c r="BT122" i="33"/>
  <c r="BV122" i="33" s="1"/>
  <c r="BT126" i="33"/>
  <c r="BV126" i="33" s="1"/>
  <c r="BT130" i="33"/>
  <c r="BV130" i="33" s="1"/>
  <c r="BT134" i="33"/>
  <c r="BV134" i="33" s="1"/>
  <c r="BT138" i="33"/>
  <c r="BV138" i="33" s="1"/>
  <c r="BT142" i="33"/>
  <c r="BV142" i="33" s="1"/>
  <c r="BT146" i="33"/>
  <c r="BV146" i="33" s="1"/>
  <c r="BT150" i="33"/>
  <c r="BV150" i="33" s="1"/>
  <c r="BT154" i="33"/>
  <c r="BV154" i="33" s="1"/>
  <c r="BT158" i="33"/>
  <c r="BV158" i="33" s="1"/>
  <c r="BT162" i="33"/>
  <c r="BV162" i="33" s="1"/>
  <c r="BT166" i="33"/>
  <c r="BV166" i="33" s="1"/>
  <c r="BT170" i="33"/>
  <c r="BV170" i="33" s="1"/>
  <c r="BT174" i="33"/>
  <c r="BV174" i="33" s="1"/>
  <c r="BT178" i="33"/>
  <c r="BV178" i="33" s="1"/>
  <c r="BT182" i="33"/>
  <c r="BV182" i="33" s="1"/>
  <c r="BT186" i="33"/>
  <c r="BV186" i="33" s="1"/>
  <c r="BT190" i="33"/>
  <c r="BV190" i="33" s="1"/>
  <c r="BT194" i="33"/>
  <c r="BV194" i="33" s="1"/>
  <c r="BT198" i="33"/>
  <c r="BV198" i="33" s="1"/>
  <c r="BT202" i="33"/>
  <c r="BV202" i="33" s="1"/>
  <c r="BT206" i="33"/>
  <c r="BV206" i="33" s="1"/>
  <c r="BT210" i="33"/>
  <c r="BV210" i="33" s="1"/>
  <c r="BT214" i="33"/>
  <c r="BV214" i="33" s="1"/>
  <c r="BT218" i="33"/>
  <c r="BV218" i="33" s="1"/>
  <c r="BT222" i="33"/>
  <c r="BV222" i="33" s="1"/>
  <c r="BT226" i="33"/>
  <c r="BV226" i="33" s="1"/>
  <c r="BT230" i="33"/>
  <c r="BV230" i="33" s="1"/>
  <c r="BT234" i="33"/>
  <c r="BV234" i="33" s="1"/>
  <c r="BT238" i="33"/>
  <c r="BV238" i="33" s="1"/>
  <c r="BT242" i="33"/>
  <c r="BV242" i="33" s="1"/>
  <c r="BT246" i="33"/>
  <c r="BV246" i="33" s="1"/>
  <c r="BT250" i="33"/>
  <c r="BV250" i="33" s="1"/>
  <c r="BT254" i="33"/>
  <c r="BV254" i="33" s="1"/>
  <c r="BT258" i="33"/>
  <c r="BV258" i="33" s="1"/>
  <c r="BT262" i="33"/>
  <c r="BV262" i="33" s="1"/>
  <c r="BT266" i="33"/>
  <c r="BV266" i="33" s="1"/>
  <c r="BT270" i="33"/>
  <c r="BV270" i="33" s="1"/>
  <c r="BT274" i="33"/>
  <c r="BV274" i="33" s="1"/>
  <c r="BT278" i="33"/>
  <c r="BV278" i="33" s="1"/>
  <c r="BT282" i="33"/>
  <c r="BV282" i="33" s="1"/>
  <c r="BT286" i="33"/>
  <c r="BV286" i="33" s="1"/>
  <c r="BT290" i="33"/>
  <c r="BV290" i="33" s="1"/>
  <c r="BT294" i="33"/>
  <c r="BV294" i="33" s="1"/>
  <c r="BT298" i="33"/>
  <c r="BV298" i="33" s="1"/>
  <c r="BT302" i="33"/>
  <c r="BV302" i="33" s="1"/>
  <c r="BT306" i="33"/>
  <c r="BV306" i="33" s="1"/>
  <c r="BT310" i="33"/>
  <c r="BV310" i="33" s="1"/>
  <c r="BT314" i="33"/>
  <c r="BV314" i="33" s="1"/>
  <c r="BT318" i="33"/>
  <c r="BV318" i="33" s="1"/>
  <c r="BT322" i="33"/>
  <c r="BV322" i="33" s="1"/>
  <c r="BT326" i="33"/>
  <c r="BV326" i="33" s="1"/>
  <c r="BT330" i="33"/>
  <c r="BV330" i="33" s="1"/>
  <c r="BT334" i="33"/>
  <c r="BV334" i="33" s="1"/>
  <c r="BT338" i="33"/>
  <c r="BV338" i="33" s="1"/>
  <c r="BT342" i="33"/>
  <c r="BV342" i="33" s="1"/>
  <c r="BT341" i="33"/>
  <c r="BV341" i="33" s="1"/>
  <c r="BT346" i="33"/>
  <c r="BV346" i="33" s="1"/>
  <c r="BT350" i="33"/>
  <c r="BV350" i="33" s="1"/>
  <c r="BT354" i="33"/>
  <c r="BV354" i="33" s="1"/>
  <c r="BT358" i="33"/>
  <c r="BV358" i="33" s="1"/>
  <c r="BT362" i="33"/>
  <c r="BV362" i="33" s="1"/>
  <c r="BT366" i="33"/>
  <c r="BV366" i="33" s="1"/>
  <c r="BT370" i="33"/>
  <c r="BV370" i="33" s="1"/>
  <c r="BT374" i="33"/>
  <c r="BV374" i="33" s="1"/>
  <c r="BT378" i="33"/>
  <c r="BV378" i="33" s="1"/>
  <c r="BT382" i="33"/>
  <c r="BV382" i="33" s="1"/>
  <c r="BT386" i="33"/>
  <c r="BV386" i="33" s="1"/>
  <c r="BT390" i="33"/>
  <c r="BV390" i="33" s="1"/>
  <c r="BT394" i="33"/>
  <c r="BV394" i="33" s="1"/>
  <c r="BT398" i="33"/>
  <c r="BV398" i="33" s="1"/>
  <c r="BT402" i="33"/>
  <c r="BV402" i="33" s="1"/>
  <c r="BT406" i="33"/>
  <c r="BV406" i="33" s="1"/>
  <c r="BT410" i="33"/>
  <c r="BV410" i="33" s="1"/>
  <c r="BT414" i="33"/>
  <c r="BV414" i="33" s="1"/>
  <c r="BT418" i="33"/>
  <c r="BV418" i="33" s="1"/>
  <c r="BT422" i="33"/>
  <c r="BV422" i="33" s="1"/>
  <c r="BT426" i="33"/>
  <c r="BV426" i="33" s="1"/>
  <c r="BT430" i="33"/>
  <c r="BV430" i="33" s="1"/>
  <c r="BT434" i="33"/>
  <c r="BV434" i="33" s="1"/>
  <c r="BT438" i="33"/>
  <c r="BV438" i="33" s="1"/>
  <c r="BT442" i="33"/>
  <c r="BV442" i="33" s="1"/>
  <c r="BT446" i="33"/>
  <c r="BV446" i="33" s="1"/>
  <c r="BT450" i="33"/>
  <c r="BV450" i="33" s="1"/>
  <c r="BT454" i="33"/>
  <c r="BV454" i="33" s="1"/>
  <c r="BT458" i="33"/>
  <c r="BV458" i="33" s="1"/>
  <c r="BT462" i="33"/>
  <c r="BV462" i="33" s="1"/>
  <c r="BT466" i="33"/>
  <c r="BV466" i="33" s="1"/>
  <c r="BT470" i="33"/>
  <c r="BV470" i="33" s="1"/>
  <c r="BT474" i="33"/>
  <c r="BV474" i="33" s="1"/>
  <c r="BT478" i="33"/>
  <c r="BV478" i="33" s="1"/>
  <c r="BT482" i="33"/>
  <c r="BV482" i="33" s="1"/>
  <c r="BT486" i="33"/>
  <c r="BV486" i="33" s="1"/>
  <c r="BT490" i="33"/>
  <c r="BV490" i="33" s="1"/>
  <c r="BT494" i="33"/>
  <c r="BV494" i="33" s="1"/>
  <c r="BT498" i="33"/>
  <c r="BV498" i="33" s="1"/>
  <c r="BT502" i="33"/>
  <c r="BV502" i="33" s="1"/>
  <c r="BT506" i="33"/>
  <c r="BV506" i="33" s="1"/>
  <c r="BT510" i="33"/>
  <c r="BV510" i="33" s="1"/>
  <c r="BT514" i="33"/>
  <c r="BV514" i="33" s="1"/>
  <c r="BT518" i="33"/>
  <c r="BV518" i="33" s="1"/>
  <c r="BT522" i="33"/>
  <c r="BV522" i="33" s="1"/>
  <c r="BT526" i="33"/>
  <c r="BV526" i="33" s="1"/>
  <c r="BT530" i="33"/>
  <c r="BV530" i="33" s="1"/>
  <c r="BT534" i="33"/>
  <c r="BV534" i="33" s="1"/>
  <c r="BT538" i="33"/>
  <c r="BV538" i="33" s="1"/>
  <c r="BT542" i="33"/>
  <c r="BV542" i="33" s="1"/>
  <c r="BT546" i="33"/>
  <c r="BV546" i="33" s="1"/>
  <c r="BT550" i="33"/>
  <c r="BV550" i="33" s="1"/>
  <c r="BT554" i="33"/>
  <c r="BV554" i="33" s="1"/>
  <c r="BT558" i="33"/>
  <c r="BV558" i="33" s="1"/>
  <c r="BT562" i="33"/>
  <c r="BV562" i="33" s="1"/>
  <c r="BT566" i="33"/>
  <c r="BV566" i="33" s="1"/>
  <c r="BT570" i="33"/>
  <c r="BV570" i="33" s="1"/>
  <c r="BT574" i="33"/>
  <c r="BV574" i="33" s="1"/>
  <c r="BT578" i="33"/>
  <c r="BV578" i="33" s="1"/>
  <c r="BT582" i="33"/>
  <c r="BV582" i="33" s="1"/>
  <c r="BT586" i="33"/>
  <c r="BV586" i="33" s="1"/>
  <c r="BT590" i="33"/>
  <c r="BV590" i="33" s="1"/>
  <c r="BT594" i="33"/>
  <c r="BV594" i="33" s="1"/>
  <c r="BT598" i="33"/>
  <c r="BV598" i="33" s="1"/>
  <c r="BT602" i="33"/>
  <c r="BV602" i="33" s="1"/>
  <c r="BT606" i="33"/>
  <c r="BV606" i="33" s="1"/>
  <c r="BT610" i="33"/>
  <c r="BV610" i="33" s="1"/>
  <c r="BT614" i="33"/>
  <c r="BV614" i="33" s="1"/>
  <c r="BT618" i="33"/>
  <c r="BV618" i="33" s="1"/>
  <c r="BT622" i="33"/>
  <c r="BV622" i="33" s="1"/>
  <c r="BT626" i="33"/>
  <c r="BV626" i="33" s="1"/>
  <c r="BT630" i="33"/>
  <c r="BV630" i="33" s="1"/>
  <c r="BT634" i="33"/>
  <c r="BV634" i="33" s="1"/>
  <c r="BT638" i="33"/>
  <c r="BV638" i="33" s="1"/>
  <c r="BT642" i="33"/>
  <c r="BV642" i="33" s="1"/>
  <c r="BT646" i="33"/>
  <c r="BV646" i="33" s="1"/>
  <c r="BT650" i="33"/>
  <c r="BV650" i="33" s="1"/>
  <c r="BT654" i="33"/>
  <c r="BV654" i="33" s="1"/>
  <c r="BT658" i="33"/>
  <c r="BV658" i="33" s="1"/>
  <c r="BT662" i="33"/>
  <c r="BV662" i="33" s="1"/>
  <c r="BT666" i="33"/>
  <c r="BV666" i="33" s="1"/>
  <c r="BT670" i="33"/>
  <c r="BV670" i="33" s="1"/>
  <c r="BT674" i="33"/>
  <c r="BV674" i="33" s="1"/>
  <c r="BT678" i="33"/>
  <c r="BV678" i="33" s="1"/>
  <c r="BT343" i="33"/>
  <c r="BV343" i="33" s="1"/>
  <c r="BT347" i="33"/>
  <c r="BV347" i="33" s="1"/>
  <c r="BT351" i="33"/>
  <c r="BV351" i="33" s="1"/>
  <c r="BT355" i="33"/>
  <c r="BV355" i="33" s="1"/>
  <c r="BT359" i="33"/>
  <c r="BV359" i="33" s="1"/>
  <c r="BT363" i="33"/>
  <c r="BV363" i="33" s="1"/>
  <c r="BT367" i="33"/>
  <c r="BV367" i="33" s="1"/>
  <c r="BT371" i="33"/>
  <c r="BV371" i="33" s="1"/>
  <c r="BT375" i="33"/>
  <c r="BV375" i="33" s="1"/>
  <c r="BT379" i="33"/>
  <c r="BV379" i="33" s="1"/>
  <c r="BT383" i="33"/>
  <c r="BV383" i="33" s="1"/>
  <c r="BT387" i="33"/>
  <c r="BV387" i="33" s="1"/>
  <c r="BT391" i="33"/>
  <c r="BV391" i="33" s="1"/>
  <c r="BT395" i="33"/>
  <c r="BV395" i="33" s="1"/>
  <c r="BT399" i="33"/>
  <c r="BV399" i="33" s="1"/>
  <c r="BT403" i="33"/>
  <c r="BV403" i="33" s="1"/>
  <c r="BT407" i="33"/>
  <c r="BV407" i="33" s="1"/>
  <c r="BT411" i="33"/>
  <c r="BV411" i="33" s="1"/>
  <c r="BT415" i="33"/>
  <c r="BV415" i="33" s="1"/>
  <c r="BT419" i="33"/>
  <c r="BV419" i="33" s="1"/>
  <c r="BT423" i="33"/>
  <c r="BV423" i="33" s="1"/>
  <c r="BT427" i="33"/>
  <c r="BV427" i="33" s="1"/>
  <c r="BT431" i="33"/>
  <c r="BV431" i="33" s="1"/>
  <c r="BT435" i="33"/>
  <c r="BV435" i="33" s="1"/>
  <c r="BT439" i="33"/>
  <c r="BV439" i="33" s="1"/>
  <c r="BT443" i="33"/>
  <c r="BV443" i="33" s="1"/>
  <c r="BT447" i="33"/>
  <c r="BV447" i="33" s="1"/>
  <c r="BT451" i="33"/>
  <c r="BV451" i="33" s="1"/>
  <c r="BT455" i="33"/>
  <c r="BV455" i="33" s="1"/>
  <c r="BT459" i="33"/>
  <c r="BV459" i="33" s="1"/>
  <c r="BT463" i="33"/>
  <c r="BV463" i="33" s="1"/>
  <c r="BT467" i="33"/>
  <c r="BV467" i="33" s="1"/>
  <c r="BT471" i="33"/>
  <c r="BV471" i="33" s="1"/>
  <c r="BT475" i="33"/>
  <c r="BV475" i="33" s="1"/>
  <c r="BT479" i="33"/>
  <c r="BV479" i="33" s="1"/>
  <c r="BT483" i="33"/>
  <c r="BV483" i="33" s="1"/>
  <c r="BT487" i="33"/>
  <c r="BV487" i="33" s="1"/>
  <c r="BT491" i="33"/>
  <c r="BV491" i="33" s="1"/>
  <c r="BT495" i="33"/>
  <c r="BV495" i="33" s="1"/>
  <c r="BT499" i="33"/>
  <c r="BV499" i="33" s="1"/>
  <c r="BT503" i="33"/>
  <c r="BV503" i="33" s="1"/>
  <c r="BT507" i="33"/>
  <c r="BV507" i="33" s="1"/>
  <c r="BT511" i="33"/>
  <c r="BV511" i="33" s="1"/>
  <c r="BT515" i="33"/>
  <c r="BV515" i="33" s="1"/>
  <c r="BT519" i="33"/>
  <c r="BV519" i="33" s="1"/>
  <c r="BT523" i="33"/>
  <c r="BV523" i="33" s="1"/>
  <c r="BT527" i="33"/>
  <c r="BV527" i="33" s="1"/>
  <c r="BT531" i="33"/>
  <c r="BV531" i="33" s="1"/>
  <c r="BT535" i="33"/>
  <c r="BV535" i="33" s="1"/>
  <c r="BT539" i="33"/>
  <c r="BV539" i="33" s="1"/>
  <c r="BT543" i="33"/>
  <c r="BV543" i="33" s="1"/>
  <c r="BT547" i="33"/>
  <c r="BV547" i="33" s="1"/>
  <c r="BT551" i="33"/>
  <c r="BV551" i="33" s="1"/>
  <c r="BT555" i="33"/>
  <c r="BV555" i="33" s="1"/>
  <c r="BT559" i="33"/>
  <c r="BV559" i="33" s="1"/>
  <c r="BT563" i="33"/>
  <c r="BV563" i="33" s="1"/>
  <c r="BT567" i="33"/>
  <c r="BV567" i="33" s="1"/>
  <c r="BT571" i="33"/>
  <c r="BV571" i="33" s="1"/>
  <c r="BT575" i="33"/>
  <c r="BV575" i="33" s="1"/>
  <c r="BT579" i="33"/>
  <c r="BV579" i="33" s="1"/>
  <c r="BT583" i="33"/>
  <c r="BV583" i="33" s="1"/>
  <c r="BT587" i="33"/>
  <c r="BV587" i="33" s="1"/>
  <c r="BT591" i="33"/>
  <c r="BV591" i="33" s="1"/>
  <c r="BT595" i="33"/>
  <c r="BV595" i="33" s="1"/>
  <c r="BT599" i="33"/>
  <c r="BV599" i="33" s="1"/>
  <c r="BT603" i="33"/>
  <c r="BV603" i="33" s="1"/>
  <c r="BT607" i="33"/>
  <c r="BV607" i="33" s="1"/>
  <c r="BT611" i="33"/>
  <c r="BV611" i="33" s="1"/>
  <c r="BT615" i="33"/>
  <c r="BV615" i="33" s="1"/>
  <c r="BT619" i="33"/>
  <c r="BV619" i="33" s="1"/>
  <c r="BT623" i="33"/>
  <c r="BV623" i="33" s="1"/>
  <c r="BT627" i="33"/>
  <c r="BV627" i="33" s="1"/>
  <c r="BT631" i="33"/>
  <c r="BV631" i="33" s="1"/>
  <c r="BT635" i="33"/>
  <c r="BV635" i="33" s="1"/>
  <c r="BT639" i="33"/>
  <c r="BV639" i="33" s="1"/>
  <c r="BT643" i="33"/>
  <c r="BV643" i="33" s="1"/>
  <c r="BT647" i="33"/>
  <c r="BV647" i="33" s="1"/>
  <c r="BT651" i="33"/>
  <c r="BV651" i="33" s="1"/>
  <c r="BT655" i="33"/>
  <c r="BV655" i="33" s="1"/>
  <c r="BT659" i="33"/>
  <c r="BV659" i="33" s="1"/>
  <c r="BT663" i="33"/>
  <c r="BV663" i="33" s="1"/>
  <c r="BT667" i="33"/>
  <c r="BV667" i="33" s="1"/>
  <c r="BT671" i="33"/>
  <c r="BV671" i="33" s="1"/>
  <c r="BT675" i="33"/>
  <c r="BV675" i="33" s="1"/>
  <c r="BT679" i="33"/>
  <c r="BV679" i="33" s="1"/>
  <c r="BT344" i="33"/>
  <c r="BV344" i="33" s="1"/>
  <c r="BT348" i="33"/>
  <c r="BV348" i="33" s="1"/>
  <c r="BT352" i="33"/>
  <c r="BV352" i="33" s="1"/>
  <c r="BT356" i="33"/>
  <c r="BV356" i="33" s="1"/>
  <c r="BT360" i="33"/>
  <c r="BV360" i="33" s="1"/>
  <c r="BT364" i="33"/>
  <c r="BV364" i="33" s="1"/>
  <c r="BT368" i="33"/>
  <c r="BV368" i="33" s="1"/>
  <c r="BT372" i="33"/>
  <c r="BV372" i="33" s="1"/>
  <c r="BT376" i="33"/>
  <c r="BV376" i="33" s="1"/>
  <c r="BT380" i="33"/>
  <c r="BV380" i="33" s="1"/>
  <c r="BT384" i="33"/>
  <c r="BV384" i="33" s="1"/>
  <c r="BT388" i="33"/>
  <c r="BV388" i="33" s="1"/>
  <c r="BT392" i="33"/>
  <c r="BV392" i="33" s="1"/>
  <c r="BT396" i="33"/>
  <c r="BV396" i="33" s="1"/>
  <c r="BT400" i="33"/>
  <c r="BV400" i="33" s="1"/>
  <c r="BT404" i="33"/>
  <c r="BV404" i="33" s="1"/>
  <c r="BT408" i="33"/>
  <c r="BV408" i="33" s="1"/>
  <c r="BT412" i="33"/>
  <c r="BV412" i="33" s="1"/>
  <c r="BT416" i="33"/>
  <c r="BV416" i="33" s="1"/>
  <c r="BT420" i="33"/>
  <c r="BV420" i="33" s="1"/>
  <c r="BT424" i="33"/>
  <c r="BV424" i="33" s="1"/>
  <c r="BT428" i="33"/>
  <c r="BV428" i="33" s="1"/>
  <c r="BT432" i="33"/>
  <c r="BV432" i="33" s="1"/>
  <c r="BT436" i="33"/>
  <c r="BV436" i="33" s="1"/>
  <c r="BT440" i="33"/>
  <c r="BV440" i="33" s="1"/>
  <c r="BT444" i="33"/>
  <c r="BV444" i="33" s="1"/>
  <c r="BT448" i="33"/>
  <c r="BV448" i="33" s="1"/>
  <c r="BT452" i="33"/>
  <c r="BV452" i="33" s="1"/>
  <c r="BT456" i="33"/>
  <c r="BV456" i="33" s="1"/>
  <c r="BT460" i="33"/>
  <c r="BV460" i="33" s="1"/>
  <c r="BT464" i="33"/>
  <c r="BV464" i="33" s="1"/>
  <c r="BT468" i="33"/>
  <c r="BV468" i="33" s="1"/>
  <c r="BT472" i="33"/>
  <c r="BV472" i="33" s="1"/>
  <c r="BT476" i="33"/>
  <c r="BV476" i="33" s="1"/>
  <c r="BT480" i="33"/>
  <c r="BV480" i="33" s="1"/>
  <c r="BT484" i="33"/>
  <c r="BV484" i="33" s="1"/>
  <c r="BT488" i="33"/>
  <c r="BV488" i="33" s="1"/>
  <c r="BT492" i="33"/>
  <c r="BV492" i="33" s="1"/>
  <c r="BT496" i="33"/>
  <c r="BV496" i="33" s="1"/>
  <c r="BT500" i="33"/>
  <c r="BV500" i="33" s="1"/>
  <c r="BT504" i="33"/>
  <c r="BV504" i="33" s="1"/>
  <c r="BT508" i="33"/>
  <c r="BV508" i="33" s="1"/>
  <c r="BT512" i="33"/>
  <c r="BV512" i="33" s="1"/>
  <c r="BT516" i="33"/>
  <c r="BV516" i="33" s="1"/>
  <c r="BT520" i="33"/>
  <c r="BV520" i="33" s="1"/>
  <c r="BT524" i="33"/>
  <c r="BV524" i="33" s="1"/>
  <c r="BT528" i="33"/>
  <c r="BV528" i="33" s="1"/>
  <c r="BT532" i="33"/>
  <c r="BV532" i="33" s="1"/>
  <c r="BT536" i="33"/>
  <c r="BV536" i="33" s="1"/>
  <c r="BT540" i="33"/>
  <c r="BV540" i="33" s="1"/>
  <c r="BT544" i="33"/>
  <c r="BV544" i="33" s="1"/>
  <c r="BT548" i="33"/>
  <c r="BV548" i="33" s="1"/>
  <c r="BT552" i="33"/>
  <c r="BV552" i="33" s="1"/>
  <c r="BT556" i="33"/>
  <c r="BV556" i="33" s="1"/>
  <c r="BT560" i="33"/>
  <c r="BV560" i="33" s="1"/>
  <c r="BT564" i="33"/>
  <c r="BV564" i="33" s="1"/>
  <c r="BT568" i="33"/>
  <c r="BV568" i="33" s="1"/>
  <c r="BT572" i="33"/>
  <c r="BV572" i="33" s="1"/>
  <c r="BT576" i="33"/>
  <c r="BV576" i="33" s="1"/>
  <c r="BT580" i="33"/>
  <c r="BV580" i="33" s="1"/>
  <c r="BT584" i="33"/>
  <c r="BV584" i="33" s="1"/>
  <c r="BT588" i="33"/>
  <c r="BV588" i="33" s="1"/>
  <c r="BT592" i="33"/>
  <c r="BV592" i="33" s="1"/>
  <c r="BT596" i="33"/>
  <c r="BV596" i="33" s="1"/>
  <c r="BT600" i="33"/>
  <c r="BV600" i="33" s="1"/>
  <c r="BT604" i="33"/>
  <c r="BV604" i="33" s="1"/>
  <c r="BT608" i="33"/>
  <c r="BV608" i="33" s="1"/>
  <c r="BT612" i="33"/>
  <c r="BV612" i="33" s="1"/>
  <c r="BT616" i="33"/>
  <c r="BV616" i="33" s="1"/>
  <c r="BT620" i="33"/>
  <c r="BV620" i="33" s="1"/>
  <c r="BT624" i="33"/>
  <c r="BV624" i="33" s="1"/>
  <c r="BT628" i="33"/>
  <c r="BV628" i="33" s="1"/>
  <c r="BT632" i="33"/>
  <c r="BV632" i="33" s="1"/>
  <c r="BT636" i="33"/>
  <c r="BV636" i="33" s="1"/>
  <c r="BT640" i="33"/>
  <c r="BV640" i="33" s="1"/>
  <c r="BT644" i="33"/>
  <c r="BV644" i="33" s="1"/>
  <c r="BT648" i="33"/>
  <c r="BV648" i="33" s="1"/>
  <c r="BT652" i="33"/>
  <c r="BV652" i="33" s="1"/>
  <c r="BT656" i="33"/>
  <c r="BV656" i="33" s="1"/>
  <c r="BT660" i="33"/>
  <c r="BV660" i="33" s="1"/>
  <c r="BT664" i="33"/>
  <c r="BV664" i="33" s="1"/>
  <c r="BT668" i="33"/>
  <c r="BV668" i="33" s="1"/>
  <c r="BT672" i="33"/>
  <c r="BV672" i="33" s="1"/>
  <c r="BT676" i="33"/>
  <c r="BV676" i="33" s="1"/>
  <c r="BT680" i="33"/>
  <c r="BV680" i="33" s="1"/>
  <c r="BT345" i="33"/>
  <c r="BV345" i="33" s="1"/>
  <c r="BT349" i="33"/>
  <c r="BV349" i="33" s="1"/>
  <c r="BT353" i="33"/>
  <c r="BV353" i="33" s="1"/>
  <c r="BT357" i="33"/>
  <c r="BV357" i="33" s="1"/>
  <c r="BT361" i="33"/>
  <c r="BV361" i="33" s="1"/>
  <c r="BT365" i="33"/>
  <c r="BV365" i="33" s="1"/>
  <c r="BT369" i="33"/>
  <c r="BV369" i="33" s="1"/>
  <c r="BT373" i="33"/>
  <c r="BV373" i="33" s="1"/>
  <c r="BT377" i="33"/>
  <c r="BV377" i="33" s="1"/>
  <c r="BT381" i="33"/>
  <c r="BV381" i="33" s="1"/>
  <c r="BT385" i="33"/>
  <c r="BV385" i="33" s="1"/>
  <c r="BT389" i="33"/>
  <c r="BV389" i="33" s="1"/>
  <c r="BT393" i="33"/>
  <c r="BV393" i="33" s="1"/>
  <c r="BT397" i="33"/>
  <c r="BV397" i="33" s="1"/>
  <c r="BT401" i="33"/>
  <c r="BV401" i="33" s="1"/>
  <c r="BT405" i="33"/>
  <c r="BV405" i="33" s="1"/>
  <c r="BT409" i="33"/>
  <c r="BV409" i="33" s="1"/>
  <c r="BT413" i="33"/>
  <c r="BV413" i="33" s="1"/>
  <c r="BT417" i="33"/>
  <c r="BV417" i="33" s="1"/>
  <c r="BT421" i="33"/>
  <c r="BV421" i="33" s="1"/>
  <c r="BT425" i="33"/>
  <c r="BV425" i="33" s="1"/>
  <c r="BT429" i="33"/>
  <c r="BV429" i="33" s="1"/>
  <c r="BT433" i="33"/>
  <c r="BV433" i="33" s="1"/>
  <c r="BT437" i="33"/>
  <c r="BV437" i="33" s="1"/>
  <c r="BT441" i="33"/>
  <c r="BV441" i="33" s="1"/>
  <c r="BT445" i="33"/>
  <c r="BV445" i="33" s="1"/>
  <c r="BT449" i="33"/>
  <c r="BV449" i="33" s="1"/>
  <c r="BT453" i="33"/>
  <c r="BV453" i="33" s="1"/>
  <c r="BT457" i="33"/>
  <c r="BV457" i="33" s="1"/>
  <c r="BT461" i="33"/>
  <c r="BV461" i="33" s="1"/>
  <c r="BT465" i="33"/>
  <c r="BV465" i="33" s="1"/>
  <c r="BT469" i="33"/>
  <c r="BV469" i="33" s="1"/>
  <c r="BT473" i="33"/>
  <c r="BV473" i="33" s="1"/>
  <c r="BT477" i="33"/>
  <c r="BV477" i="33" s="1"/>
  <c r="BT481" i="33"/>
  <c r="BV481" i="33" s="1"/>
  <c r="BT485" i="33"/>
  <c r="BV485" i="33" s="1"/>
  <c r="BT489" i="33"/>
  <c r="BV489" i="33" s="1"/>
  <c r="BT493" i="33"/>
  <c r="BV493" i="33" s="1"/>
  <c r="BT497" i="33"/>
  <c r="BV497" i="33" s="1"/>
  <c r="BT501" i="33"/>
  <c r="BV501" i="33" s="1"/>
  <c r="BT505" i="33"/>
  <c r="BV505" i="33" s="1"/>
  <c r="BT509" i="33"/>
  <c r="BV509" i="33" s="1"/>
  <c r="BT513" i="33"/>
  <c r="BV513" i="33" s="1"/>
  <c r="BT517" i="33"/>
  <c r="BV517" i="33" s="1"/>
  <c r="BT521" i="33"/>
  <c r="BV521" i="33" s="1"/>
  <c r="BT525" i="33"/>
  <c r="BV525" i="33" s="1"/>
  <c r="BT529" i="33"/>
  <c r="BV529" i="33" s="1"/>
  <c r="BT533" i="33"/>
  <c r="BV533" i="33" s="1"/>
  <c r="BT537" i="33"/>
  <c r="BV537" i="33" s="1"/>
  <c r="BT541" i="33"/>
  <c r="BV541" i="33" s="1"/>
  <c r="BT545" i="33"/>
  <c r="BV545" i="33" s="1"/>
  <c r="BT549" i="33"/>
  <c r="BV549" i="33" s="1"/>
  <c r="BT553" i="33"/>
  <c r="BV553" i="33" s="1"/>
  <c r="BT557" i="33"/>
  <c r="BV557" i="33" s="1"/>
  <c r="BT561" i="33"/>
  <c r="BV561" i="33" s="1"/>
  <c r="BT565" i="33"/>
  <c r="BV565" i="33" s="1"/>
  <c r="BT569" i="33"/>
  <c r="BV569" i="33" s="1"/>
  <c r="BT573" i="33"/>
  <c r="BV573" i="33" s="1"/>
  <c r="BT577" i="33"/>
  <c r="BV577" i="33" s="1"/>
  <c r="BT581" i="33"/>
  <c r="BV581" i="33" s="1"/>
  <c r="BT585" i="33"/>
  <c r="BV585" i="33" s="1"/>
  <c r="BT589" i="33"/>
  <c r="BV589" i="33" s="1"/>
  <c r="BT593" i="33"/>
  <c r="BV593" i="33" s="1"/>
  <c r="BT597" i="33"/>
  <c r="BV597" i="33" s="1"/>
  <c r="BT601" i="33"/>
  <c r="BV601" i="33" s="1"/>
  <c r="BT605" i="33"/>
  <c r="BV605" i="33" s="1"/>
  <c r="BT609" i="33"/>
  <c r="BV609" i="33" s="1"/>
  <c r="BT613" i="33"/>
  <c r="BV613" i="33" s="1"/>
  <c r="BT617" i="33"/>
  <c r="BV617" i="33" s="1"/>
  <c r="BT621" i="33"/>
  <c r="BV621" i="33" s="1"/>
  <c r="BT625" i="33"/>
  <c r="BV625" i="33" s="1"/>
  <c r="BT629" i="33"/>
  <c r="BV629" i="33" s="1"/>
  <c r="BT633" i="33"/>
  <c r="BV633" i="33" s="1"/>
  <c r="BT637" i="33"/>
  <c r="BV637" i="33" s="1"/>
  <c r="BT641" i="33"/>
  <c r="BV641" i="33" s="1"/>
  <c r="BT645" i="33"/>
  <c r="BV645" i="33" s="1"/>
  <c r="BT649" i="33"/>
  <c r="BV649" i="33" s="1"/>
  <c r="BT653" i="33"/>
  <c r="BV653" i="33" s="1"/>
  <c r="BT657" i="33"/>
  <c r="BV657" i="33" s="1"/>
  <c r="BT661" i="33"/>
  <c r="BV661" i="33" s="1"/>
  <c r="BT665" i="33"/>
  <c r="BV665" i="33" s="1"/>
  <c r="BT669" i="33"/>
  <c r="BV669" i="33" s="1"/>
  <c r="BT673" i="33"/>
  <c r="BV673" i="33" s="1"/>
  <c r="BT677" i="33"/>
  <c r="BV677" i="33" s="1"/>
  <c r="BT681" i="33"/>
  <c r="BV681" i="33" s="1"/>
  <c r="BT896" i="33"/>
  <c r="BV896" i="33" s="1"/>
  <c r="BT880" i="33"/>
  <c r="BV880" i="33" s="1"/>
  <c r="BT864" i="33"/>
  <c r="BV864" i="33" s="1"/>
  <c r="BT848" i="33"/>
  <c r="BV848" i="33" s="1"/>
  <c r="BT836" i="33"/>
  <c r="BV836" i="33" s="1"/>
  <c r="BT820" i="33"/>
  <c r="BV820" i="33" s="1"/>
  <c r="BT804" i="33"/>
  <c r="BV804" i="33" s="1"/>
  <c r="BT788" i="33"/>
  <c r="BV788" i="33" s="1"/>
  <c r="BT772" i="33"/>
  <c r="BV772" i="33" s="1"/>
  <c r="BT909" i="33"/>
  <c r="BV909" i="33" s="1"/>
  <c r="BT905" i="33"/>
  <c r="BV905" i="33" s="1"/>
  <c r="BT901" i="33"/>
  <c r="BV901" i="33" s="1"/>
  <c r="BT897" i="33"/>
  <c r="BV897" i="33" s="1"/>
  <c r="BT893" i="33"/>
  <c r="BV893" i="33" s="1"/>
  <c r="BT889" i="33"/>
  <c r="BV889" i="33" s="1"/>
  <c r="BT885" i="33"/>
  <c r="BV885" i="33" s="1"/>
  <c r="BT881" i="33"/>
  <c r="BV881" i="33" s="1"/>
  <c r="BT877" i="33"/>
  <c r="BV877" i="33" s="1"/>
  <c r="BT873" i="33"/>
  <c r="BV873" i="33" s="1"/>
  <c r="BT869" i="33"/>
  <c r="BV869" i="33" s="1"/>
  <c r="BT865" i="33"/>
  <c r="BV865" i="33" s="1"/>
  <c r="BT861" i="33"/>
  <c r="BV861" i="33" s="1"/>
  <c r="BT857" i="33"/>
  <c r="BV857" i="33" s="1"/>
  <c r="BT853" i="33"/>
  <c r="BV853" i="33" s="1"/>
  <c r="BT849" i="33"/>
  <c r="BV849" i="33" s="1"/>
  <c r="BT845" i="33"/>
  <c r="BV845" i="33" s="1"/>
  <c r="BT841" i="33"/>
  <c r="BV841" i="33" s="1"/>
  <c r="BT837" i="33"/>
  <c r="BV837" i="33" s="1"/>
  <c r="BT833" i="33"/>
  <c r="BV833" i="33" s="1"/>
  <c r="BT829" i="33"/>
  <c r="BV829" i="33" s="1"/>
  <c r="BT825" i="33"/>
  <c r="BV825" i="33" s="1"/>
  <c r="BT821" i="33"/>
  <c r="BV821" i="33" s="1"/>
  <c r="BT817" i="33"/>
  <c r="BV817" i="33" s="1"/>
  <c r="BT813" i="33"/>
  <c r="BV813" i="33" s="1"/>
  <c r="BT809" i="33"/>
  <c r="BV809" i="33" s="1"/>
  <c r="BT805" i="33"/>
  <c r="BV805" i="33" s="1"/>
  <c r="BT801" i="33"/>
  <c r="BV801" i="33" s="1"/>
  <c r="BT797" i="33"/>
  <c r="BV797" i="33" s="1"/>
  <c r="BT793" i="33"/>
  <c r="BV793" i="33" s="1"/>
  <c r="BT789" i="33"/>
  <c r="BV789" i="33" s="1"/>
  <c r="BT785" i="33"/>
  <c r="BV785" i="33" s="1"/>
  <c r="BT781" i="33"/>
  <c r="BV781" i="33" s="1"/>
  <c r="BT777" i="33"/>
  <c r="BV777" i="33" s="1"/>
  <c r="BT773" i="33"/>
  <c r="BV773" i="33" s="1"/>
  <c r="BT769" i="33"/>
  <c r="BV769" i="33" s="1"/>
  <c r="BT765" i="33"/>
  <c r="BV765" i="33" s="1"/>
  <c r="BT761" i="33"/>
  <c r="BV761" i="33" s="1"/>
  <c r="BT757" i="33"/>
  <c r="BV757" i="33" s="1"/>
  <c r="BT753" i="33"/>
  <c r="BV753" i="33" s="1"/>
  <c r="BT749" i="33"/>
  <c r="BV749" i="33" s="1"/>
  <c r="BT745" i="33"/>
  <c r="BV745" i="33" s="1"/>
  <c r="BT741" i="33"/>
  <c r="BV741" i="33" s="1"/>
  <c r="BT737" i="33"/>
  <c r="BV737" i="33" s="1"/>
  <c r="BT733" i="33"/>
  <c r="BV733" i="33" s="1"/>
  <c r="BT729" i="33"/>
  <c r="BV729" i="33" s="1"/>
  <c r="BT725" i="33"/>
  <c r="BV725" i="33" s="1"/>
  <c r="BT721" i="33"/>
  <c r="BV721" i="33" s="1"/>
  <c r="BT717" i="33"/>
  <c r="BV717" i="33" s="1"/>
  <c r="BT713" i="33"/>
  <c r="BV713" i="33" s="1"/>
  <c r="BT709" i="33"/>
  <c r="BV709" i="33" s="1"/>
  <c r="BT705" i="33"/>
  <c r="BV705" i="33" s="1"/>
  <c r="BT701" i="33"/>
  <c r="BV701" i="33" s="1"/>
  <c r="BT697" i="33"/>
  <c r="BV697" i="33" s="1"/>
  <c r="BT693" i="33"/>
  <c r="BV693" i="33" s="1"/>
  <c r="BT689" i="33"/>
  <c r="BV689" i="33" s="1"/>
  <c r="BT685" i="33"/>
  <c r="BV685" i="33" s="1"/>
  <c r="BT908" i="33"/>
  <c r="BV908" i="33" s="1"/>
  <c r="BT888" i="33"/>
  <c r="BV888" i="33" s="1"/>
  <c r="BT868" i="33"/>
  <c r="BV868" i="33" s="1"/>
  <c r="BT852" i="33"/>
  <c r="BV852" i="33" s="1"/>
  <c r="BT832" i="33"/>
  <c r="BV832" i="33" s="1"/>
  <c r="BT812" i="33"/>
  <c r="BV812" i="33" s="1"/>
  <c r="BT792" i="33"/>
  <c r="BV792" i="33" s="1"/>
  <c r="BT776" i="33"/>
  <c r="BV776" i="33" s="1"/>
  <c r="BT768" i="33"/>
  <c r="BV768" i="33" s="1"/>
  <c r="BT756" i="33"/>
  <c r="BV756" i="33" s="1"/>
  <c r="BT752" i="33"/>
  <c r="BV752" i="33" s="1"/>
  <c r="BT748" i="33"/>
  <c r="BV748" i="33" s="1"/>
  <c r="BT744" i="33"/>
  <c r="BV744" i="33" s="1"/>
  <c r="BT740" i="33"/>
  <c r="BV740" i="33" s="1"/>
  <c r="BT736" i="33"/>
  <c r="BV736" i="33" s="1"/>
  <c r="BT732" i="33"/>
  <c r="BV732" i="33" s="1"/>
  <c r="BT728" i="33"/>
  <c r="BV728" i="33" s="1"/>
  <c r="BT724" i="33"/>
  <c r="BV724" i="33" s="1"/>
  <c r="BT720" i="33"/>
  <c r="BV720" i="33" s="1"/>
  <c r="BT716" i="33"/>
  <c r="BV716" i="33" s="1"/>
  <c r="BT712" i="33"/>
  <c r="BV712" i="33" s="1"/>
  <c r="BT708" i="33"/>
  <c r="BV708" i="33" s="1"/>
  <c r="BT704" i="33"/>
  <c r="BV704" i="33" s="1"/>
  <c r="BT700" i="33"/>
  <c r="BV700" i="33" s="1"/>
  <c r="BT696" i="33"/>
  <c r="BV696" i="33" s="1"/>
  <c r="BT692" i="33"/>
  <c r="BV692" i="33" s="1"/>
  <c r="BT688" i="33"/>
  <c r="BV688" i="33" s="1"/>
  <c r="BT684" i="33"/>
  <c r="BV684" i="33" s="1"/>
  <c r="BT904" i="33"/>
  <c r="BV904" i="33" s="1"/>
  <c r="BT892" i="33"/>
  <c r="BV892" i="33" s="1"/>
  <c r="BT876" i="33"/>
  <c r="BV876" i="33" s="1"/>
  <c r="BT860" i="33"/>
  <c r="BV860" i="33" s="1"/>
  <c r="BT844" i="33"/>
  <c r="BV844" i="33" s="1"/>
  <c r="BT828" i="33"/>
  <c r="BV828" i="33" s="1"/>
  <c r="BT816" i="33"/>
  <c r="BV816" i="33" s="1"/>
  <c r="BT800" i="33"/>
  <c r="BV800" i="33" s="1"/>
  <c r="BT784" i="33"/>
  <c r="BV784" i="33" s="1"/>
  <c r="BT760" i="33"/>
  <c r="BV760" i="33" s="1"/>
  <c r="BT907" i="33"/>
  <c r="BV907" i="33" s="1"/>
  <c r="BT903" i="33"/>
  <c r="BV903" i="33" s="1"/>
  <c r="BT899" i="33"/>
  <c r="BV899" i="33" s="1"/>
  <c r="BT895" i="33"/>
  <c r="BV895" i="33" s="1"/>
  <c r="BT891" i="33"/>
  <c r="BV891" i="33" s="1"/>
  <c r="BT887" i="33"/>
  <c r="BV887" i="33" s="1"/>
  <c r="BT883" i="33"/>
  <c r="BV883" i="33" s="1"/>
  <c r="BT879" i="33"/>
  <c r="BV879" i="33" s="1"/>
  <c r="BT875" i="33"/>
  <c r="BV875" i="33" s="1"/>
  <c r="BT871" i="33"/>
  <c r="BV871" i="33" s="1"/>
  <c r="BT867" i="33"/>
  <c r="BV867" i="33" s="1"/>
  <c r="BT863" i="33"/>
  <c r="BV863" i="33" s="1"/>
  <c r="BT859" i="33"/>
  <c r="BV859" i="33" s="1"/>
  <c r="BT855" i="33"/>
  <c r="BV855" i="33" s="1"/>
  <c r="BT851" i="33"/>
  <c r="BV851" i="33" s="1"/>
  <c r="BT847" i="33"/>
  <c r="BV847" i="33" s="1"/>
  <c r="BT843" i="33"/>
  <c r="BV843" i="33" s="1"/>
  <c r="BT839" i="33"/>
  <c r="BV839" i="33" s="1"/>
  <c r="BT835" i="33"/>
  <c r="BV835" i="33" s="1"/>
  <c r="BT831" i="33"/>
  <c r="BV831" i="33" s="1"/>
  <c r="BT827" i="33"/>
  <c r="BV827" i="33" s="1"/>
  <c r="BT823" i="33"/>
  <c r="BV823" i="33" s="1"/>
  <c r="BT819" i="33"/>
  <c r="BV819" i="33" s="1"/>
  <c r="BT815" i="33"/>
  <c r="BV815" i="33" s="1"/>
  <c r="BT811" i="33"/>
  <c r="BV811" i="33" s="1"/>
  <c r="BT807" i="33"/>
  <c r="BV807" i="33" s="1"/>
  <c r="BT803" i="33"/>
  <c r="BV803" i="33" s="1"/>
  <c r="BT799" i="33"/>
  <c r="BV799" i="33" s="1"/>
  <c r="BT795" i="33"/>
  <c r="BV795" i="33" s="1"/>
  <c r="BT791" i="33"/>
  <c r="BV791" i="33" s="1"/>
  <c r="BT787" i="33"/>
  <c r="BV787" i="33" s="1"/>
  <c r="BT783" i="33"/>
  <c r="BV783" i="33" s="1"/>
  <c r="BT779" i="33"/>
  <c r="BV779" i="33" s="1"/>
  <c r="BT775" i="33"/>
  <c r="BV775" i="33" s="1"/>
  <c r="BT771" i="33"/>
  <c r="BV771" i="33" s="1"/>
  <c r="BT767" i="33"/>
  <c r="BV767" i="33" s="1"/>
  <c r="BT763" i="33"/>
  <c r="BV763" i="33" s="1"/>
  <c r="BT759" i="33"/>
  <c r="BV759" i="33" s="1"/>
  <c r="BT755" i="33"/>
  <c r="BV755" i="33" s="1"/>
  <c r="BT751" i="33"/>
  <c r="BV751" i="33" s="1"/>
  <c r="BT747" i="33"/>
  <c r="BV747" i="33" s="1"/>
  <c r="BT743" i="33"/>
  <c r="BV743" i="33" s="1"/>
  <c r="BT739" i="33"/>
  <c r="BV739" i="33" s="1"/>
  <c r="BT735" i="33"/>
  <c r="BV735" i="33" s="1"/>
  <c r="BT731" i="33"/>
  <c r="BV731" i="33" s="1"/>
  <c r="BT727" i="33"/>
  <c r="BV727" i="33" s="1"/>
  <c r="BT723" i="33"/>
  <c r="BV723" i="33" s="1"/>
  <c r="BT719" i="33"/>
  <c r="BV719" i="33" s="1"/>
  <c r="BT715" i="33"/>
  <c r="BV715" i="33" s="1"/>
  <c r="BT711" i="33"/>
  <c r="BV711" i="33" s="1"/>
  <c r="BT707" i="33"/>
  <c r="BV707" i="33" s="1"/>
  <c r="BT703" i="33"/>
  <c r="BV703" i="33" s="1"/>
  <c r="BT699" i="33"/>
  <c r="BV699" i="33" s="1"/>
  <c r="BT695" i="33"/>
  <c r="BV695" i="33" s="1"/>
  <c r="BT691" i="33"/>
  <c r="BV691" i="33" s="1"/>
  <c r="BT687" i="33"/>
  <c r="BV687" i="33" s="1"/>
  <c r="BT683" i="33"/>
  <c r="BV683" i="33" s="1"/>
  <c r="BT900" i="33"/>
  <c r="BV900" i="33" s="1"/>
  <c r="BT884" i="33"/>
  <c r="BV884" i="33" s="1"/>
  <c r="BT872" i="33"/>
  <c r="BV872" i="33" s="1"/>
  <c r="BT856" i="33"/>
  <c r="BV856" i="33" s="1"/>
  <c r="BT840" i="33"/>
  <c r="BV840" i="33" s="1"/>
  <c r="BT824" i="33"/>
  <c r="BV824" i="33" s="1"/>
  <c r="BT808" i="33"/>
  <c r="BV808" i="33" s="1"/>
  <c r="BT796" i="33"/>
  <c r="BV796" i="33" s="1"/>
  <c r="BT780" i="33"/>
  <c r="BV780" i="33" s="1"/>
  <c r="BT764" i="33"/>
  <c r="BV764" i="33" s="1"/>
  <c r="BT910" i="33"/>
  <c r="BV910" i="33" s="1"/>
  <c r="BT906" i="33"/>
  <c r="BV906" i="33" s="1"/>
  <c r="BT902" i="33"/>
  <c r="BV902" i="33" s="1"/>
  <c r="BT898" i="33"/>
  <c r="BV898" i="33" s="1"/>
  <c r="BT894" i="33"/>
  <c r="BV894" i="33" s="1"/>
  <c r="BT890" i="33"/>
  <c r="BV890" i="33" s="1"/>
  <c r="BT886" i="33"/>
  <c r="BV886" i="33" s="1"/>
  <c r="BT882" i="33"/>
  <c r="BV882" i="33" s="1"/>
  <c r="BT878" i="33"/>
  <c r="BV878" i="33" s="1"/>
  <c r="BT874" i="33"/>
  <c r="BV874" i="33" s="1"/>
  <c r="BT870" i="33"/>
  <c r="BV870" i="33" s="1"/>
  <c r="BT866" i="33"/>
  <c r="BV866" i="33" s="1"/>
  <c r="BT862" i="33"/>
  <c r="BV862" i="33" s="1"/>
  <c r="BT858" i="33"/>
  <c r="BV858" i="33" s="1"/>
  <c r="BT854" i="33"/>
  <c r="BV854" i="33" s="1"/>
  <c r="BT850" i="33"/>
  <c r="BV850" i="33" s="1"/>
  <c r="BT846" i="33"/>
  <c r="BV846" i="33" s="1"/>
  <c r="BT842" i="33"/>
  <c r="BV842" i="33" s="1"/>
  <c r="BT838" i="33"/>
  <c r="BV838" i="33" s="1"/>
  <c r="BT834" i="33"/>
  <c r="BV834" i="33" s="1"/>
  <c r="BT830" i="33"/>
  <c r="BV830" i="33" s="1"/>
  <c r="BT826" i="33"/>
  <c r="BV826" i="33" s="1"/>
  <c r="BT822" i="33"/>
  <c r="BV822" i="33" s="1"/>
  <c r="BT818" i="33"/>
  <c r="BV818" i="33" s="1"/>
  <c r="BT814" i="33"/>
  <c r="BV814" i="33" s="1"/>
  <c r="BT810" i="33"/>
  <c r="BV810" i="33" s="1"/>
  <c r="BT806" i="33"/>
  <c r="BV806" i="33" s="1"/>
  <c r="BT802" i="33"/>
  <c r="BV802" i="33" s="1"/>
  <c r="BT798" i="33"/>
  <c r="BV798" i="33" s="1"/>
  <c r="BT794" i="33"/>
  <c r="BV794" i="33" s="1"/>
  <c r="BT790" i="33"/>
  <c r="BV790" i="33" s="1"/>
  <c r="BT786" i="33"/>
  <c r="BV786" i="33" s="1"/>
  <c r="BT782" i="33"/>
  <c r="BV782" i="33" s="1"/>
  <c r="BT778" i="33"/>
  <c r="BV778" i="33" s="1"/>
  <c r="BT774" i="33"/>
  <c r="BV774" i="33" s="1"/>
  <c r="BT770" i="33"/>
  <c r="BV770" i="33" s="1"/>
  <c r="BT766" i="33"/>
  <c r="BV766" i="33" s="1"/>
  <c r="BT762" i="33"/>
  <c r="BV762" i="33" s="1"/>
  <c r="BT758" i="33"/>
  <c r="BV758" i="33" s="1"/>
  <c r="BT754" i="33"/>
  <c r="BV754" i="33" s="1"/>
  <c r="BT750" i="33"/>
  <c r="BV750" i="33" s="1"/>
  <c r="BT746" i="33"/>
  <c r="BV746" i="33" s="1"/>
  <c r="BT742" i="33"/>
  <c r="BV742" i="33" s="1"/>
  <c r="BT738" i="33"/>
  <c r="BV738" i="33" s="1"/>
  <c r="BT734" i="33"/>
  <c r="BV734" i="33" s="1"/>
  <c r="BT730" i="33"/>
  <c r="BV730" i="33" s="1"/>
  <c r="BT726" i="33"/>
  <c r="BV726" i="33" s="1"/>
  <c r="BT722" i="33"/>
  <c r="BV722" i="33" s="1"/>
  <c r="BT718" i="33"/>
  <c r="BV718" i="33" s="1"/>
  <c r="BT714" i="33"/>
  <c r="BV714" i="33" s="1"/>
  <c r="BT710" i="33"/>
  <c r="BV710" i="33" s="1"/>
  <c r="BT706" i="33"/>
  <c r="BV706" i="33" s="1"/>
  <c r="BT702" i="33"/>
  <c r="BV702" i="33" s="1"/>
  <c r="BT698" i="33"/>
  <c r="BV698" i="33" s="1"/>
  <c r="BT694" i="33"/>
  <c r="BV694" i="33" s="1"/>
  <c r="BT690" i="33"/>
  <c r="BV690" i="33" s="1"/>
  <c r="BT686" i="33"/>
  <c r="BV686" i="33" s="1"/>
  <c r="BT682" i="33"/>
  <c r="BV682" i="33" s="1"/>
  <c r="A23" i="17" l="1"/>
  <c r="BV2" i="33"/>
  <c r="A24" i="17" l="1"/>
  <c r="V4" i="10"/>
  <c r="W4" i="10"/>
  <c r="U4" i="10"/>
  <c r="A25" i="17" l="1"/>
  <c r="R30" i="10"/>
  <c r="A26" i="17" l="1"/>
  <c r="AE11" i="10"/>
  <c r="C30" i="10"/>
  <c r="D30" i="10"/>
  <c r="E30" i="10"/>
  <c r="F30" i="10"/>
  <c r="G30" i="10"/>
  <c r="H30" i="10"/>
  <c r="I30" i="10"/>
  <c r="J30" i="10"/>
  <c r="K30" i="10"/>
  <c r="L30" i="10"/>
  <c r="M30" i="10"/>
  <c r="N30" i="10"/>
  <c r="O30" i="10"/>
  <c r="P30" i="10"/>
  <c r="Q30" i="10"/>
  <c r="B30" i="10"/>
  <c r="A27" i="17" l="1"/>
  <c r="Z6" i="10"/>
  <c r="E7" i="29"/>
  <c r="E6" i="29"/>
  <c r="E5" i="29"/>
  <c r="E4" i="29"/>
  <c r="E3" i="29"/>
  <c r="C3" i="29"/>
  <c r="E2" i="29"/>
  <c r="C2" i="29"/>
  <c r="A2" i="29"/>
  <c r="E1" i="29"/>
  <c r="C574" i="20"/>
  <c r="C573" i="20"/>
  <c r="B573" i="20"/>
  <c r="C572" i="20"/>
  <c r="B572" i="20"/>
  <c r="C571" i="20"/>
  <c r="B571" i="20"/>
  <c r="C570" i="20"/>
  <c r="C569" i="20"/>
  <c r="B569" i="20"/>
  <c r="C568" i="20"/>
  <c r="B568" i="20"/>
  <c r="C567" i="20"/>
  <c r="B567" i="20"/>
  <c r="C566" i="20"/>
  <c r="C565" i="20"/>
  <c r="B565" i="20"/>
  <c r="C564" i="20"/>
  <c r="B564" i="20"/>
  <c r="C563" i="20"/>
  <c r="B563" i="20"/>
  <c r="C562" i="20"/>
  <c r="C561" i="20"/>
  <c r="B561" i="20"/>
  <c r="C560" i="20"/>
  <c r="B560" i="20"/>
  <c r="C559" i="20"/>
  <c r="B559" i="20"/>
  <c r="C558" i="20"/>
  <c r="C557" i="20"/>
  <c r="B557" i="20"/>
  <c r="C556" i="20"/>
  <c r="B556" i="20"/>
  <c r="C555" i="20"/>
  <c r="B555" i="20"/>
  <c r="C554" i="20"/>
  <c r="C553" i="20"/>
  <c r="B553" i="20"/>
  <c r="C552" i="20"/>
  <c r="B552" i="20"/>
  <c r="C551" i="20"/>
  <c r="B551" i="20"/>
  <c r="C550" i="20"/>
  <c r="C549" i="20"/>
  <c r="B549" i="20"/>
  <c r="C548" i="20"/>
  <c r="B548" i="20"/>
  <c r="C547" i="20"/>
  <c r="B547" i="20"/>
  <c r="C546" i="20"/>
  <c r="C545" i="20"/>
  <c r="B545" i="20"/>
  <c r="C544" i="20"/>
  <c r="B544" i="20"/>
  <c r="C543" i="20"/>
  <c r="B543" i="20"/>
  <c r="C542" i="20"/>
  <c r="C541" i="20"/>
  <c r="B541" i="20"/>
  <c r="C540" i="20"/>
  <c r="B540" i="20"/>
  <c r="C539" i="20"/>
  <c r="B539" i="20"/>
  <c r="C538" i="20"/>
  <c r="C537" i="20"/>
  <c r="B537" i="20"/>
  <c r="C536" i="20"/>
  <c r="B536" i="20"/>
  <c r="C535" i="20"/>
  <c r="B535" i="20"/>
  <c r="C534" i="20"/>
  <c r="C533" i="20"/>
  <c r="B533" i="20"/>
  <c r="C532" i="20"/>
  <c r="B532" i="20"/>
  <c r="C531" i="20"/>
  <c r="B531" i="20"/>
  <c r="C530" i="20"/>
  <c r="C529" i="20"/>
  <c r="B529" i="20"/>
  <c r="C528" i="20"/>
  <c r="B528" i="20"/>
  <c r="C527" i="20"/>
  <c r="B527" i="20"/>
  <c r="C526" i="20"/>
  <c r="C525" i="20"/>
  <c r="B525" i="20"/>
  <c r="C524" i="20"/>
  <c r="B524" i="20"/>
  <c r="C523" i="20"/>
  <c r="B523" i="20"/>
  <c r="C522" i="20"/>
  <c r="C521" i="20"/>
  <c r="B521" i="20"/>
  <c r="C520" i="20"/>
  <c r="B520" i="20"/>
  <c r="C519" i="20"/>
  <c r="B519" i="20"/>
  <c r="C518" i="20"/>
  <c r="C517" i="20"/>
  <c r="B517" i="20"/>
  <c r="C516" i="20"/>
  <c r="B516" i="20"/>
  <c r="C515" i="20"/>
  <c r="B515" i="20"/>
  <c r="C514" i="20"/>
  <c r="C513" i="20"/>
  <c r="B513" i="20"/>
  <c r="C512" i="20"/>
  <c r="B512" i="20"/>
  <c r="C511" i="20"/>
  <c r="B511" i="20"/>
  <c r="C510" i="20"/>
  <c r="C509" i="20"/>
  <c r="B509" i="20"/>
  <c r="C508" i="20"/>
  <c r="B508" i="20"/>
  <c r="C507" i="20"/>
  <c r="B507" i="20"/>
  <c r="C506" i="20"/>
  <c r="C505" i="20"/>
  <c r="B505" i="20"/>
  <c r="C504" i="20"/>
  <c r="B504" i="20"/>
  <c r="C503" i="20"/>
  <c r="B503" i="20"/>
  <c r="C502" i="20"/>
  <c r="C501" i="20"/>
  <c r="B501" i="20"/>
  <c r="C500" i="20"/>
  <c r="B500" i="20"/>
  <c r="C499" i="20"/>
  <c r="B499" i="20"/>
  <c r="C498" i="20"/>
  <c r="C497" i="20"/>
  <c r="B497" i="20"/>
  <c r="C496" i="20"/>
  <c r="B496" i="20"/>
  <c r="C495" i="20"/>
  <c r="B495" i="20"/>
  <c r="C494" i="20"/>
  <c r="C493" i="20"/>
  <c r="B493" i="20"/>
  <c r="C492" i="20"/>
  <c r="B492" i="20"/>
  <c r="C491" i="20"/>
  <c r="B491" i="20"/>
  <c r="C490" i="20"/>
  <c r="C489" i="20"/>
  <c r="B489" i="20"/>
  <c r="C488" i="20"/>
  <c r="B488" i="20"/>
  <c r="C487" i="20"/>
  <c r="B487" i="20"/>
  <c r="C486" i="20"/>
  <c r="C485" i="20"/>
  <c r="B485" i="20"/>
  <c r="C484" i="20"/>
  <c r="B484" i="20"/>
  <c r="C483" i="20"/>
  <c r="B483" i="20"/>
  <c r="C482" i="20"/>
  <c r="C481" i="20"/>
  <c r="B481" i="20"/>
  <c r="C480" i="20"/>
  <c r="B480" i="20"/>
  <c r="C479" i="20"/>
  <c r="B479" i="20"/>
  <c r="C478" i="20"/>
  <c r="C477" i="20"/>
  <c r="B477" i="20"/>
  <c r="C476" i="20"/>
  <c r="B476" i="20"/>
  <c r="C475" i="20"/>
  <c r="B475" i="20"/>
  <c r="C474" i="20"/>
  <c r="C473" i="20"/>
  <c r="B473" i="20"/>
  <c r="C472" i="20"/>
  <c r="B472" i="20"/>
  <c r="C471" i="20"/>
  <c r="B471" i="20"/>
  <c r="C470" i="20"/>
  <c r="C469" i="20"/>
  <c r="B469" i="20"/>
  <c r="C468" i="20"/>
  <c r="B468" i="20"/>
  <c r="C467" i="20"/>
  <c r="B467" i="20"/>
  <c r="C466" i="20"/>
  <c r="C465" i="20"/>
  <c r="B465" i="20"/>
  <c r="C464" i="20"/>
  <c r="B464" i="20"/>
  <c r="C463" i="20"/>
  <c r="B463" i="20"/>
  <c r="C462" i="20"/>
  <c r="C461" i="20"/>
  <c r="B461" i="20"/>
  <c r="C460" i="20"/>
  <c r="B460" i="20"/>
  <c r="C459" i="20"/>
  <c r="B459" i="20"/>
  <c r="C458" i="20"/>
  <c r="C457" i="20"/>
  <c r="B457" i="20"/>
  <c r="C456" i="20"/>
  <c r="B456" i="20"/>
  <c r="C455" i="20"/>
  <c r="B455" i="20"/>
  <c r="C454" i="20"/>
  <c r="C453" i="20"/>
  <c r="B453" i="20"/>
  <c r="C452" i="20"/>
  <c r="B452" i="20"/>
  <c r="C451" i="20"/>
  <c r="B451" i="20"/>
  <c r="C450" i="20"/>
  <c r="C449" i="20"/>
  <c r="B449" i="20"/>
  <c r="C448" i="20"/>
  <c r="B448" i="20"/>
  <c r="C447" i="20"/>
  <c r="B447" i="20"/>
  <c r="C446" i="20"/>
  <c r="C445" i="20"/>
  <c r="B445" i="20"/>
  <c r="C444" i="20"/>
  <c r="B444" i="20"/>
  <c r="C443" i="20"/>
  <c r="B443" i="20"/>
  <c r="C442" i="20"/>
  <c r="C441" i="20"/>
  <c r="B441" i="20"/>
  <c r="C440" i="20"/>
  <c r="B440" i="20"/>
  <c r="C439" i="20"/>
  <c r="B439" i="20"/>
  <c r="C438" i="20"/>
  <c r="C437" i="20"/>
  <c r="B437" i="20"/>
  <c r="C436" i="20"/>
  <c r="B436" i="20"/>
  <c r="C435" i="20"/>
  <c r="B435" i="20"/>
  <c r="C434" i="20"/>
  <c r="C433" i="20"/>
  <c r="B433" i="20"/>
  <c r="C432" i="20"/>
  <c r="B432" i="20"/>
  <c r="C431" i="20"/>
  <c r="B431" i="20"/>
  <c r="C430" i="20"/>
  <c r="C429" i="20"/>
  <c r="B429" i="20"/>
  <c r="C428" i="20"/>
  <c r="B428" i="20"/>
  <c r="C427" i="20"/>
  <c r="B427" i="20"/>
  <c r="C426" i="20"/>
  <c r="C425" i="20"/>
  <c r="B425" i="20"/>
  <c r="C424" i="20"/>
  <c r="B424" i="20"/>
  <c r="C423" i="20"/>
  <c r="B423" i="20"/>
  <c r="C422" i="20"/>
  <c r="C421" i="20"/>
  <c r="B421" i="20"/>
  <c r="C420" i="20"/>
  <c r="B420" i="20"/>
  <c r="C419" i="20"/>
  <c r="B419" i="20"/>
  <c r="C418" i="20"/>
  <c r="C417" i="20"/>
  <c r="B417" i="20"/>
  <c r="C416" i="20"/>
  <c r="B416" i="20"/>
  <c r="C415" i="20"/>
  <c r="B415" i="20"/>
  <c r="C414" i="20"/>
  <c r="C413" i="20"/>
  <c r="B413" i="20"/>
  <c r="C412" i="20"/>
  <c r="B412" i="20"/>
  <c r="C411" i="20"/>
  <c r="B411" i="20"/>
  <c r="C410" i="20"/>
  <c r="C409" i="20"/>
  <c r="B409" i="20"/>
  <c r="C408" i="20"/>
  <c r="B408" i="20"/>
  <c r="C407" i="20"/>
  <c r="B407" i="20"/>
  <c r="C406" i="20"/>
  <c r="C405" i="20"/>
  <c r="B405" i="20"/>
  <c r="C404" i="20"/>
  <c r="B404" i="20"/>
  <c r="C403" i="20"/>
  <c r="B403" i="20"/>
  <c r="C402" i="20"/>
  <c r="C401" i="20"/>
  <c r="B401" i="20"/>
  <c r="C400" i="20"/>
  <c r="B400" i="20"/>
  <c r="C399" i="20"/>
  <c r="B399" i="20"/>
  <c r="C398" i="20"/>
  <c r="C397" i="20"/>
  <c r="B397" i="20"/>
  <c r="C396" i="20"/>
  <c r="B396" i="20"/>
  <c r="C395" i="20"/>
  <c r="B395" i="20"/>
  <c r="C394" i="20"/>
  <c r="C393" i="20"/>
  <c r="B393" i="20"/>
  <c r="C392" i="20"/>
  <c r="B392" i="20"/>
  <c r="C391" i="20"/>
  <c r="B391" i="20"/>
  <c r="C390" i="20"/>
  <c r="C389" i="20"/>
  <c r="B389" i="20"/>
  <c r="C388" i="20"/>
  <c r="B388" i="20"/>
  <c r="C387" i="20"/>
  <c r="B387" i="20"/>
  <c r="C386" i="20"/>
  <c r="C385" i="20"/>
  <c r="B385" i="20"/>
  <c r="C384" i="20"/>
  <c r="B384" i="20"/>
  <c r="C383" i="20"/>
  <c r="B383" i="20"/>
  <c r="C382" i="20"/>
  <c r="C381" i="20"/>
  <c r="B381" i="20"/>
  <c r="C380" i="20"/>
  <c r="B380" i="20"/>
  <c r="C379" i="20"/>
  <c r="B379" i="20"/>
  <c r="C378" i="20"/>
  <c r="C377" i="20"/>
  <c r="B377" i="20"/>
  <c r="C376" i="20"/>
  <c r="B376" i="20"/>
  <c r="C375" i="20"/>
  <c r="B375" i="20"/>
  <c r="C374" i="20"/>
  <c r="C373" i="20"/>
  <c r="B373" i="20"/>
  <c r="C372" i="20"/>
  <c r="B372" i="20"/>
  <c r="C371" i="20"/>
  <c r="B371" i="20"/>
  <c r="C370" i="20"/>
  <c r="C369" i="20"/>
  <c r="B369" i="20"/>
  <c r="C368" i="20"/>
  <c r="B368" i="20"/>
  <c r="C367" i="20"/>
  <c r="B367" i="20"/>
  <c r="C366" i="20"/>
  <c r="C365" i="20"/>
  <c r="B365" i="20"/>
  <c r="C364" i="20"/>
  <c r="B364" i="20"/>
  <c r="C363" i="20"/>
  <c r="B363" i="20"/>
  <c r="C362" i="20"/>
  <c r="C361" i="20"/>
  <c r="B361" i="20"/>
  <c r="C360" i="20"/>
  <c r="B360" i="20"/>
  <c r="C359" i="20"/>
  <c r="B359" i="20"/>
  <c r="C358" i="20"/>
  <c r="C357" i="20"/>
  <c r="B357" i="20"/>
  <c r="C356" i="20"/>
  <c r="B356" i="20"/>
  <c r="C355" i="20"/>
  <c r="B355" i="20"/>
  <c r="C354" i="20"/>
  <c r="C353" i="20"/>
  <c r="B353" i="20"/>
  <c r="C352" i="20"/>
  <c r="B352" i="20"/>
  <c r="C351" i="20"/>
  <c r="B351" i="20"/>
  <c r="C350" i="20"/>
  <c r="C349" i="20"/>
  <c r="B349" i="20"/>
  <c r="C348" i="20"/>
  <c r="B348" i="20"/>
  <c r="C347" i="20"/>
  <c r="B347" i="20"/>
  <c r="C346" i="20"/>
  <c r="C345" i="20"/>
  <c r="B345" i="20"/>
  <c r="C344" i="20"/>
  <c r="B344" i="20"/>
  <c r="C343" i="20"/>
  <c r="B343" i="20"/>
  <c r="C342" i="20"/>
  <c r="C341" i="20"/>
  <c r="B341" i="20"/>
  <c r="C340" i="20"/>
  <c r="B340" i="20"/>
  <c r="C339" i="20"/>
  <c r="B339" i="20"/>
  <c r="C338" i="20"/>
  <c r="C337" i="20"/>
  <c r="B337" i="20"/>
  <c r="C336" i="20"/>
  <c r="B336" i="20"/>
  <c r="C335" i="20"/>
  <c r="B335" i="20"/>
  <c r="C334" i="20"/>
  <c r="C333" i="20"/>
  <c r="B333" i="20"/>
  <c r="C332" i="20"/>
  <c r="B332" i="20"/>
  <c r="C331" i="20"/>
  <c r="B331" i="20"/>
  <c r="C330" i="20"/>
  <c r="C329" i="20"/>
  <c r="B329" i="20"/>
  <c r="C328" i="20"/>
  <c r="B328" i="20"/>
  <c r="C327" i="20"/>
  <c r="B327" i="20"/>
  <c r="C326" i="20"/>
  <c r="C325" i="20"/>
  <c r="B325" i="20"/>
  <c r="C324" i="20"/>
  <c r="B324" i="20"/>
  <c r="C323" i="20"/>
  <c r="B323" i="20"/>
  <c r="C322" i="20"/>
  <c r="C321" i="20"/>
  <c r="B321" i="20"/>
  <c r="C320" i="20"/>
  <c r="B320" i="20"/>
  <c r="C319" i="20"/>
  <c r="B319" i="20"/>
  <c r="C318" i="20"/>
  <c r="C317" i="20"/>
  <c r="B317" i="20"/>
  <c r="C316" i="20"/>
  <c r="B316" i="20"/>
  <c r="C315" i="20"/>
  <c r="B315" i="20"/>
  <c r="C314" i="20"/>
  <c r="C313" i="20"/>
  <c r="B313" i="20"/>
  <c r="C312" i="20"/>
  <c r="B312" i="20"/>
  <c r="C311" i="20"/>
  <c r="B311" i="20"/>
  <c r="C310" i="20"/>
  <c r="C309" i="20"/>
  <c r="B309" i="20"/>
  <c r="C308" i="20"/>
  <c r="B308" i="20"/>
  <c r="C307" i="20"/>
  <c r="B307" i="20"/>
  <c r="C306" i="20"/>
  <c r="C305" i="20"/>
  <c r="B305" i="20"/>
  <c r="C304" i="20"/>
  <c r="B304" i="20"/>
  <c r="C303" i="20"/>
  <c r="B303" i="20"/>
  <c r="C302" i="20"/>
  <c r="C301" i="20"/>
  <c r="B301" i="20"/>
  <c r="C300" i="20"/>
  <c r="B300" i="20"/>
  <c r="C299" i="20"/>
  <c r="B299" i="20"/>
  <c r="C298" i="20"/>
  <c r="C297" i="20"/>
  <c r="B297" i="20"/>
  <c r="C296" i="20"/>
  <c r="B296" i="20"/>
  <c r="C295" i="20"/>
  <c r="B295" i="20"/>
  <c r="C294" i="20"/>
  <c r="C293" i="20"/>
  <c r="B293" i="20"/>
  <c r="C292" i="20"/>
  <c r="B292" i="20"/>
  <c r="C291" i="20"/>
  <c r="B291" i="20"/>
  <c r="C290" i="20"/>
  <c r="C289" i="20"/>
  <c r="B289" i="20"/>
  <c r="C288" i="20"/>
  <c r="B288" i="20"/>
  <c r="C287" i="20"/>
  <c r="B287" i="20"/>
  <c r="C286" i="20"/>
  <c r="C285" i="20"/>
  <c r="B285" i="20"/>
  <c r="C284" i="20"/>
  <c r="B284" i="20"/>
  <c r="C283" i="20"/>
  <c r="B283" i="20"/>
  <c r="C282" i="20"/>
  <c r="C281" i="20"/>
  <c r="B281" i="20"/>
  <c r="C280" i="20"/>
  <c r="B280" i="20"/>
  <c r="C279" i="20"/>
  <c r="B279" i="20"/>
  <c r="C278" i="20"/>
  <c r="C277" i="20"/>
  <c r="B277" i="20"/>
  <c r="C276" i="20"/>
  <c r="B276" i="20"/>
  <c r="C275" i="20"/>
  <c r="B275" i="20"/>
  <c r="C274" i="20"/>
  <c r="C273" i="20"/>
  <c r="B273" i="20"/>
  <c r="C272" i="20"/>
  <c r="B272" i="20"/>
  <c r="C271" i="20"/>
  <c r="B271" i="20"/>
  <c r="C270" i="20"/>
  <c r="C269" i="20"/>
  <c r="B269" i="20"/>
  <c r="C268" i="20"/>
  <c r="B268" i="20"/>
  <c r="C267" i="20"/>
  <c r="B267" i="20"/>
  <c r="C266" i="20"/>
  <c r="C265" i="20"/>
  <c r="B265" i="20"/>
  <c r="C264" i="20"/>
  <c r="B264" i="20"/>
  <c r="C263" i="20"/>
  <c r="B263" i="20"/>
  <c r="C262" i="20"/>
  <c r="C261" i="20"/>
  <c r="B261" i="20"/>
  <c r="C260" i="20"/>
  <c r="B260" i="20"/>
  <c r="C259" i="20"/>
  <c r="B259" i="20"/>
  <c r="C258" i="20"/>
  <c r="C257" i="20"/>
  <c r="B257" i="20"/>
  <c r="C256" i="20"/>
  <c r="B256" i="20"/>
  <c r="C255" i="20"/>
  <c r="B255" i="20"/>
  <c r="C254" i="20"/>
  <c r="C253" i="20"/>
  <c r="B253" i="20"/>
  <c r="C252" i="20"/>
  <c r="B252" i="20"/>
  <c r="C251" i="20"/>
  <c r="B251" i="20"/>
  <c r="C250" i="20"/>
  <c r="C249" i="20"/>
  <c r="B249" i="20"/>
  <c r="C248" i="20"/>
  <c r="B248" i="20"/>
  <c r="C247" i="20"/>
  <c r="B247" i="20"/>
  <c r="C246" i="20"/>
  <c r="C245" i="20"/>
  <c r="B245" i="20"/>
  <c r="C244" i="20"/>
  <c r="B244" i="20"/>
  <c r="C243" i="20"/>
  <c r="B243" i="20"/>
  <c r="C242" i="20"/>
  <c r="C241" i="20"/>
  <c r="B241" i="20"/>
  <c r="C240" i="20"/>
  <c r="B240" i="20"/>
  <c r="C239" i="20"/>
  <c r="B239" i="20"/>
  <c r="C238" i="20"/>
  <c r="C237" i="20"/>
  <c r="B237" i="20"/>
  <c r="C236" i="20"/>
  <c r="B236" i="20"/>
  <c r="C235" i="20"/>
  <c r="B235" i="20"/>
  <c r="C234" i="20"/>
  <c r="C233" i="20"/>
  <c r="B233" i="20"/>
  <c r="C232" i="20"/>
  <c r="B232" i="20"/>
  <c r="C231" i="20"/>
  <c r="B231" i="20"/>
  <c r="C230" i="20"/>
  <c r="C229" i="20"/>
  <c r="B229" i="20"/>
  <c r="C228" i="20"/>
  <c r="B228" i="20"/>
  <c r="C227" i="20"/>
  <c r="B227" i="20"/>
  <c r="C226" i="20"/>
  <c r="C225" i="20"/>
  <c r="B225" i="20"/>
  <c r="C224" i="20"/>
  <c r="B224" i="20"/>
  <c r="C223" i="20"/>
  <c r="B223" i="20"/>
  <c r="C222" i="20"/>
  <c r="C221" i="20"/>
  <c r="B221" i="20"/>
  <c r="C220" i="20"/>
  <c r="B220" i="20"/>
  <c r="C219" i="20"/>
  <c r="B219" i="20"/>
  <c r="C218" i="20"/>
  <c r="C217" i="20"/>
  <c r="B217" i="20"/>
  <c r="C216" i="20"/>
  <c r="B216" i="20"/>
  <c r="C215" i="20"/>
  <c r="B215" i="20"/>
  <c r="C214" i="20"/>
  <c r="C213" i="20"/>
  <c r="B213" i="20"/>
  <c r="C212" i="20"/>
  <c r="B212" i="20"/>
  <c r="C211" i="20"/>
  <c r="B211" i="20"/>
  <c r="C210" i="20"/>
  <c r="C209" i="20"/>
  <c r="B209" i="20"/>
  <c r="C208" i="20"/>
  <c r="B208" i="20"/>
  <c r="C207" i="20"/>
  <c r="B207" i="20"/>
  <c r="C206" i="20"/>
  <c r="C205" i="20"/>
  <c r="B205" i="20"/>
  <c r="C204" i="20"/>
  <c r="B204" i="20"/>
  <c r="C203" i="20"/>
  <c r="B203" i="20"/>
  <c r="C202" i="20"/>
  <c r="C201" i="20"/>
  <c r="B201" i="20"/>
  <c r="C200" i="20"/>
  <c r="B200" i="20"/>
  <c r="C199" i="20"/>
  <c r="B199" i="20"/>
  <c r="C198" i="20"/>
  <c r="C197" i="20"/>
  <c r="B197" i="20"/>
  <c r="C196" i="20"/>
  <c r="B196" i="20"/>
  <c r="C195" i="20"/>
  <c r="B195" i="20"/>
  <c r="C194" i="20"/>
  <c r="C193" i="20"/>
  <c r="B193" i="20"/>
  <c r="C192" i="20"/>
  <c r="B192" i="20"/>
  <c r="C191" i="20"/>
  <c r="B191" i="20"/>
  <c r="C190" i="20"/>
  <c r="C189" i="20"/>
  <c r="B189" i="20"/>
  <c r="C188" i="20"/>
  <c r="B188" i="20"/>
  <c r="C187" i="20"/>
  <c r="B187" i="20"/>
  <c r="C186" i="20"/>
  <c r="C185" i="20"/>
  <c r="B185" i="20"/>
  <c r="C184" i="20"/>
  <c r="B184" i="20"/>
  <c r="C183" i="20"/>
  <c r="B183" i="20"/>
  <c r="C182" i="20"/>
  <c r="C181" i="20"/>
  <c r="B181" i="20"/>
  <c r="C180" i="20"/>
  <c r="B180" i="20"/>
  <c r="C179" i="20"/>
  <c r="B179" i="20"/>
  <c r="C178" i="20"/>
  <c r="C177" i="20"/>
  <c r="B177" i="20"/>
  <c r="C176" i="20"/>
  <c r="B176" i="20"/>
  <c r="C175" i="20"/>
  <c r="B175" i="20"/>
  <c r="C174" i="20"/>
  <c r="C173" i="20"/>
  <c r="B173" i="20"/>
  <c r="C172" i="20"/>
  <c r="B172" i="20"/>
  <c r="C171" i="20"/>
  <c r="B171" i="20"/>
  <c r="C170" i="20"/>
  <c r="C169" i="20"/>
  <c r="B169" i="20"/>
  <c r="C168" i="20"/>
  <c r="B168" i="20"/>
  <c r="C167" i="20"/>
  <c r="B167" i="20"/>
  <c r="C166" i="20"/>
  <c r="C165" i="20"/>
  <c r="B165" i="20"/>
  <c r="C164" i="20"/>
  <c r="B164" i="20"/>
  <c r="C163" i="20"/>
  <c r="B163" i="20"/>
  <c r="C162" i="20"/>
  <c r="C161" i="20"/>
  <c r="B161" i="20"/>
  <c r="C160" i="20"/>
  <c r="B160" i="20"/>
  <c r="C159" i="20"/>
  <c r="B159" i="20"/>
  <c r="C158" i="20"/>
  <c r="C157" i="20"/>
  <c r="B157" i="20"/>
  <c r="C156" i="20"/>
  <c r="B156" i="20"/>
  <c r="C155" i="20"/>
  <c r="B155" i="20"/>
  <c r="C154" i="20"/>
  <c r="C153" i="20"/>
  <c r="B153" i="20"/>
  <c r="C152" i="20"/>
  <c r="B152" i="20"/>
  <c r="C151" i="20"/>
  <c r="B151" i="20"/>
  <c r="C150" i="20"/>
  <c r="C149" i="20"/>
  <c r="B149" i="20"/>
  <c r="C148" i="20"/>
  <c r="B148" i="20"/>
  <c r="C147" i="20"/>
  <c r="B147" i="20"/>
  <c r="C146" i="20"/>
  <c r="C145" i="20"/>
  <c r="B145" i="20"/>
  <c r="C144" i="20"/>
  <c r="B144" i="20"/>
  <c r="C143" i="20"/>
  <c r="B143" i="20"/>
  <c r="C142" i="20"/>
  <c r="C141" i="20"/>
  <c r="B141" i="20"/>
  <c r="C140" i="20"/>
  <c r="B140" i="20"/>
  <c r="C139" i="20"/>
  <c r="B139" i="20"/>
  <c r="C138" i="20"/>
  <c r="C137" i="20"/>
  <c r="B137" i="20"/>
  <c r="C136" i="20"/>
  <c r="B136" i="20"/>
  <c r="C135" i="20"/>
  <c r="B135" i="20"/>
  <c r="C134" i="20"/>
  <c r="C133" i="20"/>
  <c r="B133" i="20"/>
  <c r="C132" i="20"/>
  <c r="B132" i="20"/>
  <c r="C131" i="20"/>
  <c r="B131" i="20"/>
  <c r="C130" i="20"/>
  <c r="C129" i="20"/>
  <c r="B129" i="20"/>
  <c r="C128" i="20"/>
  <c r="B128" i="20"/>
  <c r="C127" i="20"/>
  <c r="B127" i="20"/>
  <c r="C126" i="20"/>
  <c r="C125" i="20"/>
  <c r="B125" i="20"/>
  <c r="C124" i="20"/>
  <c r="B124" i="20"/>
  <c r="C123" i="20"/>
  <c r="B123" i="20"/>
  <c r="C122" i="20"/>
  <c r="C121" i="20"/>
  <c r="B121" i="20"/>
  <c r="C120" i="20"/>
  <c r="B120" i="20"/>
  <c r="C119" i="20"/>
  <c r="B119" i="20"/>
  <c r="C118" i="20"/>
  <c r="C117" i="20"/>
  <c r="B117" i="20"/>
  <c r="C116" i="20"/>
  <c r="B116" i="20"/>
  <c r="C115" i="20"/>
  <c r="B115" i="20"/>
  <c r="C114" i="20"/>
  <c r="C113" i="20"/>
  <c r="B113" i="20"/>
  <c r="C112" i="20"/>
  <c r="B112" i="20"/>
  <c r="C111" i="20"/>
  <c r="B111" i="20"/>
  <c r="C110" i="20"/>
  <c r="C109" i="20"/>
  <c r="B109" i="20"/>
  <c r="C108" i="20"/>
  <c r="B108" i="20"/>
  <c r="C107" i="20"/>
  <c r="B107" i="20"/>
  <c r="C106" i="20"/>
  <c r="C105" i="20"/>
  <c r="B105" i="20"/>
  <c r="C104" i="20"/>
  <c r="B104" i="20"/>
  <c r="C103" i="20"/>
  <c r="B103" i="20"/>
  <c r="C102" i="20"/>
  <c r="C101" i="20"/>
  <c r="B101" i="20"/>
  <c r="C100" i="20"/>
  <c r="B100" i="20"/>
  <c r="C99" i="20"/>
  <c r="B99" i="20"/>
  <c r="C98" i="20"/>
  <c r="C97" i="20"/>
  <c r="B97" i="20"/>
  <c r="C96" i="20"/>
  <c r="B96" i="20"/>
  <c r="C95" i="20"/>
  <c r="B95" i="20"/>
  <c r="C94" i="20"/>
  <c r="C93" i="20"/>
  <c r="B93" i="20"/>
  <c r="C92" i="20"/>
  <c r="B92" i="20"/>
  <c r="C91" i="20"/>
  <c r="B91" i="20"/>
  <c r="C90" i="20"/>
  <c r="C89" i="20"/>
  <c r="B89" i="20"/>
  <c r="C88" i="20"/>
  <c r="B88" i="20"/>
  <c r="C87" i="20"/>
  <c r="B87" i="20"/>
  <c r="C86" i="20"/>
  <c r="C85" i="20"/>
  <c r="B85" i="20"/>
  <c r="C84" i="20"/>
  <c r="B84" i="20"/>
  <c r="C83" i="20"/>
  <c r="B83" i="20"/>
  <c r="C82" i="20"/>
  <c r="C81" i="20"/>
  <c r="B81" i="20"/>
  <c r="C80" i="20"/>
  <c r="B80" i="20"/>
  <c r="C79" i="20"/>
  <c r="B79" i="20"/>
  <c r="C78" i="20"/>
  <c r="C77" i="20"/>
  <c r="B77" i="20"/>
  <c r="C76" i="20"/>
  <c r="B76" i="20"/>
  <c r="C75" i="20"/>
  <c r="B75" i="20"/>
  <c r="C74" i="20"/>
  <c r="C73" i="20"/>
  <c r="B73" i="20"/>
  <c r="C72" i="20"/>
  <c r="B72" i="20"/>
  <c r="C71" i="20"/>
  <c r="B71" i="20"/>
  <c r="C70" i="20"/>
  <c r="C69" i="20"/>
  <c r="B69" i="20"/>
  <c r="C68" i="20"/>
  <c r="B68" i="20"/>
  <c r="C67" i="20"/>
  <c r="B67" i="20"/>
  <c r="C66" i="20"/>
  <c r="C65" i="20"/>
  <c r="B65" i="20"/>
  <c r="C64" i="20"/>
  <c r="B64" i="20"/>
  <c r="C63" i="20"/>
  <c r="B63" i="20"/>
  <c r="C62" i="20"/>
  <c r="C61" i="20"/>
  <c r="B61" i="20"/>
  <c r="C60" i="20"/>
  <c r="B60" i="20"/>
  <c r="C59" i="20"/>
  <c r="B59" i="20"/>
  <c r="C58" i="20"/>
  <c r="C57" i="20"/>
  <c r="B57" i="20"/>
  <c r="C56" i="20"/>
  <c r="B56" i="20"/>
  <c r="C55" i="20"/>
  <c r="B55" i="20"/>
  <c r="C54" i="20"/>
  <c r="C53" i="20"/>
  <c r="B53" i="20"/>
  <c r="C52" i="20"/>
  <c r="B52" i="20"/>
  <c r="C51" i="20"/>
  <c r="B51" i="20"/>
  <c r="C50" i="20"/>
  <c r="C49" i="20"/>
  <c r="B49" i="20"/>
  <c r="C48" i="20"/>
  <c r="B48" i="20"/>
  <c r="C47" i="20"/>
  <c r="B47" i="20"/>
  <c r="C46" i="20"/>
  <c r="C45" i="20"/>
  <c r="B45" i="20"/>
  <c r="C44" i="20"/>
  <c r="B44" i="20"/>
  <c r="C43" i="20"/>
  <c r="B43" i="20"/>
  <c r="C42" i="20"/>
  <c r="C41" i="20"/>
  <c r="B41" i="20"/>
  <c r="C40" i="20"/>
  <c r="B40" i="20"/>
  <c r="C39" i="20"/>
  <c r="B39" i="20"/>
  <c r="C38" i="20"/>
  <c r="C37" i="20"/>
  <c r="B37" i="20"/>
  <c r="C36" i="20"/>
  <c r="B36" i="20"/>
  <c r="C35" i="20"/>
  <c r="B35" i="20"/>
  <c r="C34" i="20"/>
  <c r="C33" i="20"/>
  <c r="B33" i="20"/>
  <c r="C32" i="20"/>
  <c r="B32" i="20"/>
  <c r="C31" i="20"/>
  <c r="B31" i="20"/>
  <c r="C30" i="20"/>
  <c r="C29" i="20"/>
  <c r="B29" i="20"/>
  <c r="C28" i="20"/>
  <c r="B28" i="20"/>
  <c r="C27" i="20"/>
  <c r="B27" i="20"/>
  <c r="C26" i="20"/>
  <c r="C25" i="20"/>
  <c r="B25" i="20"/>
  <c r="C24" i="20"/>
  <c r="B24" i="20"/>
  <c r="C23" i="20"/>
  <c r="B23" i="20"/>
  <c r="C22" i="20"/>
  <c r="C21" i="20"/>
  <c r="B21" i="20"/>
  <c r="C20" i="20"/>
  <c r="B20" i="20"/>
  <c r="C19" i="20"/>
  <c r="B19" i="20"/>
  <c r="C18" i="20"/>
  <c r="C17" i="20"/>
  <c r="B17" i="20"/>
  <c r="C16" i="20"/>
  <c r="B16" i="20"/>
  <c r="C15" i="20"/>
  <c r="B15" i="20"/>
  <c r="C14" i="20"/>
  <c r="C13" i="20"/>
  <c r="B13" i="20"/>
  <c r="C12" i="20"/>
  <c r="B12" i="20"/>
  <c r="C11" i="20"/>
  <c r="B11" i="20"/>
  <c r="C10" i="20"/>
  <c r="C9" i="20"/>
  <c r="B9" i="20"/>
  <c r="C8" i="20"/>
  <c r="B8" i="20"/>
  <c r="C7" i="20"/>
  <c r="B7" i="20"/>
  <c r="B5" i="20"/>
  <c r="B4" i="20"/>
  <c r="B3" i="20"/>
  <c r="F50" i="15"/>
  <c r="F49" i="15"/>
  <c r="F48" i="15"/>
  <c r="F47" i="15"/>
  <c r="F46" i="15"/>
  <c r="F45" i="15"/>
  <c r="F44" i="15"/>
  <c r="F43" i="15"/>
  <c r="F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F5" i="15"/>
  <c r="F4" i="15"/>
  <c r="C4" i="15"/>
  <c r="F3" i="15"/>
  <c r="F2" i="15"/>
  <c r="F1" i="15"/>
  <c r="C1" i="15"/>
  <c r="E28" i="14"/>
  <c r="E27" i="14"/>
  <c r="E26" i="14"/>
  <c r="E25" i="14"/>
  <c r="E24" i="14"/>
  <c r="E23" i="14"/>
  <c r="E13" i="14"/>
  <c r="E18" i="14" s="1"/>
  <c r="F18" i="14" s="1"/>
  <c r="D2" i="14"/>
  <c r="D4" i="11"/>
  <c r="B4" i="11"/>
  <c r="C4" i="11" s="1"/>
  <c r="AR3" i="11"/>
  <c r="AQ3" i="11"/>
  <c r="AP3" i="11"/>
  <c r="AO3" i="11"/>
  <c r="AN3" i="11"/>
  <c r="AM3" i="11"/>
  <c r="AL3" i="11"/>
  <c r="AK3" i="11"/>
  <c r="AJ3" i="11"/>
  <c r="AI3" i="11"/>
  <c r="AH3" i="11"/>
  <c r="AG3" i="11"/>
  <c r="AF3" i="11"/>
  <c r="AE3" i="11"/>
  <c r="AD3" i="11"/>
  <c r="AC3" i="11"/>
  <c r="AB3" i="11"/>
  <c r="AA3" i="11"/>
  <c r="Z3" i="11"/>
  <c r="Y3" i="11"/>
  <c r="X3" i="11"/>
  <c r="W3" i="11"/>
  <c r="V3" i="11"/>
  <c r="U3" i="11"/>
  <c r="T3" i="11"/>
  <c r="S3" i="11"/>
  <c r="R3" i="11"/>
  <c r="Q3" i="11"/>
  <c r="P3" i="11"/>
  <c r="O3" i="11"/>
  <c r="N3" i="11"/>
  <c r="M3" i="11"/>
  <c r="L3" i="11"/>
  <c r="K3" i="11"/>
  <c r="J3" i="11"/>
  <c r="I3" i="11"/>
  <c r="H3" i="11"/>
  <c r="B2" i="11"/>
  <c r="A2" i="11" s="1"/>
  <c r="AR1" i="11"/>
  <c r="D8" i="7"/>
  <c r="D11" i="7" s="1"/>
  <c r="D4" i="6" s="1"/>
  <c r="D7" i="7"/>
  <c r="AF28" i="10"/>
  <c r="AH24" i="10"/>
  <c r="AD24" i="10"/>
  <c r="AH23" i="10"/>
  <c r="AD23" i="10"/>
  <c r="AH22" i="10"/>
  <c r="AD22" i="10"/>
  <c r="R34" i="10"/>
  <c r="Q34" i="10"/>
  <c r="P34" i="10"/>
  <c r="O34" i="10"/>
  <c r="N34" i="10"/>
  <c r="M34" i="10"/>
  <c r="L34" i="10"/>
  <c r="K34" i="10"/>
  <c r="I34" i="10"/>
  <c r="H34" i="10"/>
  <c r="G34" i="10"/>
  <c r="F34" i="10"/>
  <c r="E34" i="10"/>
  <c r="D34" i="10"/>
  <c r="C34" i="10"/>
  <c r="B34" i="10"/>
  <c r="AK11" i="10"/>
  <c r="AJ11" i="10"/>
  <c r="AI11" i="10"/>
  <c r="AH11" i="10"/>
  <c r="AG11" i="10"/>
  <c r="AF11" i="10"/>
  <c r="AD11" i="10"/>
  <c r="AC11" i="10"/>
  <c r="AB11" i="10"/>
  <c r="Z9" i="10"/>
  <c r="AL6" i="10"/>
  <c r="AK6" i="10"/>
  <c r="AJ6" i="10"/>
  <c r="AI6" i="10"/>
  <c r="AH6" i="10"/>
  <c r="AG6" i="10"/>
  <c r="AF6" i="10"/>
  <c r="AE6" i="10"/>
  <c r="AD6" i="10"/>
  <c r="AC6" i="10"/>
  <c r="AB6" i="10"/>
  <c r="Y6" i="10"/>
  <c r="AF14" i="10" s="1"/>
  <c r="X6" i="10"/>
  <c r="AB14" i="10" s="1"/>
  <c r="W6" i="10"/>
  <c r="V6" i="10"/>
  <c r="P2" i="14" s="1"/>
  <c r="U6" i="10"/>
  <c r="T6" i="10"/>
  <c r="S6" i="10"/>
  <c r="R6" i="10"/>
  <c r="Q6" i="10"/>
  <c r="P6" i="10"/>
  <c r="O6" i="10"/>
  <c r="N6" i="10"/>
  <c r="M6" i="10"/>
  <c r="L6" i="10"/>
  <c r="K6" i="10"/>
  <c r="J6" i="10"/>
  <c r="I6" i="10"/>
  <c r="H6" i="10"/>
  <c r="G6" i="10"/>
  <c r="F6" i="10"/>
  <c r="E6" i="10"/>
  <c r="D6" i="10"/>
  <c r="C6" i="10"/>
  <c r="B6" i="10"/>
  <c r="AG2" i="4"/>
  <c r="AF2" i="4"/>
  <c r="AE2" i="4"/>
  <c r="AD2" i="4"/>
  <c r="AC2" i="4"/>
  <c r="AB2" i="4"/>
  <c r="AA2" i="4"/>
  <c r="Z2" i="4"/>
  <c r="Y2" i="4"/>
  <c r="X2" i="4"/>
  <c r="W2" i="4"/>
  <c r="F1" i="4"/>
  <c r="CA39" i="13"/>
  <c r="BZ39" i="13"/>
  <c r="BY39" i="13"/>
  <c r="BX39" i="13"/>
  <c r="BW39" i="13"/>
  <c r="BV39" i="13"/>
  <c r="BU39" i="13"/>
  <c r="BS39" i="13"/>
  <c r="BR39" i="13"/>
  <c r="BQ39" i="13"/>
  <c r="BP39" i="13"/>
  <c r="BO39" i="13"/>
  <c r="BN39" i="13"/>
  <c r="BM39" i="13"/>
  <c r="AM39" i="13"/>
  <c r="AL39" i="13"/>
  <c r="AK39" i="13"/>
  <c r="AJ39" i="13"/>
  <c r="AI39" i="13"/>
  <c r="AH39" i="13"/>
  <c r="AG39" i="13"/>
  <c r="G39" i="13"/>
  <c r="F39" i="13"/>
  <c r="E39" i="13"/>
  <c r="D39" i="13"/>
  <c r="C39" i="13"/>
  <c r="B39" i="13"/>
  <c r="A39" i="13"/>
  <c r="CA38" i="13"/>
  <c r="BZ38" i="13"/>
  <c r="BY38" i="13"/>
  <c r="BX38" i="13"/>
  <c r="BW38" i="13"/>
  <c r="BV38" i="13"/>
  <c r="BU38" i="13"/>
  <c r="BS38" i="13"/>
  <c r="BR38" i="13"/>
  <c r="BQ38" i="13"/>
  <c r="BP38" i="13"/>
  <c r="BO38" i="13"/>
  <c r="BN38" i="13"/>
  <c r="BM38" i="13"/>
  <c r="AM38" i="13"/>
  <c r="AL38" i="13"/>
  <c r="AK38" i="13"/>
  <c r="AJ38" i="13"/>
  <c r="AI38" i="13"/>
  <c r="AH38" i="13"/>
  <c r="AG38" i="13"/>
  <c r="G38" i="13"/>
  <c r="F38" i="13"/>
  <c r="E38" i="13"/>
  <c r="D38" i="13"/>
  <c r="C38" i="13"/>
  <c r="B38" i="13"/>
  <c r="A38" i="13"/>
  <c r="CA37" i="13"/>
  <c r="BZ37" i="13"/>
  <c r="BY37" i="13"/>
  <c r="BX37" i="13"/>
  <c r="BW37" i="13"/>
  <c r="BV37" i="13"/>
  <c r="BU37" i="13"/>
  <c r="BS37" i="13"/>
  <c r="BR37" i="13"/>
  <c r="BQ37" i="13"/>
  <c r="BP37" i="13"/>
  <c r="BO37" i="13"/>
  <c r="BN37" i="13"/>
  <c r="BM37" i="13"/>
  <c r="AM37" i="13"/>
  <c r="AL37" i="13"/>
  <c r="AK37" i="13"/>
  <c r="AJ37" i="13"/>
  <c r="AI37" i="13"/>
  <c r="AH37" i="13"/>
  <c r="AG37" i="13"/>
  <c r="G37" i="13"/>
  <c r="F37" i="13"/>
  <c r="E37" i="13"/>
  <c r="D37" i="13"/>
  <c r="C37" i="13"/>
  <c r="B37" i="13"/>
  <c r="A37" i="13"/>
  <c r="CA36" i="13"/>
  <c r="BZ36" i="13"/>
  <c r="BY36" i="13"/>
  <c r="BX36" i="13"/>
  <c r="BW36" i="13"/>
  <c r="BV36" i="13"/>
  <c r="BU36" i="13"/>
  <c r="BS36" i="13"/>
  <c r="BR36" i="13"/>
  <c r="BQ36" i="13"/>
  <c r="BP36" i="13"/>
  <c r="BO36" i="13"/>
  <c r="BN36" i="13"/>
  <c r="BM36" i="13"/>
  <c r="AM36" i="13"/>
  <c r="AL36" i="13"/>
  <c r="AK36" i="13"/>
  <c r="AJ36" i="13"/>
  <c r="AI36" i="13"/>
  <c r="AH36" i="13"/>
  <c r="AG36" i="13"/>
  <c r="G36" i="13"/>
  <c r="F36" i="13"/>
  <c r="E36" i="13"/>
  <c r="D36" i="13"/>
  <c r="C36" i="13"/>
  <c r="B36" i="13"/>
  <c r="A36" i="13"/>
  <c r="CA35" i="13"/>
  <c r="BZ35" i="13"/>
  <c r="BY35" i="13"/>
  <c r="BX35" i="13"/>
  <c r="BW35" i="13"/>
  <c r="BV35" i="13"/>
  <c r="BU35" i="13"/>
  <c r="BS35" i="13"/>
  <c r="BR35" i="13"/>
  <c r="BQ35" i="13"/>
  <c r="BP35" i="13"/>
  <c r="BO35" i="13"/>
  <c r="BN35" i="13"/>
  <c r="BM35" i="13"/>
  <c r="AM35" i="13"/>
  <c r="AL35" i="13"/>
  <c r="AK35" i="13"/>
  <c r="AJ35" i="13"/>
  <c r="AI35" i="13"/>
  <c r="AH35" i="13"/>
  <c r="AG35" i="13"/>
  <c r="G35" i="13"/>
  <c r="F35" i="13"/>
  <c r="E35" i="13"/>
  <c r="D35" i="13"/>
  <c r="C35" i="13"/>
  <c r="B35" i="13"/>
  <c r="A35" i="13"/>
  <c r="CA34" i="13"/>
  <c r="BZ34" i="13"/>
  <c r="BY34" i="13"/>
  <c r="BX34" i="13"/>
  <c r="BW34" i="13"/>
  <c r="BV34" i="13"/>
  <c r="BU34" i="13"/>
  <c r="BS34" i="13"/>
  <c r="BR34" i="13"/>
  <c r="BQ34" i="13"/>
  <c r="BP34" i="13"/>
  <c r="BO34" i="13"/>
  <c r="BN34" i="13"/>
  <c r="BM34" i="13"/>
  <c r="AM34" i="13"/>
  <c r="AL34" i="13"/>
  <c r="AK34" i="13"/>
  <c r="AJ34" i="13"/>
  <c r="AI34" i="13"/>
  <c r="AH34" i="13"/>
  <c r="AG34" i="13"/>
  <c r="G34" i="13"/>
  <c r="F34" i="13"/>
  <c r="E34" i="13"/>
  <c r="D34" i="13"/>
  <c r="C34" i="13"/>
  <c r="B34" i="13"/>
  <c r="A34" i="13"/>
  <c r="CA33" i="13"/>
  <c r="BZ33" i="13"/>
  <c r="BY33" i="13"/>
  <c r="BX33" i="13"/>
  <c r="BW33" i="13"/>
  <c r="BV33" i="13"/>
  <c r="BU33" i="13"/>
  <c r="BS33" i="13"/>
  <c r="BR33" i="13"/>
  <c r="BQ33" i="13"/>
  <c r="BP33" i="13"/>
  <c r="BO33" i="13"/>
  <c r="BN33" i="13"/>
  <c r="BM33" i="13"/>
  <c r="AM33" i="13"/>
  <c r="AL33" i="13"/>
  <c r="AK33" i="13"/>
  <c r="AJ33" i="13"/>
  <c r="AI33" i="13"/>
  <c r="AH33" i="13"/>
  <c r="AG33" i="13"/>
  <c r="G33" i="13"/>
  <c r="F33" i="13"/>
  <c r="E33" i="13"/>
  <c r="D33" i="13"/>
  <c r="C33" i="13"/>
  <c r="B33" i="13"/>
  <c r="A33" i="13"/>
  <c r="CA32" i="13"/>
  <c r="BZ32" i="13"/>
  <c r="BY32" i="13"/>
  <c r="BX32" i="13"/>
  <c r="BW32" i="13"/>
  <c r="BV32" i="13"/>
  <c r="BU32" i="13"/>
  <c r="BS32" i="13"/>
  <c r="BR32" i="13"/>
  <c r="BQ32" i="13"/>
  <c r="BP32" i="13"/>
  <c r="BO32" i="13"/>
  <c r="BN32" i="13"/>
  <c r="BM32" i="13"/>
  <c r="AM32" i="13"/>
  <c r="AL32" i="13"/>
  <c r="AK32" i="13"/>
  <c r="AJ32" i="13"/>
  <c r="AI32" i="13"/>
  <c r="AH32" i="13"/>
  <c r="AG32" i="13"/>
  <c r="G32" i="13"/>
  <c r="F32" i="13"/>
  <c r="E32" i="13"/>
  <c r="D32" i="13"/>
  <c r="C32" i="13"/>
  <c r="B32" i="13"/>
  <c r="A32" i="13"/>
  <c r="CA31" i="13"/>
  <c r="BZ31" i="13"/>
  <c r="BY31" i="13"/>
  <c r="BX31" i="13"/>
  <c r="BW31" i="13"/>
  <c r="BV31" i="13"/>
  <c r="BU31" i="13"/>
  <c r="BS31" i="13"/>
  <c r="BR31" i="13"/>
  <c r="BQ31" i="13"/>
  <c r="BP31" i="13"/>
  <c r="BO31" i="13"/>
  <c r="BN31" i="13"/>
  <c r="BM31" i="13"/>
  <c r="AM31" i="13"/>
  <c r="AL31" i="13"/>
  <c r="AK31" i="13"/>
  <c r="AJ31" i="13"/>
  <c r="AI31" i="13"/>
  <c r="AH31" i="13"/>
  <c r="AG31" i="13"/>
  <c r="G31" i="13"/>
  <c r="F31" i="13"/>
  <c r="E31" i="13"/>
  <c r="D31" i="13"/>
  <c r="C31" i="13"/>
  <c r="B31" i="13"/>
  <c r="A31" i="13"/>
  <c r="CA30" i="13"/>
  <c r="BZ30" i="13"/>
  <c r="BY30" i="13"/>
  <c r="BX30" i="13"/>
  <c r="BW30" i="13"/>
  <c r="BV30" i="13"/>
  <c r="BU30" i="13"/>
  <c r="BS30" i="13"/>
  <c r="BR30" i="13"/>
  <c r="BQ30" i="13"/>
  <c r="BP30" i="13"/>
  <c r="BO30" i="13"/>
  <c r="BN30" i="13"/>
  <c r="BM30" i="13"/>
  <c r="AM30" i="13"/>
  <c r="AL30" i="13"/>
  <c r="AK30" i="13"/>
  <c r="AJ30" i="13"/>
  <c r="AI30" i="13"/>
  <c r="AH30" i="13"/>
  <c r="AG30" i="13"/>
  <c r="G30" i="13"/>
  <c r="F30" i="13"/>
  <c r="E30" i="13"/>
  <c r="D30" i="13"/>
  <c r="C30" i="13"/>
  <c r="B30" i="13"/>
  <c r="A30" i="13"/>
  <c r="CA29" i="13"/>
  <c r="BZ29" i="13"/>
  <c r="BY29" i="13"/>
  <c r="BX29" i="13"/>
  <c r="BW29" i="13"/>
  <c r="BV29" i="13"/>
  <c r="BU29" i="13"/>
  <c r="BS29" i="13"/>
  <c r="BR29" i="13"/>
  <c r="BQ29" i="13"/>
  <c r="BP29" i="13"/>
  <c r="BO29" i="13"/>
  <c r="BN29" i="13"/>
  <c r="BM29" i="13"/>
  <c r="AM29" i="13"/>
  <c r="AL29" i="13"/>
  <c r="AK29" i="13"/>
  <c r="AJ29" i="13"/>
  <c r="AI29" i="13"/>
  <c r="AH29" i="13"/>
  <c r="AG29" i="13"/>
  <c r="G29" i="13"/>
  <c r="F29" i="13"/>
  <c r="E29" i="13"/>
  <c r="D29" i="13"/>
  <c r="C29" i="13"/>
  <c r="B29" i="13"/>
  <c r="A29" i="13"/>
  <c r="CA28" i="13"/>
  <c r="BZ28" i="13"/>
  <c r="BY28" i="13"/>
  <c r="BX28" i="13"/>
  <c r="BW28" i="13"/>
  <c r="BV28" i="13"/>
  <c r="BU28" i="13"/>
  <c r="BS28" i="13"/>
  <c r="BR28" i="13"/>
  <c r="BQ28" i="13"/>
  <c r="BP28" i="13"/>
  <c r="BO28" i="13"/>
  <c r="BN28" i="13"/>
  <c r="BM28" i="13"/>
  <c r="AM28" i="13"/>
  <c r="AL28" i="13"/>
  <c r="AK28" i="13"/>
  <c r="AJ28" i="13"/>
  <c r="AI28" i="13"/>
  <c r="AH28" i="13"/>
  <c r="AG28" i="13"/>
  <c r="G28" i="13"/>
  <c r="F28" i="13"/>
  <c r="E28" i="13"/>
  <c r="D28" i="13"/>
  <c r="C28" i="13"/>
  <c r="B28" i="13"/>
  <c r="A28" i="13"/>
  <c r="CA27" i="13"/>
  <c r="BZ27" i="13"/>
  <c r="BY27" i="13"/>
  <c r="BX27" i="13"/>
  <c r="BW27" i="13"/>
  <c r="BV27" i="13"/>
  <c r="BU27" i="13"/>
  <c r="BS27" i="13"/>
  <c r="BR27" i="13"/>
  <c r="BQ27" i="13"/>
  <c r="BP27" i="13"/>
  <c r="BO27" i="13"/>
  <c r="BN27" i="13"/>
  <c r="BM27" i="13"/>
  <c r="AM27" i="13"/>
  <c r="AL27" i="13"/>
  <c r="AK27" i="13"/>
  <c r="AJ27" i="13"/>
  <c r="AI27" i="13"/>
  <c r="AH27" i="13"/>
  <c r="AG27" i="13"/>
  <c r="G27" i="13"/>
  <c r="F27" i="13"/>
  <c r="E27" i="13"/>
  <c r="D27" i="13"/>
  <c r="C27" i="13"/>
  <c r="B27" i="13"/>
  <c r="A27" i="13"/>
  <c r="CA26" i="13"/>
  <c r="BZ26" i="13"/>
  <c r="BY26" i="13"/>
  <c r="BX26" i="13"/>
  <c r="BW26" i="13"/>
  <c r="BV26" i="13"/>
  <c r="BU26" i="13"/>
  <c r="BS26" i="13"/>
  <c r="BR26" i="13"/>
  <c r="BQ26" i="13"/>
  <c r="BP26" i="13"/>
  <c r="BO26" i="13"/>
  <c r="BN26" i="13"/>
  <c r="BM26" i="13"/>
  <c r="AM26" i="13"/>
  <c r="AL26" i="13"/>
  <c r="AK26" i="13"/>
  <c r="AJ26" i="13"/>
  <c r="AI26" i="13"/>
  <c r="AH26" i="13"/>
  <c r="AG26" i="13"/>
  <c r="G26" i="13"/>
  <c r="F26" i="13"/>
  <c r="E26" i="13"/>
  <c r="D26" i="13"/>
  <c r="C26" i="13"/>
  <c r="B26" i="13"/>
  <c r="A26" i="13"/>
  <c r="CA25" i="13"/>
  <c r="BZ25" i="13"/>
  <c r="BY25" i="13"/>
  <c r="BX25" i="13"/>
  <c r="BW25" i="13"/>
  <c r="BV25" i="13"/>
  <c r="BU25" i="13"/>
  <c r="BS25" i="13"/>
  <c r="BR25" i="13"/>
  <c r="BQ25" i="13"/>
  <c r="BP25" i="13"/>
  <c r="BO25" i="13"/>
  <c r="BN25" i="13"/>
  <c r="BM25" i="13"/>
  <c r="AM25" i="13"/>
  <c r="AL25" i="13"/>
  <c r="AK25" i="13"/>
  <c r="AJ25" i="13"/>
  <c r="AI25" i="13"/>
  <c r="AH25" i="13"/>
  <c r="AG25" i="13"/>
  <c r="G25" i="13"/>
  <c r="F25" i="13"/>
  <c r="E25" i="13"/>
  <c r="D25" i="13"/>
  <c r="C25" i="13"/>
  <c r="B25" i="13"/>
  <c r="A25" i="13"/>
  <c r="CA24" i="13"/>
  <c r="BZ24" i="13"/>
  <c r="BY24" i="13"/>
  <c r="BX24" i="13"/>
  <c r="BW24" i="13"/>
  <c r="BV24" i="13"/>
  <c r="BU24" i="13"/>
  <c r="BS24" i="13"/>
  <c r="BR24" i="13"/>
  <c r="BQ24" i="13"/>
  <c r="BP24" i="13"/>
  <c r="BO24" i="13"/>
  <c r="BN24" i="13"/>
  <c r="BM24" i="13"/>
  <c r="AM24" i="13"/>
  <c r="AL24" i="13"/>
  <c r="AK24" i="13"/>
  <c r="AJ24" i="13"/>
  <c r="AI24" i="13"/>
  <c r="AH24" i="13"/>
  <c r="AG24" i="13"/>
  <c r="G24" i="13"/>
  <c r="F24" i="13"/>
  <c r="E24" i="13"/>
  <c r="D24" i="13"/>
  <c r="C24" i="13"/>
  <c r="B24" i="13"/>
  <c r="A24" i="13"/>
  <c r="CA23" i="13"/>
  <c r="BZ23" i="13"/>
  <c r="BY23" i="13"/>
  <c r="BX23" i="13"/>
  <c r="BW23" i="13"/>
  <c r="BV23" i="13"/>
  <c r="BU23" i="13"/>
  <c r="BS23" i="13"/>
  <c r="BR23" i="13"/>
  <c r="BQ23" i="13"/>
  <c r="BP23" i="13"/>
  <c r="BO23" i="13"/>
  <c r="BN23" i="13"/>
  <c r="BM23" i="13"/>
  <c r="AM23" i="13"/>
  <c r="AL23" i="13"/>
  <c r="AK23" i="13"/>
  <c r="AJ23" i="13"/>
  <c r="AI23" i="13"/>
  <c r="AH23" i="13"/>
  <c r="AG23" i="13"/>
  <c r="G23" i="13"/>
  <c r="F23" i="13"/>
  <c r="E23" i="13"/>
  <c r="D23" i="13"/>
  <c r="C23" i="13"/>
  <c r="B23" i="13"/>
  <c r="A23" i="13"/>
  <c r="CA22" i="13"/>
  <c r="BZ22" i="13"/>
  <c r="BY22" i="13"/>
  <c r="BX22" i="13"/>
  <c r="BW22" i="13"/>
  <c r="BV22" i="13"/>
  <c r="BU22" i="13"/>
  <c r="BS22" i="13"/>
  <c r="BR22" i="13"/>
  <c r="BQ22" i="13"/>
  <c r="BP22" i="13"/>
  <c r="BO22" i="13"/>
  <c r="BN22" i="13"/>
  <c r="BM22" i="13"/>
  <c r="AM22" i="13"/>
  <c r="AL22" i="13"/>
  <c r="AK22" i="13"/>
  <c r="AJ22" i="13"/>
  <c r="AI22" i="13"/>
  <c r="AH22" i="13"/>
  <c r="AG22" i="13"/>
  <c r="G22" i="13"/>
  <c r="F22" i="13"/>
  <c r="E22" i="13"/>
  <c r="D22" i="13"/>
  <c r="C22" i="13"/>
  <c r="B22" i="13"/>
  <c r="A22" i="13"/>
  <c r="CA21" i="13"/>
  <c r="BZ21" i="13"/>
  <c r="BY21" i="13"/>
  <c r="BX21" i="13"/>
  <c r="BW21" i="13"/>
  <c r="BV21" i="13"/>
  <c r="BU21" i="13"/>
  <c r="BS21" i="13"/>
  <c r="BR21" i="13"/>
  <c r="BQ21" i="13"/>
  <c r="BP21" i="13"/>
  <c r="BO21" i="13"/>
  <c r="BN21" i="13"/>
  <c r="BM21" i="13"/>
  <c r="AM21" i="13"/>
  <c r="AL21" i="13"/>
  <c r="AK21" i="13"/>
  <c r="AJ21" i="13"/>
  <c r="AI21" i="13"/>
  <c r="AH21" i="13"/>
  <c r="AG21" i="13"/>
  <c r="G21" i="13"/>
  <c r="F21" i="13"/>
  <c r="E21" i="13"/>
  <c r="D21" i="13"/>
  <c r="C21" i="13"/>
  <c r="B21" i="13"/>
  <c r="A21" i="13"/>
  <c r="CA20" i="13"/>
  <c r="BZ20" i="13"/>
  <c r="BY20" i="13"/>
  <c r="BX20" i="13"/>
  <c r="BW20" i="13"/>
  <c r="BV20" i="13"/>
  <c r="BU20" i="13"/>
  <c r="BS20" i="13"/>
  <c r="BR20" i="13"/>
  <c r="BQ20" i="13"/>
  <c r="BP20" i="13"/>
  <c r="BO20" i="13"/>
  <c r="BN20" i="13"/>
  <c r="BM20" i="13"/>
  <c r="AM20" i="13"/>
  <c r="AL20" i="13"/>
  <c r="AK20" i="13"/>
  <c r="AJ20" i="13"/>
  <c r="AI20" i="13"/>
  <c r="AH20" i="13"/>
  <c r="AG20" i="13"/>
  <c r="G20" i="13"/>
  <c r="F20" i="13"/>
  <c r="E20" i="13"/>
  <c r="D20" i="13"/>
  <c r="C20" i="13"/>
  <c r="B20" i="13"/>
  <c r="A20" i="13"/>
  <c r="CA19" i="13"/>
  <c r="BZ19" i="13"/>
  <c r="BY19" i="13"/>
  <c r="BX19" i="13"/>
  <c r="BW19" i="13"/>
  <c r="BV19" i="13"/>
  <c r="BU19" i="13"/>
  <c r="BS19" i="13"/>
  <c r="BR19" i="13"/>
  <c r="BQ19" i="13"/>
  <c r="BP19" i="13"/>
  <c r="BO19" i="13"/>
  <c r="BN19" i="13"/>
  <c r="BM19" i="13"/>
  <c r="AM19" i="13"/>
  <c r="AL19" i="13"/>
  <c r="AK19" i="13"/>
  <c r="AJ19" i="13"/>
  <c r="AI19" i="13"/>
  <c r="AH19" i="13"/>
  <c r="AG19" i="13"/>
  <c r="G19" i="13"/>
  <c r="F19" i="13"/>
  <c r="E19" i="13"/>
  <c r="D19" i="13"/>
  <c r="C19" i="13"/>
  <c r="B19" i="13"/>
  <c r="A19" i="13"/>
  <c r="CA18" i="13"/>
  <c r="BZ18" i="13"/>
  <c r="BY18" i="13"/>
  <c r="BX18" i="13"/>
  <c r="BW18" i="13"/>
  <c r="BV18" i="13"/>
  <c r="BU18" i="13"/>
  <c r="BS18" i="13"/>
  <c r="BR18" i="13"/>
  <c r="BQ18" i="13"/>
  <c r="BP18" i="13"/>
  <c r="BO18" i="13"/>
  <c r="BN18" i="13"/>
  <c r="BM18" i="13"/>
  <c r="AM18" i="13"/>
  <c r="AL18" i="13"/>
  <c r="AK18" i="13"/>
  <c r="AJ18" i="13"/>
  <c r="AI18" i="13"/>
  <c r="AH18" i="13"/>
  <c r="AG18" i="13"/>
  <c r="G18" i="13"/>
  <c r="F18" i="13"/>
  <c r="E18" i="13"/>
  <c r="D18" i="13"/>
  <c r="C18" i="13"/>
  <c r="B18" i="13"/>
  <c r="A18" i="13"/>
  <c r="CA17" i="13"/>
  <c r="BZ17" i="13"/>
  <c r="BY17" i="13"/>
  <c r="BX17" i="13"/>
  <c r="BW17" i="13"/>
  <c r="BV17" i="13"/>
  <c r="BU17" i="13"/>
  <c r="BS17" i="13"/>
  <c r="BR17" i="13"/>
  <c r="BQ17" i="13"/>
  <c r="BP17" i="13"/>
  <c r="BO17" i="13"/>
  <c r="BN17" i="13"/>
  <c r="BM17" i="13"/>
  <c r="AM17" i="13"/>
  <c r="AL17" i="13"/>
  <c r="AK17" i="13"/>
  <c r="AJ17" i="13"/>
  <c r="AI17" i="13"/>
  <c r="AH17" i="13"/>
  <c r="AG17" i="13"/>
  <c r="G17" i="13"/>
  <c r="F17" i="13"/>
  <c r="E17" i="13"/>
  <c r="D17" i="13"/>
  <c r="C17" i="13"/>
  <c r="B17" i="13"/>
  <c r="A17" i="13"/>
  <c r="CA16" i="13"/>
  <c r="BZ16" i="13"/>
  <c r="BY16" i="13"/>
  <c r="BX16" i="13"/>
  <c r="BW16" i="13"/>
  <c r="BV16" i="13"/>
  <c r="BU16" i="13"/>
  <c r="BS16" i="13"/>
  <c r="BR16" i="13"/>
  <c r="BQ16" i="13"/>
  <c r="BP16" i="13"/>
  <c r="BO16" i="13"/>
  <c r="BN16" i="13"/>
  <c r="BM16" i="13"/>
  <c r="AM16" i="13"/>
  <c r="AL16" i="13"/>
  <c r="AK16" i="13"/>
  <c r="AJ16" i="13"/>
  <c r="AI16" i="13"/>
  <c r="AH16" i="13"/>
  <c r="AG16" i="13"/>
  <c r="G16" i="13"/>
  <c r="F16" i="13"/>
  <c r="E16" i="13"/>
  <c r="D16" i="13"/>
  <c r="C16" i="13"/>
  <c r="B16" i="13"/>
  <c r="A16" i="13"/>
  <c r="CA15" i="13"/>
  <c r="BZ15" i="13"/>
  <c r="BY15" i="13"/>
  <c r="BX15" i="13"/>
  <c r="BW15" i="13"/>
  <c r="BV15" i="13"/>
  <c r="BU15" i="13"/>
  <c r="BS15" i="13"/>
  <c r="BR15" i="13"/>
  <c r="BQ15" i="13"/>
  <c r="BP15" i="13"/>
  <c r="BO15" i="13"/>
  <c r="BN15" i="13"/>
  <c r="BM15" i="13"/>
  <c r="AM15" i="13"/>
  <c r="AL15" i="13"/>
  <c r="AK15" i="13"/>
  <c r="AJ15" i="13"/>
  <c r="AI15" i="13"/>
  <c r="AH15" i="13"/>
  <c r="AG15" i="13"/>
  <c r="G15" i="13"/>
  <c r="F15" i="13"/>
  <c r="E15" i="13"/>
  <c r="D15" i="13"/>
  <c r="C15" i="13"/>
  <c r="B15" i="13"/>
  <c r="A15" i="13"/>
  <c r="CA14" i="13"/>
  <c r="BZ14" i="13"/>
  <c r="BY14" i="13"/>
  <c r="BX14" i="13"/>
  <c r="BW14" i="13"/>
  <c r="BV14" i="13"/>
  <c r="BU14" i="13"/>
  <c r="BS14" i="13"/>
  <c r="BR14" i="13"/>
  <c r="BQ14" i="13"/>
  <c r="BP14" i="13"/>
  <c r="BO14" i="13"/>
  <c r="BN14" i="13"/>
  <c r="BM14" i="13"/>
  <c r="AM14" i="13"/>
  <c r="AL14" i="13"/>
  <c r="AK14" i="13"/>
  <c r="AJ14" i="13"/>
  <c r="AI14" i="13"/>
  <c r="AH14" i="13"/>
  <c r="AG14" i="13"/>
  <c r="G14" i="13"/>
  <c r="F14" i="13"/>
  <c r="E14" i="13"/>
  <c r="D14" i="13"/>
  <c r="C14" i="13"/>
  <c r="B14" i="13"/>
  <c r="A14" i="13"/>
  <c r="CA13" i="13"/>
  <c r="BZ13" i="13"/>
  <c r="BY13" i="13"/>
  <c r="BX13" i="13"/>
  <c r="BW13" i="13"/>
  <c r="BV13" i="13"/>
  <c r="BU13" i="13"/>
  <c r="BS13" i="13"/>
  <c r="BR13" i="13"/>
  <c r="BQ13" i="13"/>
  <c r="BP13" i="13"/>
  <c r="BO13" i="13"/>
  <c r="BN13" i="13"/>
  <c r="BM13" i="13"/>
  <c r="AM13" i="13"/>
  <c r="AL13" i="13"/>
  <c r="AK13" i="13"/>
  <c r="AJ13" i="13"/>
  <c r="AI13" i="13"/>
  <c r="AH13" i="13"/>
  <c r="AG13" i="13"/>
  <c r="G13" i="13"/>
  <c r="F13" i="13"/>
  <c r="E13" i="13"/>
  <c r="D13" i="13"/>
  <c r="C13" i="13"/>
  <c r="B13" i="13"/>
  <c r="A13" i="13"/>
  <c r="CA12" i="13"/>
  <c r="BZ12" i="13"/>
  <c r="BY12" i="13"/>
  <c r="BX12" i="13"/>
  <c r="BW12" i="13"/>
  <c r="BV12" i="13"/>
  <c r="BU12" i="13"/>
  <c r="BS12" i="13"/>
  <c r="BR12" i="13"/>
  <c r="BQ12" i="13"/>
  <c r="BP12" i="13"/>
  <c r="BO12" i="13"/>
  <c r="BN12" i="13"/>
  <c r="BM12" i="13"/>
  <c r="AM12" i="13"/>
  <c r="AL12" i="13"/>
  <c r="AK12" i="13"/>
  <c r="AJ12" i="13"/>
  <c r="AI12" i="13"/>
  <c r="AH12" i="13"/>
  <c r="AG12" i="13"/>
  <c r="G12" i="13"/>
  <c r="F12" i="13"/>
  <c r="E12" i="13"/>
  <c r="D12" i="13"/>
  <c r="C12" i="13"/>
  <c r="B12" i="13"/>
  <c r="A12" i="13"/>
  <c r="CA11" i="13"/>
  <c r="BZ11" i="13"/>
  <c r="BY11" i="13"/>
  <c r="BX11" i="13"/>
  <c r="BW11" i="13"/>
  <c r="BV11" i="13"/>
  <c r="BU11" i="13"/>
  <c r="BS11" i="13"/>
  <c r="BR11" i="13"/>
  <c r="BQ11" i="13"/>
  <c r="BP11" i="13"/>
  <c r="BO11" i="13"/>
  <c r="BN11" i="13"/>
  <c r="BM11" i="13"/>
  <c r="AM11" i="13"/>
  <c r="AL11" i="13"/>
  <c r="AK11" i="13"/>
  <c r="AJ11" i="13"/>
  <c r="AI11" i="13"/>
  <c r="AH11" i="13"/>
  <c r="AG11" i="13"/>
  <c r="G11" i="13"/>
  <c r="F11" i="13"/>
  <c r="E11" i="13"/>
  <c r="D11" i="13"/>
  <c r="C11" i="13"/>
  <c r="B11" i="13"/>
  <c r="A11" i="13"/>
  <c r="CA10" i="13"/>
  <c r="BZ10" i="13"/>
  <c r="BY10" i="13"/>
  <c r="BX10" i="13"/>
  <c r="BW10" i="13"/>
  <c r="BV10" i="13"/>
  <c r="BU10" i="13"/>
  <c r="BS10" i="13"/>
  <c r="BR10" i="13"/>
  <c r="BQ10" i="13"/>
  <c r="BP10" i="13"/>
  <c r="BO10" i="13"/>
  <c r="BN10" i="13"/>
  <c r="BM10" i="13"/>
  <c r="AM10" i="13"/>
  <c r="AL10" i="13"/>
  <c r="AK10" i="13"/>
  <c r="AJ10" i="13"/>
  <c r="AI10" i="13"/>
  <c r="AH10" i="13"/>
  <c r="AG10" i="13"/>
  <c r="G10" i="13"/>
  <c r="F10" i="13"/>
  <c r="E10" i="13"/>
  <c r="D10" i="13"/>
  <c r="C10" i="13"/>
  <c r="B10" i="13"/>
  <c r="A10" i="13"/>
  <c r="CA9" i="13"/>
  <c r="BZ9" i="13"/>
  <c r="BY9" i="13"/>
  <c r="BX9" i="13"/>
  <c r="BW9" i="13"/>
  <c r="BV9" i="13"/>
  <c r="BU9" i="13"/>
  <c r="BS9" i="13"/>
  <c r="BR9" i="13"/>
  <c r="BQ9" i="13"/>
  <c r="BP9" i="13"/>
  <c r="BO9" i="13"/>
  <c r="BN9" i="13"/>
  <c r="BM9" i="13"/>
  <c r="AM9" i="13"/>
  <c r="AL9" i="13"/>
  <c r="AK9" i="13"/>
  <c r="AJ9" i="13"/>
  <c r="AI9" i="13"/>
  <c r="AH9" i="13"/>
  <c r="AG9" i="13"/>
  <c r="G9" i="13"/>
  <c r="F9" i="13"/>
  <c r="E9" i="13"/>
  <c r="D9" i="13"/>
  <c r="C9" i="13"/>
  <c r="B9" i="13"/>
  <c r="A9" i="13"/>
  <c r="CA8" i="13"/>
  <c r="BZ8" i="13"/>
  <c r="BY8" i="13"/>
  <c r="BX8" i="13"/>
  <c r="BW8" i="13"/>
  <c r="BV8" i="13"/>
  <c r="BU8" i="13"/>
  <c r="BS8" i="13"/>
  <c r="BR8" i="13"/>
  <c r="BQ8" i="13"/>
  <c r="BP8" i="13"/>
  <c r="BO8" i="13"/>
  <c r="BN8" i="13"/>
  <c r="BM8" i="13"/>
  <c r="AM8" i="13"/>
  <c r="AL8" i="13"/>
  <c r="AK8" i="13"/>
  <c r="AJ8" i="13"/>
  <c r="AI8" i="13"/>
  <c r="AH8" i="13"/>
  <c r="AG8" i="13"/>
  <c r="G8" i="13"/>
  <c r="F8" i="13"/>
  <c r="E8" i="13"/>
  <c r="D8" i="13"/>
  <c r="C8" i="13"/>
  <c r="B8" i="13"/>
  <c r="A8" i="13"/>
  <c r="CA7" i="13"/>
  <c r="BZ7" i="13"/>
  <c r="BY7" i="13"/>
  <c r="BX7" i="13"/>
  <c r="BW7" i="13"/>
  <c r="BV7" i="13"/>
  <c r="BU7" i="13"/>
  <c r="BS7" i="13"/>
  <c r="BR7" i="13"/>
  <c r="BQ7" i="13"/>
  <c r="BP7" i="13"/>
  <c r="BO7" i="13"/>
  <c r="BN7" i="13"/>
  <c r="BM7" i="13"/>
  <c r="AM7" i="13"/>
  <c r="AL7" i="13"/>
  <c r="AK7" i="13"/>
  <c r="AJ7" i="13"/>
  <c r="AI7" i="13"/>
  <c r="AH7" i="13"/>
  <c r="AG7" i="13"/>
  <c r="G7" i="13"/>
  <c r="F7" i="13"/>
  <c r="E7" i="13"/>
  <c r="D7" i="13"/>
  <c r="C7" i="13"/>
  <c r="B7" i="13"/>
  <c r="A7" i="13"/>
  <c r="CA6" i="13"/>
  <c r="BZ6" i="13"/>
  <c r="BY6" i="13"/>
  <c r="BX6" i="13"/>
  <c r="BW6" i="13"/>
  <c r="BV6" i="13"/>
  <c r="BU6" i="13"/>
  <c r="BS6" i="13"/>
  <c r="BR6" i="13"/>
  <c r="BQ6" i="13"/>
  <c r="BP6" i="13"/>
  <c r="BO6" i="13"/>
  <c r="BN6" i="13"/>
  <c r="BM6" i="13"/>
  <c r="AM6" i="13"/>
  <c r="AL6" i="13"/>
  <c r="AK6" i="13"/>
  <c r="AJ6" i="13"/>
  <c r="AI6" i="13"/>
  <c r="AH6" i="13"/>
  <c r="AG6" i="13"/>
  <c r="G6" i="13"/>
  <c r="F6" i="13"/>
  <c r="E6" i="13"/>
  <c r="D6" i="13"/>
  <c r="C6" i="13"/>
  <c r="B6" i="13"/>
  <c r="A6" i="13"/>
  <c r="CA5" i="13"/>
  <c r="BZ5" i="13"/>
  <c r="BY5" i="13"/>
  <c r="BX5" i="13"/>
  <c r="BW5" i="13"/>
  <c r="BV5" i="13"/>
  <c r="BU5" i="13"/>
  <c r="BS5" i="13"/>
  <c r="BR5" i="13"/>
  <c r="BQ5" i="13"/>
  <c r="BP5" i="13"/>
  <c r="BO5" i="13"/>
  <c r="BN5" i="13"/>
  <c r="BM5" i="13"/>
  <c r="AM5" i="13"/>
  <c r="AL5" i="13"/>
  <c r="AK5" i="13"/>
  <c r="AJ5" i="13"/>
  <c r="AI5" i="13"/>
  <c r="AH5" i="13"/>
  <c r="AG5" i="13"/>
  <c r="G5" i="13"/>
  <c r="F5" i="13"/>
  <c r="E5" i="13"/>
  <c r="D5" i="13"/>
  <c r="C5" i="13"/>
  <c r="B5" i="13"/>
  <c r="A5" i="13"/>
  <c r="W3" i="13"/>
  <c r="V3" i="13"/>
  <c r="U3" i="13"/>
  <c r="T3" i="13"/>
  <c r="S3" i="13"/>
  <c r="R3" i="13"/>
  <c r="Q3" i="13"/>
  <c r="CG18" i="13"/>
  <c r="BK18" i="13"/>
  <c r="AZ39" i="13"/>
  <c r="AO15" i="13"/>
  <c r="AD39" i="13"/>
  <c r="Q2" i="13"/>
  <c r="S57" i="21"/>
  <c r="R57" i="21"/>
  <c r="Q57" i="21"/>
  <c r="P57" i="21"/>
  <c r="O57" i="21"/>
  <c r="L57" i="21"/>
  <c r="S56" i="21"/>
  <c r="R56" i="21"/>
  <c r="Q56" i="21"/>
  <c r="P56" i="21"/>
  <c r="O56" i="21"/>
  <c r="L56" i="21"/>
  <c r="S55" i="21"/>
  <c r="R55" i="21"/>
  <c r="Q55" i="21"/>
  <c r="P55" i="21"/>
  <c r="O55" i="21"/>
  <c r="L55" i="21"/>
  <c r="S54" i="21"/>
  <c r="R54" i="21"/>
  <c r="Q54" i="21"/>
  <c r="P54" i="21"/>
  <c r="O54" i="21"/>
  <c r="L54" i="21"/>
  <c r="S53" i="21"/>
  <c r="R53" i="21"/>
  <c r="Q53" i="21"/>
  <c r="P53" i="21"/>
  <c r="O53" i="21"/>
  <c r="L53" i="21"/>
  <c r="S52" i="21"/>
  <c r="R52" i="21"/>
  <c r="Q52" i="21"/>
  <c r="P52" i="21"/>
  <c r="O52" i="21"/>
  <c r="L52" i="21"/>
  <c r="S51" i="21"/>
  <c r="R51" i="21"/>
  <c r="Q51" i="21"/>
  <c r="P51" i="21"/>
  <c r="O51" i="21"/>
  <c r="L51" i="21"/>
  <c r="S50" i="21"/>
  <c r="R50" i="21"/>
  <c r="Q50" i="21"/>
  <c r="P50" i="21"/>
  <c r="O50" i="21"/>
  <c r="L50" i="21"/>
  <c r="S49" i="21"/>
  <c r="R49" i="21"/>
  <c r="Q49" i="21"/>
  <c r="P49" i="21"/>
  <c r="O49" i="21"/>
  <c r="L49" i="21"/>
  <c r="S48" i="21"/>
  <c r="R48" i="21"/>
  <c r="Q48" i="21"/>
  <c r="P48" i="21"/>
  <c r="O48" i="21"/>
  <c r="L48" i="21"/>
  <c r="S47" i="21"/>
  <c r="R47" i="21"/>
  <c r="Q47" i="21"/>
  <c r="P47" i="21"/>
  <c r="O47" i="21"/>
  <c r="L47" i="21"/>
  <c r="S46" i="21"/>
  <c r="R46" i="21"/>
  <c r="Q46" i="21"/>
  <c r="P46" i="21"/>
  <c r="O46" i="21"/>
  <c r="L46" i="21"/>
  <c r="S45" i="21"/>
  <c r="R45" i="21"/>
  <c r="Q45" i="21"/>
  <c r="P45" i="21"/>
  <c r="O45" i="21"/>
  <c r="L45" i="21"/>
  <c r="S44" i="21"/>
  <c r="R44" i="21"/>
  <c r="Q44" i="21"/>
  <c r="P44" i="21"/>
  <c r="O44" i="21"/>
  <c r="L44" i="21"/>
  <c r="S43" i="21"/>
  <c r="R43" i="21"/>
  <c r="Q43" i="21"/>
  <c r="P43" i="21"/>
  <c r="O43" i="21"/>
  <c r="L43" i="21"/>
  <c r="S42" i="21"/>
  <c r="R42" i="21"/>
  <c r="Q42" i="21"/>
  <c r="P42" i="21"/>
  <c r="O42" i="21"/>
  <c r="L42" i="21"/>
  <c r="S41" i="21"/>
  <c r="R41" i="21"/>
  <c r="Q41" i="21"/>
  <c r="P41" i="21"/>
  <c r="O41" i="21"/>
  <c r="L41" i="21"/>
  <c r="S40" i="21"/>
  <c r="R40" i="21"/>
  <c r="Q40" i="21"/>
  <c r="P40" i="21"/>
  <c r="O40" i="21"/>
  <c r="L40" i="21"/>
  <c r="S39" i="21"/>
  <c r="R39" i="21"/>
  <c r="Q39" i="21"/>
  <c r="P39" i="21"/>
  <c r="O39" i="21"/>
  <c r="L39" i="21"/>
  <c r="S38" i="21"/>
  <c r="R38" i="21"/>
  <c r="Q38" i="21"/>
  <c r="P38" i="21"/>
  <c r="O38" i="21"/>
  <c r="L38" i="21"/>
  <c r="S37" i="21"/>
  <c r="R37" i="21"/>
  <c r="Q37" i="21"/>
  <c r="P37" i="21"/>
  <c r="O37" i="21"/>
  <c r="L37" i="21"/>
  <c r="S36" i="21"/>
  <c r="R36" i="21"/>
  <c r="Q36" i="21"/>
  <c r="P36" i="21"/>
  <c r="O36" i="21"/>
  <c r="L36" i="21"/>
  <c r="S35" i="21"/>
  <c r="R35" i="21"/>
  <c r="Q35" i="21"/>
  <c r="P35" i="21"/>
  <c r="O35" i="21"/>
  <c r="L35" i="21"/>
  <c r="S34" i="21"/>
  <c r="R34" i="21"/>
  <c r="Q34" i="21"/>
  <c r="P34" i="21"/>
  <c r="O34" i="21"/>
  <c r="L34" i="21"/>
  <c r="S33" i="21"/>
  <c r="R33" i="21"/>
  <c r="Q33" i="21"/>
  <c r="P33" i="21"/>
  <c r="O33" i="21"/>
  <c r="L33" i="21"/>
  <c r="S32" i="21"/>
  <c r="R32" i="21"/>
  <c r="Q32" i="21"/>
  <c r="P32" i="21"/>
  <c r="O32" i="21"/>
  <c r="L32" i="21"/>
  <c r="S31" i="21"/>
  <c r="R31" i="21"/>
  <c r="Q31" i="21"/>
  <c r="P31" i="21"/>
  <c r="O31" i="21"/>
  <c r="L31" i="21"/>
  <c r="S30" i="21"/>
  <c r="R30" i="21"/>
  <c r="Q30" i="21"/>
  <c r="P30" i="21"/>
  <c r="O30" i="21"/>
  <c r="L30" i="21"/>
  <c r="S29" i="21"/>
  <c r="R29" i="21"/>
  <c r="Q29" i="21"/>
  <c r="P29" i="21"/>
  <c r="O29" i="21"/>
  <c r="L29" i="21"/>
  <c r="S28" i="21"/>
  <c r="R28" i="21"/>
  <c r="Q28" i="21"/>
  <c r="P28" i="21"/>
  <c r="O28" i="21"/>
  <c r="L28" i="21"/>
  <c r="S27" i="21"/>
  <c r="R27" i="21"/>
  <c r="Q27" i="21"/>
  <c r="P27" i="21"/>
  <c r="O27" i="21"/>
  <c r="L27" i="21"/>
  <c r="S26" i="21"/>
  <c r="R26" i="21"/>
  <c r="Q26" i="21"/>
  <c r="P26" i="21"/>
  <c r="O26" i="21"/>
  <c r="L26" i="21"/>
  <c r="S25" i="21"/>
  <c r="R25" i="21"/>
  <c r="Q25" i="21"/>
  <c r="P25" i="21"/>
  <c r="O25" i="21"/>
  <c r="L25" i="21"/>
  <c r="S24" i="21"/>
  <c r="R24" i="21"/>
  <c r="Q24" i="21"/>
  <c r="P24" i="21"/>
  <c r="O24" i="21"/>
  <c r="L24" i="21"/>
  <c r="S23" i="21"/>
  <c r="R23" i="21"/>
  <c r="Q23" i="21"/>
  <c r="P23" i="21"/>
  <c r="O23" i="21"/>
  <c r="L23" i="21"/>
  <c r="S22" i="21"/>
  <c r="R22" i="21"/>
  <c r="Q22" i="21"/>
  <c r="P22" i="21"/>
  <c r="O22" i="21"/>
  <c r="L22" i="21"/>
  <c r="S21" i="21"/>
  <c r="R21" i="21"/>
  <c r="Q21" i="21"/>
  <c r="P21" i="21"/>
  <c r="O21" i="21"/>
  <c r="L21" i="21"/>
  <c r="S20" i="21"/>
  <c r="R20" i="21"/>
  <c r="Q20" i="21"/>
  <c r="P20" i="21"/>
  <c r="O20" i="21"/>
  <c r="L20" i="21"/>
  <c r="S19" i="21"/>
  <c r="R19" i="21"/>
  <c r="Q19" i="21"/>
  <c r="P19" i="21"/>
  <c r="O19" i="21"/>
  <c r="L19" i="21"/>
  <c r="S18" i="21"/>
  <c r="R18" i="21"/>
  <c r="Q18" i="21"/>
  <c r="P18" i="21"/>
  <c r="O18" i="21"/>
  <c r="L18" i="21"/>
  <c r="S17" i="21"/>
  <c r="R17" i="21"/>
  <c r="Q17" i="21"/>
  <c r="P17" i="21"/>
  <c r="O17" i="21"/>
  <c r="L17" i="21"/>
  <c r="S16" i="21"/>
  <c r="R16" i="21"/>
  <c r="Q16" i="21"/>
  <c r="P16" i="21"/>
  <c r="O16" i="21"/>
  <c r="L16" i="21"/>
  <c r="S15" i="21"/>
  <c r="R15" i="21"/>
  <c r="Q15" i="21"/>
  <c r="P15" i="21"/>
  <c r="O15" i="21"/>
  <c r="L15" i="21"/>
  <c r="S14" i="21"/>
  <c r="R14" i="21"/>
  <c r="Q14" i="21"/>
  <c r="P14" i="21"/>
  <c r="O14" i="21"/>
  <c r="L14" i="21"/>
  <c r="S13" i="21"/>
  <c r="R13" i="21"/>
  <c r="Q13" i="21"/>
  <c r="P13" i="21"/>
  <c r="O13" i="21"/>
  <c r="L13" i="21"/>
  <c r="S12" i="21"/>
  <c r="R12" i="21"/>
  <c r="Q12" i="21"/>
  <c r="P12" i="21"/>
  <c r="O12" i="21"/>
  <c r="L12" i="21"/>
  <c r="S11" i="21"/>
  <c r="R11" i="21"/>
  <c r="Q11" i="21"/>
  <c r="P11" i="21"/>
  <c r="O11" i="21"/>
  <c r="L11" i="21"/>
  <c r="S10" i="21"/>
  <c r="R10" i="21"/>
  <c r="Q10" i="21"/>
  <c r="P10" i="21"/>
  <c r="O10" i="21"/>
  <c r="L10" i="21"/>
  <c r="S9" i="21"/>
  <c r="R9" i="21"/>
  <c r="Q9" i="21"/>
  <c r="P9" i="21"/>
  <c r="O9" i="21"/>
  <c r="L9" i="21"/>
  <c r="S8" i="21"/>
  <c r="R8" i="21"/>
  <c r="Q8" i="21"/>
  <c r="P8" i="21"/>
  <c r="O8" i="21"/>
  <c r="L8" i="21"/>
  <c r="S7" i="21"/>
  <c r="R7" i="21"/>
  <c r="Q7" i="21"/>
  <c r="P7" i="21"/>
  <c r="O7" i="21"/>
  <c r="L7" i="21"/>
  <c r="S6" i="21"/>
  <c r="R6" i="21"/>
  <c r="Q6" i="21"/>
  <c r="P6" i="21"/>
  <c r="O6" i="21"/>
  <c r="L6" i="21"/>
  <c r="S5" i="21"/>
  <c r="R5" i="21"/>
  <c r="Q5" i="21"/>
  <c r="P5" i="21"/>
  <c r="O5" i="21"/>
  <c r="L5" i="21"/>
  <c r="O4" i="21"/>
  <c r="R4" i="21" s="1"/>
  <c r="S3" i="21"/>
  <c r="R3" i="21"/>
  <c r="Q3" i="21"/>
  <c r="P3" i="21"/>
  <c r="O3" i="21"/>
  <c r="L3" i="21"/>
  <c r="S2" i="21"/>
  <c r="R2" i="21"/>
  <c r="Q2" i="21"/>
  <c r="P2" i="21"/>
  <c r="O2" i="21"/>
  <c r="L2" i="21"/>
  <c r="N1" i="21"/>
  <c r="C56" i="18"/>
  <c r="C55" i="18"/>
  <c r="C54" i="18"/>
  <c r="C53" i="18"/>
  <c r="C52" i="18"/>
  <c r="C51" i="18"/>
  <c r="C50" i="18"/>
  <c r="C49" i="18"/>
  <c r="C48" i="18"/>
  <c r="C47" i="18"/>
  <c r="C46" i="18"/>
  <c r="C45" i="18"/>
  <c r="C44" i="18"/>
  <c r="C43" i="18"/>
  <c r="C42" i="18"/>
  <c r="C41" i="18"/>
  <c r="C40" i="18"/>
  <c r="C39" i="18"/>
  <c r="C38" i="18"/>
  <c r="C37" i="18"/>
  <c r="C36" i="18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5" i="18"/>
  <c r="C14" i="18"/>
  <c r="C13" i="18"/>
  <c r="C12" i="18"/>
  <c r="C11" i="18"/>
  <c r="C10" i="18"/>
  <c r="C9" i="18"/>
  <c r="C8" i="18"/>
  <c r="C7" i="18"/>
  <c r="C6" i="18"/>
  <c r="C5" i="18"/>
  <c r="C4" i="18"/>
  <c r="C3" i="18"/>
  <c r="E2" i="18"/>
  <c r="F2" i="18" s="1"/>
  <c r="C2" i="18"/>
  <c r="C1" i="18"/>
  <c r="E225" i="19"/>
  <c r="D225" i="19"/>
  <c r="C225" i="19"/>
  <c r="B225" i="19"/>
  <c r="A225" i="19"/>
  <c r="E224" i="19"/>
  <c r="D224" i="19"/>
  <c r="C224" i="19"/>
  <c r="B224" i="19"/>
  <c r="A224" i="19"/>
  <c r="E223" i="19"/>
  <c r="D223" i="19"/>
  <c r="C223" i="19"/>
  <c r="B223" i="19"/>
  <c r="A223" i="19"/>
  <c r="E222" i="19"/>
  <c r="D222" i="19"/>
  <c r="C222" i="19"/>
  <c r="B222" i="19"/>
  <c r="A222" i="19"/>
  <c r="E221" i="19"/>
  <c r="D221" i="19"/>
  <c r="C221" i="19"/>
  <c r="B221" i="19"/>
  <c r="A221" i="19"/>
  <c r="E220" i="19"/>
  <c r="D220" i="19"/>
  <c r="C220" i="19"/>
  <c r="B220" i="19"/>
  <c r="A220" i="19"/>
  <c r="E219" i="19"/>
  <c r="D219" i="19"/>
  <c r="C219" i="19"/>
  <c r="B219" i="19"/>
  <c r="A219" i="19"/>
  <c r="F218" i="19"/>
  <c r="G218" i="19" s="1"/>
  <c r="E218" i="19"/>
  <c r="D218" i="19"/>
  <c r="C218" i="19"/>
  <c r="B218" i="19"/>
  <c r="A218" i="19"/>
  <c r="E217" i="19"/>
  <c r="D217" i="19"/>
  <c r="C217" i="19"/>
  <c r="B217" i="19"/>
  <c r="A217" i="19"/>
  <c r="E216" i="19"/>
  <c r="D216" i="19"/>
  <c r="C216" i="19"/>
  <c r="B216" i="19"/>
  <c r="A216" i="19"/>
  <c r="E215" i="19"/>
  <c r="D215" i="19"/>
  <c r="C215" i="19"/>
  <c r="B215" i="19"/>
  <c r="A215" i="19"/>
  <c r="E214" i="19"/>
  <c r="D214" i="19"/>
  <c r="C214" i="19"/>
  <c r="B214" i="19"/>
  <c r="A214" i="19"/>
  <c r="E213" i="19"/>
  <c r="D213" i="19"/>
  <c r="C213" i="19"/>
  <c r="B213" i="19"/>
  <c r="A213" i="19"/>
  <c r="E212" i="19"/>
  <c r="D212" i="19"/>
  <c r="C212" i="19"/>
  <c r="B212" i="19"/>
  <c r="A212" i="19"/>
  <c r="E211" i="19"/>
  <c r="D211" i="19"/>
  <c r="C211" i="19"/>
  <c r="B211" i="19"/>
  <c r="A211" i="19"/>
  <c r="F210" i="19"/>
  <c r="G210" i="19" s="1"/>
  <c r="E210" i="19"/>
  <c r="D210" i="19"/>
  <c r="C210" i="19"/>
  <c r="B210" i="19"/>
  <c r="A210" i="19"/>
  <c r="E209" i="19"/>
  <c r="D209" i="19"/>
  <c r="C209" i="19"/>
  <c r="B209" i="19"/>
  <c r="A209" i="19"/>
  <c r="E208" i="19"/>
  <c r="D208" i="19"/>
  <c r="C208" i="19"/>
  <c r="B208" i="19"/>
  <c r="A208" i="19"/>
  <c r="E207" i="19"/>
  <c r="D207" i="19"/>
  <c r="C207" i="19"/>
  <c r="B207" i="19"/>
  <c r="A207" i="19"/>
  <c r="E206" i="19"/>
  <c r="D206" i="19"/>
  <c r="C206" i="19"/>
  <c r="B206" i="19"/>
  <c r="A206" i="19"/>
  <c r="E205" i="19"/>
  <c r="D205" i="19"/>
  <c r="C205" i="19"/>
  <c r="B205" i="19"/>
  <c r="A205" i="19"/>
  <c r="E204" i="19"/>
  <c r="D204" i="19"/>
  <c r="C204" i="19"/>
  <c r="B204" i="19"/>
  <c r="A204" i="19"/>
  <c r="E203" i="19"/>
  <c r="D203" i="19"/>
  <c r="C203" i="19"/>
  <c r="B203" i="19"/>
  <c r="A203" i="19"/>
  <c r="F202" i="19"/>
  <c r="G202" i="19" s="1"/>
  <c r="E202" i="19"/>
  <c r="D202" i="19"/>
  <c r="C202" i="19"/>
  <c r="B202" i="19"/>
  <c r="A202" i="19"/>
  <c r="E201" i="19"/>
  <c r="D201" i="19"/>
  <c r="C201" i="19"/>
  <c r="B201" i="19"/>
  <c r="A201" i="19"/>
  <c r="E200" i="19"/>
  <c r="D200" i="19"/>
  <c r="C200" i="19"/>
  <c r="B200" i="19"/>
  <c r="A200" i="19"/>
  <c r="E199" i="19"/>
  <c r="D199" i="19"/>
  <c r="C199" i="19"/>
  <c r="B199" i="19"/>
  <c r="A199" i="19"/>
  <c r="E198" i="19"/>
  <c r="D198" i="19"/>
  <c r="C198" i="19"/>
  <c r="B198" i="19"/>
  <c r="A198" i="19"/>
  <c r="E197" i="19"/>
  <c r="D197" i="19"/>
  <c r="C197" i="19"/>
  <c r="B197" i="19"/>
  <c r="A197" i="19"/>
  <c r="E196" i="19"/>
  <c r="D196" i="19"/>
  <c r="C196" i="19"/>
  <c r="B196" i="19"/>
  <c r="A196" i="19"/>
  <c r="E195" i="19"/>
  <c r="D195" i="19"/>
  <c r="C195" i="19"/>
  <c r="B195" i="19"/>
  <c r="A195" i="19"/>
  <c r="F194" i="19"/>
  <c r="G194" i="19" s="1"/>
  <c r="E194" i="19"/>
  <c r="D194" i="19"/>
  <c r="C194" i="19"/>
  <c r="B194" i="19"/>
  <c r="A194" i="19"/>
  <c r="E193" i="19"/>
  <c r="D193" i="19"/>
  <c r="C193" i="19"/>
  <c r="B193" i="19"/>
  <c r="A193" i="19"/>
  <c r="E192" i="19"/>
  <c r="D192" i="19"/>
  <c r="C192" i="19"/>
  <c r="B192" i="19"/>
  <c r="A192" i="19"/>
  <c r="E191" i="19"/>
  <c r="D191" i="19"/>
  <c r="C191" i="19"/>
  <c r="B191" i="19"/>
  <c r="A191" i="19"/>
  <c r="E190" i="19"/>
  <c r="D190" i="19"/>
  <c r="C190" i="19"/>
  <c r="B190" i="19"/>
  <c r="A190" i="19"/>
  <c r="E189" i="19"/>
  <c r="D189" i="19"/>
  <c r="C189" i="19"/>
  <c r="B189" i="19"/>
  <c r="A189" i="19"/>
  <c r="E188" i="19"/>
  <c r="D188" i="19"/>
  <c r="C188" i="19"/>
  <c r="B188" i="19"/>
  <c r="A188" i="19"/>
  <c r="E187" i="19"/>
  <c r="D187" i="19"/>
  <c r="C187" i="19"/>
  <c r="B187" i="19"/>
  <c r="A187" i="19"/>
  <c r="F186" i="19"/>
  <c r="G186" i="19" s="1"/>
  <c r="E186" i="19"/>
  <c r="D186" i="19"/>
  <c r="C186" i="19"/>
  <c r="B186" i="19"/>
  <c r="A186" i="19"/>
  <c r="E185" i="19"/>
  <c r="D185" i="19"/>
  <c r="C185" i="19"/>
  <c r="B185" i="19"/>
  <c r="A185" i="19"/>
  <c r="E184" i="19"/>
  <c r="D184" i="19"/>
  <c r="C184" i="19"/>
  <c r="B184" i="19"/>
  <c r="A184" i="19"/>
  <c r="E183" i="19"/>
  <c r="D183" i="19"/>
  <c r="C183" i="19"/>
  <c r="B183" i="19"/>
  <c r="A183" i="19"/>
  <c r="E182" i="19"/>
  <c r="D182" i="19"/>
  <c r="C182" i="19"/>
  <c r="B182" i="19"/>
  <c r="A182" i="19"/>
  <c r="E181" i="19"/>
  <c r="D181" i="19"/>
  <c r="C181" i="19"/>
  <c r="B181" i="19"/>
  <c r="A181" i="19"/>
  <c r="E180" i="19"/>
  <c r="D180" i="19"/>
  <c r="C180" i="19"/>
  <c r="B180" i="19"/>
  <c r="A180" i="19"/>
  <c r="E179" i="19"/>
  <c r="D179" i="19"/>
  <c r="C179" i="19"/>
  <c r="B179" i="19"/>
  <c r="A179" i="19"/>
  <c r="F178" i="19"/>
  <c r="G178" i="19" s="1"/>
  <c r="E178" i="19"/>
  <c r="D178" i="19"/>
  <c r="C178" i="19"/>
  <c r="B178" i="19"/>
  <c r="A178" i="19"/>
  <c r="E177" i="19"/>
  <c r="D177" i="19"/>
  <c r="C177" i="19"/>
  <c r="B177" i="19"/>
  <c r="A177" i="19"/>
  <c r="E176" i="19"/>
  <c r="D176" i="19"/>
  <c r="C176" i="19"/>
  <c r="B176" i="19"/>
  <c r="A176" i="19"/>
  <c r="E175" i="19"/>
  <c r="D175" i="19"/>
  <c r="C175" i="19"/>
  <c r="B175" i="19"/>
  <c r="A175" i="19"/>
  <c r="E174" i="19"/>
  <c r="D174" i="19"/>
  <c r="C174" i="19"/>
  <c r="B174" i="19"/>
  <c r="A174" i="19"/>
  <c r="E173" i="19"/>
  <c r="D173" i="19"/>
  <c r="C173" i="19"/>
  <c r="B173" i="19"/>
  <c r="A173" i="19"/>
  <c r="E172" i="19"/>
  <c r="D172" i="19"/>
  <c r="C172" i="19"/>
  <c r="B172" i="19"/>
  <c r="A172" i="19"/>
  <c r="E171" i="19"/>
  <c r="D171" i="19"/>
  <c r="C171" i="19"/>
  <c r="B171" i="19"/>
  <c r="A171" i="19"/>
  <c r="F170" i="19"/>
  <c r="G170" i="19" s="1"/>
  <c r="E170" i="19"/>
  <c r="D170" i="19"/>
  <c r="C170" i="19"/>
  <c r="B170" i="19"/>
  <c r="A170" i="19"/>
  <c r="E169" i="19"/>
  <c r="D169" i="19"/>
  <c r="C169" i="19"/>
  <c r="B169" i="19"/>
  <c r="A169" i="19"/>
  <c r="E168" i="19"/>
  <c r="D168" i="19"/>
  <c r="C168" i="19"/>
  <c r="B168" i="19"/>
  <c r="A168" i="19"/>
  <c r="E167" i="19"/>
  <c r="D167" i="19"/>
  <c r="C167" i="19"/>
  <c r="B167" i="19"/>
  <c r="A167" i="19"/>
  <c r="E166" i="19"/>
  <c r="D166" i="19"/>
  <c r="C166" i="19"/>
  <c r="B166" i="19"/>
  <c r="A166" i="19"/>
  <c r="E165" i="19"/>
  <c r="D165" i="19"/>
  <c r="C165" i="19"/>
  <c r="B165" i="19"/>
  <c r="A165" i="19"/>
  <c r="E164" i="19"/>
  <c r="D164" i="19"/>
  <c r="C164" i="19"/>
  <c r="B164" i="19"/>
  <c r="A164" i="19"/>
  <c r="E163" i="19"/>
  <c r="D163" i="19"/>
  <c r="C163" i="19"/>
  <c r="B163" i="19"/>
  <c r="A163" i="19"/>
  <c r="F162" i="19"/>
  <c r="G162" i="19" s="1"/>
  <c r="E162" i="19"/>
  <c r="D162" i="19"/>
  <c r="C162" i="19"/>
  <c r="B162" i="19"/>
  <c r="A162" i="19"/>
  <c r="E161" i="19"/>
  <c r="D161" i="19"/>
  <c r="C161" i="19"/>
  <c r="B161" i="19"/>
  <c r="A161" i="19"/>
  <c r="E160" i="19"/>
  <c r="D160" i="19"/>
  <c r="C160" i="19"/>
  <c r="B160" i="19"/>
  <c r="A160" i="19"/>
  <c r="E159" i="19"/>
  <c r="D159" i="19"/>
  <c r="C159" i="19"/>
  <c r="B159" i="19"/>
  <c r="A159" i="19"/>
  <c r="E158" i="19"/>
  <c r="D158" i="19"/>
  <c r="C158" i="19"/>
  <c r="B158" i="19"/>
  <c r="A158" i="19"/>
  <c r="E157" i="19"/>
  <c r="D157" i="19"/>
  <c r="C157" i="19"/>
  <c r="B157" i="19"/>
  <c r="A157" i="19"/>
  <c r="E156" i="19"/>
  <c r="D156" i="19"/>
  <c r="C156" i="19"/>
  <c r="B156" i="19"/>
  <c r="A156" i="19"/>
  <c r="E155" i="19"/>
  <c r="D155" i="19"/>
  <c r="C155" i="19"/>
  <c r="B155" i="19"/>
  <c r="A155" i="19"/>
  <c r="F154" i="19"/>
  <c r="G154" i="19" s="1"/>
  <c r="E154" i="19"/>
  <c r="D154" i="19"/>
  <c r="C154" i="19"/>
  <c r="B154" i="19"/>
  <c r="A154" i="19"/>
  <c r="E153" i="19"/>
  <c r="D153" i="19"/>
  <c r="C153" i="19"/>
  <c r="B153" i="19"/>
  <c r="A153" i="19"/>
  <c r="E152" i="19"/>
  <c r="D152" i="19"/>
  <c r="C152" i="19"/>
  <c r="B152" i="19"/>
  <c r="A152" i="19"/>
  <c r="E151" i="19"/>
  <c r="D151" i="19"/>
  <c r="C151" i="19"/>
  <c r="B151" i="19"/>
  <c r="A151" i="19"/>
  <c r="E150" i="19"/>
  <c r="D150" i="19"/>
  <c r="C150" i="19"/>
  <c r="B150" i="19"/>
  <c r="A150" i="19"/>
  <c r="E149" i="19"/>
  <c r="D149" i="19"/>
  <c r="C149" i="19"/>
  <c r="B149" i="19"/>
  <c r="A149" i="19"/>
  <c r="E148" i="19"/>
  <c r="D148" i="19"/>
  <c r="C148" i="19"/>
  <c r="B148" i="19"/>
  <c r="A148" i="19"/>
  <c r="E147" i="19"/>
  <c r="D147" i="19"/>
  <c r="C147" i="19"/>
  <c r="B147" i="19"/>
  <c r="A147" i="19"/>
  <c r="F146" i="19"/>
  <c r="G146" i="19" s="1"/>
  <c r="E146" i="19"/>
  <c r="D146" i="19"/>
  <c r="C146" i="19"/>
  <c r="B146" i="19"/>
  <c r="A146" i="19"/>
  <c r="E145" i="19"/>
  <c r="D145" i="19"/>
  <c r="C145" i="19"/>
  <c r="B145" i="19"/>
  <c r="A145" i="19"/>
  <c r="E144" i="19"/>
  <c r="D144" i="19"/>
  <c r="C144" i="19"/>
  <c r="B144" i="19"/>
  <c r="A144" i="19"/>
  <c r="E143" i="19"/>
  <c r="D143" i="19"/>
  <c r="C143" i="19"/>
  <c r="B143" i="19"/>
  <c r="A143" i="19"/>
  <c r="E142" i="19"/>
  <c r="D142" i="19"/>
  <c r="C142" i="19"/>
  <c r="B142" i="19"/>
  <c r="A142" i="19"/>
  <c r="E141" i="19"/>
  <c r="D141" i="19"/>
  <c r="C141" i="19"/>
  <c r="B141" i="19"/>
  <c r="A141" i="19"/>
  <c r="E140" i="19"/>
  <c r="D140" i="19"/>
  <c r="C140" i="19"/>
  <c r="B140" i="19"/>
  <c r="A140" i="19"/>
  <c r="E139" i="19"/>
  <c r="D139" i="19"/>
  <c r="C139" i="19"/>
  <c r="B139" i="19"/>
  <c r="A139" i="19"/>
  <c r="F138" i="19"/>
  <c r="G138" i="19" s="1"/>
  <c r="E138" i="19"/>
  <c r="D138" i="19"/>
  <c r="C138" i="19"/>
  <c r="B138" i="19"/>
  <c r="A138" i="19"/>
  <c r="E137" i="19"/>
  <c r="D137" i="19"/>
  <c r="C137" i="19"/>
  <c r="B137" i="19"/>
  <c r="A137" i="19"/>
  <c r="E136" i="19"/>
  <c r="D136" i="19"/>
  <c r="C136" i="19"/>
  <c r="B136" i="19"/>
  <c r="A136" i="19"/>
  <c r="E135" i="19"/>
  <c r="D135" i="19"/>
  <c r="C135" i="19"/>
  <c r="B135" i="19"/>
  <c r="A135" i="19"/>
  <c r="E134" i="19"/>
  <c r="D134" i="19"/>
  <c r="C134" i="19"/>
  <c r="B134" i="19"/>
  <c r="A134" i="19"/>
  <c r="E133" i="19"/>
  <c r="D133" i="19"/>
  <c r="C133" i="19"/>
  <c r="B133" i="19"/>
  <c r="A133" i="19"/>
  <c r="E132" i="19"/>
  <c r="D132" i="19"/>
  <c r="C132" i="19"/>
  <c r="B132" i="19"/>
  <c r="A132" i="19"/>
  <c r="E131" i="19"/>
  <c r="D131" i="19"/>
  <c r="C131" i="19"/>
  <c r="B131" i="19"/>
  <c r="A131" i="19"/>
  <c r="F130" i="19"/>
  <c r="G130" i="19" s="1"/>
  <c r="E130" i="19"/>
  <c r="D130" i="19"/>
  <c r="C130" i="19"/>
  <c r="B130" i="19"/>
  <c r="A130" i="19"/>
  <c r="E129" i="19"/>
  <c r="D129" i="19"/>
  <c r="C129" i="19"/>
  <c r="B129" i="19"/>
  <c r="A129" i="19"/>
  <c r="E128" i="19"/>
  <c r="D128" i="19"/>
  <c r="C128" i="19"/>
  <c r="B128" i="19"/>
  <c r="A128" i="19"/>
  <c r="E127" i="19"/>
  <c r="D127" i="19"/>
  <c r="C127" i="19"/>
  <c r="B127" i="19"/>
  <c r="A127" i="19"/>
  <c r="E126" i="19"/>
  <c r="D126" i="19"/>
  <c r="C126" i="19"/>
  <c r="B126" i="19"/>
  <c r="A126" i="19"/>
  <c r="E125" i="19"/>
  <c r="D125" i="19"/>
  <c r="C125" i="19"/>
  <c r="B125" i="19"/>
  <c r="A125" i="19"/>
  <c r="E124" i="19"/>
  <c r="D124" i="19"/>
  <c r="C124" i="19"/>
  <c r="B124" i="19"/>
  <c r="A124" i="19"/>
  <c r="E123" i="19"/>
  <c r="D123" i="19"/>
  <c r="C123" i="19"/>
  <c r="B123" i="19"/>
  <c r="A123" i="19"/>
  <c r="F122" i="19"/>
  <c r="G122" i="19" s="1"/>
  <c r="E122" i="19"/>
  <c r="D122" i="19"/>
  <c r="C122" i="19"/>
  <c r="B122" i="19"/>
  <c r="A122" i="19"/>
  <c r="E121" i="19"/>
  <c r="D121" i="19"/>
  <c r="C121" i="19"/>
  <c r="B121" i="19"/>
  <c r="A121" i="19"/>
  <c r="E120" i="19"/>
  <c r="D120" i="19"/>
  <c r="C120" i="19"/>
  <c r="B120" i="19"/>
  <c r="A120" i="19"/>
  <c r="E119" i="19"/>
  <c r="D119" i="19"/>
  <c r="C119" i="19"/>
  <c r="B119" i="19"/>
  <c r="A119" i="19"/>
  <c r="E118" i="19"/>
  <c r="D118" i="19"/>
  <c r="C118" i="19"/>
  <c r="B118" i="19"/>
  <c r="A118" i="19"/>
  <c r="E117" i="19"/>
  <c r="D117" i="19"/>
  <c r="C117" i="19"/>
  <c r="B117" i="19"/>
  <c r="A117" i="19"/>
  <c r="E116" i="19"/>
  <c r="D116" i="19"/>
  <c r="C116" i="19"/>
  <c r="B116" i="19"/>
  <c r="A116" i="19"/>
  <c r="E115" i="19"/>
  <c r="D115" i="19"/>
  <c r="C115" i="19"/>
  <c r="B115" i="19"/>
  <c r="A115" i="19"/>
  <c r="F114" i="19"/>
  <c r="G114" i="19" s="1"/>
  <c r="E114" i="19"/>
  <c r="D114" i="19"/>
  <c r="C114" i="19"/>
  <c r="B114" i="19"/>
  <c r="A114" i="19"/>
  <c r="E113" i="19"/>
  <c r="D113" i="19"/>
  <c r="C113" i="19"/>
  <c r="B113" i="19"/>
  <c r="A113" i="19"/>
  <c r="E112" i="19"/>
  <c r="D112" i="19"/>
  <c r="C112" i="19"/>
  <c r="B112" i="19"/>
  <c r="A112" i="19"/>
  <c r="E111" i="19"/>
  <c r="D111" i="19"/>
  <c r="C111" i="19"/>
  <c r="B111" i="19"/>
  <c r="A111" i="19"/>
  <c r="E110" i="19"/>
  <c r="D110" i="19"/>
  <c r="C110" i="19"/>
  <c r="B110" i="19"/>
  <c r="A110" i="19"/>
  <c r="E109" i="19"/>
  <c r="D109" i="19"/>
  <c r="C109" i="19"/>
  <c r="B109" i="19"/>
  <c r="A109" i="19"/>
  <c r="E108" i="19"/>
  <c r="D108" i="19"/>
  <c r="C108" i="19"/>
  <c r="B108" i="19"/>
  <c r="A108" i="19"/>
  <c r="E107" i="19"/>
  <c r="D107" i="19"/>
  <c r="C107" i="19"/>
  <c r="B107" i="19"/>
  <c r="A107" i="19"/>
  <c r="F106" i="19"/>
  <c r="G106" i="19" s="1"/>
  <c r="E106" i="19"/>
  <c r="D106" i="19"/>
  <c r="C106" i="19"/>
  <c r="B106" i="19"/>
  <c r="A106" i="19"/>
  <c r="E105" i="19"/>
  <c r="D105" i="19"/>
  <c r="C105" i="19"/>
  <c r="B105" i="19"/>
  <c r="A105" i="19"/>
  <c r="E104" i="19"/>
  <c r="D104" i="19"/>
  <c r="C104" i="19"/>
  <c r="B104" i="19"/>
  <c r="A104" i="19"/>
  <c r="E103" i="19"/>
  <c r="D103" i="19"/>
  <c r="C103" i="19"/>
  <c r="B103" i="19"/>
  <c r="A103" i="19"/>
  <c r="E102" i="19"/>
  <c r="D102" i="19"/>
  <c r="C102" i="19"/>
  <c r="B102" i="19"/>
  <c r="A102" i="19"/>
  <c r="E101" i="19"/>
  <c r="D101" i="19"/>
  <c r="C101" i="19"/>
  <c r="B101" i="19"/>
  <c r="A101" i="19"/>
  <c r="E100" i="19"/>
  <c r="D100" i="19"/>
  <c r="C100" i="19"/>
  <c r="B100" i="19"/>
  <c r="A100" i="19"/>
  <c r="E99" i="19"/>
  <c r="D99" i="19"/>
  <c r="C99" i="19"/>
  <c r="B99" i="19"/>
  <c r="A99" i="19"/>
  <c r="F98" i="19"/>
  <c r="G98" i="19" s="1"/>
  <c r="E98" i="19"/>
  <c r="D98" i="19"/>
  <c r="C98" i="19"/>
  <c r="B98" i="19"/>
  <c r="A98" i="19"/>
  <c r="E97" i="19"/>
  <c r="D97" i="19"/>
  <c r="C97" i="19"/>
  <c r="B97" i="19"/>
  <c r="A97" i="19"/>
  <c r="E96" i="19"/>
  <c r="D96" i="19"/>
  <c r="C96" i="19"/>
  <c r="B96" i="19"/>
  <c r="A96" i="19"/>
  <c r="E95" i="19"/>
  <c r="D95" i="19"/>
  <c r="C95" i="19"/>
  <c r="B95" i="19"/>
  <c r="A95" i="19"/>
  <c r="E94" i="19"/>
  <c r="D94" i="19"/>
  <c r="C94" i="19"/>
  <c r="B94" i="19"/>
  <c r="A94" i="19"/>
  <c r="E93" i="19"/>
  <c r="D93" i="19"/>
  <c r="C93" i="19"/>
  <c r="B93" i="19"/>
  <c r="A93" i="19"/>
  <c r="E92" i="19"/>
  <c r="D92" i="19"/>
  <c r="C92" i="19"/>
  <c r="B92" i="19"/>
  <c r="A92" i="19"/>
  <c r="E91" i="19"/>
  <c r="D91" i="19"/>
  <c r="C91" i="19"/>
  <c r="B91" i="19"/>
  <c r="A91" i="19"/>
  <c r="F90" i="19"/>
  <c r="G90" i="19" s="1"/>
  <c r="E90" i="19"/>
  <c r="D90" i="19"/>
  <c r="C90" i="19"/>
  <c r="B90" i="19"/>
  <c r="A90" i="19"/>
  <c r="E89" i="19"/>
  <c r="D89" i="19"/>
  <c r="C89" i="19"/>
  <c r="B89" i="19"/>
  <c r="A89" i="19"/>
  <c r="E88" i="19"/>
  <c r="D88" i="19"/>
  <c r="C88" i="19"/>
  <c r="B88" i="19"/>
  <c r="A88" i="19"/>
  <c r="E87" i="19"/>
  <c r="D87" i="19"/>
  <c r="C87" i="19"/>
  <c r="B87" i="19"/>
  <c r="A87" i="19"/>
  <c r="E86" i="19"/>
  <c r="D86" i="19"/>
  <c r="C86" i="19"/>
  <c r="B86" i="19"/>
  <c r="A86" i="19"/>
  <c r="E85" i="19"/>
  <c r="D85" i="19"/>
  <c r="C85" i="19"/>
  <c r="B85" i="19"/>
  <c r="A85" i="19"/>
  <c r="E84" i="19"/>
  <c r="D84" i="19"/>
  <c r="C84" i="19"/>
  <c r="B84" i="19"/>
  <c r="A84" i="19"/>
  <c r="E83" i="19"/>
  <c r="D83" i="19"/>
  <c r="C83" i="19"/>
  <c r="B83" i="19"/>
  <c r="A83" i="19"/>
  <c r="F82" i="19"/>
  <c r="G82" i="19" s="1"/>
  <c r="E82" i="19"/>
  <c r="D82" i="19"/>
  <c r="C82" i="19"/>
  <c r="B82" i="19"/>
  <c r="A82" i="19"/>
  <c r="E81" i="19"/>
  <c r="D81" i="19"/>
  <c r="C81" i="19"/>
  <c r="B81" i="19"/>
  <c r="A81" i="19"/>
  <c r="E80" i="19"/>
  <c r="D80" i="19"/>
  <c r="C80" i="19"/>
  <c r="B80" i="19"/>
  <c r="A80" i="19"/>
  <c r="E79" i="19"/>
  <c r="D79" i="19"/>
  <c r="C79" i="19"/>
  <c r="B79" i="19"/>
  <c r="A79" i="19"/>
  <c r="E78" i="19"/>
  <c r="D78" i="19"/>
  <c r="C78" i="19"/>
  <c r="B78" i="19"/>
  <c r="A78" i="19"/>
  <c r="E77" i="19"/>
  <c r="D77" i="19"/>
  <c r="C77" i="19"/>
  <c r="B77" i="19"/>
  <c r="A77" i="19"/>
  <c r="E76" i="19"/>
  <c r="D76" i="19"/>
  <c r="C76" i="19"/>
  <c r="B76" i="19"/>
  <c r="A76" i="19"/>
  <c r="E75" i="19"/>
  <c r="D75" i="19"/>
  <c r="C75" i="19"/>
  <c r="B75" i="19"/>
  <c r="A75" i="19"/>
  <c r="F74" i="19"/>
  <c r="G74" i="19" s="1"/>
  <c r="E74" i="19"/>
  <c r="D74" i="19"/>
  <c r="C74" i="19"/>
  <c r="B74" i="19"/>
  <c r="A74" i="19"/>
  <c r="E73" i="19"/>
  <c r="D73" i="19"/>
  <c r="C73" i="19"/>
  <c r="B73" i="19"/>
  <c r="A73" i="19"/>
  <c r="E72" i="19"/>
  <c r="D72" i="19"/>
  <c r="C72" i="19"/>
  <c r="B72" i="19"/>
  <c r="A72" i="19"/>
  <c r="E71" i="19"/>
  <c r="D71" i="19"/>
  <c r="C71" i="19"/>
  <c r="B71" i="19"/>
  <c r="A71" i="19"/>
  <c r="E70" i="19"/>
  <c r="D70" i="19"/>
  <c r="C70" i="19"/>
  <c r="B70" i="19"/>
  <c r="A70" i="19"/>
  <c r="E69" i="19"/>
  <c r="D69" i="19"/>
  <c r="C69" i="19"/>
  <c r="B69" i="19"/>
  <c r="A69" i="19"/>
  <c r="E68" i="19"/>
  <c r="D68" i="19"/>
  <c r="C68" i="19"/>
  <c r="B68" i="19"/>
  <c r="A68" i="19"/>
  <c r="E67" i="19"/>
  <c r="D67" i="19"/>
  <c r="C67" i="19"/>
  <c r="B67" i="19"/>
  <c r="A67" i="19"/>
  <c r="F66" i="19"/>
  <c r="G66" i="19" s="1"/>
  <c r="E66" i="19"/>
  <c r="D66" i="19"/>
  <c r="C66" i="19"/>
  <c r="B66" i="19"/>
  <c r="A66" i="19"/>
  <c r="E65" i="19"/>
  <c r="D65" i="19"/>
  <c r="C65" i="19"/>
  <c r="B65" i="19"/>
  <c r="A65" i="19"/>
  <c r="E64" i="19"/>
  <c r="D64" i="19"/>
  <c r="C64" i="19"/>
  <c r="B64" i="19"/>
  <c r="A64" i="19"/>
  <c r="E63" i="19"/>
  <c r="D63" i="19"/>
  <c r="C63" i="19"/>
  <c r="B63" i="19"/>
  <c r="A63" i="19"/>
  <c r="E62" i="19"/>
  <c r="D62" i="19"/>
  <c r="C62" i="19"/>
  <c r="B62" i="19"/>
  <c r="A62" i="19"/>
  <c r="E61" i="19"/>
  <c r="D61" i="19"/>
  <c r="C61" i="19"/>
  <c r="B61" i="19"/>
  <c r="A61" i="19"/>
  <c r="E60" i="19"/>
  <c r="D60" i="19"/>
  <c r="C60" i="19"/>
  <c r="B60" i="19"/>
  <c r="A60" i="19"/>
  <c r="E59" i="19"/>
  <c r="D59" i="19"/>
  <c r="C59" i="19"/>
  <c r="B59" i="19"/>
  <c r="A59" i="19"/>
  <c r="F58" i="19"/>
  <c r="G58" i="19" s="1"/>
  <c r="E58" i="19"/>
  <c r="D58" i="19"/>
  <c r="C58" i="19"/>
  <c r="B58" i="19"/>
  <c r="A58" i="19"/>
  <c r="E57" i="19"/>
  <c r="D57" i="19"/>
  <c r="C57" i="19"/>
  <c r="B57" i="19"/>
  <c r="A57" i="19"/>
  <c r="E56" i="19"/>
  <c r="D56" i="19"/>
  <c r="C56" i="19"/>
  <c r="B56" i="19"/>
  <c r="A56" i="19"/>
  <c r="E55" i="19"/>
  <c r="D55" i="19"/>
  <c r="C55" i="19"/>
  <c r="B55" i="19"/>
  <c r="A55" i="19"/>
  <c r="E54" i="19"/>
  <c r="D54" i="19"/>
  <c r="C54" i="19"/>
  <c r="B54" i="19"/>
  <c r="A54" i="19"/>
  <c r="E53" i="19"/>
  <c r="D53" i="19"/>
  <c r="C53" i="19"/>
  <c r="B53" i="19"/>
  <c r="A53" i="19"/>
  <c r="E52" i="19"/>
  <c r="D52" i="19"/>
  <c r="C52" i="19"/>
  <c r="B52" i="19"/>
  <c r="A52" i="19"/>
  <c r="E51" i="19"/>
  <c r="D51" i="19"/>
  <c r="C51" i="19"/>
  <c r="B51" i="19"/>
  <c r="A51" i="19"/>
  <c r="F50" i="19"/>
  <c r="G50" i="19" s="1"/>
  <c r="E50" i="19"/>
  <c r="D50" i="19"/>
  <c r="C50" i="19"/>
  <c r="B50" i="19"/>
  <c r="A50" i="19"/>
  <c r="E49" i="19"/>
  <c r="D49" i="19"/>
  <c r="C49" i="19"/>
  <c r="B49" i="19"/>
  <c r="A49" i="19"/>
  <c r="E48" i="19"/>
  <c r="D48" i="19"/>
  <c r="C48" i="19"/>
  <c r="B48" i="19"/>
  <c r="A48" i="19"/>
  <c r="E47" i="19"/>
  <c r="D47" i="19"/>
  <c r="C47" i="19"/>
  <c r="B47" i="19"/>
  <c r="A47" i="19"/>
  <c r="E46" i="19"/>
  <c r="D46" i="19"/>
  <c r="C46" i="19"/>
  <c r="B46" i="19"/>
  <c r="A46" i="19"/>
  <c r="E45" i="19"/>
  <c r="D45" i="19"/>
  <c r="C45" i="19"/>
  <c r="B45" i="19"/>
  <c r="A45" i="19"/>
  <c r="E44" i="19"/>
  <c r="D44" i="19"/>
  <c r="C44" i="19"/>
  <c r="B44" i="19"/>
  <c r="A44" i="19"/>
  <c r="E43" i="19"/>
  <c r="D43" i="19"/>
  <c r="C43" i="19"/>
  <c r="B43" i="19"/>
  <c r="A43" i="19"/>
  <c r="F42" i="19"/>
  <c r="G42" i="19" s="1"/>
  <c r="E42" i="19"/>
  <c r="D42" i="19"/>
  <c r="C42" i="19"/>
  <c r="B42" i="19"/>
  <c r="A42" i="19"/>
  <c r="E41" i="19"/>
  <c r="D41" i="19"/>
  <c r="C41" i="19"/>
  <c r="B41" i="19"/>
  <c r="A41" i="19"/>
  <c r="E40" i="19"/>
  <c r="D40" i="19"/>
  <c r="C40" i="19"/>
  <c r="B40" i="19"/>
  <c r="A40" i="19"/>
  <c r="E39" i="19"/>
  <c r="D39" i="19"/>
  <c r="C39" i="19"/>
  <c r="B39" i="19"/>
  <c r="A39" i="19"/>
  <c r="E38" i="19"/>
  <c r="D38" i="19"/>
  <c r="C38" i="19"/>
  <c r="B38" i="19"/>
  <c r="A38" i="19"/>
  <c r="E37" i="19"/>
  <c r="D37" i="19"/>
  <c r="C37" i="19"/>
  <c r="B37" i="19"/>
  <c r="A37" i="19"/>
  <c r="E36" i="19"/>
  <c r="D36" i="19"/>
  <c r="C36" i="19"/>
  <c r="B36" i="19"/>
  <c r="A36" i="19"/>
  <c r="E35" i="19"/>
  <c r="D35" i="19"/>
  <c r="C35" i="19"/>
  <c r="B35" i="19"/>
  <c r="A35" i="19"/>
  <c r="F34" i="19"/>
  <c r="G34" i="19" s="1"/>
  <c r="E34" i="19"/>
  <c r="D34" i="19"/>
  <c r="C34" i="19"/>
  <c r="B34" i="19"/>
  <c r="A34" i="19"/>
  <c r="E33" i="19"/>
  <c r="D33" i="19"/>
  <c r="C33" i="19"/>
  <c r="B33" i="19"/>
  <c r="A33" i="19"/>
  <c r="E32" i="19"/>
  <c r="D32" i="19"/>
  <c r="C32" i="19"/>
  <c r="B32" i="19"/>
  <c r="A32" i="19"/>
  <c r="E31" i="19"/>
  <c r="D31" i="19"/>
  <c r="C31" i="19"/>
  <c r="B31" i="19"/>
  <c r="A31" i="19"/>
  <c r="E30" i="19"/>
  <c r="D30" i="19"/>
  <c r="C30" i="19"/>
  <c r="B30" i="19"/>
  <c r="A30" i="19"/>
  <c r="E29" i="19"/>
  <c r="D29" i="19"/>
  <c r="C29" i="19"/>
  <c r="B29" i="19"/>
  <c r="A29" i="19"/>
  <c r="E28" i="19"/>
  <c r="D28" i="19"/>
  <c r="C28" i="19"/>
  <c r="B28" i="19"/>
  <c r="A28" i="19"/>
  <c r="E27" i="19"/>
  <c r="D27" i="19"/>
  <c r="C27" i="19"/>
  <c r="B27" i="19"/>
  <c r="A27" i="19"/>
  <c r="F26" i="19"/>
  <c r="G26" i="19" s="1"/>
  <c r="E26" i="19"/>
  <c r="D26" i="19"/>
  <c r="C26" i="19"/>
  <c r="B26" i="19"/>
  <c r="A26" i="19"/>
  <c r="E25" i="19"/>
  <c r="D25" i="19"/>
  <c r="C25" i="19"/>
  <c r="B25" i="19"/>
  <c r="A25" i="19"/>
  <c r="E24" i="19"/>
  <c r="D24" i="19"/>
  <c r="C24" i="19"/>
  <c r="B24" i="19"/>
  <c r="A24" i="19"/>
  <c r="E23" i="19"/>
  <c r="D23" i="19"/>
  <c r="C23" i="19"/>
  <c r="B23" i="19"/>
  <c r="A23" i="19"/>
  <c r="E22" i="19"/>
  <c r="D22" i="19"/>
  <c r="C22" i="19"/>
  <c r="B22" i="19"/>
  <c r="A22" i="19"/>
  <c r="E21" i="19"/>
  <c r="D21" i="19"/>
  <c r="C21" i="19"/>
  <c r="B21" i="19"/>
  <c r="A21" i="19"/>
  <c r="E20" i="19"/>
  <c r="D20" i="19"/>
  <c r="C20" i="19"/>
  <c r="B20" i="19"/>
  <c r="A20" i="19"/>
  <c r="E19" i="19"/>
  <c r="D19" i="19"/>
  <c r="C19" i="19"/>
  <c r="B19" i="19"/>
  <c r="A19" i="19"/>
  <c r="F18" i="19"/>
  <c r="G18" i="19" s="1"/>
  <c r="E18" i="19"/>
  <c r="D18" i="19"/>
  <c r="C18" i="19"/>
  <c r="B18" i="19"/>
  <c r="A18" i="19"/>
  <c r="E17" i="19"/>
  <c r="D17" i="19"/>
  <c r="C17" i="19"/>
  <c r="B17" i="19"/>
  <c r="A17" i="19"/>
  <c r="E16" i="19"/>
  <c r="D16" i="19"/>
  <c r="C16" i="19"/>
  <c r="B16" i="19"/>
  <c r="A16" i="19"/>
  <c r="E15" i="19"/>
  <c r="D15" i="19"/>
  <c r="C15" i="19"/>
  <c r="B15" i="19"/>
  <c r="A15" i="19"/>
  <c r="E14" i="19"/>
  <c r="D14" i="19"/>
  <c r="C14" i="19"/>
  <c r="B14" i="19"/>
  <c r="A14" i="19"/>
  <c r="E13" i="19"/>
  <c r="D13" i="19"/>
  <c r="C13" i="19"/>
  <c r="B13" i="19"/>
  <c r="A13" i="19"/>
  <c r="E12" i="19"/>
  <c r="D12" i="19"/>
  <c r="C12" i="19"/>
  <c r="B12" i="19"/>
  <c r="A12" i="19"/>
  <c r="E11" i="19"/>
  <c r="D11" i="19"/>
  <c r="C11" i="19"/>
  <c r="B11" i="19"/>
  <c r="A11" i="19"/>
  <c r="F10" i="19"/>
  <c r="G10" i="19" s="1"/>
  <c r="E10" i="19"/>
  <c r="C10" i="19"/>
  <c r="B10" i="19"/>
  <c r="A10" i="19"/>
  <c r="C9" i="19"/>
  <c r="C8" i="19"/>
  <c r="C7" i="19"/>
  <c r="C6" i="19"/>
  <c r="C5" i="19"/>
  <c r="C4" i="19"/>
  <c r="F2" i="19"/>
  <c r="G2" i="19" s="1"/>
  <c r="C2" i="19"/>
  <c r="B2" i="31"/>
  <c r="K1" i="31"/>
  <c r="J1" i="31"/>
  <c r="I1" i="31"/>
  <c r="H1" i="31"/>
  <c r="G1" i="31"/>
  <c r="F1" i="31"/>
  <c r="E1" i="31"/>
  <c r="B1" i="31"/>
  <c r="M7" i="5"/>
  <c r="U7" i="5" s="1"/>
  <c r="U6" i="5"/>
  <c r="I5" i="5"/>
  <c r="H5" i="5"/>
  <c r="G5" i="5"/>
  <c r="F5" i="5"/>
  <c r="E5" i="5"/>
  <c r="D5" i="5"/>
  <c r="C5" i="5"/>
  <c r="AL4" i="5"/>
  <c r="AK4" i="5"/>
  <c r="AJ4" i="5"/>
  <c r="AI4" i="5"/>
  <c r="AH4" i="5"/>
  <c r="AG4" i="5"/>
  <c r="AF4" i="5"/>
  <c r="AL1" i="5"/>
  <c r="AK1" i="5"/>
  <c r="AJ1" i="5"/>
  <c r="AI1" i="5"/>
  <c r="AH1" i="5"/>
  <c r="AG1" i="5"/>
  <c r="AF1" i="5"/>
  <c r="AE1" i="5"/>
  <c r="AD1" i="5"/>
  <c r="AC1" i="5"/>
  <c r="O1" i="5"/>
  <c r="C1" i="5"/>
  <c r="C1" i="31" s="1"/>
  <c r="D2" i="31" s="1"/>
  <c r="B1" i="6"/>
  <c r="E1" i="5" s="1"/>
  <c r="AC22" i="3"/>
  <c r="AW20" i="3"/>
  <c r="AV20" i="3"/>
  <c r="AU20" i="3"/>
  <c r="AT20" i="3"/>
  <c r="AS20" i="3"/>
  <c r="AR20" i="3"/>
  <c r="AQ20" i="3"/>
  <c r="AP20" i="3"/>
  <c r="AO20" i="3"/>
  <c r="AN20" i="3"/>
  <c r="AM20" i="3"/>
  <c r="AL20" i="3"/>
  <c r="AK20" i="3"/>
  <c r="AJ20" i="3"/>
  <c r="AI20" i="3"/>
  <c r="AH20" i="3"/>
  <c r="AG20" i="3"/>
  <c r="AF20" i="3"/>
  <c r="AE20" i="3"/>
  <c r="AD20" i="3"/>
  <c r="BI3" i="3"/>
  <c r="BI2" i="3"/>
  <c r="BN1" i="3"/>
  <c r="B4" i="17"/>
  <c r="A4" i="17"/>
  <c r="T2" i="17"/>
  <c r="T1" i="17"/>
  <c r="F12" i="8"/>
  <c r="E12" i="8"/>
  <c r="D12" i="8"/>
  <c r="F11" i="8"/>
  <c r="E11" i="8"/>
  <c r="D11" i="8"/>
  <c r="F10" i="8"/>
  <c r="E10" i="8"/>
  <c r="D10" i="8"/>
  <c r="F9" i="8"/>
  <c r="E9" i="8"/>
  <c r="D9" i="8"/>
  <c r="F8" i="8"/>
  <c r="E8" i="8"/>
  <c r="D8" i="8"/>
  <c r="F7" i="8"/>
  <c r="E7" i="8"/>
  <c r="D7" i="8"/>
  <c r="F6" i="8"/>
  <c r="E6" i="8"/>
  <c r="D6" i="8"/>
  <c r="F5" i="8"/>
  <c r="E5" i="8"/>
  <c r="D5" i="8"/>
  <c r="F4" i="8"/>
  <c r="E4" i="8"/>
  <c r="D4" i="8"/>
  <c r="F3" i="8"/>
  <c r="E3" i="8"/>
  <c r="D3" i="8"/>
  <c r="F2" i="8"/>
  <c r="E2" i="8"/>
  <c r="D2" i="8"/>
  <c r="D12" i="2"/>
  <c r="D11" i="2"/>
  <c r="D10" i="2"/>
  <c r="D9" i="2"/>
  <c r="D8" i="2"/>
  <c r="D7" i="2"/>
  <c r="D6" i="2"/>
  <c r="D5" i="2"/>
  <c r="D4" i="2"/>
  <c r="D3" i="2"/>
  <c r="D2" i="2"/>
  <c r="G1" i="2"/>
  <c r="B2" i="1"/>
  <c r="T4" i="17"/>
  <c r="C6" i="17" l="1"/>
  <c r="C10" i="17"/>
  <c r="C7" i="17"/>
  <c r="C8" i="17"/>
  <c r="C5" i="17"/>
  <c r="C9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E26" i="17" s="1"/>
  <c r="Z10" i="10"/>
  <c r="O26" i="17"/>
  <c r="R26" i="17"/>
  <c r="S26" i="17" s="1"/>
  <c r="D26" i="17"/>
  <c r="A28" i="17"/>
  <c r="C27" i="17"/>
  <c r="D8" i="6"/>
  <c r="D8" i="31" s="1"/>
  <c r="N5" i="5"/>
  <c r="D4" i="31"/>
  <c r="G47" i="15"/>
  <c r="H47" i="15" s="1"/>
  <c r="G10" i="15"/>
  <c r="H10" i="15" s="1"/>
  <c r="G18" i="15"/>
  <c r="H18" i="15" s="1"/>
  <c r="G30" i="15"/>
  <c r="H30" i="15" s="1"/>
  <c r="G42" i="15"/>
  <c r="H42" i="15" s="1"/>
  <c r="G5" i="15"/>
  <c r="H5" i="15" s="1"/>
  <c r="G9" i="15"/>
  <c r="H9" i="15" s="1"/>
  <c r="G13" i="15"/>
  <c r="H13" i="15" s="1"/>
  <c r="G17" i="15"/>
  <c r="H17" i="15" s="1"/>
  <c r="G21" i="15"/>
  <c r="H21" i="15" s="1"/>
  <c r="G25" i="15"/>
  <c r="H25" i="15" s="1"/>
  <c r="G29" i="15"/>
  <c r="H29" i="15" s="1"/>
  <c r="G33" i="15"/>
  <c r="H33" i="15" s="1"/>
  <c r="G37" i="15"/>
  <c r="H37" i="15" s="1"/>
  <c r="G41" i="15"/>
  <c r="H41" i="15" s="1"/>
  <c r="G45" i="15"/>
  <c r="H45" i="15" s="1"/>
  <c r="G49" i="15"/>
  <c r="H49" i="15" s="1"/>
  <c r="G1" i="15"/>
  <c r="G6" i="15"/>
  <c r="H6" i="15" s="1"/>
  <c r="G22" i="15"/>
  <c r="H22" i="15" s="1"/>
  <c r="G34" i="15"/>
  <c r="H34" i="15" s="1"/>
  <c r="G50" i="15"/>
  <c r="H50" i="15" s="1"/>
  <c r="G3" i="15"/>
  <c r="H3" i="15" s="1"/>
  <c r="G4" i="15"/>
  <c r="H4" i="15" s="1"/>
  <c r="G8" i="15"/>
  <c r="H8" i="15" s="1"/>
  <c r="G12" i="15"/>
  <c r="H12" i="15" s="1"/>
  <c r="G16" i="15"/>
  <c r="H16" i="15" s="1"/>
  <c r="G20" i="15"/>
  <c r="H20" i="15" s="1"/>
  <c r="G24" i="15"/>
  <c r="H24" i="15" s="1"/>
  <c r="G28" i="15"/>
  <c r="H28" i="15" s="1"/>
  <c r="G32" i="15"/>
  <c r="H32" i="15" s="1"/>
  <c r="G36" i="15"/>
  <c r="H36" i="15" s="1"/>
  <c r="G40" i="15"/>
  <c r="H40" i="15" s="1"/>
  <c r="G44" i="15"/>
  <c r="H44" i="15" s="1"/>
  <c r="G48" i="15"/>
  <c r="H48" i="15" s="1"/>
  <c r="G14" i="15"/>
  <c r="H14" i="15" s="1"/>
  <c r="G26" i="15"/>
  <c r="H26" i="15" s="1"/>
  <c r="G38" i="15"/>
  <c r="H38" i="15" s="1"/>
  <c r="G46" i="15"/>
  <c r="H46" i="15" s="1"/>
  <c r="G2" i="15"/>
  <c r="H2" i="15" s="1"/>
  <c r="G7" i="15"/>
  <c r="H7" i="15" s="1"/>
  <c r="G11" i="15"/>
  <c r="H11" i="15" s="1"/>
  <c r="G15" i="15"/>
  <c r="H15" i="15" s="1"/>
  <c r="G19" i="15"/>
  <c r="H19" i="15" s="1"/>
  <c r="G23" i="15"/>
  <c r="H23" i="15" s="1"/>
  <c r="G27" i="15"/>
  <c r="H27" i="15" s="1"/>
  <c r="G31" i="15"/>
  <c r="H31" i="15" s="1"/>
  <c r="G35" i="15"/>
  <c r="H35" i="15" s="1"/>
  <c r="G39" i="15"/>
  <c r="H39" i="15" s="1"/>
  <c r="G43" i="15"/>
  <c r="H43" i="15" s="1"/>
  <c r="S4" i="21"/>
  <c r="L4" i="21"/>
  <c r="P4" i="21"/>
  <c r="Q4" i="21"/>
  <c r="AW5" i="13"/>
  <c r="BA6" i="13"/>
  <c r="BC8" i="13"/>
  <c r="AZ13" i="13"/>
  <c r="BA5" i="13"/>
  <c r="AX7" i="13"/>
  <c r="BA10" i="13"/>
  <c r="AX15" i="13"/>
  <c r="BB5" i="13"/>
  <c r="AY7" i="13"/>
  <c r="AX11" i="13"/>
  <c r="BB15" i="13"/>
  <c r="AY6" i="13"/>
  <c r="AY8" i="13"/>
  <c r="BC12" i="13"/>
  <c r="AZ5" i="13"/>
  <c r="AX6" i="13"/>
  <c r="BC6" i="13"/>
  <c r="BB7" i="13"/>
  <c r="AW10" i="13"/>
  <c r="AY12" i="13"/>
  <c r="BA14" i="13"/>
  <c r="AX5" i="13"/>
  <c r="AW6" i="13"/>
  <c r="BB6" i="13"/>
  <c r="AZ7" i="13"/>
  <c r="AZ9" i="13"/>
  <c r="BB11" i="13"/>
  <c r="AW14" i="13"/>
  <c r="AY5" i="13"/>
  <c r="BC5" i="13"/>
  <c r="AZ6" i="13"/>
  <c r="AW7" i="13"/>
  <c r="BA7" i="13"/>
  <c r="AX8" i="13"/>
  <c r="BB8" i="13"/>
  <c r="AY9" i="13"/>
  <c r="BC9" i="13"/>
  <c r="AZ10" i="13"/>
  <c r="AW11" i="13"/>
  <c r="BA11" i="13"/>
  <c r="AX12" i="13"/>
  <c r="BB12" i="13"/>
  <c r="AY13" i="13"/>
  <c r="BC13" i="13"/>
  <c r="AZ14" i="13"/>
  <c r="AW15" i="13"/>
  <c r="BA15" i="13"/>
  <c r="AX16" i="13"/>
  <c r="BB16" i="13"/>
  <c r="AY17" i="13"/>
  <c r="BC17" i="13"/>
  <c r="AZ18" i="13"/>
  <c r="AW19" i="13"/>
  <c r="BA19" i="13"/>
  <c r="AX20" i="13"/>
  <c r="BB20" i="13"/>
  <c r="AY21" i="13"/>
  <c r="BC21" i="13"/>
  <c r="AZ22" i="13"/>
  <c r="AW23" i="13"/>
  <c r="BA23" i="13"/>
  <c r="AX24" i="13"/>
  <c r="BB24" i="13"/>
  <c r="AY25" i="13"/>
  <c r="BC25" i="13"/>
  <c r="AZ26" i="13"/>
  <c r="AW27" i="13"/>
  <c r="BA27" i="13"/>
  <c r="AX28" i="13"/>
  <c r="BB28" i="13"/>
  <c r="AY29" i="13"/>
  <c r="BC29" i="13"/>
  <c r="AZ30" i="13"/>
  <c r="AW31" i="13"/>
  <c r="BA31" i="13"/>
  <c r="AX32" i="13"/>
  <c r="BB32" i="13"/>
  <c r="AY33" i="13"/>
  <c r="BC33" i="13"/>
  <c r="AZ34" i="13"/>
  <c r="AW35" i="13"/>
  <c r="BA35" i="13"/>
  <c r="AX36" i="13"/>
  <c r="BB36" i="13"/>
  <c r="AY37" i="13"/>
  <c r="BC37" i="13"/>
  <c r="AZ38" i="13"/>
  <c r="AW39" i="13"/>
  <c r="BA39" i="13"/>
  <c r="AY16" i="13"/>
  <c r="BC16" i="13"/>
  <c r="AZ17" i="13"/>
  <c r="AW18" i="13"/>
  <c r="BA18" i="13"/>
  <c r="AX19" i="13"/>
  <c r="BB19" i="13"/>
  <c r="AY20" i="13"/>
  <c r="BC20" i="13"/>
  <c r="AZ21" i="13"/>
  <c r="AW22" i="13"/>
  <c r="BA22" i="13"/>
  <c r="AX23" i="13"/>
  <c r="BB23" i="13"/>
  <c r="AY24" i="13"/>
  <c r="BC24" i="13"/>
  <c r="AZ25" i="13"/>
  <c r="AW26" i="13"/>
  <c r="BA26" i="13"/>
  <c r="AX27" i="13"/>
  <c r="BB27" i="13"/>
  <c r="AY28" i="13"/>
  <c r="BC28" i="13"/>
  <c r="AZ29" i="13"/>
  <c r="AW30" i="13"/>
  <c r="BA30" i="13"/>
  <c r="AX31" i="13"/>
  <c r="BB31" i="13"/>
  <c r="AY32" i="13"/>
  <c r="BC32" i="13"/>
  <c r="AZ33" i="13"/>
  <c r="AW34" i="13"/>
  <c r="BA34" i="13"/>
  <c r="AX35" i="13"/>
  <c r="BB35" i="13"/>
  <c r="AY36" i="13"/>
  <c r="BC36" i="13"/>
  <c r="AZ37" i="13"/>
  <c r="AW38" i="13"/>
  <c r="BA38" i="13"/>
  <c r="AX39" i="13"/>
  <c r="BB39" i="13"/>
  <c r="BC7" i="13"/>
  <c r="AZ8" i="13"/>
  <c r="AW9" i="13"/>
  <c r="BA9" i="13"/>
  <c r="AX10" i="13"/>
  <c r="BB10" i="13"/>
  <c r="AY11" i="13"/>
  <c r="BC11" i="13"/>
  <c r="AZ12" i="13"/>
  <c r="AW13" i="13"/>
  <c r="BA13" i="13"/>
  <c r="AX14" i="13"/>
  <c r="BB14" i="13"/>
  <c r="AY15" i="13"/>
  <c r="BC15" i="13"/>
  <c r="AZ16" i="13"/>
  <c r="AW17" i="13"/>
  <c r="BA17" i="13"/>
  <c r="AX18" i="13"/>
  <c r="BB18" i="13"/>
  <c r="AY19" i="13"/>
  <c r="BC19" i="13"/>
  <c r="AZ20" i="13"/>
  <c r="AW21" i="13"/>
  <c r="BA21" i="13"/>
  <c r="AX22" i="13"/>
  <c r="BB22" i="13"/>
  <c r="AY23" i="13"/>
  <c r="BC23" i="13"/>
  <c r="AZ24" i="13"/>
  <c r="AW25" i="13"/>
  <c r="BA25" i="13"/>
  <c r="AX26" i="13"/>
  <c r="BB26" i="13"/>
  <c r="AY27" i="13"/>
  <c r="BC27" i="13"/>
  <c r="AZ28" i="13"/>
  <c r="AW29" i="13"/>
  <c r="BA29" i="13"/>
  <c r="AX30" i="13"/>
  <c r="BB30" i="13"/>
  <c r="AY31" i="13"/>
  <c r="BC31" i="13"/>
  <c r="AZ32" i="13"/>
  <c r="AW33" i="13"/>
  <c r="BA33" i="13"/>
  <c r="AX34" i="13"/>
  <c r="BB34" i="13"/>
  <c r="AY35" i="13"/>
  <c r="BC35" i="13"/>
  <c r="AZ36" i="13"/>
  <c r="AW37" i="13"/>
  <c r="BA37" i="13"/>
  <c r="AX38" i="13"/>
  <c r="BB38" i="13"/>
  <c r="AY39" i="13"/>
  <c r="BC39" i="13"/>
  <c r="AW8" i="13"/>
  <c r="BA8" i="13"/>
  <c r="AX9" i="13"/>
  <c r="BB9" i="13"/>
  <c r="AY10" i="13"/>
  <c r="BC10" i="13"/>
  <c r="AZ11" i="13"/>
  <c r="AW12" i="13"/>
  <c r="BA12" i="13"/>
  <c r="AX13" i="13"/>
  <c r="BB13" i="13"/>
  <c r="AY14" i="13"/>
  <c r="BC14" i="13"/>
  <c r="AZ15" i="13"/>
  <c r="AW16" i="13"/>
  <c r="BA16" i="13"/>
  <c r="AX17" i="13"/>
  <c r="BB17" i="13"/>
  <c r="AY18" i="13"/>
  <c r="BC18" i="13"/>
  <c r="AZ19" i="13"/>
  <c r="AW20" i="13"/>
  <c r="BA20" i="13"/>
  <c r="AX21" i="13"/>
  <c r="BB21" i="13"/>
  <c r="AY22" i="13"/>
  <c r="BC22" i="13"/>
  <c r="AZ23" i="13"/>
  <c r="AW24" i="13"/>
  <c r="BA24" i="13"/>
  <c r="AX25" i="13"/>
  <c r="BB25" i="13"/>
  <c r="AY26" i="13"/>
  <c r="BC26" i="13"/>
  <c r="AZ27" i="13"/>
  <c r="AW28" i="13"/>
  <c r="BA28" i="13"/>
  <c r="AX29" i="13"/>
  <c r="BB29" i="13"/>
  <c r="AY30" i="13"/>
  <c r="BC30" i="13"/>
  <c r="AZ31" i="13"/>
  <c r="AW32" i="13"/>
  <c r="BA32" i="13"/>
  <c r="AX33" i="13"/>
  <c r="BB33" i="13"/>
  <c r="AY34" i="13"/>
  <c r="BC34" i="13"/>
  <c r="AZ35" i="13"/>
  <c r="AW36" i="13"/>
  <c r="BA36" i="13"/>
  <c r="AX37" i="13"/>
  <c r="BB37" i="13"/>
  <c r="AY38" i="13"/>
  <c r="BC38" i="13"/>
  <c r="S5" i="13"/>
  <c r="W5" i="13"/>
  <c r="Q6" i="13"/>
  <c r="U6" i="13"/>
  <c r="S7" i="13"/>
  <c r="W7" i="13"/>
  <c r="U8" i="13"/>
  <c r="S9" i="13"/>
  <c r="W9" i="13"/>
  <c r="Q10" i="13"/>
  <c r="U10" i="13"/>
  <c r="S11" i="13"/>
  <c r="W11" i="13"/>
  <c r="Q12" i="13"/>
  <c r="U12" i="13"/>
  <c r="S13" i="13"/>
  <c r="W13" i="13"/>
  <c r="Q14" i="13"/>
  <c r="U14" i="13"/>
  <c r="S15" i="13"/>
  <c r="W15" i="13"/>
  <c r="Q16" i="13"/>
  <c r="U16" i="13"/>
  <c r="S17" i="13"/>
  <c r="W17" i="13"/>
  <c r="Q18" i="13"/>
  <c r="U18" i="13"/>
  <c r="S19" i="13"/>
  <c r="W19" i="13"/>
  <c r="Q20" i="13"/>
  <c r="U20" i="13"/>
  <c r="S21" i="13"/>
  <c r="W21" i="13"/>
  <c r="Q22" i="13"/>
  <c r="U22" i="13"/>
  <c r="S23" i="13"/>
  <c r="W23" i="13"/>
  <c r="Q24" i="13"/>
  <c r="U24" i="13"/>
  <c r="S25" i="13"/>
  <c r="W25" i="13"/>
  <c r="Q26" i="13"/>
  <c r="U26" i="13"/>
  <c r="S27" i="13"/>
  <c r="W27" i="13"/>
  <c r="Q28" i="13"/>
  <c r="U28" i="13"/>
  <c r="S29" i="13"/>
  <c r="W29" i="13"/>
  <c r="Q30" i="13"/>
  <c r="U30" i="13"/>
  <c r="S31" i="13"/>
  <c r="W31" i="13"/>
  <c r="Q32" i="13"/>
  <c r="U32" i="13"/>
  <c r="S33" i="13"/>
  <c r="W33" i="13"/>
  <c r="Q34" i="13"/>
  <c r="U34" i="13"/>
  <c r="S35" i="13"/>
  <c r="W35" i="13"/>
  <c r="Q36" i="13"/>
  <c r="U36" i="13"/>
  <c r="S37" i="13"/>
  <c r="W37" i="13"/>
  <c r="Q38" i="13"/>
  <c r="U38" i="13"/>
  <c r="S39" i="13"/>
  <c r="W39" i="13"/>
  <c r="R6" i="13"/>
  <c r="V6" i="13"/>
  <c r="T7" i="13"/>
  <c r="R8" i="13"/>
  <c r="V8" i="13"/>
  <c r="T9" i="13"/>
  <c r="R10" i="13"/>
  <c r="V10" i="13"/>
  <c r="T11" i="13"/>
  <c r="R12" i="13"/>
  <c r="V12" i="13"/>
  <c r="T13" i="13"/>
  <c r="R14" i="13"/>
  <c r="V14" i="13"/>
  <c r="T15" i="13"/>
  <c r="R16" i="13"/>
  <c r="V16" i="13"/>
  <c r="T17" i="13"/>
  <c r="R18" i="13"/>
  <c r="V18" i="13"/>
  <c r="T19" i="13"/>
  <c r="R20" i="13"/>
  <c r="V20" i="13"/>
  <c r="T21" i="13"/>
  <c r="R22" i="13"/>
  <c r="V22" i="13"/>
  <c r="T23" i="13"/>
  <c r="R24" i="13"/>
  <c r="V24" i="13"/>
  <c r="T25" i="13"/>
  <c r="R26" i="13"/>
  <c r="V26" i="13"/>
  <c r="T27" i="13"/>
  <c r="R28" i="13"/>
  <c r="V28" i="13"/>
  <c r="T29" i="13"/>
  <c r="R30" i="13"/>
  <c r="V30" i="13"/>
  <c r="T31" i="13"/>
  <c r="R32" i="13"/>
  <c r="V32" i="13"/>
  <c r="T33" i="13"/>
  <c r="R34" i="13"/>
  <c r="V34" i="13"/>
  <c r="T35" i="13"/>
  <c r="R36" i="13"/>
  <c r="V36" i="13"/>
  <c r="T37" i="13"/>
  <c r="R38" i="13"/>
  <c r="V38" i="13"/>
  <c r="T39" i="13"/>
  <c r="U5" i="13"/>
  <c r="S6" i="13"/>
  <c r="W6" i="13"/>
  <c r="U7" i="13"/>
  <c r="S8" i="13"/>
  <c r="W8" i="13"/>
  <c r="S10" i="13"/>
  <c r="W10" i="13"/>
  <c r="Q11" i="13"/>
  <c r="U11" i="13"/>
  <c r="S12" i="13"/>
  <c r="W12" i="13"/>
  <c r="Q13" i="13"/>
  <c r="U13" i="13"/>
  <c r="S14" i="13"/>
  <c r="W14" i="13"/>
  <c r="Q15" i="13"/>
  <c r="U15" i="13"/>
  <c r="S16" i="13"/>
  <c r="W16" i="13"/>
  <c r="Q17" i="13"/>
  <c r="U17" i="13"/>
  <c r="S18" i="13"/>
  <c r="W18" i="13"/>
  <c r="Q19" i="13"/>
  <c r="U19" i="13"/>
  <c r="S20" i="13"/>
  <c r="W20" i="13"/>
  <c r="Q21" i="13"/>
  <c r="U21" i="13"/>
  <c r="S22" i="13"/>
  <c r="W22" i="13"/>
  <c r="Q23" i="13"/>
  <c r="U23" i="13"/>
  <c r="S24" i="13"/>
  <c r="W24" i="13"/>
  <c r="Q25" i="13"/>
  <c r="U25" i="13"/>
  <c r="S26" i="13"/>
  <c r="W26" i="13"/>
  <c r="Q27" i="13"/>
  <c r="U27" i="13"/>
  <c r="S28" i="13"/>
  <c r="W28" i="13"/>
  <c r="Q29" i="13"/>
  <c r="U29" i="13"/>
  <c r="S30" i="13"/>
  <c r="W30" i="13"/>
  <c r="Q31" i="13"/>
  <c r="U31" i="13"/>
  <c r="S32" i="13"/>
  <c r="W32" i="13"/>
  <c r="Q33" i="13"/>
  <c r="U33" i="13"/>
  <c r="S34" i="13"/>
  <c r="W34" i="13"/>
  <c r="Q35" i="13"/>
  <c r="U35" i="13"/>
  <c r="S36" i="13"/>
  <c r="W36" i="13"/>
  <c r="Q37" i="13"/>
  <c r="U37" i="13"/>
  <c r="S38" i="13"/>
  <c r="W38" i="13"/>
  <c r="Q39" i="13"/>
  <c r="U39" i="13"/>
  <c r="R5" i="13"/>
  <c r="V5" i="13"/>
  <c r="T6" i="13"/>
  <c r="R7" i="13"/>
  <c r="V7" i="13"/>
  <c r="T8" i="13"/>
  <c r="R9" i="13"/>
  <c r="V9" i="13"/>
  <c r="T10" i="13"/>
  <c r="R11" i="13"/>
  <c r="V11" i="13"/>
  <c r="T12" i="13"/>
  <c r="R13" i="13"/>
  <c r="V13" i="13"/>
  <c r="T14" i="13"/>
  <c r="R15" i="13"/>
  <c r="V15" i="13"/>
  <c r="T16" i="13"/>
  <c r="R17" i="13"/>
  <c r="V17" i="13"/>
  <c r="T18" i="13"/>
  <c r="R19" i="13"/>
  <c r="V19" i="13"/>
  <c r="T20" i="13"/>
  <c r="R21" i="13"/>
  <c r="V21" i="13"/>
  <c r="T22" i="13"/>
  <c r="R23" i="13"/>
  <c r="V23" i="13"/>
  <c r="T24" i="13"/>
  <c r="R25" i="13"/>
  <c r="V25" i="13"/>
  <c r="T26" i="13"/>
  <c r="R27" i="13"/>
  <c r="V27" i="13"/>
  <c r="T28" i="13"/>
  <c r="R29" i="13"/>
  <c r="V29" i="13"/>
  <c r="T30" i="13"/>
  <c r="R31" i="13"/>
  <c r="V31" i="13"/>
  <c r="T32" i="13"/>
  <c r="R33" i="13"/>
  <c r="V33" i="13"/>
  <c r="T34" i="13"/>
  <c r="R35" i="13"/>
  <c r="V35" i="13"/>
  <c r="T36" i="13"/>
  <c r="R37" i="13"/>
  <c r="V37" i="13"/>
  <c r="T38" i="13"/>
  <c r="R39" i="13"/>
  <c r="V39" i="13"/>
  <c r="Y5" i="13"/>
  <c r="AC5" i="13"/>
  <c r="AB6" i="13"/>
  <c r="AA7" i="13"/>
  <c r="AE7" i="13"/>
  <c r="Z8" i="13"/>
  <c r="AD8" i="13"/>
  <c r="Y9" i="13"/>
  <c r="AC9" i="13"/>
  <c r="AB10" i="13"/>
  <c r="AA11" i="13"/>
  <c r="AE11" i="13"/>
  <c r="Z12" i="13"/>
  <c r="AD12" i="13"/>
  <c r="Y13" i="13"/>
  <c r="AC13" i="13"/>
  <c r="AB14" i="13"/>
  <c r="AA15" i="13"/>
  <c r="AE15" i="13"/>
  <c r="Z16" i="13"/>
  <c r="AD16" i="13"/>
  <c r="Y17" i="13"/>
  <c r="AC17" i="13"/>
  <c r="AB18" i="13"/>
  <c r="AA19" i="13"/>
  <c r="AE19" i="13"/>
  <c r="Z20" i="13"/>
  <c r="AD20" i="13"/>
  <c r="Y21" i="13"/>
  <c r="AC21" i="13"/>
  <c r="AB22" i="13"/>
  <c r="AA23" i="13"/>
  <c r="AE23" i="13"/>
  <c r="Z24" i="13"/>
  <c r="AD24" i="13"/>
  <c r="Y25" i="13"/>
  <c r="AC25" i="13"/>
  <c r="AB26" i="13"/>
  <c r="AA27" i="13"/>
  <c r="AE27" i="13"/>
  <c r="Z28" i="13"/>
  <c r="AD28" i="13"/>
  <c r="Y29" i="13"/>
  <c r="AC29" i="13"/>
  <c r="AB30" i="13"/>
  <c r="AA31" i="13"/>
  <c r="AE31" i="13"/>
  <c r="Z32" i="13"/>
  <c r="AD32" i="13"/>
  <c r="Y33" i="13"/>
  <c r="AC33" i="13"/>
  <c r="AB34" i="13"/>
  <c r="AA35" i="13"/>
  <c r="AE35" i="13"/>
  <c r="Z36" i="13"/>
  <c r="AD36" i="13"/>
  <c r="Y37" i="13"/>
  <c r="AC37" i="13"/>
  <c r="AB38" i="13"/>
  <c r="AA39" i="13"/>
  <c r="AE39" i="13"/>
  <c r="Z5" i="13"/>
  <c r="AD5" i="13"/>
  <c r="Y6" i="13"/>
  <c r="AC6" i="13"/>
  <c r="AB7" i="13"/>
  <c r="AA8" i="13"/>
  <c r="AE8" i="13"/>
  <c r="Z9" i="13"/>
  <c r="AD9" i="13"/>
  <c r="Y10" i="13"/>
  <c r="AC10" i="13"/>
  <c r="AB11" i="13"/>
  <c r="AA12" i="13"/>
  <c r="AE12" i="13"/>
  <c r="Z13" i="13"/>
  <c r="AD13" i="13"/>
  <c r="Y14" i="13"/>
  <c r="AC14" i="13"/>
  <c r="AB15" i="13"/>
  <c r="AA16" i="13"/>
  <c r="AE16" i="13"/>
  <c r="Z17" i="13"/>
  <c r="AD17" i="13"/>
  <c r="Y18" i="13"/>
  <c r="AC18" i="13"/>
  <c r="AB19" i="13"/>
  <c r="AA20" i="13"/>
  <c r="AE20" i="13"/>
  <c r="Z21" i="13"/>
  <c r="AD21" i="13"/>
  <c r="Y22" i="13"/>
  <c r="AC22" i="13"/>
  <c r="AB23" i="13"/>
  <c r="AA24" i="13"/>
  <c r="AE24" i="13"/>
  <c r="Z25" i="13"/>
  <c r="AD25" i="13"/>
  <c r="Y26" i="13"/>
  <c r="AC26" i="13"/>
  <c r="AB27" i="13"/>
  <c r="AA28" i="13"/>
  <c r="AE28" i="13"/>
  <c r="Z29" i="13"/>
  <c r="AD29" i="13"/>
  <c r="Y30" i="13"/>
  <c r="AC30" i="13"/>
  <c r="AB31" i="13"/>
  <c r="AA32" i="13"/>
  <c r="AE32" i="13"/>
  <c r="Z33" i="13"/>
  <c r="AD33" i="13"/>
  <c r="Y34" i="13"/>
  <c r="AC34" i="13"/>
  <c r="AB35" i="13"/>
  <c r="AA36" i="13"/>
  <c r="AE36" i="13"/>
  <c r="Z37" i="13"/>
  <c r="AD37" i="13"/>
  <c r="Y38" i="13"/>
  <c r="AC38" i="13"/>
  <c r="AB39" i="13"/>
  <c r="AA5" i="13"/>
  <c r="AE5" i="13"/>
  <c r="Z6" i="13"/>
  <c r="AD6" i="13"/>
  <c r="Y7" i="13"/>
  <c r="AC7" i="13"/>
  <c r="AB8" i="13"/>
  <c r="AA9" i="13"/>
  <c r="AE9" i="13"/>
  <c r="Z10" i="13"/>
  <c r="AD10" i="13"/>
  <c r="Y11" i="13"/>
  <c r="AC11" i="13"/>
  <c r="AB12" i="13"/>
  <c r="AA13" i="13"/>
  <c r="AE13" i="13"/>
  <c r="Z14" i="13"/>
  <c r="AD14" i="13"/>
  <c r="Y15" i="13"/>
  <c r="AC15" i="13"/>
  <c r="AB16" i="13"/>
  <c r="AA17" i="13"/>
  <c r="AE17" i="13"/>
  <c r="Z18" i="13"/>
  <c r="AD18" i="13"/>
  <c r="Y19" i="13"/>
  <c r="AC19" i="13"/>
  <c r="AB20" i="13"/>
  <c r="AA21" i="13"/>
  <c r="AE21" i="13"/>
  <c r="Z22" i="13"/>
  <c r="AD22" i="13"/>
  <c r="Y23" i="13"/>
  <c r="AC23" i="13"/>
  <c r="AB24" i="13"/>
  <c r="AA25" i="13"/>
  <c r="AE25" i="13"/>
  <c r="Z26" i="13"/>
  <c r="AD26" i="13"/>
  <c r="Y27" i="13"/>
  <c r="AC27" i="13"/>
  <c r="AB28" i="13"/>
  <c r="AA29" i="13"/>
  <c r="AE29" i="13"/>
  <c r="Z30" i="13"/>
  <c r="AD30" i="13"/>
  <c r="Y31" i="13"/>
  <c r="AC31" i="13"/>
  <c r="AB32" i="13"/>
  <c r="AA33" i="13"/>
  <c r="AE33" i="13"/>
  <c r="Z34" i="13"/>
  <c r="AD34" i="13"/>
  <c r="Y35" i="13"/>
  <c r="AC35" i="13"/>
  <c r="AB36" i="13"/>
  <c r="AA37" i="13"/>
  <c r="AE37" i="13"/>
  <c r="Z38" i="13"/>
  <c r="AD38" i="13"/>
  <c r="Y39" i="13"/>
  <c r="AC39" i="13"/>
  <c r="AB5" i="13"/>
  <c r="AA6" i="13"/>
  <c r="AE6" i="13"/>
  <c r="Z7" i="13"/>
  <c r="AD7" i="13"/>
  <c r="Y8" i="13"/>
  <c r="AC8" i="13"/>
  <c r="AB9" i="13"/>
  <c r="AA10" i="13"/>
  <c r="AE10" i="13"/>
  <c r="Z11" i="13"/>
  <c r="AD11" i="13"/>
  <c r="Y12" i="13"/>
  <c r="AC12" i="13"/>
  <c r="AB13" i="13"/>
  <c r="AA14" i="13"/>
  <c r="AE14" i="13"/>
  <c r="Z15" i="13"/>
  <c r="AD15" i="13"/>
  <c r="Y16" i="13"/>
  <c r="AC16" i="13"/>
  <c r="AB17" i="13"/>
  <c r="AA18" i="13"/>
  <c r="AE18" i="13"/>
  <c r="Z19" i="13"/>
  <c r="AD19" i="13"/>
  <c r="Y20" i="13"/>
  <c r="AC20" i="13"/>
  <c r="AB21" i="13"/>
  <c r="AA22" i="13"/>
  <c r="AE22" i="13"/>
  <c r="Z23" i="13"/>
  <c r="AD23" i="13"/>
  <c r="Y24" i="13"/>
  <c r="AC24" i="13"/>
  <c r="AB25" i="13"/>
  <c r="AA26" i="13"/>
  <c r="AE26" i="13"/>
  <c r="Z27" i="13"/>
  <c r="AD27" i="13"/>
  <c r="Y28" i="13"/>
  <c r="AC28" i="13"/>
  <c r="AB29" i="13"/>
  <c r="AA30" i="13"/>
  <c r="AE30" i="13"/>
  <c r="Z31" i="13"/>
  <c r="AD31" i="13"/>
  <c r="Y32" i="13"/>
  <c r="AC32" i="13"/>
  <c r="AB33" i="13"/>
  <c r="AA34" i="13"/>
  <c r="AE34" i="13"/>
  <c r="Z35" i="13"/>
  <c r="AD35" i="13"/>
  <c r="Y36" i="13"/>
  <c r="AC36" i="13"/>
  <c r="AB37" i="13"/>
  <c r="AA38" i="13"/>
  <c r="AE38" i="13"/>
  <c r="Z39" i="13"/>
  <c r="E2" i="14"/>
  <c r="H2" i="14" s="1"/>
  <c r="L2" i="14"/>
  <c r="M2" i="14" s="1"/>
  <c r="C4" i="29"/>
  <c r="CE5" i="13"/>
  <c r="AU13" i="13"/>
  <c r="CC13" i="13"/>
  <c r="W27" i="10"/>
  <c r="BE6" i="13"/>
  <c r="BE10" i="13"/>
  <c r="BE13" i="13"/>
  <c r="BJ5" i="13"/>
  <c r="BI6" i="13"/>
  <c r="BG8" i="13"/>
  <c r="CH8" i="13"/>
  <c r="BF9" i="13"/>
  <c r="BI10" i="13"/>
  <c r="BH12" i="13"/>
  <c r="BJ13" i="13"/>
  <c r="AR14" i="13"/>
  <c r="BH14" i="13"/>
  <c r="BK8" i="13"/>
  <c r="BJ9" i="13"/>
  <c r="BH5" i="13"/>
  <c r="AP5" i="13"/>
  <c r="BF5" i="13"/>
  <c r="BH7" i="13"/>
  <c r="BH11" i="13"/>
  <c r="BI15" i="13"/>
  <c r="H1" i="18"/>
  <c r="F1" i="18"/>
  <c r="F14" i="18" s="1"/>
  <c r="F15" i="18" s="1"/>
  <c r="G2" i="18"/>
  <c r="G12" i="18" s="1"/>
  <c r="F7" i="18"/>
  <c r="F3" i="18"/>
  <c r="F12" i="18"/>
  <c r="F11" i="18"/>
  <c r="F10" i="18"/>
  <c r="F9" i="18"/>
  <c r="F8" i="18"/>
  <c r="F6" i="18"/>
  <c r="F4" i="18"/>
  <c r="F5" i="18"/>
  <c r="H2" i="18"/>
  <c r="G1" i="18"/>
  <c r="C1" i="6"/>
  <c r="A2" i="5" s="1"/>
  <c r="AE6" i="5"/>
  <c r="AC6" i="5" s="1"/>
  <c r="AE7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M8" i="5"/>
  <c r="C4" i="17"/>
  <c r="U30" i="10" s="1"/>
  <c r="E4" i="11"/>
  <c r="F4" i="11" s="1"/>
  <c r="G4" i="11" s="1"/>
  <c r="AN4" i="11" s="1"/>
  <c r="AG17" i="10"/>
  <c r="AG16" i="10"/>
  <c r="AG15" i="10"/>
  <c r="AC17" i="10"/>
  <c r="AC16" i="10"/>
  <c r="AC15" i="10"/>
  <c r="J34" i="10"/>
  <c r="AR5" i="13"/>
  <c r="CG5" i="13"/>
  <c r="CG12" i="13"/>
  <c r="CH13" i="13"/>
  <c r="CD15" i="13"/>
  <c r="CG16" i="13"/>
  <c r="CI17" i="13"/>
  <c r="AT39" i="13"/>
  <c r="AP39" i="13"/>
  <c r="AU38" i="13"/>
  <c r="AQ38" i="13"/>
  <c r="AR37" i="13"/>
  <c r="AS36" i="13"/>
  <c r="AO36" i="13"/>
  <c r="AT35" i="13"/>
  <c r="AP35" i="13"/>
  <c r="AU34" i="13"/>
  <c r="AQ34" i="13"/>
  <c r="AR33" i="13"/>
  <c r="AS32" i="13"/>
  <c r="AO32" i="13"/>
  <c r="AT31" i="13"/>
  <c r="AP31" i="13"/>
  <c r="AU30" i="13"/>
  <c r="AQ30" i="13"/>
  <c r="AS39" i="13"/>
  <c r="AO39" i="13"/>
  <c r="AT38" i="13"/>
  <c r="AP38" i="13"/>
  <c r="AU37" i="13"/>
  <c r="AQ37" i="13"/>
  <c r="AR36" i="13"/>
  <c r="AS35" i="13"/>
  <c r="AO35" i="13"/>
  <c r="AT34" i="13"/>
  <c r="AP34" i="13"/>
  <c r="AU33" i="13"/>
  <c r="AQ33" i="13"/>
  <c r="AR32" i="13"/>
  <c r="AS31" i="13"/>
  <c r="AO31" i="13"/>
  <c r="AT30" i="13"/>
  <c r="AP30" i="13"/>
  <c r="AR39" i="13"/>
  <c r="AS38" i="13"/>
  <c r="AO38" i="13"/>
  <c r="AT37" i="13"/>
  <c r="AP37" i="13"/>
  <c r="AU36" i="13"/>
  <c r="AQ36" i="13"/>
  <c r="AR35" i="13"/>
  <c r="AS34" i="13"/>
  <c r="AO34" i="13"/>
  <c r="AT33" i="13"/>
  <c r="AP33" i="13"/>
  <c r="AU32" i="13"/>
  <c r="AQ32" i="13"/>
  <c r="AR31" i="13"/>
  <c r="AS30" i="13"/>
  <c r="AO30" i="13"/>
  <c r="AT29" i="13"/>
  <c r="AP29" i="13"/>
  <c r="AU28" i="13"/>
  <c r="AQ28" i="13"/>
  <c r="AU39" i="13"/>
  <c r="AQ39" i="13"/>
  <c r="AR38" i="13"/>
  <c r="AS37" i="13"/>
  <c r="AO37" i="13"/>
  <c r="AT36" i="13"/>
  <c r="AP36" i="13"/>
  <c r="AU35" i="13"/>
  <c r="AQ35" i="13"/>
  <c r="AR34" i="13"/>
  <c r="AS33" i="13"/>
  <c r="AO33" i="13"/>
  <c r="AT32" i="13"/>
  <c r="AP32" i="13"/>
  <c r="AU31" i="13"/>
  <c r="AQ31" i="13"/>
  <c r="AR30" i="13"/>
  <c r="AU29" i="13"/>
  <c r="AO29" i="13"/>
  <c r="AR28" i="13"/>
  <c r="AS27" i="13"/>
  <c r="AO27" i="13"/>
  <c r="AR29" i="13"/>
  <c r="AT28" i="13"/>
  <c r="AO28" i="13"/>
  <c r="AU27" i="13"/>
  <c r="AQ27" i="13"/>
  <c r="AR26" i="13"/>
  <c r="AS25" i="13"/>
  <c r="AO25" i="13"/>
  <c r="AT24" i="13"/>
  <c r="AP24" i="13"/>
  <c r="AU23" i="13"/>
  <c r="AQ23" i="13"/>
  <c r="AR22" i="13"/>
  <c r="AS21" i="13"/>
  <c r="AO21" i="13"/>
  <c r="AT20" i="13"/>
  <c r="AP20" i="13"/>
  <c r="AQ29" i="13"/>
  <c r="AS28" i="13"/>
  <c r="AT27" i="13"/>
  <c r="AP27" i="13"/>
  <c r="AU26" i="13"/>
  <c r="AQ26" i="13"/>
  <c r="AR25" i="13"/>
  <c r="AS24" i="13"/>
  <c r="AO24" i="13"/>
  <c r="AT23" i="13"/>
  <c r="AP23" i="13"/>
  <c r="AU22" i="13"/>
  <c r="AQ22" i="13"/>
  <c r="AR21" i="13"/>
  <c r="AS20" i="13"/>
  <c r="AO20" i="13"/>
  <c r="AT19" i="13"/>
  <c r="AP19" i="13"/>
  <c r="AU18" i="13"/>
  <c r="AQ18" i="13"/>
  <c r="AS29" i="13"/>
  <c r="AR27" i="13"/>
  <c r="AO26" i="13"/>
  <c r="AU25" i="13"/>
  <c r="AU24" i="13"/>
  <c r="AR23" i="13"/>
  <c r="AO22" i="13"/>
  <c r="AU21" i="13"/>
  <c r="AU20" i="13"/>
  <c r="AS19" i="13"/>
  <c r="AP18" i="13"/>
  <c r="AT17" i="13"/>
  <c r="AP17" i="13"/>
  <c r="AU16" i="13"/>
  <c r="AQ16" i="13"/>
  <c r="AR15" i="13"/>
  <c r="AS14" i="13"/>
  <c r="AO14" i="13"/>
  <c r="AT13" i="13"/>
  <c r="AP13" i="13"/>
  <c r="AU12" i="13"/>
  <c r="AQ12" i="13"/>
  <c r="AP28" i="13"/>
  <c r="AT26" i="13"/>
  <c r="AT25" i="13"/>
  <c r="AR24" i="13"/>
  <c r="AO23" i="13"/>
  <c r="AT22" i="13"/>
  <c r="AT21" i="13"/>
  <c r="AR20" i="13"/>
  <c r="AS26" i="13"/>
  <c r="AQ25" i="13"/>
  <c r="AQ24" i="13"/>
  <c r="AS22" i="13"/>
  <c r="AQ21" i="13"/>
  <c r="AQ20" i="13"/>
  <c r="AQ19" i="13"/>
  <c r="AS18" i="13"/>
  <c r="AR17" i="13"/>
  <c r="AS16" i="13"/>
  <c r="AO16" i="13"/>
  <c r="AP26" i="13"/>
  <c r="AP25" i="13"/>
  <c r="AS23" i="13"/>
  <c r="AP22" i="13"/>
  <c r="AP21" i="13"/>
  <c r="AU19" i="13"/>
  <c r="AO19" i="13"/>
  <c r="AT18" i="13"/>
  <c r="AO17" i="13"/>
  <c r="AQ15" i="13"/>
  <c r="AU14" i="13"/>
  <c r="AP14" i="13"/>
  <c r="AR13" i="13"/>
  <c r="AT12" i="13"/>
  <c r="AO12" i="13"/>
  <c r="AR11" i="13"/>
  <c r="AS10" i="13"/>
  <c r="AO10" i="13"/>
  <c r="AT9" i="13"/>
  <c r="AP9" i="13"/>
  <c r="AU8" i="13"/>
  <c r="AQ8" i="13"/>
  <c r="AR7" i="13"/>
  <c r="AS6" i="13"/>
  <c r="AO6" i="13"/>
  <c r="AR19" i="13"/>
  <c r="AR18" i="13"/>
  <c r="AU17" i="13"/>
  <c r="AT16" i="13"/>
  <c r="AU15" i="13"/>
  <c r="AP15" i="13"/>
  <c r="AT14" i="13"/>
  <c r="AQ13" i="13"/>
  <c r="AS12" i="13"/>
  <c r="AU11" i="13"/>
  <c r="AQ11" i="13"/>
  <c r="AR10" i="13"/>
  <c r="AS9" i="13"/>
  <c r="AO9" i="13"/>
  <c r="AT8" i="13"/>
  <c r="AP8" i="13"/>
  <c r="AU7" i="13"/>
  <c r="AQ7" i="13"/>
  <c r="AR6" i="13"/>
  <c r="AS5" i="13"/>
  <c r="AO5" i="13"/>
  <c r="AQ17" i="13"/>
  <c r="AP16" i="13"/>
  <c r="AS15" i="13"/>
  <c r="AQ14" i="13"/>
  <c r="AS13" i="13"/>
  <c r="AP12" i="13"/>
  <c r="AS11" i="13"/>
  <c r="AO11" i="13"/>
  <c r="AT10" i="13"/>
  <c r="AP10" i="13"/>
  <c r="AU9" i="13"/>
  <c r="AQ9" i="13"/>
  <c r="AR8" i="13"/>
  <c r="AS7" i="13"/>
  <c r="AO7" i="13"/>
  <c r="AT6" i="13"/>
  <c r="AP6" i="13"/>
  <c r="AU5" i="13"/>
  <c r="AQ5" i="13"/>
  <c r="AT5" i="13"/>
  <c r="CI5" i="13"/>
  <c r="AQ6" i="13"/>
  <c r="AP7" i="13"/>
  <c r="CE7" i="13"/>
  <c r="AO8" i="13"/>
  <c r="AR9" i="13"/>
  <c r="CC9" i="13"/>
  <c r="AQ10" i="13"/>
  <c r="AP11" i="13"/>
  <c r="CE11" i="13"/>
  <c r="AR12" i="13"/>
  <c r="AT15" i="13"/>
  <c r="CI39" i="13"/>
  <c r="CE39" i="13"/>
  <c r="CF38" i="13"/>
  <c r="CG37" i="13"/>
  <c r="CC37" i="13"/>
  <c r="CH36" i="13"/>
  <c r="CD36" i="13"/>
  <c r="CI35" i="13"/>
  <c r="CE35" i="13"/>
  <c r="CF34" i="13"/>
  <c r="CG33" i="13"/>
  <c r="CC33" i="13"/>
  <c r="CH32" i="13"/>
  <c r="CD32" i="13"/>
  <c r="CI31" i="13"/>
  <c r="CE31" i="13"/>
  <c r="CF30" i="13"/>
  <c r="CG29" i="13"/>
  <c r="CH39" i="13"/>
  <c r="CD39" i="13"/>
  <c r="CI38" i="13"/>
  <c r="CE38" i="13"/>
  <c r="CF37" i="13"/>
  <c r="CG36" i="13"/>
  <c r="CC36" i="13"/>
  <c r="CH35" i="13"/>
  <c r="CD35" i="13"/>
  <c r="CI34" i="13"/>
  <c r="CE34" i="13"/>
  <c r="CF33" i="13"/>
  <c r="CG32" i="13"/>
  <c r="CC32" i="13"/>
  <c r="CH31" i="13"/>
  <c r="CD31" i="13"/>
  <c r="CI30" i="13"/>
  <c r="CE30" i="13"/>
  <c r="CF29" i="13"/>
  <c r="CG39" i="13"/>
  <c r="CC39" i="13"/>
  <c r="CH38" i="13"/>
  <c r="CD38" i="13"/>
  <c r="CI37" i="13"/>
  <c r="CE37" i="13"/>
  <c r="CF36" i="13"/>
  <c r="CG35" i="13"/>
  <c r="CC35" i="13"/>
  <c r="CH34" i="13"/>
  <c r="CD34" i="13"/>
  <c r="CI33" i="13"/>
  <c r="CE33" i="13"/>
  <c r="CF32" i="13"/>
  <c r="CG31" i="13"/>
  <c r="CC31" i="13"/>
  <c r="CH30" i="13"/>
  <c r="CD30" i="13"/>
  <c r="CI29" i="13"/>
  <c r="CE29" i="13"/>
  <c r="CF28" i="13"/>
  <c r="CG27" i="13"/>
  <c r="CF39" i="13"/>
  <c r="CG38" i="13"/>
  <c r="CC38" i="13"/>
  <c r="CH37" i="13"/>
  <c r="CD37" i="13"/>
  <c r="CI36" i="13"/>
  <c r="CE36" i="13"/>
  <c r="CF35" i="13"/>
  <c r="CG34" i="13"/>
  <c r="CC34" i="13"/>
  <c r="CH33" i="13"/>
  <c r="CD33" i="13"/>
  <c r="CI32" i="13"/>
  <c r="CE32" i="13"/>
  <c r="CF31" i="13"/>
  <c r="CG30" i="13"/>
  <c r="CC30" i="13"/>
  <c r="CH29" i="13"/>
  <c r="CD29" i="13"/>
  <c r="CG28" i="13"/>
  <c r="CI27" i="13"/>
  <c r="CD27" i="13"/>
  <c r="CI26" i="13"/>
  <c r="CC29" i="13"/>
  <c r="CI28" i="13"/>
  <c r="CD28" i="13"/>
  <c r="CF27" i="13"/>
  <c r="CG26" i="13"/>
  <c r="CC26" i="13"/>
  <c r="CH25" i="13"/>
  <c r="CD25" i="13"/>
  <c r="CI24" i="13"/>
  <c r="CE24" i="13"/>
  <c r="CF23" i="13"/>
  <c r="CG22" i="13"/>
  <c r="CC22" i="13"/>
  <c r="CH21" i="13"/>
  <c r="CD21" i="13"/>
  <c r="CI20" i="13"/>
  <c r="CE20" i="13"/>
  <c r="CF19" i="13"/>
  <c r="CH28" i="13"/>
  <c r="CC28" i="13"/>
  <c r="CE27" i="13"/>
  <c r="CF26" i="13"/>
  <c r="CG25" i="13"/>
  <c r="CC25" i="13"/>
  <c r="CH24" i="13"/>
  <c r="CD24" i="13"/>
  <c r="CI23" i="13"/>
  <c r="CE23" i="13"/>
  <c r="CF22" i="13"/>
  <c r="CG21" i="13"/>
  <c r="CC21" i="13"/>
  <c r="CH20" i="13"/>
  <c r="CD20" i="13"/>
  <c r="CI19" i="13"/>
  <c r="CE19" i="13"/>
  <c r="CF18" i="13"/>
  <c r="CG17" i="13"/>
  <c r="CC17" i="13"/>
  <c r="CC27" i="13"/>
  <c r="CD26" i="13"/>
  <c r="CG24" i="13"/>
  <c r="CD23" i="13"/>
  <c r="CD22" i="13"/>
  <c r="CG20" i="13"/>
  <c r="CD19" i="13"/>
  <c r="CE18" i="13"/>
  <c r="CH17" i="13"/>
  <c r="CF16" i="13"/>
  <c r="CG15" i="13"/>
  <c r="CC15" i="13"/>
  <c r="CH14" i="13"/>
  <c r="CD14" i="13"/>
  <c r="CI13" i="13"/>
  <c r="CE13" i="13"/>
  <c r="CF12" i="13"/>
  <c r="CI25" i="13"/>
  <c r="CF24" i="13"/>
  <c r="CC23" i="13"/>
  <c r="CI22" i="13"/>
  <c r="CI21" i="13"/>
  <c r="CF20" i="13"/>
  <c r="CC19" i="13"/>
  <c r="CE28" i="13"/>
  <c r="CH26" i="13"/>
  <c r="CF25" i="13"/>
  <c r="CC24" i="13"/>
  <c r="CH23" i="13"/>
  <c r="CH22" i="13"/>
  <c r="CF21" i="13"/>
  <c r="CC20" i="13"/>
  <c r="CH19" i="13"/>
  <c r="CH18" i="13"/>
  <c r="CC18" i="13"/>
  <c r="CE17" i="13"/>
  <c r="CH16" i="13"/>
  <c r="CD16" i="13"/>
  <c r="CI15" i="13"/>
  <c r="CH27" i="13"/>
  <c r="CE26" i="13"/>
  <c r="CE25" i="13"/>
  <c r="CG23" i="13"/>
  <c r="CE22" i="13"/>
  <c r="CE21" i="13"/>
  <c r="CG19" i="13"/>
  <c r="CD17" i="13"/>
  <c r="CC16" i="13"/>
  <c r="CF15" i="13"/>
  <c r="CE14" i="13"/>
  <c r="CF13" i="13"/>
  <c r="CI12" i="13"/>
  <c r="CD12" i="13"/>
  <c r="CG11" i="13"/>
  <c r="CC11" i="13"/>
  <c r="CH10" i="13"/>
  <c r="CD10" i="13"/>
  <c r="CI9" i="13"/>
  <c r="CE9" i="13"/>
  <c r="CF8" i="13"/>
  <c r="CG7" i="13"/>
  <c r="CC7" i="13"/>
  <c r="CH6" i="13"/>
  <c r="CD6" i="13"/>
  <c r="CI18" i="13"/>
  <c r="CI16" i="13"/>
  <c r="CE15" i="13"/>
  <c r="CI14" i="13"/>
  <c r="CC14" i="13"/>
  <c r="CD13" i="13"/>
  <c r="CH12" i="13"/>
  <c r="CC12" i="13"/>
  <c r="CF11" i="13"/>
  <c r="CG10" i="13"/>
  <c r="CC10" i="13"/>
  <c r="CH9" i="13"/>
  <c r="CD9" i="13"/>
  <c r="CI8" i="13"/>
  <c r="CE8" i="13"/>
  <c r="CF7" i="13"/>
  <c r="CG6" i="13"/>
  <c r="CC6" i="13"/>
  <c r="CH5" i="13"/>
  <c r="CD5" i="13"/>
  <c r="CD18" i="13"/>
  <c r="CF17" i="13"/>
  <c r="CE16" i="13"/>
  <c r="CH15" i="13"/>
  <c r="CF14" i="13"/>
  <c r="CG13" i="13"/>
  <c r="CE12" i="13"/>
  <c r="CH11" i="13"/>
  <c r="CD11" i="13"/>
  <c r="CI10" i="13"/>
  <c r="CE10" i="13"/>
  <c r="CF9" i="13"/>
  <c r="CG8" i="13"/>
  <c r="CC8" i="13"/>
  <c r="CH7" i="13"/>
  <c r="CD7" i="13"/>
  <c r="CI6" i="13"/>
  <c r="CE6" i="13"/>
  <c r="CF5" i="13"/>
  <c r="CC5" i="13"/>
  <c r="AU6" i="13"/>
  <c r="CF6" i="13"/>
  <c r="AT7" i="13"/>
  <c r="CI7" i="13"/>
  <c r="AS8" i="13"/>
  <c r="CD8" i="13"/>
  <c r="CG9" i="13"/>
  <c r="AU10" i="13"/>
  <c r="CF10" i="13"/>
  <c r="AT11" i="13"/>
  <c r="CI11" i="13"/>
  <c r="AO13" i="13"/>
  <c r="CG14" i="13"/>
  <c r="AR16" i="13"/>
  <c r="AS17" i="13"/>
  <c r="AO18" i="13"/>
  <c r="BH39" i="13"/>
  <c r="BI38" i="13"/>
  <c r="BE38" i="13"/>
  <c r="BJ37" i="13"/>
  <c r="BF37" i="13"/>
  <c r="BK36" i="13"/>
  <c r="BG36" i="13"/>
  <c r="BH35" i="13"/>
  <c r="BI34" i="13"/>
  <c r="BE34" i="13"/>
  <c r="BJ33" i="13"/>
  <c r="BF33" i="13"/>
  <c r="BK32" i="13"/>
  <c r="BG32" i="13"/>
  <c r="BH31" i="13"/>
  <c r="BI30" i="13"/>
  <c r="BE30" i="13"/>
  <c r="BK39" i="13"/>
  <c r="BG39" i="13"/>
  <c r="BH38" i="13"/>
  <c r="BI37" i="13"/>
  <c r="BE37" i="13"/>
  <c r="BJ36" i="13"/>
  <c r="BF36" i="13"/>
  <c r="BK35" i="13"/>
  <c r="BG35" i="13"/>
  <c r="BH34" i="13"/>
  <c r="BI33" i="13"/>
  <c r="BE33" i="13"/>
  <c r="BJ32" i="13"/>
  <c r="BF32" i="13"/>
  <c r="BK31" i="13"/>
  <c r="BG31" i="13"/>
  <c r="BH30" i="13"/>
  <c r="BJ39" i="13"/>
  <c r="BF39" i="13"/>
  <c r="BK38" i="13"/>
  <c r="BG38" i="13"/>
  <c r="BH37" i="13"/>
  <c r="BI36" i="13"/>
  <c r="BE36" i="13"/>
  <c r="BJ35" i="13"/>
  <c r="BF35" i="13"/>
  <c r="BK34" i="13"/>
  <c r="BG34" i="13"/>
  <c r="BH33" i="13"/>
  <c r="BI32" i="13"/>
  <c r="BE32" i="13"/>
  <c r="BJ31" i="13"/>
  <c r="BF31" i="13"/>
  <c r="BK30" i="13"/>
  <c r="BG30" i="13"/>
  <c r="BH29" i="13"/>
  <c r="BI28" i="13"/>
  <c r="BE28" i="13"/>
  <c r="BI39" i="13"/>
  <c r="BE39" i="13"/>
  <c r="BJ38" i="13"/>
  <c r="BF38" i="13"/>
  <c r="BK37" i="13"/>
  <c r="BG37" i="13"/>
  <c r="BH36" i="13"/>
  <c r="BI35" i="13"/>
  <c r="BE35" i="13"/>
  <c r="BJ34" i="13"/>
  <c r="BF34" i="13"/>
  <c r="BK33" i="13"/>
  <c r="BG33" i="13"/>
  <c r="BH32" i="13"/>
  <c r="BI31" i="13"/>
  <c r="BE31" i="13"/>
  <c r="BJ30" i="13"/>
  <c r="BF30" i="13"/>
  <c r="BK29" i="13"/>
  <c r="BG29" i="13"/>
  <c r="BE29" i="13"/>
  <c r="BH28" i="13"/>
  <c r="BK27" i="13"/>
  <c r="BG27" i="13"/>
  <c r="BI29" i="13"/>
  <c r="BK28" i="13"/>
  <c r="BF28" i="13"/>
  <c r="BI27" i="13"/>
  <c r="BE27" i="13"/>
  <c r="BJ26" i="13"/>
  <c r="BF26" i="13"/>
  <c r="BK25" i="13"/>
  <c r="BG25" i="13"/>
  <c r="BH24" i="13"/>
  <c r="BI23" i="13"/>
  <c r="BE23" i="13"/>
  <c r="BJ22" i="13"/>
  <c r="BF22" i="13"/>
  <c r="BK21" i="13"/>
  <c r="BG21" i="13"/>
  <c r="BH20" i="13"/>
  <c r="BI19" i="13"/>
  <c r="BE19" i="13"/>
  <c r="BF29" i="13"/>
  <c r="BJ28" i="13"/>
  <c r="BH27" i="13"/>
  <c r="BI26" i="13"/>
  <c r="BE26" i="13"/>
  <c r="BJ25" i="13"/>
  <c r="BF25" i="13"/>
  <c r="BK24" i="13"/>
  <c r="BG24" i="13"/>
  <c r="BH23" i="13"/>
  <c r="BI22" i="13"/>
  <c r="BE22" i="13"/>
  <c r="BJ21" i="13"/>
  <c r="BF21" i="13"/>
  <c r="BK20" i="13"/>
  <c r="BG20" i="13"/>
  <c r="BH19" i="13"/>
  <c r="BI18" i="13"/>
  <c r="BE18" i="13"/>
  <c r="BJ17" i="13"/>
  <c r="BJ29" i="13"/>
  <c r="BF27" i="13"/>
  <c r="BH26" i="13"/>
  <c r="BE25" i="13"/>
  <c r="BE24" i="13"/>
  <c r="BK23" i="13"/>
  <c r="BH22" i="13"/>
  <c r="BE21" i="13"/>
  <c r="BE20" i="13"/>
  <c r="BK19" i="13"/>
  <c r="BG18" i="13"/>
  <c r="BH17" i="13"/>
  <c r="BI16" i="13"/>
  <c r="BE16" i="13"/>
  <c r="BJ15" i="13"/>
  <c r="BF15" i="13"/>
  <c r="BK14" i="13"/>
  <c r="BG14" i="13"/>
  <c r="BH13" i="13"/>
  <c r="BI12" i="13"/>
  <c r="BE12" i="13"/>
  <c r="BG28" i="13"/>
  <c r="BG26" i="13"/>
  <c r="BJ24" i="13"/>
  <c r="BJ23" i="13"/>
  <c r="BG22" i="13"/>
  <c r="BJ20" i="13"/>
  <c r="BJ19" i="13"/>
  <c r="BI25" i="13"/>
  <c r="BI24" i="13"/>
  <c r="BG23" i="13"/>
  <c r="BI21" i="13"/>
  <c r="BI20" i="13"/>
  <c r="BG19" i="13"/>
  <c r="BJ18" i="13"/>
  <c r="BK17" i="13"/>
  <c r="BF17" i="13"/>
  <c r="BK16" i="13"/>
  <c r="BG16" i="13"/>
  <c r="BJ27" i="13"/>
  <c r="BK26" i="13"/>
  <c r="BH25" i="13"/>
  <c r="BF24" i="13"/>
  <c r="BF23" i="13"/>
  <c r="BK22" i="13"/>
  <c r="BH21" i="13"/>
  <c r="BF20" i="13"/>
  <c r="BF19" i="13"/>
  <c r="BE5" i="13"/>
  <c r="BI5" i="13"/>
  <c r="BH6" i="13"/>
  <c r="BG7" i="13"/>
  <c r="BK7" i="13"/>
  <c r="BF8" i="13"/>
  <c r="BJ8" i="13"/>
  <c r="BE9" i="13"/>
  <c r="BI9" i="13"/>
  <c r="BH10" i="13"/>
  <c r="BG11" i="13"/>
  <c r="BK11" i="13"/>
  <c r="BG12" i="13"/>
  <c r="BI13" i="13"/>
  <c r="BF14" i="13"/>
  <c r="BH15" i="13"/>
  <c r="BJ16" i="13"/>
  <c r="BI17" i="13"/>
  <c r="BH18" i="13"/>
  <c r="BG5" i="13"/>
  <c r="BK5" i="13"/>
  <c r="BF6" i="13"/>
  <c r="BJ6" i="13"/>
  <c r="BE7" i="13"/>
  <c r="BI7" i="13"/>
  <c r="BH8" i="13"/>
  <c r="BG9" i="13"/>
  <c r="BK9" i="13"/>
  <c r="BF10" i="13"/>
  <c r="BJ10" i="13"/>
  <c r="BE11" i="13"/>
  <c r="BI11" i="13"/>
  <c r="BJ12" i="13"/>
  <c r="BF13" i="13"/>
  <c r="BK13" i="13"/>
  <c r="BI14" i="13"/>
  <c r="BE15" i="13"/>
  <c r="BK15" i="13"/>
  <c r="BF16" i="13"/>
  <c r="BE17" i="13"/>
  <c r="BG6" i="13"/>
  <c r="BK6" i="13"/>
  <c r="BF7" i="13"/>
  <c r="BJ7" i="13"/>
  <c r="BE8" i="13"/>
  <c r="BI8" i="13"/>
  <c r="BH9" i="13"/>
  <c r="BG10" i="13"/>
  <c r="BK10" i="13"/>
  <c r="BF11" i="13"/>
  <c r="BJ11" i="13"/>
  <c r="BF12" i="13"/>
  <c r="BK12" i="13"/>
  <c r="BG13" i="13"/>
  <c r="BE14" i="13"/>
  <c r="BJ14" i="13"/>
  <c r="BG15" i="13"/>
  <c r="BH16" i="13"/>
  <c r="BG17" i="13"/>
  <c r="BF18" i="13"/>
  <c r="F28" i="14"/>
  <c r="G28" i="14" s="1"/>
  <c r="F24" i="14"/>
  <c r="G24" i="14" s="1"/>
  <c r="F26" i="14"/>
  <c r="G26" i="14" s="1"/>
  <c r="F27" i="14"/>
  <c r="G27" i="14" s="1"/>
  <c r="F23" i="14"/>
  <c r="G23" i="14" s="1"/>
  <c r="F25" i="14"/>
  <c r="G25" i="14" s="1"/>
  <c r="M18" i="14"/>
  <c r="I18" i="14"/>
  <c r="P18" i="14"/>
  <c r="L18" i="14"/>
  <c r="H18" i="14"/>
  <c r="O18" i="14"/>
  <c r="K18" i="14"/>
  <c r="G18" i="14"/>
  <c r="N18" i="14"/>
  <c r="J18" i="14"/>
  <c r="D4" i="14"/>
  <c r="E19" i="14"/>
  <c r="F19" i="14" s="1"/>
  <c r="R2" i="14"/>
  <c r="E16" i="14"/>
  <c r="F16" i="14" s="1"/>
  <c r="F13" i="14"/>
  <c r="E14" i="14"/>
  <c r="F14" i="14" s="1"/>
  <c r="E17" i="14"/>
  <c r="F17" i="14" s="1"/>
  <c r="E15" i="14"/>
  <c r="V15" i="14" s="1"/>
  <c r="G10" i="2"/>
  <c r="J10" i="2" s="1"/>
  <c r="G43" i="2"/>
  <c r="J43" i="2" s="1"/>
  <c r="G6" i="2"/>
  <c r="J6" i="2" s="1"/>
  <c r="G11" i="2"/>
  <c r="J11" i="2" s="1"/>
  <c r="G9" i="2"/>
  <c r="H9" i="2" s="1"/>
  <c r="G8" i="2"/>
  <c r="G12" i="2"/>
  <c r="H12" i="2" s="1"/>
  <c r="G7" i="2"/>
  <c r="H7" i="2" s="1"/>
  <c r="G16" i="2"/>
  <c r="G20" i="2"/>
  <c r="G24" i="2"/>
  <c r="G27" i="2"/>
  <c r="G54" i="2"/>
  <c r="G55" i="2"/>
  <c r="G50" i="2"/>
  <c r="G46" i="2"/>
  <c r="G42" i="2"/>
  <c r="G38" i="2"/>
  <c r="G34" i="2"/>
  <c r="G30" i="2"/>
  <c r="G26" i="2"/>
  <c r="G52" i="2"/>
  <c r="G48" i="2"/>
  <c r="G44" i="2"/>
  <c r="G40" i="2"/>
  <c r="G36" i="2"/>
  <c r="G32" i="2"/>
  <c r="G28" i="2"/>
  <c r="G53" i="2"/>
  <c r="G49" i="2"/>
  <c r="G45" i="2"/>
  <c r="G41" i="2"/>
  <c r="G37" i="2"/>
  <c r="G33" i="2"/>
  <c r="G29" i="2"/>
  <c r="G15" i="2"/>
  <c r="G19" i="2"/>
  <c r="G23" i="2"/>
  <c r="G39" i="2"/>
  <c r="G14" i="2"/>
  <c r="G18" i="2"/>
  <c r="G22" i="2"/>
  <c r="G35" i="2"/>
  <c r="G51" i="2"/>
  <c r="G13" i="2"/>
  <c r="G17" i="2"/>
  <c r="G21" i="2"/>
  <c r="G25" i="2"/>
  <c r="G31" i="2"/>
  <c r="G47" i="2"/>
  <c r="G26" i="17" l="1"/>
  <c r="L26" i="17"/>
  <c r="H26" i="17"/>
  <c r="I26" i="17"/>
  <c r="N26" i="17"/>
  <c r="P26" i="17"/>
  <c r="M26" i="17"/>
  <c r="F26" i="17"/>
  <c r="J26" i="17"/>
  <c r="K26" i="17"/>
  <c r="E24" i="17"/>
  <c r="K24" i="17"/>
  <c r="J24" i="17"/>
  <c r="F24" i="17"/>
  <c r="I24" i="17"/>
  <c r="R24" i="17"/>
  <c r="S24" i="17" s="1"/>
  <c r="G24" i="17"/>
  <c r="P24" i="17"/>
  <c r="L24" i="17"/>
  <c r="O24" i="17"/>
  <c r="N24" i="17"/>
  <c r="M24" i="17"/>
  <c r="H24" i="17"/>
  <c r="D24" i="17"/>
  <c r="G20" i="17"/>
  <c r="I20" i="17"/>
  <c r="P20" i="17"/>
  <c r="M20" i="17"/>
  <c r="K20" i="17"/>
  <c r="N20" i="17"/>
  <c r="F20" i="17"/>
  <c r="R20" i="17"/>
  <c r="S20" i="17" s="1"/>
  <c r="O20" i="17"/>
  <c r="E20" i="17"/>
  <c r="L20" i="17"/>
  <c r="D20" i="17"/>
  <c r="J20" i="17"/>
  <c r="H20" i="17"/>
  <c r="G16" i="17"/>
  <c r="I16" i="17"/>
  <c r="P16" i="17"/>
  <c r="R16" i="17"/>
  <c r="S16" i="17" s="1"/>
  <c r="K16" i="17"/>
  <c r="N16" i="17"/>
  <c r="F16" i="17"/>
  <c r="H16" i="17"/>
  <c r="E16" i="17"/>
  <c r="L16" i="17"/>
  <c r="J16" i="17"/>
  <c r="O16" i="17"/>
  <c r="D16" i="17"/>
  <c r="M16" i="17"/>
  <c r="G12" i="17"/>
  <c r="K12" i="17"/>
  <c r="L12" i="17"/>
  <c r="F12" i="17"/>
  <c r="J12" i="17"/>
  <c r="O12" i="17"/>
  <c r="P12" i="17"/>
  <c r="N12" i="17"/>
  <c r="D12" i="17"/>
  <c r="E12" i="17"/>
  <c r="I12" i="17"/>
  <c r="H12" i="17"/>
  <c r="M12" i="17"/>
  <c r="R12" i="17"/>
  <c r="S12" i="17" s="1"/>
  <c r="I8" i="17"/>
  <c r="O8" i="17"/>
  <c r="P8" i="17"/>
  <c r="R8" i="17"/>
  <c r="S8" i="17" s="1"/>
  <c r="M8" i="17"/>
  <c r="D8" i="17"/>
  <c r="F8" i="17"/>
  <c r="E8" i="17"/>
  <c r="K8" i="17"/>
  <c r="L8" i="17"/>
  <c r="N8" i="17"/>
  <c r="H8" i="17"/>
  <c r="J8" i="17"/>
  <c r="G8" i="17"/>
  <c r="G23" i="17"/>
  <c r="L23" i="17"/>
  <c r="P23" i="17"/>
  <c r="I23" i="17"/>
  <c r="N23" i="17"/>
  <c r="M23" i="17"/>
  <c r="D23" i="17"/>
  <c r="H23" i="17"/>
  <c r="E23" i="17"/>
  <c r="K23" i="17"/>
  <c r="F23" i="17"/>
  <c r="J23" i="17"/>
  <c r="O23" i="17"/>
  <c r="R23" i="17"/>
  <c r="S23" i="17" s="1"/>
  <c r="E19" i="17"/>
  <c r="O19" i="17"/>
  <c r="H19" i="17"/>
  <c r="P19" i="17"/>
  <c r="G19" i="17"/>
  <c r="M19" i="17"/>
  <c r="N19" i="17"/>
  <c r="F19" i="17"/>
  <c r="K19" i="17"/>
  <c r="R19" i="17"/>
  <c r="S19" i="17" s="1"/>
  <c r="L19" i="17"/>
  <c r="D19" i="17"/>
  <c r="J19" i="17"/>
  <c r="I19" i="17"/>
  <c r="G15" i="17"/>
  <c r="H15" i="17"/>
  <c r="J15" i="17"/>
  <c r="F15" i="17"/>
  <c r="K15" i="17"/>
  <c r="L15" i="17"/>
  <c r="R15" i="17"/>
  <c r="S15" i="17" s="1"/>
  <c r="N15" i="17"/>
  <c r="O15" i="17"/>
  <c r="P15" i="17"/>
  <c r="E15" i="17"/>
  <c r="D15" i="17"/>
  <c r="I15" i="17"/>
  <c r="M15" i="17"/>
  <c r="K11" i="17"/>
  <c r="L11" i="17"/>
  <c r="R11" i="17"/>
  <c r="S11" i="17" s="1"/>
  <c r="N11" i="17"/>
  <c r="O11" i="17"/>
  <c r="P11" i="17"/>
  <c r="E11" i="17"/>
  <c r="D11" i="17"/>
  <c r="I11" i="17"/>
  <c r="M11" i="17"/>
  <c r="G11" i="17"/>
  <c r="H11" i="17"/>
  <c r="J11" i="17"/>
  <c r="F11" i="17"/>
  <c r="M7" i="17"/>
  <c r="D7" i="17"/>
  <c r="N7" i="17"/>
  <c r="G7" i="17"/>
  <c r="L7" i="17"/>
  <c r="J7" i="17"/>
  <c r="K7" i="17"/>
  <c r="P7" i="17"/>
  <c r="E7" i="17"/>
  <c r="O7" i="17"/>
  <c r="R7" i="17"/>
  <c r="S7" i="17" s="1"/>
  <c r="I7" i="17"/>
  <c r="H7" i="17"/>
  <c r="F7" i="17"/>
  <c r="E22" i="17"/>
  <c r="J22" i="17"/>
  <c r="K22" i="17"/>
  <c r="D22" i="17"/>
  <c r="I22" i="17"/>
  <c r="N22" i="17"/>
  <c r="O22" i="17"/>
  <c r="H22" i="17"/>
  <c r="M22" i="17"/>
  <c r="R22" i="17"/>
  <c r="S22" i="17" s="1"/>
  <c r="F22" i="17"/>
  <c r="G22" i="17"/>
  <c r="P22" i="17"/>
  <c r="L22" i="17"/>
  <c r="D18" i="17"/>
  <c r="K18" i="17"/>
  <c r="H18" i="17"/>
  <c r="I18" i="17"/>
  <c r="P18" i="17"/>
  <c r="O18" i="17"/>
  <c r="M18" i="17"/>
  <c r="N18" i="17"/>
  <c r="F18" i="17"/>
  <c r="R18" i="17"/>
  <c r="S18" i="17" s="1"/>
  <c r="E18" i="17"/>
  <c r="G18" i="17"/>
  <c r="L18" i="17"/>
  <c r="J18" i="17"/>
  <c r="D14" i="17"/>
  <c r="E14" i="17"/>
  <c r="I14" i="17"/>
  <c r="G14" i="17"/>
  <c r="H14" i="17"/>
  <c r="M14" i="17"/>
  <c r="J14" i="17"/>
  <c r="K14" i="17"/>
  <c r="L14" i="17"/>
  <c r="F14" i="17"/>
  <c r="R14" i="17"/>
  <c r="S14" i="17" s="1"/>
  <c r="O14" i="17"/>
  <c r="P14" i="17"/>
  <c r="N14" i="17"/>
  <c r="D9" i="17"/>
  <c r="I9" i="17"/>
  <c r="M9" i="17"/>
  <c r="G9" i="17"/>
  <c r="H9" i="17"/>
  <c r="J9" i="17"/>
  <c r="F9" i="17"/>
  <c r="O9" i="17"/>
  <c r="P9" i="17"/>
  <c r="E9" i="17"/>
  <c r="R9" i="17"/>
  <c r="S9" i="17" s="1"/>
  <c r="N9" i="17"/>
  <c r="K9" i="17"/>
  <c r="L9" i="17"/>
  <c r="K10" i="17"/>
  <c r="O10" i="17"/>
  <c r="P10" i="17"/>
  <c r="N10" i="17"/>
  <c r="G10" i="17"/>
  <c r="H10" i="17"/>
  <c r="M10" i="17"/>
  <c r="J10" i="17"/>
  <c r="E10" i="17"/>
  <c r="F10" i="17"/>
  <c r="D10" i="17"/>
  <c r="I10" i="17"/>
  <c r="L10" i="17"/>
  <c r="R10" i="17"/>
  <c r="S10" i="17" s="1"/>
  <c r="M25" i="17"/>
  <c r="D25" i="17"/>
  <c r="H25" i="17"/>
  <c r="G25" i="17"/>
  <c r="L25" i="17"/>
  <c r="P25" i="17"/>
  <c r="E25" i="17"/>
  <c r="K25" i="17"/>
  <c r="F25" i="17"/>
  <c r="J25" i="17"/>
  <c r="I25" i="17"/>
  <c r="O25" i="17"/>
  <c r="N25" i="17"/>
  <c r="R25" i="17"/>
  <c r="S25" i="17" s="1"/>
  <c r="K21" i="17"/>
  <c r="P21" i="17"/>
  <c r="M21" i="17"/>
  <c r="N21" i="17"/>
  <c r="R21" i="17"/>
  <c r="S21" i="17" s="1"/>
  <c r="G21" i="17"/>
  <c r="J21" i="17"/>
  <c r="H21" i="17"/>
  <c r="I21" i="17"/>
  <c r="O21" i="17"/>
  <c r="F21" i="17"/>
  <c r="E21" i="17"/>
  <c r="L21" i="17"/>
  <c r="D21" i="17"/>
  <c r="G17" i="17"/>
  <c r="H17" i="17"/>
  <c r="M17" i="17"/>
  <c r="O17" i="17"/>
  <c r="F17" i="17"/>
  <c r="R17" i="17"/>
  <c r="S17" i="17" s="1"/>
  <c r="E17" i="17"/>
  <c r="L17" i="17"/>
  <c r="I17" i="17"/>
  <c r="J17" i="17"/>
  <c r="N17" i="17"/>
  <c r="K17" i="17"/>
  <c r="P17" i="17"/>
  <c r="D17" i="17"/>
  <c r="O13" i="17"/>
  <c r="P13" i="17"/>
  <c r="D13" i="17"/>
  <c r="I13" i="17"/>
  <c r="M13" i="17"/>
  <c r="G13" i="17"/>
  <c r="H13" i="17"/>
  <c r="J13" i="17"/>
  <c r="F13" i="17"/>
  <c r="K13" i="17"/>
  <c r="L13" i="17"/>
  <c r="R13" i="17"/>
  <c r="S13" i="17" s="1"/>
  <c r="N13" i="17"/>
  <c r="E13" i="17"/>
  <c r="E5" i="17"/>
  <c r="K5" i="17"/>
  <c r="L5" i="17"/>
  <c r="F5" i="17"/>
  <c r="I5" i="17"/>
  <c r="D5" i="17"/>
  <c r="R5" i="17"/>
  <c r="S5" i="17" s="1"/>
  <c r="M5" i="17"/>
  <c r="H5" i="17"/>
  <c r="J5" i="17"/>
  <c r="G5" i="17"/>
  <c r="P5" i="17"/>
  <c r="O5" i="17"/>
  <c r="N5" i="17"/>
  <c r="E6" i="17"/>
  <c r="K6" i="17"/>
  <c r="L6" i="17"/>
  <c r="M6" i="17"/>
  <c r="D6" i="17"/>
  <c r="Q6" i="17" s="1"/>
  <c r="F6" i="17"/>
  <c r="I6" i="17"/>
  <c r="P6" i="17"/>
  <c r="G6" i="17"/>
  <c r="J6" i="17"/>
  <c r="O6" i="17"/>
  <c r="N6" i="17"/>
  <c r="H6" i="17"/>
  <c r="R6" i="17"/>
  <c r="S6" i="17" s="1"/>
  <c r="A29" i="17"/>
  <c r="C28" i="17"/>
  <c r="Q26" i="17"/>
  <c r="E27" i="17"/>
  <c r="I27" i="17"/>
  <c r="M27" i="17"/>
  <c r="G27" i="17"/>
  <c r="K27" i="17"/>
  <c r="O27" i="17"/>
  <c r="D27" i="17"/>
  <c r="L27" i="17"/>
  <c r="F27" i="17"/>
  <c r="N27" i="17"/>
  <c r="H27" i="17"/>
  <c r="P27" i="17"/>
  <c r="J27" i="17"/>
  <c r="R27" i="17"/>
  <c r="S27" i="17" s="1"/>
  <c r="L4" i="2"/>
  <c r="M4" i="2" s="1"/>
  <c r="N4" i="2" s="1"/>
  <c r="O4" i="2" s="1"/>
  <c r="P4" i="2" s="1"/>
  <c r="Q4" i="2" s="1"/>
  <c r="R4" i="2" s="1"/>
  <c r="F3" i="4"/>
  <c r="G3" i="4" s="1"/>
  <c r="E8" i="6"/>
  <c r="F8" i="6" s="1"/>
  <c r="G8" i="6" s="1"/>
  <c r="H8" i="6" s="1"/>
  <c r="I8" i="6" s="1"/>
  <c r="J8" i="6" s="1"/>
  <c r="A22" i="3"/>
  <c r="O5" i="5"/>
  <c r="C22" i="3" s="1"/>
  <c r="J22" i="3"/>
  <c r="B22" i="3"/>
  <c r="V5" i="5"/>
  <c r="AF5" i="5" s="1"/>
  <c r="E8" i="31"/>
  <c r="F8" i="31" s="1"/>
  <c r="G8" i="31" s="1"/>
  <c r="H8" i="31" s="1"/>
  <c r="I8" i="31" s="1"/>
  <c r="J8" i="31" s="1"/>
  <c r="F4" i="31"/>
  <c r="D1" i="15"/>
  <c r="H1" i="15"/>
  <c r="O4" i="17"/>
  <c r="R4" i="17"/>
  <c r="S4" i="17" s="1"/>
  <c r="F4" i="6"/>
  <c r="M27" i="13"/>
  <c r="F183" i="19" s="1"/>
  <c r="G183" i="19" s="1"/>
  <c r="K12" i="13"/>
  <c r="F61" i="19" s="1"/>
  <c r="G61" i="19" s="1"/>
  <c r="K9" i="13"/>
  <c r="F37" i="19" s="1"/>
  <c r="G37" i="19" s="1"/>
  <c r="K7" i="13"/>
  <c r="F21" i="19" s="1"/>
  <c r="G21" i="19" s="1"/>
  <c r="I5" i="13"/>
  <c r="F3" i="19" s="1"/>
  <c r="G3" i="19" s="1"/>
  <c r="F2" i="14"/>
  <c r="G4" i="18"/>
  <c r="G8" i="18"/>
  <c r="L21" i="13"/>
  <c r="F134" i="19" s="1"/>
  <c r="G134" i="19" s="1"/>
  <c r="J19" i="13"/>
  <c r="F116" i="19" s="1"/>
  <c r="G116" i="19" s="1"/>
  <c r="O24" i="13"/>
  <c r="F161" i="19" s="1"/>
  <c r="G161" i="19" s="1"/>
  <c r="O13" i="13"/>
  <c r="F73" i="19" s="1"/>
  <c r="G73" i="19" s="1"/>
  <c r="K26" i="13"/>
  <c r="F173" i="19" s="1"/>
  <c r="G173" i="19" s="1"/>
  <c r="M18" i="13"/>
  <c r="F111" i="19" s="1"/>
  <c r="G111" i="19" s="1"/>
  <c r="J17" i="13"/>
  <c r="F100" i="19" s="1"/>
  <c r="G100" i="19" s="1"/>
  <c r="J35" i="13"/>
  <c r="K11" i="13"/>
  <c r="F53" i="19" s="1"/>
  <c r="G53" i="19" s="1"/>
  <c r="N8" i="13"/>
  <c r="F32" i="19" s="1"/>
  <c r="G32" i="19" s="1"/>
  <c r="J5" i="13"/>
  <c r="F4" i="19" s="1"/>
  <c r="G4" i="19" s="1"/>
  <c r="L23" i="13"/>
  <c r="F150" i="19" s="1"/>
  <c r="G150" i="19" s="1"/>
  <c r="F4" i="4"/>
  <c r="G4" i="4" s="1"/>
  <c r="H3" i="4"/>
  <c r="K3" i="4" s="1"/>
  <c r="W3" i="4" s="1"/>
  <c r="K28" i="13"/>
  <c r="F189" i="19" s="1"/>
  <c r="G189" i="19" s="1"/>
  <c r="O23" i="13"/>
  <c r="F153" i="19" s="1"/>
  <c r="G153" i="19" s="1"/>
  <c r="N28" i="13"/>
  <c r="F192" i="19" s="1"/>
  <c r="G192" i="19" s="1"/>
  <c r="J21" i="13"/>
  <c r="F132" i="19" s="1"/>
  <c r="G132" i="19" s="1"/>
  <c r="N25" i="13"/>
  <c r="F168" i="19" s="1"/>
  <c r="G168" i="19" s="1"/>
  <c r="L29" i="13"/>
  <c r="F198" i="19" s="1"/>
  <c r="G198" i="19" s="1"/>
  <c r="M14" i="13"/>
  <c r="F79" i="19" s="1"/>
  <c r="G79" i="19" s="1"/>
  <c r="O8" i="13"/>
  <c r="F33" i="19" s="1"/>
  <c r="G33" i="19" s="1"/>
  <c r="K19" i="13"/>
  <c r="F117" i="19" s="1"/>
  <c r="G117" i="19" s="1"/>
  <c r="I13" i="13"/>
  <c r="F67" i="19" s="1"/>
  <c r="G67" i="19" s="1"/>
  <c r="I16" i="13"/>
  <c r="F91" i="19" s="1"/>
  <c r="G91" i="19" s="1"/>
  <c r="K22" i="13"/>
  <c r="F141" i="19" s="1"/>
  <c r="G141" i="19" s="1"/>
  <c r="J24" i="13"/>
  <c r="F156" i="19" s="1"/>
  <c r="G156" i="19" s="1"/>
  <c r="L26" i="13"/>
  <c r="F174" i="19" s="1"/>
  <c r="G174" i="19" s="1"/>
  <c r="I30" i="13"/>
  <c r="F203" i="19" s="1"/>
  <c r="G203" i="19" s="1"/>
  <c r="O32" i="13"/>
  <c r="F225" i="19" s="1"/>
  <c r="G225" i="19" s="1"/>
  <c r="M34" i="13"/>
  <c r="J37" i="13"/>
  <c r="M36" i="13"/>
  <c r="K31" i="13"/>
  <c r="F213" i="19" s="1"/>
  <c r="G213" i="19" s="1"/>
  <c r="M37" i="13"/>
  <c r="N13" i="13"/>
  <c r="F72" i="19" s="1"/>
  <c r="G72" i="19" s="1"/>
  <c r="K16" i="13"/>
  <c r="F93" i="19" s="1"/>
  <c r="G93" i="19" s="1"/>
  <c r="O18" i="13"/>
  <c r="F113" i="19" s="1"/>
  <c r="G113" i="19" s="1"/>
  <c r="L25" i="13"/>
  <c r="F166" i="19" s="1"/>
  <c r="G166" i="19" s="1"/>
  <c r="I27" i="13"/>
  <c r="F179" i="19" s="1"/>
  <c r="G179" i="19" s="1"/>
  <c r="I36" i="13"/>
  <c r="N14" i="13"/>
  <c r="F80" i="19" s="1"/>
  <c r="G80" i="19" s="1"/>
  <c r="J12" i="13"/>
  <c r="F60" i="19" s="1"/>
  <c r="G60" i="19" s="1"/>
  <c r="J10" i="13"/>
  <c r="F44" i="19" s="1"/>
  <c r="G44" i="19" s="1"/>
  <c r="N16" i="13"/>
  <c r="F96" i="19" s="1"/>
  <c r="G96" i="19" s="1"/>
  <c r="M25" i="13"/>
  <c r="F167" i="19" s="1"/>
  <c r="G167" i="19" s="1"/>
  <c r="N23" i="13"/>
  <c r="F152" i="19" s="1"/>
  <c r="G152" i="19" s="1"/>
  <c r="N29" i="13"/>
  <c r="F200" i="19" s="1"/>
  <c r="G200" i="19" s="1"/>
  <c r="K29" i="13"/>
  <c r="F197" i="19" s="1"/>
  <c r="G197" i="19" s="1"/>
  <c r="M35" i="13"/>
  <c r="I14" i="13"/>
  <c r="F75" i="19" s="1"/>
  <c r="G75" i="19" s="1"/>
  <c r="N19" i="13"/>
  <c r="F120" i="19" s="1"/>
  <c r="G120" i="19" s="1"/>
  <c r="I21" i="13"/>
  <c r="F131" i="19" s="1"/>
  <c r="G131" i="19" s="1"/>
  <c r="N17" i="13"/>
  <c r="F104" i="19" s="1"/>
  <c r="G104" i="19" s="1"/>
  <c r="L30" i="13"/>
  <c r="F206" i="19" s="1"/>
  <c r="G206" i="19" s="1"/>
  <c r="I37" i="13"/>
  <c r="K32" i="13"/>
  <c r="F221" i="19" s="1"/>
  <c r="G221" i="19" s="1"/>
  <c r="I34" i="13"/>
  <c r="O36" i="13"/>
  <c r="M38" i="13"/>
  <c r="L11" i="13"/>
  <c r="F54" i="19" s="1"/>
  <c r="G54" i="19" s="1"/>
  <c r="N21" i="13"/>
  <c r="F136" i="19" s="1"/>
  <c r="G136" i="19" s="1"/>
  <c r="K13" i="13"/>
  <c r="F69" i="19" s="1"/>
  <c r="G69" i="19" s="1"/>
  <c r="N6" i="13"/>
  <c r="F16" i="19" s="1"/>
  <c r="G16" i="19" s="1"/>
  <c r="J23" i="13"/>
  <c r="F148" i="19" s="1"/>
  <c r="G148" i="19" s="1"/>
  <c r="N27" i="13"/>
  <c r="F184" i="19" s="1"/>
  <c r="G184" i="19" s="1"/>
  <c r="M21" i="13"/>
  <c r="F135" i="19" s="1"/>
  <c r="G135" i="19" s="1"/>
  <c r="I25" i="13"/>
  <c r="F163" i="19" s="1"/>
  <c r="G163" i="19" s="1"/>
  <c r="J28" i="13"/>
  <c r="F188" i="19" s="1"/>
  <c r="G188" i="19" s="1"/>
  <c r="O27" i="13"/>
  <c r="F185" i="19" s="1"/>
  <c r="G185" i="19" s="1"/>
  <c r="O29" i="13"/>
  <c r="F201" i="19" s="1"/>
  <c r="G201" i="19" s="1"/>
  <c r="J34" i="13"/>
  <c r="L36" i="13"/>
  <c r="I24" i="13"/>
  <c r="F155" i="19" s="1"/>
  <c r="G155" i="19" s="1"/>
  <c r="J18" i="13"/>
  <c r="F108" i="19" s="1"/>
  <c r="G108" i="19" s="1"/>
  <c r="L14" i="13"/>
  <c r="F78" i="19" s="1"/>
  <c r="G78" i="19" s="1"/>
  <c r="D4" i="17"/>
  <c r="O12" i="13"/>
  <c r="F65" i="19" s="1"/>
  <c r="G65" i="19" s="1"/>
  <c r="I15" i="13"/>
  <c r="F83" i="19" s="1"/>
  <c r="G83" i="19" s="1"/>
  <c r="K8" i="13"/>
  <c r="F29" i="19" s="1"/>
  <c r="G29" i="19" s="1"/>
  <c r="N15" i="13"/>
  <c r="F88" i="19" s="1"/>
  <c r="G88" i="19" s="1"/>
  <c r="O7" i="13"/>
  <c r="F25" i="19" s="1"/>
  <c r="G25" i="19" s="1"/>
  <c r="K24" i="13"/>
  <c r="F157" i="19" s="1"/>
  <c r="G157" i="19" s="1"/>
  <c r="J3" i="4"/>
  <c r="I3" i="4"/>
  <c r="S3" i="4" s="1"/>
  <c r="AE3" i="4" s="1"/>
  <c r="M17" i="13"/>
  <c r="F103" i="19" s="1"/>
  <c r="G103" i="19" s="1"/>
  <c r="M19" i="13"/>
  <c r="F119" i="19" s="1"/>
  <c r="G119" i="19" s="1"/>
  <c r="N18" i="13"/>
  <c r="F112" i="19" s="1"/>
  <c r="G112" i="19" s="1"/>
  <c r="J14" i="13"/>
  <c r="F76" i="19" s="1"/>
  <c r="G76" i="19" s="1"/>
  <c r="M20" i="13"/>
  <c r="F127" i="19" s="1"/>
  <c r="G127" i="19" s="1"/>
  <c r="N20" i="13"/>
  <c r="F128" i="19" s="1"/>
  <c r="G128" i="19" s="1"/>
  <c r="K23" i="13"/>
  <c r="F149" i="19" s="1"/>
  <c r="G149" i="19" s="1"/>
  <c r="I28" i="13"/>
  <c r="F187" i="19" s="1"/>
  <c r="G187" i="19" s="1"/>
  <c r="O20" i="13"/>
  <c r="F129" i="19" s="1"/>
  <c r="G129" i="19" s="1"/>
  <c r="J25" i="13"/>
  <c r="F164" i="19" s="1"/>
  <c r="G164" i="19" s="1"/>
  <c r="O26" i="13"/>
  <c r="F177" i="19" s="1"/>
  <c r="G177" i="19" s="1"/>
  <c r="J29" i="13"/>
  <c r="F196" i="19" s="1"/>
  <c r="G196" i="19" s="1"/>
  <c r="L31" i="13"/>
  <c r="F214" i="19" s="1"/>
  <c r="G214" i="19" s="1"/>
  <c r="N33" i="13"/>
  <c r="K36" i="13"/>
  <c r="I38" i="13"/>
  <c r="L28" i="13"/>
  <c r="F190" i="19" s="1"/>
  <c r="G190" i="19" s="1"/>
  <c r="I35" i="13"/>
  <c r="M29" i="13"/>
  <c r="F199" i="19" s="1"/>
  <c r="G199" i="19" s="1"/>
  <c r="M6" i="13"/>
  <c r="F15" i="19" s="1"/>
  <c r="G15" i="19" s="1"/>
  <c r="L8" i="13"/>
  <c r="F30" i="19" s="1"/>
  <c r="G30" i="19" s="1"/>
  <c r="K17" i="13"/>
  <c r="F101" i="19" s="1"/>
  <c r="G101" i="19" s="1"/>
  <c r="L7" i="13"/>
  <c r="F22" i="19" s="1"/>
  <c r="G22" i="19" s="1"/>
  <c r="I12" i="13"/>
  <c r="F59" i="19" s="1"/>
  <c r="G59" i="19" s="1"/>
  <c r="O14" i="13"/>
  <c r="F81" i="19" s="1"/>
  <c r="G81" i="19" s="1"/>
  <c r="M16" i="13"/>
  <c r="F95" i="19" s="1"/>
  <c r="G95" i="19" s="1"/>
  <c r="K18" i="13"/>
  <c r="F109" i="19" s="1"/>
  <c r="G109" i="19" s="1"/>
  <c r="I20" i="13"/>
  <c r="F123" i="19" s="1"/>
  <c r="G123" i="19" s="1"/>
  <c r="O22" i="13"/>
  <c r="F145" i="19" s="1"/>
  <c r="G145" i="19" s="1"/>
  <c r="M24" i="13"/>
  <c r="F159" i="19" s="1"/>
  <c r="G159" i="19" s="1"/>
  <c r="J27" i="13"/>
  <c r="F180" i="19" s="1"/>
  <c r="G180" i="19" s="1"/>
  <c r="J20" i="13"/>
  <c r="F124" i="19" s="1"/>
  <c r="G124" i="19" s="1"/>
  <c r="L22" i="13"/>
  <c r="F142" i="19" s="1"/>
  <c r="G142" i="19" s="1"/>
  <c r="K27" i="13"/>
  <c r="F181" i="19" s="1"/>
  <c r="G181" i="19" s="1"/>
  <c r="I29" i="13"/>
  <c r="F195" i="19" s="1"/>
  <c r="G195" i="19" s="1"/>
  <c r="O31" i="13"/>
  <c r="F217" i="19" s="1"/>
  <c r="G217" i="19" s="1"/>
  <c r="M33" i="13"/>
  <c r="J36" i="13"/>
  <c r="L38" i="13"/>
  <c r="O28" i="13"/>
  <c r="F193" i="19" s="1"/>
  <c r="G193" i="19" s="1"/>
  <c r="M30" i="13"/>
  <c r="F207" i="19" s="1"/>
  <c r="G207" i="19" s="1"/>
  <c r="J33" i="13"/>
  <c r="L35" i="13"/>
  <c r="N37" i="13"/>
  <c r="J30" i="13"/>
  <c r="F204" i="19" s="1"/>
  <c r="G204" i="19" s="1"/>
  <c r="L32" i="13"/>
  <c r="F222" i="19" s="1"/>
  <c r="G222" i="19" s="1"/>
  <c r="N34" i="13"/>
  <c r="K37" i="13"/>
  <c r="I39" i="13"/>
  <c r="N35" i="13"/>
  <c r="G14" i="18"/>
  <c r="H14" i="18" s="1"/>
  <c r="H15" i="18" s="1"/>
  <c r="G11" i="18"/>
  <c r="G7" i="18"/>
  <c r="G3" i="18"/>
  <c r="G10" i="18"/>
  <c r="G6" i="18"/>
  <c r="G9" i="18"/>
  <c r="G5" i="18"/>
  <c r="F16" i="18"/>
  <c r="H12" i="18"/>
  <c r="H11" i="18"/>
  <c r="H10" i="18"/>
  <c r="H9" i="18"/>
  <c r="H8" i="18"/>
  <c r="H7" i="18"/>
  <c r="H6" i="18"/>
  <c r="H5" i="18"/>
  <c r="H4" i="18"/>
  <c r="H3" i="18"/>
  <c r="F13" i="18"/>
  <c r="N10" i="13"/>
  <c r="F48" i="19" s="1"/>
  <c r="G48" i="19" s="1"/>
  <c r="L10" i="13"/>
  <c r="F46" i="19" s="1"/>
  <c r="G46" i="19" s="1"/>
  <c r="N9" i="13"/>
  <c r="F40" i="19" s="1"/>
  <c r="G40" i="19" s="1"/>
  <c r="J9" i="13"/>
  <c r="F36" i="19" s="1"/>
  <c r="G36" i="19" s="1"/>
  <c r="M7" i="13"/>
  <c r="F23" i="19" s="1"/>
  <c r="G23" i="19" s="1"/>
  <c r="N7" i="13"/>
  <c r="F24" i="19" s="1"/>
  <c r="G24" i="19" s="1"/>
  <c r="J6" i="13"/>
  <c r="F12" i="19" s="1"/>
  <c r="G12" i="19" s="1"/>
  <c r="L6" i="13"/>
  <c r="F14" i="19" s="1"/>
  <c r="G14" i="19" s="1"/>
  <c r="O5" i="13"/>
  <c r="F9" i="19" s="1"/>
  <c r="G9" i="19" s="1"/>
  <c r="AC38" i="5"/>
  <c r="AC34" i="5"/>
  <c r="AC30" i="5"/>
  <c r="AC26" i="5"/>
  <c r="AC22" i="5"/>
  <c r="AC18" i="5"/>
  <c r="AC14" i="5"/>
  <c r="AC10" i="5"/>
  <c r="AC36" i="5"/>
  <c r="AC32" i="5"/>
  <c r="AC28" i="5"/>
  <c r="AC24" i="5"/>
  <c r="AC20" i="5"/>
  <c r="AC16" i="5"/>
  <c r="AC12" i="5"/>
  <c r="AC8" i="5"/>
  <c r="U8" i="5"/>
  <c r="M9" i="5"/>
  <c r="AC35" i="5"/>
  <c r="AC31" i="5"/>
  <c r="AC27" i="5"/>
  <c r="AC23" i="5"/>
  <c r="AC19" i="5"/>
  <c r="AC15" i="5"/>
  <c r="AC11" i="5"/>
  <c r="AC7" i="5"/>
  <c r="AC37" i="5"/>
  <c r="AC33" i="5"/>
  <c r="AC29" i="5"/>
  <c r="AC25" i="5"/>
  <c r="AC21" i="5"/>
  <c r="AC17" i="5"/>
  <c r="AC13" i="5"/>
  <c r="AC9" i="5"/>
  <c r="W2" i="5"/>
  <c r="D2" i="6"/>
  <c r="O11" i="13"/>
  <c r="F57" i="19" s="1"/>
  <c r="G57" i="19" s="1"/>
  <c r="L15" i="13"/>
  <c r="F86" i="19" s="1"/>
  <c r="G86" i="19" s="1"/>
  <c r="L16" i="13"/>
  <c r="F94" i="19" s="1"/>
  <c r="G94" i="19" s="1"/>
  <c r="N5" i="13"/>
  <c r="F8" i="19" s="1"/>
  <c r="G8" i="19" s="1"/>
  <c r="I11" i="13"/>
  <c r="F51" i="19" s="1"/>
  <c r="G51" i="19" s="1"/>
  <c r="M9" i="13"/>
  <c r="F39" i="19" s="1"/>
  <c r="G39" i="19" s="1"/>
  <c r="M12" i="13"/>
  <c r="F63" i="19" s="1"/>
  <c r="G63" i="19" s="1"/>
  <c r="O15" i="13"/>
  <c r="F89" i="19" s="1"/>
  <c r="G89" i="19" s="1"/>
  <c r="I10" i="13"/>
  <c r="F43" i="19" s="1"/>
  <c r="G43" i="19" s="1"/>
  <c r="K15" i="13"/>
  <c r="F85" i="19" s="1"/>
  <c r="G85" i="19" s="1"/>
  <c r="L17" i="13"/>
  <c r="F102" i="19" s="1"/>
  <c r="G102" i="19" s="1"/>
  <c r="N24" i="13"/>
  <c r="F160" i="19" s="1"/>
  <c r="G160" i="19" s="1"/>
  <c r="J8" i="13"/>
  <c r="F28" i="19" s="1"/>
  <c r="G28" i="19" s="1"/>
  <c r="O16" i="13"/>
  <c r="F97" i="19" s="1"/>
  <c r="G97" i="19" s="1"/>
  <c r="K5" i="13"/>
  <c r="F5" i="19" s="1"/>
  <c r="G5" i="19" s="1"/>
  <c r="I7" i="13"/>
  <c r="F19" i="19" s="1"/>
  <c r="G19" i="19" s="1"/>
  <c r="M11" i="13"/>
  <c r="F55" i="19" s="1"/>
  <c r="G55" i="19" s="1"/>
  <c r="M5" i="13"/>
  <c r="F7" i="19" s="1"/>
  <c r="G7" i="19" s="1"/>
  <c r="I6" i="13"/>
  <c r="F11" i="19" s="1"/>
  <c r="G11" i="19" s="1"/>
  <c r="M10" i="13"/>
  <c r="F47" i="19" s="1"/>
  <c r="G47" i="19" s="1"/>
  <c r="I17" i="13"/>
  <c r="F99" i="19" s="1"/>
  <c r="G99" i="19" s="1"/>
  <c r="M13" i="13"/>
  <c r="F71" i="19" s="1"/>
  <c r="G71" i="19" s="1"/>
  <c r="I9" i="13"/>
  <c r="F35" i="19" s="1"/>
  <c r="G35" i="19" s="1"/>
  <c r="J15" i="13"/>
  <c r="F84" i="19" s="1"/>
  <c r="G84" i="19" s="1"/>
  <c r="L18" i="13"/>
  <c r="F110" i="19" s="1"/>
  <c r="G110" i="19" s="1"/>
  <c r="I19" i="13"/>
  <c r="F115" i="19" s="1"/>
  <c r="G115" i="19" s="1"/>
  <c r="K20" i="13"/>
  <c r="F125" i="19" s="1"/>
  <c r="G125" i="19" s="1"/>
  <c r="J13" i="13"/>
  <c r="F68" i="19" s="1"/>
  <c r="G68" i="19" s="1"/>
  <c r="J16" i="13"/>
  <c r="F92" i="19" s="1"/>
  <c r="G92" i="19" s="1"/>
  <c r="O9" i="13"/>
  <c r="F41" i="19" s="1"/>
  <c r="G41" i="19" s="1"/>
  <c r="J11" i="13"/>
  <c r="F52" i="19" s="1"/>
  <c r="G52" i="19" s="1"/>
  <c r="M4" i="17"/>
  <c r="G4" i="17"/>
  <c r="F4" i="17"/>
  <c r="I4" i="17"/>
  <c r="H4" i="17"/>
  <c r="N4" i="17"/>
  <c r="E4" i="17"/>
  <c r="P4" i="17"/>
  <c r="K4" i="17"/>
  <c r="J4" i="17"/>
  <c r="L4" i="17"/>
  <c r="I4" i="11"/>
  <c r="AB4" i="11"/>
  <c r="Y4" i="11"/>
  <c r="AR4" i="11"/>
  <c r="AL4" i="11"/>
  <c r="S4" i="11"/>
  <c r="AO4" i="11"/>
  <c r="AI4" i="11"/>
  <c r="V4" i="11"/>
  <c r="L4" i="11"/>
  <c r="AC4" i="11"/>
  <c r="J4" i="11"/>
  <c r="AP4" i="11"/>
  <c r="AM4" i="11"/>
  <c r="P4" i="11"/>
  <c r="AF4" i="11"/>
  <c r="Q4" i="11"/>
  <c r="AG4" i="11"/>
  <c r="N4" i="11"/>
  <c r="AD4" i="11"/>
  <c r="K4" i="11"/>
  <c r="AA4" i="11"/>
  <c r="AQ4" i="11"/>
  <c r="T4" i="11"/>
  <c r="AJ4" i="11"/>
  <c r="M4" i="11"/>
  <c r="Z4" i="11"/>
  <c r="W4" i="11"/>
  <c r="U4" i="11"/>
  <c r="AK4" i="11"/>
  <c r="R4" i="11"/>
  <c r="AH4" i="11"/>
  <c r="O4" i="11"/>
  <c r="AE4" i="11"/>
  <c r="H4" i="11"/>
  <c r="X4" i="11"/>
  <c r="I43" i="2"/>
  <c r="R43" i="2" s="1"/>
  <c r="H43" i="2"/>
  <c r="N11" i="13"/>
  <c r="F56" i="19" s="1"/>
  <c r="G56" i="19" s="1"/>
  <c r="N22" i="13"/>
  <c r="F144" i="19" s="1"/>
  <c r="G144" i="19" s="1"/>
  <c r="O25" i="13"/>
  <c r="F169" i="19" s="1"/>
  <c r="G169" i="19" s="1"/>
  <c r="O10" i="13"/>
  <c r="F49" i="19" s="1"/>
  <c r="G49" i="19" s="1"/>
  <c r="O6" i="13"/>
  <c r="F17" i="19" s="1"/>
  <c r="G17" i="19" s="1"/>
  <c r="L12" i="13"/>
  <c r="F62" i="19" s="1"/>
  <c r="G62" i="19" s="1"/>
  <c r="K10" i="13"/>
  <c r="F45" i="19" s="1"/>
  <c r="G45" i="19" s="1"/>
  <c r="L9" i="13"/>
  <c r="F38" i="19" s="1"/>
  <c r="G38" i="19" s="1"/>
  <c r="K6" i="13"/>
  <c r="F13" i="19" s="1"/>
  <c r="G13" i="19" s="1"/>
  <c r="K14" i="13"/>
  <c r="F77" i="19" s="1"/>
  <c r="G77" i="19" s="1"/>
  <c r="L19" i="13"/>
  <c r="F118" i="19" s="1"/>
  <c r="G118" i="19" s="1"/>
  <c r="N12" i="13"/>
  <c r="F64" i="19" s="1"/>
  <c r="G64" i="19" s="1"/>
  <c r="O19" i="13"/>
  <c r="F121" i="19" s="1"/>
  <c r="G121" i="19" s="1"/>
  <c r="K21" i="13"/>
  <c r="F133" i="19" s="1"/>
  <c r="G133" i="19" s="1"/>
  <c r="M26" i="13"/>
  <c r="F175" i="19" s="1"/>
  <c r="G175" i="19" s="1"/>
  <c r="I23" i="13"/>
  <c r="F147" i="19" s="1"/>
  <c r="G147" i="19" s="1"/>
  <c r="I22" i="13"/>
  <c r="F139" i="19" s="1"/>
  <c r="G139" i="19" s="1"/>
  <c r="I26" i="13"/>
  <c r="F171" i="19" s="1"/>
  <c r="G171" i="19" s="1"/>
  <c r="J32" i="13"/>
  <c r="F220" i="19" s="1"/>
  <c r="G220" i="19" s="1"/>
  <c r="L34" i="13"/>
  <c r="N36" i="13"/>
  <c r="K39" i="13"/>
  <c r="N30" i="13"/>
  <c r="F208" i="19" s="1"/>
  <c r="G208" i="19" s="1"/>
  <c r="K33" i="13"/>
  <c r="O37" i="13"/>
  <c r="M39" i="13"/>
  <c r="N31" i="13"/>
  <c r="F216" i="19" s="1"/>
  <c r="G216" i="19" s="1"/>
  <c r="K34" i="13"/>
  <c r="O38" i="13"/>
  <c r="N26" i="13"/>
  <c r="F176" i="19" s="1"/>
  <c r="G176" i="19" s="1"/>
  <c r="O21" i="13"/>
  <c r="F137" i="19" s="1"/>
  <c r="G137" i="19" s="1"/>
  <c r="I18" i="13"/>
  <c r="F107" i="19" s="1"/>
  <c r="G107" i="19" s="1"/>
  <c r="M8" i="13"/>
  <c r="F31" i="19" s="1"/>
  <c r="G31" i="19" s="1"/>
  <c r="I8" i="13"/>
  <c r="F27" i="19" s="1"/>
  <c r="G27" i="19" s="1"/>
  <c r="M15" i="13"/>
  <c r="F87" i="19" s="1"/>
  <c r="G87" i="19" s="1"/>
  <c r="L13" i="13"/>
  <c r="F70" i="19" s="1"/>
  <c r="G70" i="19" s="1"/>
  <c r="J26" i="13"/>
  <c r="F172" i="19" s="1"/>
  <c r="G172" i="19" s="1"/>
  <c r="M22" i="13"/>
  <c r="F143" i="19" s="1"/>
  <c r="G143" i="19" s="1"/>
  <c r="L20" i="13"/>
  <c r="F126" i="19" s="1"/>
  <c r="G126" i="19" s="1"/>
  <c r="L24" i="13"/>
  <c r="F158" i="19" s="1"/>
  <c r="G158" i="19" s="1"/>
  <c r="L27" i="13"/>
  <c r="F182" i="19" s="1"/>
  <c r="G182" i="19" s="1"/>
  <c r="M28" i="13"/>
  <c r="F191" i="19" s="1"/>
  <c r="G191" i="19" s="1"/>
  <c r="N32" i="13"/>
  <c r="F224" i="19" s="1"/>
  <c r="G224" i="19" s="1"/>
  <c r="K35" i="13"/>
  <c r="O39" i="13"/>
  <c r="I31" i="13"/>
  <c r="F211" i="19" s="1"/>
  <c r="G211" i="19" s="1"/>
  <c r="O33" i="13"/>
  <c r="J38" i="13"/>
  <c r="K30" i="13"/>
  <c r="F205" i="19" s="1"/>
  <c r="G205" i="19" s="1"/>
  <c r="I32" i="13"/>
  <c r="F219" i="19" s="1"/>
  <c r="G219" i="19" s="1"/>
  <c r="O34" i="13"/>
  <c r="J39" i="13"/>
  <c r="J7" i="13"/>
  <c r="F20" i="19" s="1"/>
  <c r="G20" i="19" s="1"/>
  <c r="M23" i="13"/>
  <c r="F151" i="19" s="1"/>
  <c r="G151" i="19" s="1"/>
  <c r="K25" i="13"/>
  <c r="F165" i="19" s="1"/>
  <c r="G165" i="19" s="1"/>
  <c r="J31" i="13"/>
  <c r="F212" i="19" s="1"/>
  <c r="G212" i="19" s="1"/>
  <c r="L33" i="13"/>
  <c r="K38" i="13"/>
  <c r="Q18" i="14"/>
  <c r="O17" i="13"/>
  <c r="F105" i="19" s="1"/>
  <c r="G105" i="19" s="1"/>
  <c r="J22" i="13"/>
  <c r="F140" i="19" s="1"/>
  <c r="G140" i="19" s="1"/>
  <c r="I33" i="13"/>
  <c r="O35" i="13"/>
  <c r="L39" i="13"/>
  <c r="M31" i="13"/>
  <c r="F215" i="19" s="1"/>
  <c r="G215" i="19" s="1"/>
  <c r="N38" i="13"/>
  <c r="O30" i="13"/>
  <c r="F209" i="19" s="1"/>
  <c r="G209" i="19" s="1"/>
  <c r="M32" i="13"/>
  <c r="F223" i="19" s="1"/>
  <c r="G223" i="19" s="1"/>
  <c r="L37" i="13"/>
  <c r="N39" i="13"/>
  <c r="L5" i="13"/>
  <c r="F6" i="19" s="1"/>
  <c r="G6" i="19" s="1"/>
  <c r="A21" i="14"/>
  <c r="D21" i="14" s="1"/>
  <c r="H6" i="2"/>
  <c r="I6" i="2"/>
  <c r="P6" i="2" s="1"/>
  <c r="H10" i="2"/>
  <c r="I10" i="2"/>
  <c r="P10" i="2" s="1"/>
  <c r="N17" i="14"/>
  <c r="J17" i="14"/>
  <c r="M17" i="14"/>
  <c r="I17" i="14"/>
  <c r="P17" i="14"/>
  <c r="L17" i="14"/>
  <c r="H17" i="14"/>
  <c r="O17" i="14"/>
  <c r="K17" i="14"/>
  <c r="G17" i="14"/>
  <c r="O16" i="14"/>
  <c r="K16" i="14"/>
  <c r="G16" i="14"/>
  <c r="N16" i="14"/>
  <c r="J16" i="14"/>
  <c r="M16" i="14"/>
  <c r="I16" i="14"/>
  <c r="P16" i="14"/>
  <c r="L16" i="14"/>
  <c r="H16" i="14"/>
  <c r="N14" i="14"/>
  <c r="J14" i="14"/>
  <c r="M14" i="14"/>
  <c r="I14" i="14"/>
  <c r="P14" i="14"/>
  <c r="L14" i="14"/>
  <c r="H14" i="14"/>
  <c r="O14" i="14"/>
  <c r="K14" i="14"/>
  <c r="G14" i="14"/>
  <c r="O13" i="14"/>
  <c r="K13" i="14"/>
  <c r="G13" i="14"/>
  <c r="N13" i="14"/>
  <c r="J13" i="14"/>
  <c r="M13" i="14"/>
  <c r="I13" i="14"/>
  <c r="P13" i="14"/>
  <c r="L13" i="14"/>
  <c r="H13" i="14"/>
  <c r="P19" i="14"/>
  <c r="L19" i="14"/>
  <c r="H19" i="14"/>
  <c r="O19" i="14"/>
  <c r="K19" i="14"/>
  <c r="G19" i="14"/>
  <c r="N19" i="14"/>
  <c r="J19" i="14"/>
  <c r="M19" i="14"/>
  <c r="I19" i="14"/>
  <c r="I11" i="2"/>
  <c r="L11" i="2" s="1"/>
  <c r="H11" i="2"/>
  <c r="J9" i="2"/>
  <c r="I9" i="2"/>
  <c r="J12" i="2"/>
  <c r="I12" i="2"/>
  <c r="J7" i="2"/>
  <c r="I7" i="2"/>
  <c r="J8" i="2"/>
  <c r="I8" i="2"/>
  <c r="H8" i="2"/>
  <c r="J21" i="2"/>
  <c r="I21" i="2"/>
  <c r="H21" i="2"/>
  <c r="H35" i="2"/>
  <c r="J35" i="2"/>
  <c r="I35" i="2"/>
  <c r="I19" i="2"/>
  <c r="H19" i="2"/>
  <c r="J19" i="2"/>
  <c r="J37" i="2"/>
  <c r="H37" i="2"/>
  <c r="I37" i="2"/>
  <c r="J53" i="2"/>
  <c r="H53" i="2"/>
  <c r="I53" i="2"/>
  <c r="I40" i="2"/>
  <c r="J40" i="2"/>
  <c r="H40" i="2"/>
  <c r="I26" i="2"/>
  <c r="H26" i="2"/>
  <c r="J26" i="2"/>
  <c r="I42" i="2"/>
  <c r="H42" i="2"/>
  <c r="J42" i="2"/>
  <c r="H54" i="2"/>
  <c r="J54" i="2"/>
  <c r="I54" i="2"/>
  <c r="J16" i="2"/>
  <c r="I16" i="2"/>
  <c r="H16" i="2"/>
  <c r="H47" i="2"/>
  <c r="J47" i="2"/>
  <c r="I47" i="2"/>
  <c r="J17" i="2"/>
  <c r="I17" i="2"/>
  <c r="H17" i="2"/>
  <c r="H22" i="2"/>
  <c r="J22" i="2"/>
  <c r="I22" i="2"/>
  <c r="I15" i="2"/>
  <c r="H15" i="2"/>
  <c r="J15" i="2"/>
  <c r="J41" i="2"/>
  <c r="H41" i="2"/>
  <c r="I41" i="2"/>
  <c r="I28" i="2"/>
  <c r="J28" i="2"/>
  <c r="H28" i="2"/>
  <c r="I44" i="2"/>
  <c r="J44" i="2"/>
  <c r="H44" i="2"/>
  <c r="I30" i="2"/>
  <c r="H30" i="2"/>
  <c r="J30" i="2"/>
  <c r="I46" i="2"/>
  <c r="H46" i="2"/>
  <c r="J46" i="2"/>
  <c r="H27" i="2"/>
  <c r="J27" i="2"/>
  <c r="I27" i="2"/>
  <c r="H31" i="2"/>
  <c r="J31" i="2"/>
  <c r="I31" i="2"/>
  <c r="J13" i="2"/>
  <c r="I13" i="2"/>
  <c r="H13" i="2"/>
  <c r="H18" i="2"/>
  <c r="J18" i="2"/>
  <c r="I18" i="2"/>
  <c r="H39" i="2"/>
  <c r="J39" i="2"/>
  <c r="I39" i="2"/>
  <c r="J29" i="2"/>
  <c r="H29" i="2"/>
  <c r="I29" i="2"/>
  <c r="J45" i="2"/>
  <c r="H45" i="2"/>
  <c r="I45" i="2"/>
  <c r="I32" i="2"/>
  <c r="J32" i="2"/>
  <c r="H32" i="2"/>
  <c r="I48" i="2"/>
  <c r="J48" i="2"/>
  <c r="H48" i="2"/>
  <c r="I34" i="2"/>
  <c r="H34" i="2"/>
  <c r="J34" i="2"/>
  <c r="I50" i="2"/>
  <c r="H50" i="2"/>
  <c r="J50" i="2"/>
  <c r="J24" i="2"/>
  <c r="I24" i="2"/>
  <c r="H24" i="2"/>
  <c r="J25" i="2"/>
  <c r="I25" i="2"/>
  <c r="H25" i="2"/>
  <c r="H51" i="2"/>
  <c r="J51" i="2"/>
  <c r="I51" i="2"/>
  <c r="H14" i="2"/>
  <c r="J14" i="2"/>
  <c r="I14" i="2"/>
  <c r="I23" i="2"/>
  <c r="H23" i="2"/>
  <c r="J23" i="2"/>
  <c r="J33" i="2"/>
  <c r="H33" i="2"/>
  <c r="I33" i="2"/>
  <c r="J49" i="2"/>
  <c r="H49" i="2"/>
  <c r="I49" i="2"/>
  <c r="I36" i="2"/>
  <c r="J36" i="2"/>
  <c r="H36" i="2"/>
  <c r="I52" i="2"/>
  <c r="J52" i="2"/>
  <c r="H52" i="2"/>
  <c r="I38" i="2"/>
  <c r="H38" i="2"/>
  <c r="J38" i="2"/>
  <c r="H55" i="2"/>
  <c r="J55" i="2"/>
  <c r="I55" i="2"/>
  <c r="J20" i="2"/>
  <c r="I20" i="2"/>
  <c r="H20" i="2"/>
  <c r="Q20" i="17" l="1"/>
  <c r="Q24" i="17"/>
  <c r="Q5" i="17"/>
  <c r="Q17" i="17"/>
  <c r="Q19" i="17"/>
  <c r="Q10" i="17"/>
  <c r="Q9" i="17"/>
  <c r="Q18" i="17"/>
  <c r="Q23" i="17"/>
  <c r="Q12" i="17"/>
  <c r="Q25" i="17"/>
  <c r="Q7" i="17"/>
  <c r="Q11" i="17"/>
  <c r="Q8" i="17"/>
  <c r="Q13" i="17"/>
  <c r="Q14" i="17"/>
  <c r="Q16" i="17"/>
  <c r="Q21" i="17"/>
  <c r="Q22" i="17"/>
  <c r="Q15" i="17"/>
  <c r="Q27" i="17"/>
  <c r="E28" i="17"/>
  <c r="I28" i="17"/>
  <c r="M28" i="17"/>
  <c r="G28" i="17"/>
  <c r="K28" i="17"/>
  <c r="O28" i="17"/>
  <c r="H28" i="17"/>
  <c r="P28" i="17"/>
  <c r="J28" i="17"/>
  <c r="R28" i="17"/>
  <c r="S28" i="17" s="1"/>
  <c r="D28" i="17"/>
  <c r="L28" i="17"/>
  <c r="F28" i="17"/>
  <c r="N28" i="17"/>
  <c r="A30" i="17"/>
  <c r="C29" i="17"/>
  <c r="K22" i="3"/>
  <c r="W5" i="5"/>
  <c r="AG5" i="5" s="1"/>
  <c r="P5" i="5"/>
  <c r="L22" i="3" s="1"/>
  <c r="J4" i="4"/>
  <c r="H16" i="18"/>
  <c r="I4" i="4"/>
  <c r="U4" i="4" s="1"/>
  <c r="AG4" i="4" s="1"/>
  <c r="P3" i="4"/>
  <c r="AB3" i="4" s="1"/>
  <c r="G15" i="18"/>
  <c r="G16" i="18" s="1"/>
  <c r="F5" i="4"/>
  <c r="G5" i="4" s="1"/>
  <c r="H4" i="4"/>
  <c r="Q4" i="4" s="1"/>
  <c r="AC4" i="4" s="1"/>
  <c r="Q3" i="4"/>
  <c r="AC3" i="4" s="1"/>
  <c r="R3" i="4"/>
  <c r="AD3" i="4" s="1"/>
  <c r="N3" i="4"/>
  <c r="Z3" i="4" s="1"/>
  <c r="L3" i="4"/>
  <c r="X3" i="4" s="1"/>
  <c r="M3" i="4"/>
  <c r="Y3" i="4" s="1"/>
  <c r="O3" i="4"/>
  <c r="AA3" i="4" s="1"/>
  <c r="U3" i="4"/>
  <c r="AG3" i="4" s="1"/>
  <c r="T3" i="4"/>
  <c r="AF3" i="4" s="1"/>
  <c r="D22" i="3"/>
  <c r="G13" i="18"/>
  <c r="H13" i="18"/>
  <c r="U9" i="5"/>
  <c r="M10" i="5"/>
  <c r="Q4" i="17"/>
  <c r="L43" i="2"/>
  <c r="O43" i="2"/>
  <c r="P43" i="2"/>
  <c r="N43" i="2"/>
  <c r="Q43" i="2"/>
  <c r="M43" i="2"/>
  <c r="Q14" i="14"/>
  <c r="Q17" i="14"/>
  <c r="L6" i="2"/>
  <c r="Q6" i="2"/>
  <c r="N6" i="2"/>
  <c r="R6" i="2"/>
  <c r="O6" i="2"/>
  <c r="M6" i="2"/>
  <c r="O10" i="2"/>
  <c r="Q10" i="2"/>
  <c r="R10" i="2"/>
  <c r="L10" i="2"/>
  <c r="N10" i="2"/>
  <c r="M10" i="2"/>
  <c r="Q19" i="14"/>
  <c r="Q13" i="14"/>
  <c r="Q16" i="14"/>
  <c r="O11" i="2"/>
  <c r="R11" i="2"/>
  <c r="M11" i="2"/>
  <c r="N11" i="2"/>
  <c r="Q11" i="2"/>
  <c r="P11" i="2"/>
  <c r="L3" i="2"/>
  <c r="L8" i="2"/>
  <c r="R8" i="2"/>
  <c r="P8" i="2"/>
  <c r="M8" i="2"/>
  <c r="O8" i="2"/>
  <c r="Q8" i="2"/>
  <c r="N8" i="2"/>
  <c r="R12" i="2"/>
  <c r="M12" i="2"/>
  <c r="L12" i="2"/>
  <c r="Q12" i="2"/>
  <c r="O12" i="2"/>
  <c r="P12" i="2"/>
  <c r="N12" i="2"/>
  <c r="N7" i="2"/>
  <c r="R7" i="2"/>
  <c r="L7" i="2"/>
  <c r="M7" i="2"/>
  <c r="O7" i="2"/>
  <c r="P7" i="2"/>
  <c r="Q7" i="2"/>
  <c r="L9" i="2"/>
  <c r="M9" i="2"/>
  <c r="O9" i="2"/>
  <c r="P9" i="2"/>
  <c r="Q9" i="2"/>
  <c r="N9" i="2"/>
  <c r="R9" i="2"/>
  <c r="R52" i="2"/>
  <c r="N52" i="2"/>
  <c r="P52" i="2"/>
  <c r="L52" i="2"/>
  <c r="O52" i="2"/>
  <c r="Q52" i="2"/>
  <c r="M52" i="2"/>
  <c r="O24" i="2"/>
  <c r="R24" i="2"/>
  <c r="N24" i="2"/>
  <c r="Q24" i="2"/>
  <c r="M24" i="2"/>
  <c r="P24" i="2"/>
  <c r="L24" i="2"/>
  <c r="P50" i="2"/>
  <c r="L50" i="2"/>
  <c r="R50" i="2"/>
  <c r="N50" i="2"/>
  <c r="Q50" i="2"/>
  <c r="M50" i="2"/>
  <c r="O50" i="2"/>
  <c r="Q3" i="2"/>
  <c r="M1" i="2"/>
  <c r="P3" i="2"/>
  <c r="Q18" i="2"/>
  <c r="M18" i="2"/>
  <c r="P18" i="2"/>
  <c r="L18" i="2"/>
  <c r="O18" i="2"/>
  <c r="R18" i="2"/>
  <c r="N18" i="2"/>
  <c r="P13" i="2"/>
  <c r="L13" i="2"/>
  <c r="O13" i="2"/>
  <c r="R13" i="2"/>
  <c r="N13" i="2"/>
  <c r="Q13" i="2"/>
  <c r="M13" i="2"/>
  <c r="R44" i="2"/>
  <c r="N44" i="2"/>
  <c r="P44" i="2"/>
  <c r="L44" i="2"/>
  <c r="O44" i="2"/>
  <c r="Q44" i="2"/>
  <c r="M44" i="2"/>
  <c r="O41" i="2"/>
  <c r="Q41" i="2"/>
  <c r="M41" i="2"/>
  <c r="P41" i="2"/>
  <c r="L41" i="2"/>
  <c r="R41" i="2"/>
  <c r="N41" i="2"/>
  <c r="Q47" i="2"/>
  <c r="M47" i="2"/>
  <c r="O47" i="2"/>
  <c r="R47" i="2"/>
  <c r="N47" i="2"/>
  <c r="P47" i="2"/>
  <c r="L47" i="2"/>
  <c r="R40" i="2"/>
  <c r="N40" i="2"/>
  <c r="P40" i="2"/>
  <c r="L40" i="2"/>
  <c r="O40" i="2"/>
  <c r="Q40" i="2"/>
  <c r="M40" i="2"/>
  <c r="O37" i="2"/>
  <c r="Q37" i="2"/>
  <c r="M37" i="2"/>
  <c r="P37" i="2"/>
  <c r="L37" i="2"/>
  <c r="R37" i="2"/>
  <c r="N37" i="2"/>
  <c r="Q55" i="2"/>
  <c r="M55" i="2"/>
  <c r="N55" i="2"/>
  <c r="P55" i="2"/>
  <c r="O55" i="2"/>
  <c r="R55" i="2"/>
  <c r="L55" i="2"/>
  <c r="O20" i="2"/>
  <c r="R20" i="2"/>
  <c r="N20" i="2"/>
  <c r="Q20" i="2"/>
  <c r="M20" i="2"/>
  <c r="P20" i="2"/>
  <c r="L20" i="2"/>
  <c r="R36" i="2"/>
  <c r="N36" i="2"/>
  <c r="P36" i="2"/>
  <c r="L36" i="2"/>
  <c r="O36" i="2"/>
  <c r="Q36" i="2"/>
  <c r="M36" i="2"/>
  <c r="O33" i="2"/>
  <c r="Q33" i="2"/>
  <c r="M33" i="2"/>
  <c r="P33" i="2"/>
  <c r="L33" i="2"/>
  <c r="R33" i="2"/>
  <c r="N33" i="2"/>
  <c r="R32" i="2"/>
  <c r="N32" i="2"/>
  <c r="P32" i="2"/>
  <c r="L32" i="2"/>
  <c r="O32" i="2"/>
  <c r="M32" i="2"/>
  <c r="Q32" i="2"/>
  <c r="O29" i="2"/>
  <c r="Q29" i="2"/>
  <c r="M29" i="2"/>
  <c r="P29" i="2"/>
  <c r="L29" i="2"/>
  <c r="N29" i="2"/>
  <c r="R29" i="2"/>
  <c r="O3" i="2"/>
  <c r="N3" i="2"/>
  <c r="Q39" i="2"/>
  <c r="M39" i="2"/>
  <c r="O39" i="2"/>
  <c r="R39" i="2"/>
  <c r="N39" i="2"/>
  <c r="P39" i="2"/>
  <c r="L39" i="2"/>
  <c r="Q27" i="2"/>
  <c r="M27" i="2"/>
  <c r="O27" i="2"/>
  <c r="R27" i="2"/>
  <c r="N27" i="2"/>
  <c r="P27" i="2"/>
  <c r="L27" i="2"/>
  <c r="P30" i="2"/>
  <c r="L30" i="2"/>
  <c r="R30" i="2"/>
  <c r="N30" i="2"/>
  <c r="Q30" i="2"/>
  <c r="M30" i="2"/>
  <c r="O30" i="2"/>
  <c r="R15" i="2"/>
  <c r="N15" i="2"/>
  <c r="Q15" i="2"/>
  <c r="M15" i="2"/>
  <c r="P15" i="2"/>
  <c r="L15" i="2"/>
  <c r="O15" i="2"/>
  <c r="P54" i="2"/>
  <c r="L54" i="2"/>
  <c r="N54" i="2"/>
  <c r="Q54" i="2"/>
  <c r="O54" i="2"/>
  <c r="M54" i="2"/>
  <c r="R54" i="2"/>
  <c r="P26" i="2"/>
  <c r="L26" i="2"/>
  <c r="R26" i="2"/>
  <c r="N26" i="2"/>
  <c r="Q26" i="2"/>
  <c r="M26" i="2"/>
  <c r="O26" i="2"/>
  <c r="O53" i="2"/>
  <c r="Q53" i="2"/>
  <c r="M53" i="2"/>
  <c r="P53" i="2"/>
  <c r="L53" i="2"/>
  <c r="R53" i="2"/>
  <c r="N53" i="2"/>
  <c r="R19" i="2"/>
  <c r="N19" i="2"/>
  <c r="Q19" i="2"/>
  <c r="M19" i="2"/>
  <c r="P19" i="2"/>
  <c r="L19" i="2"/>
  <c r="O19" i="2"/>
  <c r="O49" i="2"/>
  <c r="Q49" i="2"/>
  <c r="M49" i="2"/>
  <c r="P49" i="2"/>
  <c r="L49" i="2"/>
  <c r="R49" i="2"/>
  <c r="N49" i="2"/>
  <c r="Q51" i="2"/>
  <c r="M51" i="2"/>
  <c r="O51" i="2"/>
  <c r="R51" i="2"/>
  <c r="N51" i="2"/>
  <c r="L51" i="2"/>
  <c r="P51" i="2"/>
  <c r="P25" i="2"/>
  <c r="L25" i="2"/>
  <c r="O25" i="2"/>
  <c r="R25" i="2"/>
  <c r="N25" i="2"/>
  <c r="Q25" i="2"/>
  <c r="M25" i="2"/>
  <c r="R48" i="2"/>
  <c r="N48" i="2"/>
  <c r="P48" i="2"/>
  <c r="L48" i="2"/>
  <c r="O48" i="2"/>
  <c r="M48" i="2"/>
  <c r="Q48" i="2"/>
  <c r="O45" i="2"/>
  <c r="Q45" i="2"/>
  <c r="M45" i="2"/>
  <c r="P45" i="2"/>
  <c r="L45" i="2"/>
  <c r="N45" i="2"/>
  <c r="R45" i="2"/>
  <c r="L1" i="2"/>
  <c r="R3" i="2"/>
  <c r="Q31" i="2"/>
  <c r="M31" i="2"/>
  <c r="O31" i="2"/>
  <c r="R31" i="2"/>
  <c r="N31" i="2"/>
  <c r="P31" i="2"/>
  <c r="L31" i="2"/>
  <c r="P46" i="2"/>
  <c r="L46" i="2"/>
  <c r="R46" i="2"/>
  <c r="N46" i="2"/>
  <c r="Q46" i="2"/>
  <c r="M46" i="2"/>
  <c r="O46" i="2"/>
  <c r="Q22" i="2"/>
  <c r="M22" i="2"/>
  <c r="P22" i="2"/>
  <c r="L22" i="2"/>
  <c r="O22" i="2"/>
  <c r="R22" i="2"/>
  <c r="N22" i="2"/>
  <c r="P17" i="2"/>
  <c r="L17" i="2"/>
  <c r="O17" i="2"/>
  <c r="R17" i="2"/>
  <c r="N17" i="2"/>
  <c r="Q17" i="2"/>
  <c r="M17" i="2"/>
  <c r="P42" i="2"/>
  <c r="L42" i="2"/>
  <c r="R42" i="2"/>
  <c r="N42" i="2"/>
  <c r="Q42" i="2"/>
  <c r="M42" i="2"/>
  <c r="O42" i="2"/>
  <c r="Q35" i="2"/>
  <c r="M35" i="2"/>
  <c r="O35" i="2"/>
  <c r="R35" i="2"/>
  <c r="N35" i="2"/>
  <c r="L35" i="2"/>
  <c r="P35" i="2"/>
  <c r="P21" i="2"/>
  <c r="L21" i="2"/>
  <c r="O21" i="2"/>
  <c r="R21" i="2"/>
  <c r="N21" i="2"/>
  <c r="Q21" i="2"/>
  <c r="M21" i="2"/>
  <c r="R23" i="2"/>
  <c r="N23" i="2"/>
  <c r="Q23" i="2"/>
  <c r="M23" i="2"/>
  <c r="P23" i="2"/>
  <c r="L23" i="2"/>
  <c r="O23" i="2"/>
  <c r="P38" i="2"/>
  <c r="L38" i="2"/>
  <c r="R38" i="2"/>
  <c r="N38" i="2"/>
  <c r="Q38" i="2"/>
  <c r="M38" i="2"/>
  <c r="O38" i="2"/>
  <c r="Q14" i="2"/>
  <c r="M14" i="2"/>
  <c r="P14" i="2"/>
  <c r="L14" i="2"/>
  <c r="O14" i="2"/>
  <c r="R14" i="2"/>
  <c r="N14" i="2"/>
  <c r="P34" i="2"/>
  <c r="L34" i="2"/>
  <c r="R34" i="2"/>
  <c r="N34" i="2"/>
  <c r="Q34" i="2"/>
  <c r="M34" i="2"/>
  <c r="O34" i="2"/>
  <c r="M3" i="2"/>
  <c r="R28" i="2"/>
  <c r="N28" i="2"/>
  <c r="P28" i="2"/>
  <c r="L28" i="2"/>
  <c r="O28" i="2"/>
  <c r="Q28" i="2"/>
  <c r="M28" i="2"/>
  <c r="O16" i="2"/>
  <c r="R16" i="2"/>
  <c r="N16" i="2"/>
  <c r="Q16" i="2"/>
  <c r="M16" i="2"/>
  <c r="P16" i="2"/>
  <c r="L16" i="2"/>
  <c r="C30" i="17" l="1"/>
  <c r="A31" i="17"/>
  <c r="Q28" i="17"/>
  <c r="E29" i="17"/>
  <c r="I29" i="17"/>
  <c r="M29" i="17"/>
  <c r="G29" i="17"/>
  <c r="K29" i="17"/>
  <c r="O29" i="17"/>
  <c r="D29" i="17"/>
  <c r="L29" i="17"/>
  <c r="F29" i="17"/>
  <c r="N29" i="17"/>
  <c r="H29" i="17"/>
  <c r="P29" i="17"/>
  <c r="J29" i="17"/>
  <c r="R29" i="17"/>
  <c r="S29" i="17" s="1"/>
  <c r="X5" i="5"/>
  <c r="AH5" i="5" s="1"/>
  <c r="Q5" i="5"/>
  <c r="I2" i="18"/>
  <c r="K1" i="19" s="1"/>
  <c r="R4" i="4"/>
  <c r="AD4" i="4" s="1"/>
  <c r="P4" i="4"/>
  <c r="AB4" i="4" s="1"/>
  <c r="H5" i="4"/>
  <c r="O5" i="4" s="1"/>
  <c r="AA5" i="4" s="1"/>
  <c r="S4" i="4"/>
  <c r="AE4" i="4" s="1"/>
  <c r="T4" i="4"/>
  <c r="AF4" i="4" s="1"/>
  <c r="I5" i="4"/>
  <c r="T5" i="4" s="1"/>
  <c r="AF5" i="4" s="1"/>
  <c r="F6" i="4"/>
  <c r="H6" i="4" s="1"/>
  <c r="J5" i="4"/>
  <c r="V5" i="4" s="1"/>
  <c r="L4" i="4"/>
  <c r="X4" i="4" s="1"/>
  <c r="O4" i="4"/>
  <c r="AA4" i="4" s="1"/>
  <c r="N4" i="4"/>
  <c r="Z4" i="4" s="1"/>
  <c r="M4" i="4"/>
  <c r="Y4" i="4" s="1"/>
  <c r="K4" i="4"/>
  <c r="W4" i="4" s="1"/>
  <c r="B3" i="4"/>
  <c r="E3" i="4"/>
  <c r="D6" i="6" s="1"/>
  <c r="E1" i="6" s="1"/>
  <c r="A3" i="4"/>
  <c r="M22" i="3"/>
  <c r="Y5" i="5"/>
  <c r="AI5" i="5" s="1"/>
  <c r="R5" i="5"/>
  <c r="E22" i="3"/>
  <c r="U10" i="5"/>
  <c r="M11" i="5"/>
  <c r="R13" i="14"/>
  <c r="S13" i="14" s="1"/>
  <c r="R16" i="14"/>
  <c r="S16" i="14" s="1"/>
  <c r="L2" i="2"/>
  <c r="M2" i="2" s="1"/>
  <c r="N2" i="2" s="1"/>
  <c r="O2" i="2" s="1"/>
  <c r="P2" i="2" s="1"/>
  <c r="Q2" i="2" s="1"/>
  <c r="R2" i="2" s="1"/>
  <c r="Q29" i="17" l="1"/>
  <c r="C31" i="17"/>
  <c r="A32" i="17"/>
  <c r="G30" i="17"/>
  <c r="K30" i="17"/>
  <c r="O30" i="17"/>
  <c r="F30" i="17"/>
  <c r="L30" i="17"/>
  <c r="H30" i="17"/>
  <c r="M30" i="17"/>
  <c r="R30" i="17"/>
  <c r="S30" i="17" s="1"/>
  <c r="D30" i="17"/>
  <c r="I30" i="17"/>
  <c r="N30" i="17"/>
  <c r="E30" i="17"/>
  <c r="J30" i="17"/>
  <c r="P30" i="17"/>
  <c r="S5" i="4"/>
  <c r="AE5" i="4" s="1"/>
  <c r="J6" i="4"/>
  <c r="V6" i="4" s="1"/>
  <c r="N5" i="4"/>
  <c r="Z5" i="4" s="1"/>
  <c r="I6" i="4"/>
  <c r="T6" i="4" s="1"/>
  <c r="AF6" i="4" s="1"/>
  <c r="L5" i="4"/>
  <c r="X5" i="4" s="1"/>
  <c r="U5" i="4"/>
  <c r="AG5" i="4" s="1"/>
  <c r="G6" i="4"/>
  <c r="P6" i="4" s="1"/>
  <c r="AB6" i="4" s="1"/>
  <c r="Q5" i="4"/>
  <c r="AC5" i="4" s="1"/>
  <c r="M5" i="4"/>
  <c r="Y5" i="4" s="1"/>
  <c r="F7" i="4"/>
  <c r="G7" i="4" s="1"/>
  <c r="R5" i="4"/>
  <c r="AD5" i="4" s="1"/>
  <c r="K5" i="4"/>
  <c r="W5" i="4" s="1"/>
  <c r="P5" i="4"/>
  <c r="AB5" i="4" s="1"/>
  <c r="E4" i="4"/>
  <c r="E6" i="6" s="1"/>
  <c r="F1" i="6" s="1"/>
  <c r="B4" i="4"/>
  <c r="A4" i="4"/>
  <c r="F22" i="3"/>
  <c r="S5" i="5"/>
  <c r="N22" i="3"/>
  <c r="Z5" i="5"/>
  <c r="AJ5" i="5" s="1"/>
  <c r="U11" i="5"/>
  <c r="M12" i="5"/>
  <c r="T13" i="14"/>
  <c r="V13" i="14" s="1"/>
  <c r="T16" i="14"/>
  <c r="V16" i="14" s="1"/>
  <c r="Q30" i="17" l="1"/>
  <c r="C32" i="17"/>
  <c r="A33" i="17"/>
  <c r="G31" i="17"/>
  <c r="K31" i="17"/>
  <c r="O31" i="17"/>
  <c r="H31" i="17"/>
  <c r="M31" i="17"/>
  <c r="R31" i="17"/>
  <c r="S31" i="17" s="1"/>
  <c r="D31" i="17"/>
  <c r="I31" i="17"/>
  <c r="N31" i="17"/>
  <c r="E31" i="17"/>
  <c r="J31" i="17"/>
  <c r="P31" i="17"/>
  <c r="F31" i="17"/>
  <c r="L31" i="17"/>
  <c r="S6" i="4"/>
  <c r="AE6" i="4" s="1"/>
  <c r="U6" i="4"/>
  <c r="AG6" i="4" s="1"/>
  <c r="J7" i="4"/>
  <c r="V7" i="4" s="1"/>
  <c r="F8" i="4"/>
  <c r="G8" i="4" s="1"/>
  <c r="R6" i="4"/>
  <c r="AD6" i="4" s="1"/>
  <c r="K6" i="4"/>
  <c r="W6" i="4" s="1"/>
  <c r="N6" i="4"/>
  <c r="Z6" i="4" s="1"/>
  <c r="H7" i="4"/>
  <c r="K7" i="4" s="1"/>
  <c r="W7" i="4" s="1"/>
  <c r="I7" i="4"/>
  <c r="S7" i="4" s="1"/>
  <c r="AE7" i="4" s="1"/>
  <c r="Q6" i="4"/>
  <c r="AC6" i="4" s="1"/>
  <c r="O6" i="4"/>
  <c r="AA6" i="4" s="1"/>
  <c r="L6" i="4"/>
  <c r="X6" i="4" s="1"/>
  <c r="E5" i="4"/>
  <c r="F6" i="6" s="1"/>
  <c r="G1" i="6" s="1"/>
  <c r="M6" i="4"/>
  <c r="Y6" i="4" s="1"/>
  <c r="B5" i="4"/>
  <c r="A5" i="4"/>
  <c r="O22" i="3"/>
  <c r="T5" i="5"/>
  <c r="AA5" i="5"/>
  <c r="AK5" i="5" s="1"/>
  <c r="G22" i="3"/>
  <c r="U12" i="5"/>
  <c r="M13" i="5"/>
  <c r="A11" i="14"/>
  <c r="T2" i="14" s="1"/>
  <c r="G32" i="17" l="1"/>
  <c r="K32" i="17"/>
  <c r="O32" i="17"/>
  <c r="D32" i="17"/>
  <c r="I32" i="17"/>
  <c r="N32" i="17"/>
  <c r="E32" i="17"/>
  <c r="J32" i="17"/>
  <c r="P32" i="17"/>
  <c r="F32" i="17"/>
  <c r="L32" i="17"/>
  <c r="H32" i="17"/>
  <c r="M32" i="17"/>
  <c r="R32" i="17"/>
  <c r="S32" i="17" s="1"/>
  <c r="C33" i="17"/>
  <c r="A34" i="17"/>
  <c r="Q31" i="17"/>
  <c r="P7" i="4"/>
  <c r="AB7" i="4" s="1"/>
  <c r="Q7" i="4"/>
  <c r="AC7" i="4" s="1"/>
  <c r="I8" i="4"/>
  <c r="S8" i="4" s="1"/>
  <c r="AE8" i="4" s="1"/>
  <c r="J8" i="4"/>
  <c r="V8" i="4" s="1"/>
  <c r="N7" i="4"/>
  <c r="Z7" i="4" s="1"/>
  <c r="H8" i="4"/>
  <c r="M8" i="4" s="1"/>
  <c r="Y8" i="4" s="1"/>
  <c r="L7" i="4"/>
  <c r="X7" i="4" s="1"/>
  <c r="F9" i="4"/>
  <c r="F10" i="4" s="1"/>
  <c r="D11" i="14"/>
  <c r="A7" i="14"/>
  <c r="M7" i="4"/>
  <c r="Y7" i="4" s="1"/>
  <c r="O7" i="4"/>
  <c r="AA7" i="4" s="1"/>
  <c r="R7" i="4"/>
  <c r="AD7" i="4" s="1"/>
  <c r="T7" i="4"/>
  <c r="AF7" i="4" s="1"/>
  <c r="U7" i="4"/>
  <c r="AG7" i="4" s="1"/>
  <c r="E6" i="4"/>
  <c r="G6" i="6" s="1"/>
  <c r="H1" i="6" s="1"/>
  <c r="B6" i="4"/>
  <c r="A6" i="4"/>
  <c r="H22" i="3"/>
  <c r="P22" i="3"/>
  <c r="AB5" i="5"/>
  <c r="AL5" i="5" s="1"/>
  <c r="Q22" i="3"/>
  <c r="U13" i="5"/>
  <c r="M14" i="5"/>
  <c r="G33" i="17" l="1"/>
  <c r="K33" i="17"/>
  <c r="O33" i="17"/>
  <c r="E33" i="17"/>
  <c r="J33" i="17"/>
  <c r="P33" i="17"/>
  <c r="F33" i="17"/>
  <c r="L33" i="17"/>
  <c r="H33" i="17"/>
  <c r="M33" i="17"/>
  <c r="R33" i="17"/>
  <c r="S33" i="17" s="1"/>
  <c r="D33" i="17"/>
  <c r="I33" i="17"/>
  <c r="N33" i="17"/>
  <c r="C34" i="17"/>
  <c r="A35" i="17"/>
  <c r="Q32" i="17"/>
  <c r="O8" i="4"/>
  <c r="AA8" i="4" s="1"/>
  <c r="R8" i="4"/>
  <c r="AD8" i="4" s="1"/>
  <c r="P8" i="4"/>
  <c r="AB8" i="4" s="1"/>
  <c r="T8" i="4"/>
  <c r="AF8" i="4" s="1"/>
  <c r="U8" i="4"/>
  <c r="AG8" i="4" s="1"/>
  <c r="G9" i="4"/>
  <c r="N8" i="4"/>
  <c r="Z8" i="4" s="1"/>
  <c r="J9" i="4"/>
  <c r="V9" i="4" s="1"/>
  <c r="K8" i="4"/>
  <c r="W8" i="4" s="1"/>
  <c r="L8" i="4"/>
  <c r="X8" i="4" s="1"/>
  <c r="H9" i="4"/>
  <c r="I9" i="4"/>
  <c r="S9" i="4" s="1"/>
  <c r="AE9" i="4" s="1"/>
  <c r="Q8" i="4"/>
  <c r="AC8" i="4" s="1"/>
  <c r="E7" i="4"/>
  <c r="H6" i="6" s="1"/>
  <c r="I1" i="6" s="1"/>
  <c r="A7" i="4"/>
  <c r="A4" i="14"/>
  <c r="D7" i="14"/>
  <c r="B7" i="4"/>
  <c r="U22" i="3"/>
  <c r="X22" i="3"/>
  <c r="Y22" i="3"/>
  <c r="W22" i="3"/>
  <c r="T22" i="3"/>
  <c r="S22" i="3"/>
  <c r="V22" i="3"/>
  <c r="J10" i="4"/>
  <c r="I10" i="4"/>
  <c r="G10" i="4"/>
  <c r="F11" i="4"/>
  <c r="H10" i="4"/>
  <c r="U14" i="5"/>
  <c r="M15" i="5"/>
  <c r="G34" i="17" l="1"/>
  <c r="K34" i="17"/>
  <c r="O34" i="17"/>
  <c r="F34" i="17"/>
  <c r="L34" i="17"/>
  <c r="D34" i="17"/>
  <c r="I34" i="17"/>
  <c r="N34" i="17"/>
  <c r="E34" i="17"/>
  <c r="J34" i="17"/>
  <c r="P34" i="17"/>
  <c r="H34" i="17"/>
  <c r="M34" i="17"/>
  <c r="R34" i="17"/>
  <c r="S34" i="17" s="1"/>
  <c r="C35" i="17"/>
  <c r="A36" i="17"/>
  <c r="Q33" i="17"/>
  <c r="M9" i="4"/>
  <c r="Y9" i="4" s="1"/>
  <c r="R9" i="4"/>
  <c r="AD9" i="4" s="1"/>
  <c r="P9" i="4"/>
  <c r="AB9" i="4" s="1"/>
  <c r="U9" i="4"/>
  <c r="AG9" i="4" s="1"/>
  <c r="E8" i="4"/>
  <c r="I6" i="6" s="1"/>
  <c r="J1" i="6" s="1"/>
  <c r="A8" i="4"/>
  <c r="K9" i="4"/>
  <c r="W9" i="4" s="1"/>
  <c r="Q9" i="4"/>
  <c r="AC9" i="4" s="1"/>
  <c r="B8" i="4"/>
  <c r="N9" i="4"/>
  <c r="Z9" i="4" s="1"/>
  <c r="L9" i="4"/>
  <c r="X9" i="4" s="1"/>
  <c r="O9" i="4"/>
  <c r="AA9" i="4" s="1"/>
  <c r="T9" i="4"/>
  <c r="AF9" i="4" s="1"/>
  <c r="F48" i="5"/>
  <c r="E126" i="5"/>
  <c r="E95" i="5"/>
  <c r="E209" i="5"/>
  <c r="E98" i="5"/>
  <c r="E218" i="5"/>
  <c r="E114" i="5"/>
  <c r="E168" i="5"/>
  <c r="E171" i="5"/>
  <c r="E152" i="5"/>
  <c r="E202" i="5"/>
  <c r="E22" i="5"/>
  <c r="E226" i="5"/>
  <c r="E76" i="5"/>
  <c r="E21" i="5"/>
  <c r="E186" i="5"/>
  <c r="E89" i="5"/>
  <c r="I232" i="5"/>
  <c r="D81" i="5"/>
  <c r="G153" i="5"/>
  <c r="G61" i="5"/>
  <c r="G37" i="5"/>
  <c r="G94" i="5"/>
  <c r="G123" i="5"/>
  <c r="G45" i="5"/>
  <c r="G30" i="5"/>
  <c r="G199" i="5"/>
  <c r="G84" i="5"/>
  <c r="G19" i="5"/>
  <c r="G68" i="5"/>
  <c r="G163" i="5"/>
  <c r="G101" i="5"/>
  <c r="G146" i="5"/>
  <c r="G131" i="5"/>
  <c r="G49" i="5"/>
  <c r="G32" i="5"/>
  <c r="G129" i="5"/>
  <c r="G58" i="5"/>
  <c r="G235" i="5"/>
  <c r="G150" i="5"/>
  <c r="G109" i="5"/>
  <c r="G99" i="5"/>
  <c r="G215" i="5"/>
  <c r="G88" i="5"/>
  <c r="G21" i="5"/>
  <c r="G190" i="5"/>
  <c r="G89" i="5"/>
  <c r="G173" i="5"/>
  <c r="G191" i="5"/>
  <c r="G198" i="5"/>
  <c r="G161" i="5"/>
  <c r="G152" i="5"/>
  <c r="G69" i="5"/>
  <c r="G59" i="5"/>
  <c r="G128" i="5"/>
  <c r="G98" i="5"/>
  <c r="G16" i="5"/>
  <c r="G151" i="5"/>
  <c r="G51" i="5"/>
  <c r="G222" i="5"/>
  <c r="G164" i="5"/>
  <c r="G204" i="5"/>
  <c r="G194" i="5"/>
  <c r="G87" i="5"/>
  <c r="G145" i="5"/>
  <c r="G149" i="5"/>
  <c r="G200" i="5"/>
  <c r="G34" i="5"/>
  <c r="G118" i="5"/>
  <c r="G103" i="5"/>
  <c r="G172" i="5"/>
  <c r="G170" i="5"/>
  <c r="G57" i="5"/>
  <c r="G214" i="5"/>
  <c r="G139" i="5"/>
  <c r="G195" i="5"/>
  <c r="G174" i="5"/>
  <c r="G185" i="5"/>
  <c r="G78" i="5"/>
  <c r="G79" i="5"/>
  <c r="G91" i="5"/>
  <c r="G133" i="5"/>
  <c r="G62" i="5"/>
  <c r="G124" i="5"/>
  <c r="G217" i="5"/>
  <c r="G93" i="5"/>
  <c r="G47" i="5"/>
  <c r="G67" i="5"/>
  <c r="G181" i="5"/>
  <c r="G157" i="5"/>
  <c r="G26" i="5"/>
  <c r="G137" i="5"/>
  <c r="G66" i="5"/>
  <c r="G202" i="5"/>
  <c r="G96" i="5"/>
  <c r="G25" i="5"/>
  <c r="G212" i="5"/>
  <c r="G208" i="5"/>
  <c r="G76" i="5"/>
  <c r="G15" i="5"/>
  <c r="R15" i="5" s="1"/>
  <c r="G155" i="5"/>
  <c r="G97" i="5"/>
  <c r="G95" i="5"/>
  <c r="G140" i="5"/>
  <c r="G106" i="5"/>
  <c r="G20" i="5"/>
  <c r="G180" i="5"/>
  <c r="G220" i="5"/>
  <c r="G210" i="5"/>
  <c r="G112" i="5"/>
  <c r="G86" i="5"/>
  <c r="G10" i="5"/>
  <c r="R10" i="5" s="1"/>
  <c r="G189" i="5"/>
  <c r="G83" i="5"/>
  <c r="G186" i="5"/>
  <c r="G64" i="5"/>
  <c r="G9" i="5"/>
  <c r="R9" i="5" s="1"/>
  <c r="G203" i="5"/>
  <c r="G119" i="5"/>
  <c r="G213" i="5"/>
  <c r="G216" i="5"/>
  <c r="G177" i="5"/>
  <c r="G74" i="5"/>
  <c r="G211" i="5"/>
  <c r="G53" i="5"/>
  <c r="G141" i="5"/>
  <c r="G38" i="5"/>
  <c r="G159" i="5"/>
  <c r="G223" i="5"/>
  <c r="G56" i="5"/>
  <c r="G36" i="5"/>
  <c r="G182" i="5"/>
  <c r="G33" i="5"/>
  <c r="G226" i="5"/>
  <c r="G115" i="5"/>
  <c r="G35" i="5"/>
  <c r="G209" i="5"/>
  <c r="G218" i="5"/>
  <c r="G100" i="5"/>
  <c r="G27" i="5"/>
  <c r="G77" i="5"/>
  <c r="G144" i="5"/>
  <c r="G126" i="5"/>
  <c r="G22" i="5"/>
  <c r="G14" i="5"/>
  <c r="R14" i="5" s="1"/>
  <c r="G125" i="5"/>
  <c r="G54" i="5"/>
  <c r="G234" i="5"/>
  <c r="G104" i="5"/>
  <c r="G29" i="5"/>
  <c r="G171" i="5"/>
  <c r="G105" i="5"/>
  <c r="G6" i="5"/>
  <c r="R6" i="5" s="1"/>
  <c r="G158" i="5"/>
  <c r="G184" i="5"/>
  <c r="G85" i="5"/>
  <c r="G130" i="5"/>
  <c r="G165" i="5"/>
  <c r="G142" i="5"/>
  <c r="G24" i="5"/>
  <c r="G113" i="5"/>
  <c r="G42" i="5"/>
  <c r="G219" i="5"/>
  <c r="G135" i="5"/>
  <c r="G166" i="5"/>
  <c r="G232" i="5"/>
  <c r="G134" i="5"/>
  <c r="G39" i="5"/>
  <c r="G192" i="5"/>
  <c r="G72" i="5"/>
  <c r="G13" i="5"/>
  <c r="R13" i="5" s="1"/>
  <c r="G160" i="5"/>
  <c r="G73" i="5"/>
  <c r="G75" i="5"/>
  <c r="G193" i="5"/>
  <c r="G169" i="5"/>
  <c r="G188" i="5"/>
  <c r="G197" i="5"/>
  <c r="G65" i="5"/>
  <c r="G40" i="5"/>
  <c r="G183" i="5"/>
  <c r="G221" i="5"/>
  <c r="G70" i="5"/>
  <c r="G229" i="5"/>
  <c r="G230" i="5"/>
  <c r="G107" i="5"/>
  <c r="G111" i="5"/>
  <c r="G206" i="5"/>
  <c r="G156" i="5"/>
  <c r="G82" i="5"/>
  <c r="G167" i="5"/>
  <c r="G108" i="5"/>
  <c r="G55" i="5"/>
  <c r="G168" i="5"/>
  <c r="G187" i="5"/>
  <c r="G41" i="5"/>
  <c r="G102" i="5"/>
  <c r="G224" i="5"/>
  <c r="G116" i="5"/>
  <c r="G7" i="5"/>
  <c r="R7" i="5" s="1"/>
  <c r="G120" i="5"/>
  <c r="G227" i="5"/>
  <c r="G228" i="5"/>
  <c r="G48" i="5"/>
  <c r="G148" i="5"/>
  <c r="G154" i="5"/>
  <c r="G11" i="5"/>
  <c r="R11" i="5" s="1"/>
  <c r="G231" i="5"/>
  <c r="G138" i="5"/>
  <c r="G28" i="5"/>
  <c r="G18" i="5"/>
  <c r="G80" i="5"/>
  <c r="G233" i="5"/>
  <c r="G176" i="5"/>
  <c r="G90" i="5"/>
  <c r="G143" i="5"/>
  <c r="G127" i="5"/>
  <c r="G225" i="5"/>
  <c r="G207" i="5"/>
  <c r="G162" i="5"/>
  <c r="G179" i="5"/>
  <c r="G117" i="5"/>
  <c r="G92" i="5"/>
  <c r="G71" i="5"/>
  <c r="G201" i="5"/>
  <c r="G121" i="5"/>
  <c r="G17" i="5"/>
  <c r="G178" i="5"/>
  <c r="G81" i="5"/>
  <c r="G12" i="5"/>
  <c r="R12" i="5" s="1"/>
  <c r="G44" i="5"/>
  <c r="G8" i="5"/>
  <c r="R8" i="5" s="1"/>
  <c r="G31" i="5"/>
  <c r="G110" i="5"/>
  <c r="G122" i="5"/>
  <c r="G136" i="5"/>
  <c r="G114" i="5"/>
  <c r="G147" i="5"/>
  <c r="G46" i="5"/>
  <c r="G50" i="5"/>
  <c r="G175" i="5"/>
  <c r="G132" i="5"/>
  <c r="G23" i="5"/>
  <c r="G196" i="5"/>
  <c r="G43" i="5"/>
  <c r="G52" i="5"/>
  <c r="G205" i="5"/>
  <c r="G60" i="5"/>
  <c r="G63" i="5"/>
  <c r="E176" i="5"/>
  <c r="E205" i="5"/>
  <c r="E133" i="5"/>
  <c r="E233" i="5"/>
  <c r="E52" i="5"/>
  <c r="E173" i="5"/>
  <c r="E219" i="5"/>
  <c r="E81" i="5"/>
  <c r="E93" i="5"/>
  <c r="E193" i="5"/>
  <c r="E146" i="5"/>
  <c r="E124" i="5"/>
  <c r="E43" i="5"/>
  <c r="E136" i="5"/>
  <c r="E86" i="5"/>
  <c r="E185" i="5"/>
  <c r="E122" i="5"/>
  <c r="E220" i="5"/>
  <c r="E66" i="5"/>
  <c r="E208" i="5"/>
  <c r="E142" i="5"/>
  <c r="E51" i="5"/>
  <c r="E161" i="5"/>
  <c r="E18" i="5"/>
  <c r="E20" i="5"/>
  <c r="E72" i="5"/>
  <c r="E35" i="5"/>
  <c r="E110" i="5"/>
  <c r="E137" i="5"/>
  <c r="E16" i="5"/>
  <c r="E57" i="5"/>
  <c r="E10" i="5"/>
  <c r="P10" i="5" s="1"/>
  <c r="E79" i="5"/>
  <c r="E74" i="5"/>
  <c r="E153" i="5"/>
  <c r="E164" i="5"/>
  <c r="E103" i="5"/>
  <c r="E106" i="5"/>
  <c r="E30" i="5"/>
  <c r="E143" i="5"/>
  <c r="E125" i="5"/>
  <c r="E191" i="5"/>
  <c r="E188" i="5"/>
  <c r="E44" i="5"/>
  <c r="E130" i="5"/>
  <c r="E36" i="5"/>
  <c r="E94" i="5"/>
  <c r="E132" i="5"/>
  <c r="E73" i="5"/>
  <c r="E192" i="5"/>
  <c r="E194" i="5"/>
  <c r="E38" i="5"/>
  <c r="E215" i="5"/>
  <c r="E184" i="5"/>
  <c r="E229" i="5"/>
  <c r="E221" i="5"/>
  <c r="E75" i="5"/>
  <c r="E17" i="5"/>
  <c r="E8" i="5"/>
  <c r="P8" i="5" s="1"/>
  <c r="E83" i="5"/>
  <c r="E77" i="5"/>
  <c r="E61" i="5"/>
  <c r="E26" i="5"/>
  <c r="E163" i="5"/>
  <c r="E174" i="5"/>
  <c r="E172" i="5"/>
  <c r="E11" i="5"/>
  <c r="P11" i="5" s="1"/>
  <c r="E144" i="5"/>
  <c r="E59" i="5"/>
  <c r="E63" i="5"/>
  <c r="E175" i="5"/>
  <c r="E222" i="5"/>
  <c r="E147" i="5"/>
  <c r="E33" i="5"/>
  <c r="E58" i="5"/>
  <c r="E54" i="5"/>
  <c r="E166" i="5"/>
  <c r="E31" i="5"/>
  <c r="E24" i="5"/>
  <c r="E32" i="5"/>
  <c r="E99" i="5"/>
  <c r="E180" i="5"/>
  <c r="E211" i="5"/>
  <c r="E214" i="5"/>
  <c r="E216" i="5"/>
  <c r="E67" i="5"/>
  <c r="E69" i="5"/>
  <c r="E203" i="5"/>
  <c r="E235" i="5"/>
  <c r="E96" i="5"/>
  <c r="E149" i="5"/>
  <c r="E41" i="5"/>
  <c r="E154" i="5"/>
  <c r="E68" i="5"/>
  <c r="E135" i="5"/>
  <c r="E19" i="5"/>
  <c r="E97" i="5"/>
  <c r="E134" i="5"/>
  <c r="E223" i="5"/>
  <c r="E207" i="5"/>
  <c r="E90" i="5"/>
  <c r="E141" i="5"/>
  <c r="E129" i="5"/>
  <c r="E91" i="5"/>
  <c r="E120" i="5"/>
  <c r="E232" i="5"/>
  <c r="E45" i="5"/>
  <c r="E224" i="5"/>
  <c r="E121" i="5"/>
  <c r="E196" i="5"/>
  <c r="E64" i="5"/>
  <c r="E85" i="5"/>
  <c r="E170" i="5"/>
  <c r="E105" i="5"/>
  <c r="E101" i="5"/>
  <c r="E40" i="5"/>
  <c r="E212" i="5"/>
  <c r="E165" i="5"/>
  <c r="E190" i="5"/>
  <c r="E204" i="5"/>
  <c r="E107" i="5"/>
  <c r="E87" i="5"/>
  <c r="E108" i="5"/>
  <c r="E159" i="5"/>
  <c r="E118" i="5"/>
  <c r="E113" i="5"/>
  <c r="E109" i="5"/>
  <c r="E62" i="5"/>
  <c r="E156" i="5"/>
  <c r="E116" i="5"/>
  <c r="E225" i="5"/>
  <c r="E201" i="5"/>
  <c r="E182" i="5"/>
  <c r="E157" i="5"/>
  <c r="E9" i="5"/>
  <c r="P9" i="5" s="1"/>
  <c r="E151" i="5"/>
  <c r="E230" i="5"/>
  <c r="E56" i="5"/>
  <c r="E145" i="5"/>
  <c r="E115" i="5"/>
  <c r="E197" i="5"/>
  <c r="E131" i="5"/>
  <c r="E42" i="5"/>
  <c r="E28" i="5"/>
  <c r="E140" i="5"/>
  <c r="E92" i="5"/>
  <c r="E187" i="5"/>
  <c r="E119" i="5"/>
  <c r="E102" i="5"/>
  <c r="E128" i="5"/>
  <c r="E53" i="5"/>
  <c r="E48" i="5"/>
  <c r="E167" i="5"/>
  <c r="E148" i="5"/>
  <c r="E177" i="5"/>
  <c r="E82" i="5"/>
  <c r="E195" i="5"/>
  <c r="E12" i="5"/>
  <c r="P12" i="5" s="1"/>
  <c r="E227" i="5"/>
  <c r="E228" i="5"/>
  <c r="E88" i="5"/>
  <c r="E158" i="5"/>
  <c r="E84" i="5"/>
  <c r="E138" i="5"/>
  <c r="E65" i="5"/>
  <c r="D190" i="5"/>
  <c r="D62" i="5"/>
  <c r="D46" i="5"/>
  <c r="D49" i="5"/>
  <c r="D38" i="5"/>
  <c r="D100" i="5"/>
  <c r="D90" i="5"/>
  <c r="D144" i="5"/>
  <c r="D104" i="5"/>
  <c r="D101" i="5"/>
  <c r="D19" i="5"/>
  <c r="D147" i="5"/>
  <c r="D133" i="5"/>
  <c r="D128" i="5"/>
  <c r="D79" i="5"/>
  <c r="D84" i="5"/>
  <c r="D30" i="5"/>
  <c r="D110" i="5"/>
  <c r="D41" i="5"/>
  <c r="D61" i="5"/>
  <c r="D232" i="5"/>
  <c r="D83" i="5"/>
  <c r="D146" i="5"/>
  <c r="D10" i="5"/>
  <c r="O10" i="5" s="1"/>
  <c r="D102" i="5"/>
  <c r="D149" i="5"/>
  <c r="D78" i="5"/>
  <c r="D216" i="5"/>
  <c r="D12" i="5"/>
  <c r="O12" i="5" s="1"/>
  <c r="D106" i="5"/>
  <c r="D157" i="5"/>
  <c r="D37" i="5"/>
  <c r="D123" i="5"/>
  <c r="D52" i="5"/>
  <c r="D54" i="5"/>
  <c r="D151" i="5"/>
  <c r="D108" i="5"/>
  <c r="D43" i="5"/>
  <c r="D48" i="5"/>
  <c r="D186" i="5"/>
  <c r="D73" i="5"/>
  <c r="D96" i="5"/>
  <c r="D31" i="5"/>
  <c r="D77" i="5"/>
  <c r="D27" i="5"/>
  <c r="D53" i="5"/>
  <c r="D18" i="5"/>
  <c r="D89" i="5"/>
  <c r="D6" i="5"/>
  <c r="O6" i="5" s="1"/>
  <c r="D97" i="5"/>
  <c r="D119" i="5"/>
  <c r="D75" i="5"/>
  <c r="D138" i="5"/>
  <c r="D7" i="5"/>
  <c r="O7" i="5" s="1"/>
  <c r="D131" i="5"/>
  <c r="D125" i="5"/>
  <c r="D26" i="5"/>
  <c r="D210" i="5"/>
  <c r="D159" i="5"/>
  <c r="D116" i="5"/>
  <c r="D29" i="5"/>
  <c r="D139" i="5"/>
  <c r="D171" i="5"/>
  <c r="D199" i="5"/>
  <c r="D227" i="5"/>
  <c r="D161" i="5"/>
  <c r="D112" i="5"/>
  <c r="D36" i="5"/>
  <c r="D140" i="5"/>
  <c r="D74" i="5"/>
  <c r="D130" i="5"/>
  <c r="D25" i="5"/>
  <c r="D168" i="5"/>
  <c r="D233" i="5"/>
  <c r="D220" i="5"/>
  <c r="D33" i="5"/>
  <c r="D224" i="5"/>
  <c r="D226" i="5"/>
  <c r="D16" i="5"/>
  <c r="D208" i="5"/>
  <c r="D103" i="5"/>
  <c r="D113" i="5"/>
  <c r="D231" i="5"/>
  <c r="D192" i="5"/>
  <c r="D229" i="5"/>
  <c r="D170" i="5"/>
  <c r="D107" i="5"/>
  <c r="D24" i="5"/>
  <c r="D188" i="5"/>
  <c r="D118" i="5"/>
  <c r="D142" i="5"/>
  <c r="D92" i="5"/>
  <c r="D122" i="5"/>
  <c r="D32" i="5"/>
  <c r="D194" i="5"/>
  <c r="D56" i="5"/>
  <c r="D134" i="5"/>
  <c r="D174" i="5"/>
  <c r="D88" i="5"/>
  <c r="D34" i="5"/>
  <c r="D58" i="5"/>
  <c r="D154" i="5"/>
  <c r="D8" i="5"/>
  <c r="O8" i="5" s="1"/>
  <c r="D98" i="5"/>
  <c r="D182" i="5"/>
  <c r="D135" i="5"/>
  <c r="D105" i="5"/>
  <c r="D141" i="5"/>
  <c r="D28" i="5"/>
  <c r="D50" i="5"/>
  <c r="D9" i="5"/>
  <c r="O9" i="5" s="1"/>
  <c r="D222" i="5"/>
  <c r="D217" i="5"/>
  <c r="D204" i="5"/>
  <c r="D200" i="5"/>
  <c r="D22" i="5"/>
  <c r="D85" i="5"/>
  <c r="D35" i="5"/>
  <c r="D124" i="5"/>
  <c r="D40" i="5"/>
  <c r="D219" i="5"/>
  <c r="D153" i="5"/>
  <c r="D183" i="5"/>
  <c r="D197" i="5"/>
  <c r="D228" i="5"/>
  <c r="D218" i="5"/>
  <c r="D185" i="5"/>
  <c r="D212" i="5"/>
  <c r="D180" i="5"/>
  <c r="D205" i="5"/>
  <c r="D235" i="5"/>
  <c r="D214" i="5"/>
  <c r="D111" i="5"/>
  <c r="D47" i="5"/>
  <c r="D162" i="5"/>
  <c r="D66" i="5"/>
  <c r="D76" i="5"/>
  <c r="D63" i="5"/>
  <c r="D65" i="5"/>
  <c r="D59" i="5"/>
  <c r="D137" i="5"/>
  <c r="D99" i="5"/>
  <c r="D132" i="5"/>
  <c r="D71" i="5"/>
  <c r="D189" i="5"/>
  <c r="D95" i="5"/>
  <c r="D152" i="5"/>
  <c r="D20" i="5"/>
  <c r="D127" i="5"/>
  <c r="D156" i="5"/>
  <c r="D60" i="5"/>
  <c r="D69" i="5"/>
  <c r="D223" i="5"/>
  <c r="D87" i="5"/>
  <c r="D150" i="5"/>
  <c r="D14" i="5"/>
  <c r="O14" i="5" s="1"/>
  <c r="D45" i="5"/>
  <c r="D148" i="5"/>
  <c r="D203" i="5"/>
  <c r="D166" i="5"/>
  <c r="D167" i="5"/>
  <c r="D198" i="5"/>
  <c r="D143" i="5"/>
  <c r="D91" i="5"/>
  <c r="D68" i="5"/>
  <c r="D121" i="5"/>
  <c r="D225" i="5"/>
  <c r="D57" i="5"/>
  <c r="D196" i="5"/>
  <c r="D155" i="5"/>
  <c r="D164" i="5"/>
  <c r="D202" i="5"/>
  <c r="D234" i="5"/>
  <c r="D211" i="5"/>
  <c r="D181" i="5"/>
  <c r="D184" i="5"/>
  <c r="D195" i="5"/>
  <c r="D201" i="5"/>
  <c r="D230" i="5"/>
  <c r="D13" i="5"/>
  <c r="O13" i="5" s="1"/>
  <c r="D17" i="5"/>
  <c r="D178" i="5"/>
  <c r="D42" i="5"/>
  <c r="D115" i="5"/>
  <c r="D72" i="5"/>
  <c r="D114" i="5"/>
  <c r="D172" i="5"/>
  <c r="D145" i="5"/>
  <c r="D158" i="5"/>
  <c r="D209" i="5"/>
  <c r="D177" i="5"/>
  <c r="D120" i="5"/>
  <c r="D213" i="5"/>
  <c r="D55" i="5"/>
  <c r="D23" i="5"/>
  <c r="D126" i="5"/>
  <c r="D93" i="5"/>
  <c r="D64" i="5"/>
  <c r="D175" i="5"/>
  <c r="D206" i="5"/>
  <c r="D86" i="5"/>
  <c r="D187" i="5"/>
  <c r="D136" i="5"/>
  <c r="D163" i="5"/>
  <c r="D129" i="5"/>
  <c r="D15" i="5"/>
  <c r="O15" i="5" s="1"/>
  <c r="D165" i="5"/>
  <c r="D82" i="5"/>
  <c r="D11" i="5"/>
  <c r="O11" i="5" s="1"/>
  <c r="D207" i="5"/>
  <c r="D70" i="5"/>
  <c r="D39" i="5"/>
  <c r="D176" i="5"/>
  <c r="D80" i="5"/>
  <c r="D215" i="5"/>
  <c r="D179" i="5"/>
  <c r="D173" i="5"/>
  <c r="D117" i="5"/>
  <c r="D44" i="5"/>
  <c r="D193" i="5"/>
  <c r="D94" i="5"/>
  <c r="D51" i="5"/>
  <c r="D191" i="5"/>
  <c r="D221" i="5"/>
  <c r="D109" i="5"/>
  <c r="D67" i="5"/>
  <c r="D21" i="5"/>
  <c r="D160" i="5"/>
  <c r="D169" i="5"/>
  <c r="E37" i="5"/>
  <c r="E15" i="5"/>
  <c r="P15" i="5" s="1"/>
  <c r="E210" i="5"/>
  <c r="E117" i="5"/>
  <c r="E160" i="5"/>
  <c r="E199" i="5"/>
  <c r="E231" i="5"/>
  <c r="F127" i="5"/>
  <c r="F218" i="5"/>
  <c r="F93" i="5"/>
  <c r="F234" i="5"/>
  <c r="F195" i="5"/>
  <c r="F170" i="5"/>
  <c r="F203" i="5"/>
  <c r="F139" i="5"/>
  <c r="F112" i="5"/>
  <c r="F230" i="5"/>
  <c r="F191" i="5"/>
  <c r="F108" i="5"/>
  <c r="F50" i="5"/>
  <c r="F147" i="5"/>
  <c r="F79" i="5"/>
  <c r="F18" i="5"/>
  <c r="F161" i="5"/>
  <c r="F94" i="5"/>
  <c r="F174" i="5"/>
  <c r="F63" i="5"/>
  <c r="F110" i="5"/>
  <c r="F193" i="5"/>
  <c r="F189" i="5"/>
  <c r="F190" i="5"/>
  <c r="F103" i="5"/>
  <c r="F125" i="5"/>
  <c r="F44" i="5"/>
  <c r="F222" i="5"/>
  <c r="F130" i="5"/>
  <c r="F176" i="5"/>
  <c r="F60" i="5"/>
  <c r="F12" i="5"/>
  <c r="Q12" i="5" s="1"/>
  <c r="F43" i="5"/>
  <c r="F114" i="5"/>
  <c r="F121" i="5"/>
  <c r="F227" i="5"/>
  <c r="F33" i="5"/>
  <c r="F42" i="5"/>
  <c r="F14" i="5"/>
  <c r="Q14" i="5" s="1"/>
  <c r="F95" i="5"/>
  <c r="F138" i="5"/>
  <c r="F67" i="5"/>
  <c r="F89" i="5"/>
  <c r="F40" i="5"/>
  <c r="F13" i="5"/>
  <c r="Q13" i="5" s="1"/>
  <c r="F102" i="5"/>
  <c r="F160" i="5"/>
  <c r="F92" i="5"/>
  <c r="F85" i="5"/>
  <c r="F133" i="5"/>
  <c r="F31" i="5"/>
  <c r="F88" i="5"/>
  <c r="F228" i="5"/>
  <c r="F100" i="5"/>
  <c r="F96" i="5"/>
  <c r="F32" i="5"/>
  <c r="F142" i="5"/>
  <c r="F53" i="5"/>
  <c r="F134" i="5"/>
  <c r="F157" i="5"/>
  <c r="F221" i="5"/>
  <c r="F229" i="5"/>
  <c r="F37" i="5"/>
  <c r="F126" i="5"/>
  <c r="F158" i="5"/>
  <c r="F11" i="5"/>
  <c r="Q11" i="5" s="1"/>
  <c r="F194" i="5"/>
  <c r="F233" i="5"/>
  <c r="F49" i="5"/>
  <c r="F199" i="5"/>
  <c r="F120" i="5"/>
  <c r="F178" i="5"/>
  <c r="F30" i="5"/>
  <c r="F52" i="5"/>
  <c r="F70" i="5"/>
  <c r="F23" i="5"/>
  <c r="F41" i="5"/>
  <c r="F84" i="5"/>
  <c r="F226" i="5"/>
  <c r="F16" i="5"/>
  <c r="F113" i="5"/>
  <c r="F25" i="5"/>
  <c r="F65" i="5"/>
  <c r="F124" i="5"/>
  <c r="F58" i="5"/>
  <c r="F162" i="5"/>
  <c r="F143" i="5"/>
  <c r="F223" i="5"/>
  <c r="F87" i="5"/>
  <c r="F177" i="5"/>
  <c r="F55" i="5"/>
  <c r="F116" i="5"/>
  <c r="F166" i="5"/>
  <c r="F78" i="5"/>
  <c r="F97" i="5"/>
  <c r="F56" i="5"/>
  <c r="F59" i="5"/>
  <c r="F172" i="5"/>
  <c r="F173" i="5"/>
  <c r="F19" i="5"/>
  <c r="F61" i="5"/>
  <c r="F198" i="5"/>
  <c r="F91" i="5"/>
  <c r="F47" i="5"/>
  <c r="F163" i="5"/>
  <c r="F168" i="5"/>
  <c r="F77" i="5"/>
  <c r="F217" i="5"/>
  <c r="F165" i="5"/>
  <c r="F150" i="5"/>
  <c r="F80" i="5"/>
  <c r="F167" i="5"/>
  <c r="F197" i="5"/>
  <c r="F7" i="5"/>
  <c r="Q7" i="5" s="1"/>
  <c r="F104" i="5"/>
  <c r="F180" i="5"/>
  <c r="F26" i="5"/>
  <c r="F137" i="5"/>
  <c r="F179" i="5"/>
  <c r="F181" i="5"/>
  <c r="F34" i="5"/>
  <c r="F213" i="5"/>
  <c r="F10" i="5"/>
  <c r="Q10" i="5" s="1"/>
  <c r="F117" i="5"/>
  <c r="F39" i="5"/>
  <c r="F169" i="5"/>
  <c r="F202" i="5"/>
  <c r="F28" i="5"/>
  <c r="F38" i="5"/>
  <c r="F22" i="5"/>
  <c r="F62" i="5"/>
  <c r="F90" i="5"/>
  <c r="F105" i="5"/>
  <c r="F99" i="5"/>
  <c r="F20" i="5"/>
  <c r="F86" i="5"/>
  <c r="F15" i="5"/>
  <c r="Q15" i="5" s="1"/>
  <c r="F106" i="5"/>
  <c r="F68" i="5"/>
  <c r="F131" i="5"/>
  <c r="F64" i="5"/>
  <c r="F152" i="5"/>
  <c r="F231" i="5"/>
  <c r="F149" i="5"/>
  <c r="F17" i="5"/>
  <c r="F224" i="5"/>
  <c r="F164" i="5"/>
  <c r="F141" i="5"/>
  <c r="F123" i="5"/>
  <c r="F232" i="5"/>
  <c r="F57" i="5"/>
  <c r="F129" i="5"/>
  <c r="F145" i="5"/>
  <c r="F148" i="5"/>
  <c r="F175" i="5"/>
  <c r="F219" i="5"/>
  <c r="F205" i="5"/>
  <c r="F27" i="5"/>
  <c r="F186" i="5"/>
  <c r="F182" i="5"/>
  <c r="F136" i="5"/>
  <c r="F151" i="5"/>
  <c r="F73" i="5"/>
  <c r="F153" i="5"/>
  <c r="F188" i="5"/>
  <c r="F183" i="5"/>
  <c r="F154" i="5"/>
  <c r="F107" i="5"/>
  <c r="F115" i="5"/>
  <c r="F144" i="5"/>
  <c r="F196" i="5"/>
  <c r="F206" i="5"/>
  <c r="F216" i="5"/>
  <c r="F98" i="5"/>
  <c r="F171" i="5"/>
  <c r="F101" i="5"/>
  <c r="F72" i="5"/>
  <c r="F122" i="5"/>
  <c r="F74" i="5"/>
  <c r="F140" i="5"/>
  <c r="F155" i="5"/>
  <c r="F36" i="5"/>
  <c r="F211" i="5"/>
  <c r="F184" i="5"/>
  <c r="F118" i="5"/>
  <c r="F225" i="5"/>
  <c r="F51" i="5"/>
  <c r="F235" i="5"/>
  <c r="F210" i="5"/>
  <c r="F24" i="5"/>
  <c r="F119" i="5"/>
  <c r="F146" i="5"/>
  <c r="F209" i="5"/>
  <c r="F192" i="5"/>
  <c r="F214" i="5"/>
  <c r="F46" i="5"/>
  <c r="F212" i="5"/>
  <c r="F45" i="5"/>
  <c r="F215" i="5"/>
  <c r="F76" i="5"/>
  <c r="F185" i="5"/>
  <c r="F200" i="5"/>
  <c r="F71" i="5"/>
  <c r="F204" i="5"/>
  <c r="F109" i="5"/>
  <c r="F159" i="5"/>
  <c r="F111" i="5"/>
  <c r="F8" i="5"/>
  <c r="Q8" i="5" s="1"/>
  <c r="F66" i="5"/>
  <c r="F35" i="5"/>
  <c r="F81" i="5"/>
  <c r="F207" i="5"/>
  <c r="F201" i="5"/>
  <c r="F6" i="5"/>
  <c r="Q6" i="5" s="1"/>
  <c r="F82" i="5"/>
  <c r="F29" i="5"/>
  <c r="F83" i="5"/>
  <c r="F187" i="5"/>
  <c r="F156" i="5"/>
  <c r="F54" i="5"/>
  <c r="F21" i="5"/>
  <c r="F132" i="5"/>
  <c r="F220" i="5"/>
  <c r="F135" i="5"/>
  <c r="F128" i="5"/>
  <c r="F75" i="5"/>
  <c r="F9" i="5"/>
  <c r="Q9" i="5" s="1"/>
  <c r="F69" i="5"/>
  <c r="F208" i="5"/>
  <c r="I217" i="5"/>
  <c r="I176" i="5"/>
  <c r="I235" i="5"/>
  <c r="I191" i="5"/>
  <c r="I151" i="5"/>
  <c r="I139" i="5"/>
  <c r="I90" i="5"/>
  <c r="I124" i="5"/>
  <c r="I51" i="5"/>
  <c r="I68" i="5"/>
  <c r="I28" i="5"/>
  <c r="I37" i="5"/>
  <c r="I23" i="5"/>
  <c r="I229" i="5"/>
  <c r="I162" i="5"/>
  <c r="I78" i="5"/>
  <c r="I202" i="5"/>
  <c r="I169" i="5"/>
  <c r="I149" i="5"/>
  <c r="I122" i="5"/>
  <c r="I106" i="5"/>
  <c r="I99" i="5"/>
  <c r="I100" i="5"/>
  <c r="I53" i="5"/>
  <c r="I110" i="5"/>
  <c r="I7" i="5"/>
  <c r="T7" i="5" s="1"/>
  <c r="I157" i="5"/>
  <c r="I140" i="5"/>
  <c r="I22" i="5"/>
  <c r="I204" i="5"/>
  <c r="I195" i="5"/>
  <c r="I165" i="5"/>
  <c r="I154" i="5"/>
  <c r="I223" i="5"/>
  <c r="I155" i="5"/>
  <c r="I102" i="5"/>
  <c r="I159" i="5"/>
  <c r="I63" i="5"/>
  <c r="I80" i="5"/>
  <c r="I36" i="5"/>
  <c r="I89" i="5"/>
  <c r="I29" i="5"/>
  <c r="I220" i="5"/>
  <c r="I152" i="5"/>
  <c r="I109" i="5"/>
  <c r="I72" i="5"/>
  <c r="I25" i="5"/>
  <c r="I201" i="5"/>
  <c r="I164" i="5"/>
  <c r="I203" i="5"/>
  <c r="I163" i="5"/>
  <c r="I146" i="5"/>
  <c r="I131" i="5"/>
  <c r="I82" i="5"/>
  <c r="I108" i="5"/>
  <c r="I43" i="5"/>
  <c r="I60" i="5"/>
  <c r="I24" i="5"/>
  <c r="I81" i="5"/>
  <c r="I19" i="5"/>
  <c r="I180" i="5"/>
  <c r="I121" i="5"/>
  <c r="I46" i="5"/>
  <c r="I56" i="5"/>
  <c r="I9" i="5"/>
  <c r="T9" i="5" s="1"/>
  <c r="I225" i="5"/>
  <c r="I222" i="5"/>
  <c r="I228" i="5"/>
  <c r="I190" i="5"/>
  <c r="I158" i="5"/>
  <c r="I42" i="5"/>
  <c r="I105" i="5"/>
  <c r="I111" i="5"/>
  <c r="I198" i="5"/>
  <c r="I129" i="5"/>
  <c r="I54" i="5"/>
  <c r="I101" i="5"/>
  <c r="I97" i="5"/>
  <c r="I175" i="5"/>
  <c r="I184" i="5"/>
  <c r="I183" i="5"/>
  <c r="I153" i="5"/>
  <c r="I73" i="5"/>
  <c r="I207" i="5"/>
  <c r="I34" i="5"/>
  <c r="I205" i="5"/>
  <c r="I211" i="5"/>
  <c r="I189" i="5"/>
  <c r="I133" i="5"/>
  <c r="I171" i="5"/>
  <c r="I74" i="5"/>
  <c r="I83" i="5"/>
  <c r="I84" i="5"/>
  <c r="I20" i="5"/>
  <c r="I45" i="5"/>
  <c r="I39" i="5"/>
  <c r="I137" i="5"/>
  <c r="I71" i="5"/>
  <c r="I57" i="5"/>
  <c r="I213" i="5"/>
  <c r="I168" i="5"/>
  <c r="I219" i="5"/>
  <c r="I179" i="5"/>
  <c r="I148" i="5"/>
  <c r="I135" i="5"/>
  <c r="I86" i="5"/>
  <c r="I112" i="5"/>
  <c r="I47" i="5"/>
  <c r="I64" i="5"/>
  <c r="I26" i="5"/>
  <c r="I33" i="5"/>
  <c r="I21" i="5"/>
  <c r="I227" i="5"/>
  <c r="I167" i="5"/>
  <c r="I62" i="5"/>
  <c r="I69" i="5"/>
  <c r="I49" i="5"/>
  <c r="I214" i="5"/>
  <c r="I215" i="5"/>
  <c r="I182" i="5"/>
  <c r="I141" i="5"/>
  <c r="I130" i="5"/>
  <c r="I115" i="5"/>
  <c r="I66" i="5"/>
  <c r="I91" i="5"/>
  <c r="I113" i="5"/>
  <c r="I44" i="5"/>
  <c r="I16" i="5"/>
  <c r="I77" i="5"/>
  <c r="I11" i="5"/>
  <c r="T11" i="5" s="1"/>
  <c r="I173" i="5"/>
  <c r="I126" i="5"/>
  <c r="I87" i="5"/>
  <c r="I30" i="5"/>
  <c r="I218" i="5"/>
  <c r="I234" i="5"/>
  <c r="I200" i="5"/>
  <c r="I188" i="5"/>
  <c r="I209" i="5"/>
  <c r="I230" i="5"/>
  <c r="I138" i="5"/>
  <c r="I144" i="5"/>
  <c r="I15" i="5"/>
  <c r="T15" i="5" s="1"/>
  <c r="I40" i="5"/>
  <c r="I170" i="5"/>
  <c r="I136" i="5"/>
  <c r="I96" i="5"/>
  <c r="I41" i="5"/>
  <c r="I143" i="5"/>
  <c r="I233" i="5"/>
  <c r="I150" i="5"/>
  <c r="I98" i="5"/>
  <c r="I76" i="5"/>
  <c r="I27" i="5"/>
  <c r="I94" i="5"/>
  <c r="I206" i="5"/>
  <c r="I216" i="5"/>
  <c r="I208" i="5"/>
  <c r="I156" i="5"/>
  <c r="I174" i="5"/>
  <c r="I117" i="5"/>
  <c r="I123" i="5"/>
  <c r="I58" i="5"/>
  <c r="I67" i="5"/>
  <c r="I52" i="5"/>
  <c r="I12" i="5"/>
  <c r="T12" i="5" s="1"/>
  <c r="I31" i="5"/>
  <c r="I210" i="5"/>
  <c r="I142" i="5"/>
  <c r="I104" i="5"/>
  <c r="I61" i="5"/>
  <c r="I226" i="5"/>
  <c r="I231" i="5"/>
  <c r="I186" i="5"/>
  <c r="I145" i="5"/>
  <c r="I134" i="5"/>
  <c r="I119" i="5"/>
  <c r="I70" i="5"/>
  <c r="I95" i="5"/>
  <c r="I128" i="5"/>
  <c r="I48" i="5"/>
  <c r="I18" i="5"/>
  <c r="I93" i="5"/>
  <c r="I13" i="5"/>
  <c r="T13" i="5" s="1"/>
  <c r="I199" i="5"/>
  <c r="I187" i="5"/>
  <c r="I103" i="5"/>
  <c r="I14" i="5"/>
  <c r="T14" i="5" s="1"/>
  <c r="I224" i="5"/>
  <c r="I194" i="5"/>
  <c r="I177" i="5"/>
  <c r="I166" i="5"/>
  <c r="I125" i="5"/>
  <c r="I114" i="5"/>
  <c r="I120" i="5"/>
  <c r="I50" i="5"/>
  <c r="I75" i="5"/>
  <c r="I92" i="5"/>
  <c r="I85" i="5"/>
  <c r="I8" i="5"/>
  <c r="T8" i="5" s="1"/>
  <c r="I38" i="5"/>
  <c r="I65" i="5"/>
  <c r="I192" i="5"/>
  <c r="I127" i="5"/>
  <c r="I55" i="5"/>
  <c r="I132" i="5"/>
  <c r="I196" i="5"/>
  <c r="I212" i="5"/>
  <c r="I6" i="5"/>
  <c r="T6" i="5" s="1"/>
  <c r="I193" i="5"/>
  <c r="I221" i="5"/>
  <c r="I185" i="5"/>
  <c r="I107" i="5"/>
  <c r="I116" i="5"/>
  <c r="I160" i="5"/>
  <c r="I17" i="5"/>
  <c r="I181" i="5"/>
  <c r="I118" i="5"/>
  <c r="I79" i="5"/>
  <c r="I10" i="5"/>
  <c r="T10" i="5" s="1"/>
  <c r="I178" i="5"/>
  <c r="I35" i="5"/>
  <c r="I161" i="5"/>
  <c r="I147" i="5"/>
  <c r="I59" i="5"/>
  <c r="I32" i="5"/>
  <c r="I197" i="5"/>
  <c r="I88" i="5"/>
  <c r="I172" i="5"/>
  <c r="E49" i="5"/>
  <c r="E25" i="5"/>
  <c r="E139" i="5"/>
  <c r="E111" i="5"/>
  <c r="E71" i="5"/>
  <c r="E155" i="5"/>
  <c r="E6" i="5"/>
  <c r="P6" i="5" s="1"/>
  <c r="E181" i="5"/>
  <c r="E80" i="5"/>
  <c r="E39" i="5"/>
  <c r="E70" i="5"/>
  <c r="E200" i="5"/>
  <c r="E206" i="5"/>
  <c r="E112" i="5"/>
  <c r="E150" i="5"/>
  <c r="E100" i="5"/>
  <c r="E123" i="5"/>
  <c r="E198" i="5"/>
  <c r="E55" i="5"/>
  <c r="E23" i="5"/>
  <c r="E162" i="5"/>
  <c r="C23" i="5"/>
  <c r="C67" i="5"/>
  <c r="C95" i="5"/>
  <c r="C220" i="5"/>
  <c r="C136" i="5"/>
  <c r="C138" i="5"/>
  <c r="C18" i="5"/>
  <c r="C179" i="5"/>
  <c r="C92" i="5"/>
  <c r="C63" i="5"/>
  <c r="C219" i="5"/>
  <c r="C135" i="5"/>
  <c r="C61" i="5"/>
  <c r="C71" i="5"/>
  <c r="C33" i="5"/>
  <c r="C73" i="5"/>
  <c r="C199" i="5"/>
  <c r="C214" i="5"/>
  <c r="C152" i="5"/>
  <c r="C101" i="5"/>
  <c r="C51" i="5"/>
  <c r="C200" i="5"/>
  <c r="C116" i="5"/>
  <c r="C106" i="5"/>
  <c r="C8" i="5"/>
  <c r="N8" i="5" s="1"/>
  <c r="C197" i="5"/>
  <c r="C56" i="5"/>
  <c r="C17" i="5"/>
  <c r="C231" i="5"/>
  <c r="C171" i="5"/>
  <c r="C184" i="5"/>
  <c r="C13" i="5"/>
  <c r="N13" i="5" s="1"/>
  <c r="C161" i="5"/>
  <c r="C24" i="5"/>
  <c r="C45" i="5"/>
  <c r="C165" i="5"/>
  <c r="C74" i="5"/>
  <c r="C20" i="5"/>
  <c r="C186" i="5"/>
  <c r="C221" i="5"/>
  <c r="C94" i="5"/>
  <c r="C213" i="5"/>
  <c r="C19" i="5"/>
  <c r="C144" i="5"/>
  <c r="C22" i="5"/>
  <c r="C69" i="5"/>
  <c r="C191" i="5"/>
  <c r="C150" i="5"/>
  <c r="C55" i="5"/>
  <c r="C127" i="5"/>
  <c r="C40" i="5"/>
  <c r="C117" i="5"/>
  <c r="C206" i="5"/>
  <c r="C93" i="5"/>
  <c r="C30" i="5"/>
  <c r="C143" i="5"/>
  <c r="C222" i="5"/>
  <c r="C234" i="5"/>
  <c r="C68" i="5"/>
  <c r="C105" i="5"/>
  <c r="C100" i="5"/>
  <c r="C166" i="5"/>
  <c r="C121" i="5"/>
  <c r="C62" i="5"/>
  <c r="C226" i="5"/>
  <c r="C164" i="5"/>
  <c r="C114" i="5"/>
  <c r="C99" i="5"/>
  <c r="C196" i="5"/>
  <c r="C181" i="5"/>
  <c r="C102" i="5"/>
  <c r="C59" i="5"/>
  <c r="C89" i="5"/>
  <c r="C28" i="5"/>
  <c r="C7" i="5"/>
  <c r="N7" i="5" s="1"/>
  <c r="C195" i="5"/>
  <c r="C177" i="5"/>
  <c r="C201" i="5"/>
  <c r="C26" i="5"/>
  <c r="C193" i="5"/>
  <c r="C130" i="5"/>
  <c r="C42" i="5"/>
  <c r="C235" i="5"/>
  <c r="C149" i="5"/>
  <c r="C77" i="5"/>
  <c r="C75" i="5"/>
  <c r="C125" i="5"/>
  <c r="C98" i="5"/>
  <c r="C120" i="5"/>
  <c r="C10" i="5"/>
  <c r="N10" i="5" s="1"/>
  <c r="C76" i="5"/>
  <c r="C203" i="5"/>
  <c r="C47" i="5"/>
  <c r="C146" i="5"/>
  <c r="C160" i="5"/>
  <c r="C140" i="5"/>
  <c r="C57" i="5"/>
  <c r="C168" i="5"/>
  <c r="C142" i="5"/>
  <c r="C132" i="5"/>
  <c r="C16" i="5"/>
  <c r="C72" i="5"/>
  <c r="C170" i="5"/>
  <c r="C210" i="5"/>
  <c r="C112" i="5"/>
  <c r="C224" i="5"/>
  <c r="C131" i="5"/>
  <c r="C96" i="5"/>
  <c r="C194" i="5"/>
  <c r="C81" i="5"/>
  <c r="C174" i="5"/>
  <c r="C70" i="5"/>
  <c r="C66" i="5"/>
  <c r="C46" i="5"/>
  <c r="C145" i="5"/>
  <c r="C52" i="5"/>
  <c r="C155" i="5"/>
  <c r="C156" i="5"/>
  <c r="C187" i="5"/>
  <c r="C229" i="5"/>
  <c r="C64" i="5"/>
  <c r="C21" i="5"/>
  <c r="C207" i="5"/>
  <c r="C123" i="5"/>
  <c r="C49" i="5"/>
  <c r="C32" i="5"/>
  <c r="C190" i="5"/>
  <c r="C104" i="5"/>
  <c r="C126" i="5"/>
  <c r="C111" i="5"/>
  <c r="C189" i="5"/>
  <c r="C41" i="5"/>
  <c r="C134" i="5"/>
  <c r="C182" i="5"/>
  <c r="C137" i="5"/>
  <c r="C78" i="5"/>
  <c r="C35" i="5"/>
  <c r="C180" i="5"/>
  <c r="C44" i="5"/>
  <c r="C11" i="5"/>
  <c r="N11" i="5" s="1"/>
  <c r="C212" i="5"/>
  <c r="C128" i="5"/>
  <c r="C115" i="5"/>
  <c r="C14" i="5"/>
  <c r="N14" i="5" s="1"/>
  <c r="C39" i="5"/>
  <c r="C192" i="5"/>
  <c r="C48" i="5"/>
  <c r="C232" i="5"/>
  <c r="C185" i="5"/>
  <c r="C175" i="5"/>
  <c r="C124" i="5"/>
  <c r="C103" i="5"/>
  <c r="C86" i="5"/>
  <c r="C50" i="5"/>
  <c r="C215" i="5"/>
  <c r="C154" i="5"/>
  <c r="C34" i="5"/>
  <c r="C60" i="5"/>
  <c r="C228" i="5"/>
  <c r="C153" i="5"/>
  <c r="C38" i="5"/>
  <c r="C133" i="5"/>
  <c r="C91" i="5"/>
  <c r="C43" i="5"/>
  <c r="C211" i="5"/>
  <c r="C53" i="5"/>
  <c r="C162" i="5"/>
  <c r="C58" i="5"/>
  <c r="C217" i="5"/>
  <c r="C36" i="5"/>
  <c r="C84" i="5"/>
  <c r="C178" i="5"/>
  <c r="C83" i="5"/>
  <c r="C208" i="5"/>
  <c r="C173" i="5"/>
  <c r="C151" i="5"/>
  <c r="C169" i="5"/>
  <c r="C233" i="5"/>
  <c r="C29" i="5"/>
  <c r="C87" i="5"/>
  <c r="C12" i="5"/>
  <c r="N12" i="5" s="1"/>
  <c r="C163" i="5"/>
  <c r="C148" i="5"/>
  <c r="C118" i="5"/>
  <c r="C25" i="5"/>
  <c r="C141" i="5"/>
  <c r="C107" i="5"/>
  <c r="C97" i="5"/>
  <c r="C109" i="5"/>
  <c r="C85" i="5"/>
  <c r="C90" i="5"/>
  <c r="C9" i="5"/>
  <c r="N9" i="5" s="1"/>
  <c r="C172" i="5"/>
  <c r="C223" i="5"/>
  <c r="C158" i="5"/>
  <c r="C31" i="5"/>
  <c r="C27" i="5"/>
  <c r="C15" i="5"/>
  <c r="N15" i="5" s="1"/>
  <c r="C216" i="5"/>
  <c r="C209" i="5"/>
  <c r="C183" i="5"/>
  <c r="C129" i="5"/>
  <c r="C218" i="5"/>
  <c r="C6" i="5"/>
  <c r="N6" i="5" s="1"/>
  <c r="C110" i="5"/>
  <c r="C225" i="5"/>
  <c r="C167" i="5"/>
  <c r="C139" i="5"/>
  <c r="C113" i="5"/>
  <c r="C204" i="5"/>
  <c r="C119" i="5"/>
  <c r="C82" i="5"/>
  <c r="C122" i="5"/>
  <c r="C37" i="5"/>
  <c r="C79" i="5"/>
  <c r="C88" i="5"/>
  <c r="C198" i="5"/>
  <c r="C80" i="5"/>
  <c r="C147" i="5"/>
  <c r="C157" i="5"/>
  <c r="C205" i="5"/>
  <c r="C65" i="5"/>
  <c r="C230" i="5"/>
  <c r="C227" i="5"/>
  <c r="C176" i="5"/>
  <c r="C54" i="5"/>
  <c r="C159" i="5"/>
  <c r="C202" i="5"/>
  <c r="C108" i="5"/>
  <c r="C188" i="5"/>
  <c r="H217" i="5"/>
  <c r="H171" i="5"/>
  <c r="H226" i="5"/>
  <c r="H144" i="5"/>
  <c r="H125" i="5"/>
  <c r="H122" i="5"/>
  <c r="H69" i="5"/>
  <c r="H86" i="5"/>
  <c r="H111" i="5"/>
  <c r="H47" i="5"/>
  <c r="H96" i="5"/>
  <c r="H10" i="5"/>
  <c r="S10" i="5" s="1"/>
  <c r="H31" i="5"/>
  <c r="H189" i="5"/>
  <c r="H145" i="5"/>
  <c r="H57" i="5"/>
  <c r="H213" i="5"/>
  <c r="H167" i="5"/>
  <c r="H210" i="5"/>
  <c r="H140" i="5"/>
  <c r="H121" i="5"/>
  <c r="H118" i="5"/>
  <c r="H65" i="5"/>
  <c r="H82" i="5"/>
  <c r="H108" i="5"/>
  <c r="H43" i="5"/>
  <c r="H80" i="5"/>
  <c r="H8" i="5"/>
  <c r="S8" i="5" s="1"/>
  <c r="H27" i="5"/>
  <c r="H175" i="5"/>
  <c r="H113" i="5"/>
  <c r="H200" i="5"/>
  <c r="H202" i="5"/>
  <c r="H176" i="5"/>
  <c r="H157" i="5"/>
  <c r="H152" i="5"/>
  <c r="H146" i="5"/>
  <c r="H93" i="5"/>
  <c r="H109" i="5"/>
  <c r="H46" i="5"/>
  <c r="H71" i="5"/>
  <c r="H60" i="5"/>
  <c r="H22" i="5"/>
  <c r="H84" i="5"/>
  <c r="H221" i="5"/>
  <c r="H169" i="5"/>
  <c r="H89" i="5"/>
  <c r="H44" i="5"/>
  <c r="H155" i="5"/>
  <c r="H51" i="5"/>
  <c r="H58" i="5"/>
  <c r="H37" i="5"/>
  <c r="H83" i="5"/>
  <c r="H227" i="5"/>
  <c r="H211" i="5"/>
  <c r="H195" i="5"/>
  <c r="H201" i="5"/>
  <c r="H222" i="5"/>
  <c r="H181" i="5"/>
  <c r="H128" i="5"/>
  <c r="H230" i="5"/>
  <c r="H143" i="5"/>
  <c r="H53" i="5"/>
  <c r="H70" i="5"/>
  <c r="H95" i="5"/>
  <c r="H35" i="5"/>
  <c r="H36" i="5"/>
  <c r="H38" i="5"/>
  <c r="H7" i="5"/>
  <c r="S7" i="5" s="1"/>
  <c r="H188" i="5"/>
  <c r="H154" i="5"/>
  <c r="H231" i="5"/>
  <c r="H197" i="5"/>
  <c r="H206" i="5"/>
  <c r="H177" i="5"/>
  <c r="H124" i="5"/>
  <c r="H178" i="5"/>
  <c r="H127" i="5"/>
  <c r="H49" i="5"/>
  <c r="H66" i="5"/>
  <c r="H91" i="5"/>
  <c r="H33" i="5"/>
  <c r="H32" i="5"/>
  <c r="H34" i="5"/>
  <c r="H11" i="5"/>
  <c r="S11" i="5" s="1"/>
  <c r="H156" i="5"/>
  <c r="H110" i="5"/>
  <c r="H225" i="5"/>
  <c r="H179" i="5"/>
  <c r="H160" i="5"/>
  <c r="H186" i="5"/>
  <c r="H133" i="5"/>
  <c r="H130" i="5"/>
  <c r="H77" i="5"/>
  <c r="H94" i="5"/>
  <c r="H119" i="5"/>
  <c r="H55" i="5"/>
  <c r="H123" i="5"/>
  <c r="H14" i="5"/>
  <c r="S14" i="5" s="1"/>
  <c r="H104" i="5"/>
  <c r="H191" i="5"/>
  <c r="H132" i="5"/>
  <c r="H106" i="5"/>
  <c r="H20" i="5"/>
  <c r="H19" i="5"/>
  <c r="H115" i="5"/>
  <c r="H139" i="5"/>
  <c r="H48" i="5"/>
  <c r="H28" i="5"/>
  <c r="H204" i="5"/>
  <c r="H9" i="5"/>
  <c r="S9" i="5" s="1"/>
  <c r="H220" i="5"/>
  <c r="H212" i="5"/>
  <c r="H224" i="5"/>
  <c r="H234" i="5"/>
  <c r="H184" i="5"/>
  <c r="H165" i="5"/>
  <c r="H174" i="5"/>
  <c r="H151" i="5"/>
  <c r="H101" i="5"/>
  <c r="H147" i="5"/>
  <c r="H54" i="5"/>
  <c r="H79" i="5"/>
  <c r="H92" i="5"/>
  <c r="H26" i="5"/>
  <c r="H107" i="5"/>
  <c r="H23" i="5"/>
  <c r="H185" i="5"/>
  <c r="H126" i="5"/>
  <c r="H208" i="5"/>
  <c r="H218" i="5"/>
  <c r="H180" i="5"/>
  <c r="H161" i="5"/>
  <c r="H158" i="5"/>
  <c r="H148" i="5"/>
  <c r="H97" i="5"/>
  <c r="H131" i="5"/>
  <c r="H50" i="5"/>
  <c r="H75" i="5"/>
  <c r="H76" i="5"/>
  <c r="H24" i="5"/>
  <c r="H100" i="5"/>
  <c r="H199" i="5"/>
  <c r="H153" i="5"/>
  <c r="H73" i="5"/>
  <c r="H209" i="5"/>
  <c r="H163" i="5"/>
  <c r="H194" i="5"/>
  <c r="H136" i="5"/>
  <c r="H117" i="5"/>
  <c r="H114" i="5"/>
  <c r="H61" i="5"/>
  <c r="H78" i="5"/>
  <c r="H103" i="5"/>
  <c r="H39" i="5"/>
  <c r="H64" i="5"/>
  <c r="H88" i="5"/>
  <c r="H25" i="5"/>
  <c r="H159" i="5"/>
  <c r="H129" i="5"/>
  <c r="H42" i="5"/>
  <c r="H68" i="5"/>
  <c r="H90" i="5"/>
  <c r="H12" i="5"/>
  <c r="S12" i="5" s="1"/>
  <c r="H74" i="5"/>
  <c r="H41" i="5"/>
  <c r="H207" i="5"/>
  <c r="H232" i="5"/>
  <c r="H216" i="5"/>
  <c r="H13" i="5"/>
  <c r="S13" i="5" s="1"/>
  <c r="H21" i="5"/>
  <c r="H187" i="5"/>
  <c r="H138" i="5"/>
  <c r="H63" i="5"/>
  <c r="H196" i="5"/>
  <c r="H183" i="5"/>
  <c r="H134" i="5"/>
  <c r="H59" i="5"/>
  <c r="H205" i="5"/>
  <c r="H190" i="5"/>
  <c r="H116" i="5"/>
  <c r="H192" i="5"/>
  <c r="H172" i="5"/>
  <c r="H112" i="5"/>
  <c r="H219" i="5"/>
  <c r="H235" i="5"/>
  <c r="H52" i="5"/>
  <c r="H15" i="5"/>
  <c r="S15" i="5" s="1"/>
  <c r="H223" i="5"/>
  <c r="H168" i="5"/>
  <c r="H85" i="5"/>
  <c r="H6" i="5"/>
  <c r="S6" i="5" s="1"/>
  <c r="H170" i="5"/>
  <c r="H164" i="5"/>
  <c r="H81" i="5"/>
  <c r="H182" i="5"/>
  <c r="H214" i="5"/>
  <c r="H173" i="5"/>
  <c r="H45" i="5"/>
  <c r="H30" i="5"/>
  <c r="H142" i="5"/>
  <c r="H72" i="5"/>
  <c r="H203" i="5"/>
  <c r="H17" i="5"/>
  <c r="H137" i="5"/>
  <c r="H150" i="5"/>
  <c r="H149" i="5"/>
  <c r="H102" i="5"/>
  <c r="H18" i="5"/>
  <c r="H105" i="5"/>
  <c r="H198" i="5"/>
  <c r="H98" i="5"/>
  <c r="H16" i="5"/>
  <c r="H215" i="5"/>
  <c r="H120" i="5"/>
  <c r="H62" i="5"/>
  <c r="H29" i="5"/>
  <c r="H67" i="5"/>
  <c r="H99" i="5"/>
  <c r="H228" i="5"/>
  <c r="H233" i="5"/>
  <c r="H141" i="5"/>
  <c r="H166" i="5"/>
  <c r="H229" i="5"/>
  <c r="H135" i="5"/>
  <c r="H40" i="5"/>
  <c r="H193" i="5"/>
  <c r="H162" i="5"/>
  <c r="H87" i="5"/>
  <c r="H56" i="5"/>
  <c r="E104" i="5"/>
  <c r="E47" i="5"/>
  <c r="E169" i="5"/>
  <c r="E179" i="5"/>
  <c r="E183" i="5"/>
  <c r="E178" i="5"/>
  <c r="E7" i="5"/>
  <c r="P7" i="5" s="1"/>
  <c r="E34" i="5"/>
  <c r="E50" i="5"/>
  <c r="E60" i="5"/>
  <c r="E13" i="5"/>
  <c r="P13" i="5" s="1"/>
  <c r="E14" i="5"/>
  <c r="P14" i="5" s="1"/>
  <c r="E213" i="5"/>
  <c r="E29" i="5"/>
  <c r="E189" i="5"/>
  <c r="E46" i="5"/>
  <c r="E27" i="5"/>
  <c r="E217" i="5"/>
  <c r="E78" i="5"/>
  <c r="E234" i="5"/>
  <c r="E127" i="5"/>
  <c r="V10" i="4"/>
  <c r="G11" i="4"/>
  <c r="F12" i="4"/>
  <c r="J11" i="4"/>
  <c r="H11" i="4"/>
  <c r="I11" i="4"/>
  <c r="T10" i="4"/>
  <c r="AF10" i="4" s="1"/>
  <c r="U10" i="4"/>
  <c r="AG10" i="4" s="1"/>
  <c r="S10" i="4"/>
  <c r="AE10" i="4" s="1"/>
  <c r="R10" i="4"/>
  <c r="AD10" i="4" s="1"/>
  <c r="N10" i="4"/>
  <c r="Z10" i="4" s="1"/>
  <c r="O10" i="4"/>
  <c r="AA10" i="4" s="1"/>
  <c r="Q10" i="4"/>
  <c r="AC10" i="4" s="1"/>
  <c r="L10" i="4"/>
  <c r="X10" i="4" s="1"/>
  <c r="P10" i="4"/>
  <c r="AB10" i="4" s="1"/>
  <c r="K10" i="4"/>
  <c r="W10" i="4" s="1"/>
  <c r="M10" i="4"/>
  <c r="Y10" i="4" s="1"/>
  <c r="U15" i="5"/>
  <c r="M16" i="5"/>
  <c r="C36" i="17" l="1"/>
  <c r="A37" i="17"/>
  <c r="G35" i="17"/>
  <c r="K35" i="17"/>
  <c r="O35" i="17"/>
  <c r="M35" i="17"/>
  <c r="R35" i="17"/>
  <c r="S35" i="17" s="1"/>
  <c r="E35" i="17"/>
  <c r="J35" i="17"/>
  <c r="P35" i="17"/>
  <c r="F35" i="17"/>
  <c r="L35" i="17"/>
  <c r="H35" i="17"/>
  <c r="N35" i="17"/>
  <c r="D35" i="17"/>
  <c r="I35" i="17"/>
  <c r="Q34" i="17"/>
  <c r="A9" i="4"/>
  <c r="E9" i="4"/>
  <c r="J6" i="6" s="1"/>
  <c r="B9" i="4"/>
  <c r="B10" i="4"/>
  <c r="E10" i="4"/>
  <c r="V11" i="4"/>
  <c r="F13" i="4"/>
  <c r="H12" i="4"/>
  <c r="I12" i="4"/>
  <c r="G12" i="4"/>
  <c r="J12" i="4"/>
  <c r="A10" i="4"/>
  <c r="S11" i="4"/>
  <c r="AE11" i="4" s="1"/>
  <c r="U11" i="4"/>
  <c r="AG11" i="4" s="1"/>
  <c r="T11" i="4"/>
  <c r="AF11" i="4" s="1"/>
  <c r="O11" i="4"/>
  <c r="AA11" i="4" s="1"/>
  <c r="K11" i="4"/>
  <c r="W11" i="4" s="1"/>
  <c r="P11" i="4"/>
  <c r="AB11" i="4" s="1"/>
  <c r="R11" i="4"/>
  <c r="AD11" i="4" s="1"/>
  <c r="M11" i="4"/>
  <c r="Y11" i="4" s="1"/>
  <c r="Q11" i="4"/>
  <c r="AC11" i="4" s="1"/>
  <c r="L11" i="4"/>
  <c r="X11" i="4" s="1"/>
  <c r="N11" i="4"/>
  <c r="Z11" i="4" s="1"/>
  <c r="U16" i="5"/>
  <c r="M17" i="5"/>
  <c r="S16" i="5"/>
  <c r="T16" i="5"/>
  <c r="N16" i="5"/>
  <c r="Q16" i="5"/>
  <c r="P16" i="5"/>
  <c r="O16" i="5"/>
  <c r="R16" i="5"/>
  <c r="Q35" i="17" l="1"/>
  <c r="C37" i="17"/>
  <c r="A38" i="17"/>
  <c r="G36" i="17"/>
  <c r="K36" i="17"/>
  <c r="O36" i="17"/>
  <c r="D36" i="17"/>
  <c r="N36" i="17"/>
  <c r="F36" i="17"/>
  <c r="L36" i="17"/>
  <c r="I36" i="17"/>
  <c r="H36" i="17"/>
  <c r="M36" i="17"/>
  <c r="R36" i="17"/>
  <c r="S36" i="17" s="1"/>
  <c r="J36" i="17"/>
  <c r="E36" i="17"/>
  <c r="P36" i="17"/>
  <c r="Q12" i="4"/>
  <c r="AC12" i="4" s="1"/>
  <c r="M12" i="4"/>
  <c r="Y12" i="4" s="1"/>
  <c r="P12" i="4"/>
  <c r="AB12" i="4" s="1"/>
  <c r="L12" i="4"/>
  <c r="X12" i="4" s="1"/>
  <c r="K12" i="4"/>
  <c r="W12" i="4" s="1"/>
  <c r="O12" i="4"/>
  <c r="AA12" i="4" s="1"/>
  <c r="N12" i="4"/>
  <c r="Z12" i="4" s="1"/>
  <c r="R12" i="4"/>
  <c r="AD12" i="4" s="1"/>
  <c r="E11" i="4"/>
  <c r="B11" i="4"/>
  <c r="U12" i="4"/>
  <c r="AG12" i="4" s="1"/>
  <c r="T12" i="4"/>
  <c r="AF12" i="4" s="1"/>
  <c r="S12" i="4"/>
  <c r="AE12" i="4" s="1"/>
  <c r="A11" i="4"/>
  <c r="V12" i="4"/>
  <c r="J13" i="4"/>
  <c r="F14" i="4"/>
  <c r="I13" i="4"/>
  <c r="H13" i="4"/>
  <c r="G13" i="4"/>
  <c r="U17" i="5"/>
  <c r="M18" i="5"/>
  <c r="T17" i="5"/>
  <c r="P17" i="5"/>
  <c r="S17" i="5"/>
  <c r="Q17" i="5"/>
  <c r="R17" i="5"/>
  <c r="N17" i="5"/>
  <c r="O17" i="5"/>
  <c r="G37" i="17" l="1"/>
  <c r="K37" i="17"/>
  <c r="O37" i="17"/>
  <c r="J37" i="17"/>
  <c r="H37" i="17"/>
  <c r="M37" i="17"/>
  <c r="R37" i="17"/>
  <c r="S37" i="17" s="1"/>
  <c r="E37" i="17"/>
  <c r="P37" i="17"/>
  <c r="D37" i="17"/>
  <c r="I37" i="17"/>
  <c r="N37" i="17"/>
  <c r="F37" i="17"/>
  <c r="L37" i="17"/>
  <c r="Q36" i="17"/>
  <c r="C38" i="17"/>
  <c r="A39" i="17"/>
  <c r="R13" i="4"/>
  <c r="AD13" i="4" s="1"/>
  <c r="N13" i="4"/>
  <c r="Z13" i="4" s="1"/>
  <c r="Q13" i="4"/>
  <c r="AC13" i="4" s="1"/>
  <c r="M13" i="4"/>
  <c r="Y13" i="4" s="1"/>
  <c r="L13" i="4"/>
  <c r="X13" i="4" s="1"/>
  <c r="P13" i="4"/>
  <c r="AB13" i="4" s="1"/>
  <c r="O13" i="4"/>
  <c r="AA13" i="4" s="1"/>
  <c r="K13" i="4"/>
  <c r="W13" i="4" s="1"/>
  <c r="V13" i="4"/>
  <c r="U13" i="4"/>
  <c r="AG13" i="4" s="1"/>
  <c r="T13" i="4"/>
  <c r="AF13" i="4" s="1"/>
  <c r="S13" i="4"/>
  <c r="AE13" i="4" s="1"/>
  <c r="A12" i="4"/>
  <c r="G14" i="4"/>
  <c r="J14" i="4"/>
  <c r="F15" i="4"/>
  <c r="I14" i="4"/>
  <c r="H14" i="4"/>
  <c r="B12" i="4"/>
  <c r="E12" i="4"/>
  <c r="U18" i="5"/>
  <c r="M19" i="5"/>
  <c r="S18" i="5"/>
  <c r="T18" i="5"/>
  <c r="P18" i="5"/>
  <c r="Q18" i="5"/>
  <c r="R18" i="5"/>
  <c r="N18" i="5"/>
  <c r="O18" i="5"/>
  <c r="Q37" i="17" l="1"/>
  <c r="G38" i="17"/>
  <c r="K38" i="17"/>
  <c r="O38" i="17"/>
  <c r="D38" i="17"/>
  <c r="I38" i="17"/>
  <c r="N38" i="17"/>
  <c r="L38" i="17"/>
  <c r="E38" i="17"/>
  <c r="J38" i="17"/>
  <c r="P38" i="17"/>
  <c r="F38" i="17"/>
  <c r="H38" i="17"/>
  <c r="R38" i="17"/>
  <c r="S38" i="17" s="1"/>
  <c r="M38" i="17"/>
  <c r="A40" i="17"/>
  <c r="C39" i="17"/>
  <c r="V14" i="4"/>
  <c r="E13" i="4"/>
  <c r="B13" i="4"/>
  <c r="H15" i="4"/>
  <c r="G15" i="4"/>
  <c r="J15" i="4"/>
  <c r="I15" i="4"/>
  <c r="F16" i="4"/>
  <c r="O14" i="4"/>
  <c r="AA14" i="4" s="1"/>
  <c r="K14" i="4"/>
  <c r="W14" i="4" s="1"/>
  <c r="R14" i="4"/>
  <c r="AD14" i="4" s="1"/>
  <c r="N14" i="4"/>
  <c r="Z14" i="4" s="1"/>
  <c r="M14" i="4"/>
  <c r="Y14" i="4" s="1"/>
  <c r="Q14" i="4"/>
  <c r="AC14" i="4" s="1"/>
  <c r="P14" i="4"/>
  <c r="AB14" i="4" s="1"/>
  <c r="L14" i="4"/>
  <c r="X14" i="4" s="1"/>
  <c r="S14" i="4"/>
  <c r="AE14" i="4" s="1"/>
  <c r="U14" i="4"/>
  <c r="AG14" i="4" s="1"/>
  <c r="T14" i="4"/>
  <c r="AF14" i="4" s="1"/>
  <c r="A13" i="4"/>
  <c r="U19" i="5"/>
  <c r="M20" i="5"/>
  <c r="T19" i="5"/>
  <c r="R19" i="5"/>
  <c r="S19" i="5"/>
  <c r="O19" i="5"/>
  <c r="Q19" i="5"/>
  <c r="P19" i="5"/>
  <c r="N19" i="5"/>
  <c r="A41" i="17" l="1"/>
  <c r="C40" i="17"/>
  <c r="D39" i="17"/>
  <c r="H39" i="17"/>
  <c r="L39" i="17"/>
  <c r="P39" i="17"/>
  <c r="F39" i="17"/>
  <c r="J39" i="17"/>
  <c r="N39" i="17"/>
  <c r="R39" i="17"/>
  <c r="S39" i="17" s="1"/>
  <c r="E39" i="17"/>
  <c r="I39" i="17"/>
  <c r="M39" i="17"/>
  <c r="K39" i="17"/>
  <c r="O39" i="17"/>
  <c r="G39" i="17"/>
  <c r="Q38" i="17"/>
  <c r="T15" i="4"/>
  <c r="AF15" i="4" s="1"/>
  <c r="S15" i="4"/>
  <c r="AE15" i="4" s="1"/>
  <c r="U15" i="4"/>
  <c r="AG15" i="4" s="1"/>
  <c r="E14" i="4"/>
  <c r="B14" i="4"/>
  <c r="V15" i="4"/>
  <c r="P15" i="4"/>
  <c r="AB15" i="4" s="1"/>
  <c r="L15" i="4"/>
  <c r="X15" i="4" s="1"/>
  <c r="O15" i="4"/>
  <c r="AA15" i="4" s="1"/>
  <c r="K15" i="4"/>
  <c r="W15" i="4" s="1"/>
  <c r="N15" i="4"/>
  <c r="Z15" i="4" s="1"/>
  <c r="R15" i="4"/>
  <c r="AD15" i="4" s="1"/>
  <c r="Q15" i="4"/>
  <c r="AC15" i="4" s="1"/>
  <c r="M15" i="4"/>
  <c r="Y15" i="4" s="1"/>
  <c r="F17" i="4"/>
  <c r="I16" i="4"/>
  <c r="H16" i="4"/>
  <c r="G16" i="4"/>
  <c r="J16" i="4"/>
  <c r="A14" i="4"/>
  <c r="U20" i="5"/>
  <c r="M21" i="5"/>
  <c r="S20" i="5"/>
  <c r="T20" i="5"/>
  <c r="N20" i="5"/>
  <c r="Q20" i="5"/>
  <c r="R20" i="5"/>
  <c r="P20" i="5"/>
  <c r="O20" i="5"/>
  <c r="A42" i="17" l="1"/>
  <c r="C41" i="17"/>
  <c r="Q39" i="17"/>
  <c r="N40" i="17"/>
  <c r="D40" i="17"/>
  <c r="H40" i="17"/>
  <c r="L40" i="17"/>
  <c r="P40" i="17"/>
  <c r="F40" i="17"/>
  <c r="J40" i="17"/>
  <c r="R40" i="17"/>
  <c r="S40" i="17" s="1"/>
  <c r="E40" i="17"/>
  <c r="I40" i="17"/>
  <c r="M40" i="17"/>
  <c r="K40" i="17"/>
  <c r="G40" i="17"/>
  <c r="O40" i="17"/>
  <c r="V16" i="4"/>
  <c r="J17" i="4"/>
  <c r="F18" i="4"/>
  <c r="I17" i="4"/>
  <c r="H17" i="4"/>
  <c r="G17" i="4"/>
  <c r="U16" i="4"/>
  <c r="AG16" i="4" s="1"/>
  <c r="T16" i="4"/>
  <c r="AF16" i="4" s="1"/>
  <c r="S16" i="4"/>
  <c r="AE16" i="4" s="1"/>
  <c r="Q16" i="4"/>
  <c r="AC16" i="4" s="1"/>
  <c r="M16" i="4"/>
  <c r="Y16" i="4" s="1"/>
  <c r="P16" i="4"/>
  <c r="AB16" i="4" s="1"/>
  <c r="L16" i="4"/>
  <c r="X16" i="4" s="1"/>
  <c r="O16" i="4"/>
  <c r="AA16" i="4" s="1"/>
  <c r="K16" i="4"/>
  <c r="W16" i="4" s="1"/>
  <c r="R16" i="4"/>
  <c r="AD16" i="4" s="1"/>
  <c r="N16" i="4"/>
  <c r="Z16" i="4" s="1"/>
  <c r="B15" i="4"/>
  <c r="E15" i="4"/>
  <c r="A15" i="4"/>
  <c r="U21" i="5"/>
  <c r="M22" i="5"/>
  <c r="T21" i="5"/>
  <c r="P21" i="5"/>
  <c r="O21" i="5"/>
  <c r="N21" i="5"/>
  <c r="R21" i="5"/>
  <c r="S21" i="5"/>
  <c r="Q21" i="5"/>
  <c r="N41" i="17" l="1"/>
  <c r="D41" i="17"/>
  <c r="H41" i="17"/>
  <c r="L41" i="17"/>
  <c r="P41" i="17"/>
  <c r="F41" i="17"/>
  <c r="J41" i="17"/>
  <c r="R41" i="17"/>
  <c r="S41" i="17" s="1"/>
  <c r="E41" i="17"/>
  <c r="I41" i="17"/>
  <c r="M41" i="17"/>
  <c r="K41" i="17"/>
  <c r="O41" i="17"/>
  <c r="G41" i="17"/>
  <c r="Q40" i="17"/>
  <c r="A43" i="17"/>
  <c r="C42" i="17"/>
  <c r="E16" i="4"/>
  <c r="B16" i="4"/>
  <c r="G18" i="4"/>
  <c r="J18" i="4"/>
  <c r="F19" i="4"/>
  <c r="I18" i="4"/>
  <c r="H18" i="4"/>
  <c r="V17" i="4"/>
  <c r="R17" i="4"/>
  <c r="AD17" i="4" s="1"/>
  <c r="N17" i="4"/>
  <c r="Z17" i="4" s="1"/>
  <c r="Q17" i="4"/>
  <c r="AC17" i="4" s="1"/>
  <c r="M17" i="4"/>
  <c r="Y17" i="4" s="1"/>
  <c r="P17" i="4"/>
  <c r="AB17" i="4" s="1"/>
  <c r="L17" i="4"/>
  <c r="X17" i="4" s="1"/>
  <c r="K17" i="4"/>
  <c r="W17" i="4" s="1"/>
  <c r="O17" i="4"/>
  <c r="AA17" i="4" s="1"/>
  <c r="U17" i="4"/>
  <c r="AG17" i="4" s="1"/>
  <c r="T17" i="4"/>
  <c r="AF17" i="4" s="1"/>
  <c r="S17" i="4"/>
  <c r="AE17" i="4" s="1"/>
  <c r="A16" i="4"/>
  <c r="U22" i="5"/>
  <c r="M23" i="5"/>
  <c r="R22" i="5"/>
  <c r="T22" i="5"/>
  <c r="S22" i="5"/>
  <c r="P22" i="5"/>
  <c r="O22" i="5"/>
  <c r="Q22" i="5"/>
  <c r="N22" i="5"/>
  <c r="A44" i="17" l="1"/>
  <c r="C44" i="17" s="1"/>
  <c r="C43" i="17"/>
  <c r="Q41" i="17"/>
  <c r="D42" i="17"/>
  <c r="H42" i="17"/>
  <c r="L42" i="17"/>
  <c r="P42" i="17"/>
  <c r="F42" i="17"/>
  <c r="J42" i="17"/>
  <c r="N42" i="17"/>
  <c r="R42" i="17"/>
  <c r="S42" i="17" s="1"/>
  <c r="E42" i="17"/>
  <c r="I42" i="17"/>
  <c r="M42" i="17"/>
  <c r="K42" i="17"/>
  <c r="G42" i="17"/>
  <c r="O42" i="17"/>
  <c r="E17" i="4"/>
  <c r="B17" i="4"/>
  <c r="V18" i="4"/>
  <c r="T18" i="4"/>
  <c r="AF18" i="4" s="1"/>
  <c r="S18" i="4"/>
  <c r="AE18" i="4" s="1"/>
  <c r="U18" i="4"/>
  <c r="AG18" i="4" s="1"/>
  <c r="P18" i="4"/>
  <c r="AB18" i="4" s="1"/>
  <c r="O18" i="4"/>
  <c r="AA18" i="4" s="1"/>
  <c r="Q18" i="4"/>
  <c r="AC18" i="4" s="1"/>
  <c r="K18" i="4"/>
  <c r="W18" i="4" s="1"/>
  <c r="N18" i="4"/>
  <c r="Z18" i="4" s="1"/>
  <c r="M18" i="4"/>
  <c r="Y18" i="4" s="1"/>
  <c r="L18" i="4"/>
  <c r="X18" i="4" s="1"/>
  <c r="R18" i="4"/>
  <c r="AD18" i="4" s="1"/>
  <c r="A17" i="4"/>
  <c r="F20" i="4"/>
  <c r="I19" i="4"/>
  <c r="H19" i="4"/>
  <c r="J19" i="4"/>
  <c r="G19" i="4"/>
  <c r="U23" i="5"/>
  <c r="M24" i="5"/>
  <c r="S23" i="5"/>
  <c r="T23" i="5"/>
  <c r="N23" i="5"/>
  <c r="Q23" i="5"/>
  <c r="R23" i="5"/>
  <c r="O23" i="5"/>
  <c r="P23" i="5"/>
  <c r="F43" i="17" l="1"/>
  <c r="R43" i="17"/>
  <c r="S43" i="17" s="1"/>
  <c r="D43" i="17"/>
  <c r="H43" i="17"/>
  <c r="L43" i="17"/>
  <c r="P43" i="17"/>
  <c r="E43" i="17"/>
  <c r="I43" i="17"/>
  <c r="M43" i="17"/>
  <c r="J43" i="17"/>
  <c r="N43" i="17"/>
  <c r="K43" i="17"/>
  <c r="O43" i="17"/>
  <c r="G43" i="17"/>
  <c r="Q42" i="17"/>
  <c r="D44" i="17"/>
  <c r="H44" i="17"/>
  <c r="L44" i="17"/>
  <c r="P44" i="17"/>
  <c r="E44" i="17"/>
  <c r="I44" i="17"/>
  <c r="M44" i="17"/>
  <c r="O44" i="17"/>
  <c r="K44" i="17"/>
  <c r="F44" i="17"/>
  <c r="N44" i="17"/>
  <c r="G44" i="17"/>
  <c r="J44" i="17"/>
  <c r="R44" i="17"/>
  <c r="S44" i="17" s="1"/>
  <c r="U19" i="4"/>
  <c r="AG19" i="4" s="1"/>
  <c r="T19" i="4"/>
  <c r="AF19" i="4" s="1"/>
  <c r="S19" i="4"/>
  <c r="AE19" i="4" s="1"/>
  <c r="V19" i="4"/>
  <c r="E18" i="4"/>
  <c r="B18" i="4"/>
  <c r="A18" i="4"/>
  <c r="Q19" i="4"/>
  <c r="AC19" i="4" s="1"/>
  <c r="M19" i="4"/>
  <c r="Y19" i="4" s="1"/>
  <c r="P19" i="4"/>
  <c r="AB19" i="4" s="1"/>
  <c r="L19" i="4"/>
  <c r="X19" i="4" s="1"/>
  <c r="R19" i="4"/>
  <c r="AD19" i="4" s="1"/>
  <c r="O19" i="4"/>
  <c r="AA19" i="4" s="1"/>
  <c r="N19" i="4"/>
  <c r="Z19" i="4" s="1"/>
  <c r="K19" i="4"/>
  <c r="W19" i="4" s="1"/>
  <c r="J20" i="4"/>
  <c r="F21" i="4"/>
  <c r="I20" i="4"/>
  <c r="H20" i="4"/>
  <c r="G20" i="4"/>
  <c r="U24" i="5"/>
  <c r="M25" i="5"/>
  <c r="T24" i="5"/>
  <c r="P24" i="5"/>
  <c r="S24" i="5"/>
  <c r="Q24" i="5"/>
  <c r="R24" i="5"/>
  <c r="O24" i="5"/>
  <c r="N24" i="5"/>
  <c r="Q44" i="17" l="1"/>
  <c r="Q43" i="17"/>
  <c r="G21" i="4"/>
  <c r="J21" i="4"/>
  <c r="F22" i="4"/>
  <c r="I21" i="4"/>
  <c r="H21" i="4"/>
  <c r="E19" i="4"/>
  <c r="B19" i="4"/>
  <c r="U20" i="4"/>
  <c r="AG20" i="4" s="1"/>
  <c r="S20" i="4"/>
  <c r="AE20" i="4" s="1"/>
  <c r="T20" i="4"/>
  <c r="AF20" i="4" s="1"/>
  <c r="R20" i="4"/>
  <c r="AD20" i="4" s="1"/>
  <c r="N20" i="4"/>
  <c r="Z20" i="4" s="1"/>
  <c r="Q20" i="4"/>
  <c r="AC20" i="4" s="1"/>
  <c r="M20" i="4"/>
  <c r="Y20" i="4" s="1"/>
  <c r="K20" i="4"/>
  <c r="W20" i="4" s="1"/>
  <c r="P20" i="4"/>
  <c r="AB20" i="4" s="1"/>
  <c r="O20" i="4"/>
  <c r="AA20" i="4" s="1"/>
  <c r="L20" i="4"/>
  <c r="X20" i="4" s="1"/>
  <c r="V20" i="4"/>
  <c r="A19" i="4"/>
  <c r="U25" i="5"/>
  <c r="M26" i="5"/>
  <c r="S25" i="5"/>
  <c r="T25" i="5"/>
  <c r="P25" i="5"/>
  <c r="R25" i="5"/>
  <c r="Q25" i="5"/>
  <c r="N25" i="5"/>
  <c r="O25" i="5"/>
  <c r="A20" i="4" l="1"/>
  <c r="S21" i="4"/>
  <c r="AE21" i="4" s="1"/>
  <c r="U21" i="4"/>
  <c r="AG21" i="4" s="1"/>
  <c r="T21" i="4"/>
  <c r="AF21" i="4" s="1"/>
  <c r="E20" i="4"/>
  <c r="B20" i="4"/>
  <c r="F23" i="4"/>
  <c r="H22" i="4"/>
  <c r="G22" i="4"/>
  <c r="J22" i="4"/>
  <c r="I22" i="4"/>
  <c r="V21" i="4"/>
  <c r="O21" i="4"/>
  <c r="AA21" i="4" s="1"/>
  <c r="K21" i="4"/>
  <c r="W21" i="4" s="1"/>
  <c r="R21" i="4"/>
  <c r="AD21" i="4" s="1"/>
  <c r="N21" i="4"/>
  <c r="Z21" i="4" s="1"/>
  <c r="M21" i="4"/>
  <c r="Y21" i="4" s="1"/>
  <c r="L21" i="4"/>
  <c r="X21" i="4" s="1"/>
  <c r="Q21" i="4"/>
  <c r="AC21" i="4" s="1"/>
  <c r="P21" i="4"/>
  <c r="AB21" i="4" s="1"/>
  <c r="U26" i="5"/>
  <c r="M27" i="5"/>
  <c r="T26" i="5"/>
  <c r="S26" i="5"/>
  <c r="P26" i="5"/>
  <c r="N26" i="5"/>
  <c r="O26" i="5"/>
  <c r="R26" i="5"/>
  <c r="Q26" i="5"/>
  <c r="E21" i="4" l="1"/>
  <c r="B21" i="4"/>
  <c r="T22" i="4"/>
  <c r="AF22" i="4" s="1"/>
  <c r="S22" i="4"/>
  <c r="AE22" i="4" s="1"/>
  <c r="U22" i="4"/>
  <c r="AG22" i="4" s="1"/>
  <c r="F24" i="4"/>
  <c r="I23" i="4"/>
  <c r="J23" i="4"/>
  <c r="H23" i="4"/>
  <c r="G23" i="4"/>
  <c r="A21" i="4"/>
  <c r="V22" i="4"/>
  <c r="P22" i="4"/>
  <c r="AB22" i="4" s="1"/>
  <c r="L22" i="4"/>
  <c r="X22" i="4" s="1"/>
  <c r="O22" i="4"/>
  <c r="AA22" i="4" s="1"/>
  <c r="K22" i="4"/>
  <c r="W22" i="4" s="1"/>
  <c r="N22" i="4"/>
  <c r="Z22" i="4" s="1"/>
  <c r="M22" i="4"/>
  <c r="Y22" i="4" s="1"/>
  <c r="R22" i="4"/>
  <c r="AD22" i="4" s="1"/>
  <c r="Q22" i="4"/>
  <c r="AC22" i="4" s="1"/>
  <c r="U27" i="5"/>
  <c r="M28" i="5"/>
  <c r="S27" i="5"/>
  <c r="T27" i="5"/>
  <c r="R27" i="5"/>
  <c r="N27" i="5"/>
  <c r="Q27" i="5"/>
  <c r="O27" i="5"/>
  <c r="P27" i="5"/>
  <c r="A22" i="4" l="1"/>
  <c r="V23" i="4"/>
  <c r="U23" i="4"/>
  <c r="AG23" i="4" s="1"/>
  <c r="T23" i="4"/>
  <c r="AF23" i="4" s="1"/>
  <c r="S23" i="4"/>
  <c r="AE23" i="4" s="1"/>
  <c r="B22" i="4"/>
  <c r="E22" i="4"/>
  <c r="Q23" i="4"/>
  <c r="AC23" i="4" s="1"/>
  <c r="M23" i="4"/>
  <c r="Y23" i="4" s="1"/>
  <c r="P23" i="4"/>
  <c r="AB23" i="4" s="1"/>
  <c r="K23" i="4"/>
  <c r="W23" i="4" s="1"/>
  <c r="O23" i="4"/>
  <c r="AA23" i="4" s="1"/>
  <c r="R23" i="4"/>
  <c r="AD23" i="4" s="1"/>
  <c r="N23" i="4"/>
  <c r="Z23" i="4" s="1"/>
  <c r="L23" i="4"/>
  <c r="X23" i="4" s="1"/>
  <c r="J24" i="4"/>
  <c r="G24" i="4"/>
  <c r="F25" i="4"/>
  <c r="I24" i="4"/>
  <c r="H24" i="4"/>
  <c r="U28" i="5"/>
  <c r="M29" i="5"/>
  <c r="T28" i="5"/>
  <c r="S28" i="5"/>
  <c r="N28" i="5"/>
  <c r="Q28" i="5"/>
  <c r="R28" i="5"/>
  <c r="P28" i="5"/>
  <c r="O28" i="5"/>
  <c r="V24" i="4" l="1"/>
  <c r="G25" i="4"/>
  <c r="H25" i="4"/>
  <c r="J25" i="4"/>
  <c r="I25" i="4"/>
  <c r="F26" i="4"/>
  <c r="A23" i="4"/>
  <c r="U24" i="4"/>
  <c r="AG24" i="4" s="1"/>
  <c r="T24" i="4"/>
  <c r="AF24" i="4" s="1"/>
  <c r="S24" i="4"/>
  <c r="AE24" i="4" s="1"/>
  <c r="E23" i="4"/>
  <c r="B23" i="4"/>
  <c r="R24" i="4"/>
  <c r="AD24" i="4" s="1"/>
  <c r="N24" i="4"/>
  <c r="Z24" i="4" s="1"/>
  <c r="Q24" i="4"/>
  <c r="AC24" i="4" s="1"/>
  <c r="L24" i="4"/>
  <c r="X24" i="4" s="1"/>
  <c r="P24" i="4"/>
  <c r="AB24" i="4" s="1"/>
  <c r="K24" i="4"/>
  <c r="W24" i="4" s="1"/>
  <c r="O24" i="4"/>
  <c r="AA24" i="4" s="1"/>
  <c r="M24" i="4"/>
  <c r="Y24" i="4" s="1"/>
  <c r="U29" i="5"/>
  <c r="M30" i="5"/>
  <c r="S29" i="5"/>
  <c r="T29" i="5"/>
  <c r="R29" i="5"/>
  <c r="O29" i="5"/>
  <c r="Q29" i="5"/>
  <c r="N29" i="5"/>
  <c r="P29" i="5"/>
  <c r="E24" i="4" l="1"/>
  <c r="B24" i="4"/>
  <c r="F27" i="4"/>
  <c r="H26" i="4"/>
  <c r="I26" i="4"/>
  <c r="G26" i="4"/>
  <c r="J26" i="4"/>
  <c r="O25" i="4"/>
  <c r="AA25" i="4" s="1"/>
  <c r="K25" i="4"/>
  <c r="W25" i="4" s="1"/>
  <c r="R25" i="4"/>
  <c r="AD25" i="4" s="1"/>
  <c r="M25" i="4"/>
  <c r="Y25" i="4" s="1"/>
  <c r="Q25" i="4"/>
  <c r="AC25" i="4" s="1"/>
  <c r="L25" i="4"/>
  <c r="X25" i="4" s="1"/>
  <c r="P25" i="4"/>
  <c r="AB25" i="4" s="1"/>
  <c r="N25" i="4"/>
  <c r="Z25" i="4" s="1"/>
  <c r="S25" i="4"/>
  <c r="AE25" i="4" s="1"/>
  <c r="U25" i="4"/>
  <c r="AG25" i="4" s="1"/>
  <c r="T25" i="4"/>
  <c r="AF25" i="4" s="1"/>
  <c r="A24" i="4"/>
  <c r="V25" i="4"/>
  <c r="U30" i="5"/>
  <c r="M31" i="5"/>
  <c r="S30" i="5"/>
  <c r="R30" i="5"/>
  <c r="T30" i="5"/>
  <c r="O30" i="5"/>
  <c r="P30" i="5"/>
  <c r="Q30" i="5"/>
  <c r="N30" i="5"/>
  <c r="V26" i="4" l="1"/>
  <c r="J27" i="4"/>
  <c r="F28" i="4"/>
  <c r="I27" i="4"/>
  <c r="G27" i="4"/>
  <c r="H27" i="4"/>
  <c r="A25" i="4"/>
  <c r="Q26" i="4"/>
  <c r="AC26" i="4" s="1"/>
  <c r="P26" i="4"/>
  <c r="AB26" i="4" s="1"/>
  <c r="L26" i="4"/>
  <c r="X26" i="4" s="1"/>
  <c r="N26" i="4"/>
  <c r="Z26" i="4" s="1"/>
  <c r="M26" i="4"/>
  <c r="Y26" i="4" s="1"/>
  <c r="K26" i="4"/>
  <c r="W26" i="4" s="1"/>
  <c r="R26" i="4"/>
  <c r="AD26" i="4" s="1"/>
  <c r="O26" i="4"/>
  <c r="AA26" i="4" s="1"/>
  <c r="E25" i="4"/>
  <c r="B25" i="4"/>
  <c r="U26" i="4"/>
  <c r="AG26" i="4" s="1"/>
  <c r="T26" i="4"/>
  <c r="AF26" i="4" s="1"/>
  <c r="S26" i="4"/>
  <c r="AE26" i="4" s="1"/>
  <c r="U31" i="5"/>
  <c r="M32" i="5"/>
  <c r="T31" i="5"/>
  <c r="S31" i="5"/>
  <c r="Q31" i="5"/>
  <c r="O31" i="5"/>
  <c r="N31" i="5"/>
  <c r="R31" i="5"/>
  <c r="P31" i="5"/>
  <c r="A2" i="17" l="1"/>
  <c r="B26" i="4"/>
  <c r="E26" i="4"/>
  <c r="A26" i="4"/>
  <c r="G28" i="4"/>
  <c r="J28" i="4"/>
  <c r="H28" i="4"/>
  <c r="F29" i="4"/>
  <c r="I28" i="4"/>
  <c r="V27" i="4"/>
  <c r="R27" i="4"/>
  <c r="AD27" i="4" s="1"/>
  <c r="N27" i="4"/>
  <c r="Z27" i="4" s="1"/>
  <c r="Q27" i="4"/>
  <c r="AC27" i="4" s="1"/>
  <c r="M27" i="4"/>
  <c r="Y27" i="4" s="1"/>
  <c r="O27" i="4"/>
  <c r="AA27" i="4" s="1"/>
  <c r="L27" i="4"/>
  <c r="X27" i="4" s="1"/>
  <c r="K27" i="4"/>
  <c r="W27" i="4" s="1"/>
  <c r="P27" i="4"/>
  <c r="AB27" i="4" s="1"/>
  <c r="U27" i="4"/>
  <c r="AG27" i="4" s="1"/>
  <c r="T27" i="4"/>
  <c r="AF27" i="4" s="1"/>
  <c r="S27" i="4"/>
  <c r="AE27" i="4" s="1"/>
  <c r="U32" i="5"/>
  <c r="M33" i="5"/>
  <c r="S32" i="5"/>
  <c r="T32" i="5"/>
  <c r="Q32" i="5"/>
  <c r="N32" i="5"/>
  <c r="P32" i="5"/>
  <c r="R32" i="5"/>
  <c r="O32" i="5"/>
  <c r="H29" i="4" l="1"/>
  <c r="G29" i="4"/>
  <c r="F30" i="4"/>
  <c r="I29" i="4"/>
  <c r="J29" i="4"/>
  <c r="S28" i="4"/>
  <c r="AE28" i="4" s="1"/>
  <c r="U28" i="4"/>
  <c r="AG28" i="4" s="1"/>
  <c r="T28" i="4"/>
  <c r="AF28" i="4" s="1"/>
  <c r="O28" i="4"/>
  <c r="AA28" i="4" s="1"/>
  <c r="K28" i="4"/>
  <c r="W28" i="4" s="1"/>
  <c r="R28" i="4"/>
  <c r="AD28" i="4" s="1"/>
  <c r="N28" i="4"/>
  <c r="Z28" i="4" s="1"/>
  <c r="P28" i="4"/>
  <c r="AB28" i="4" s="1"/>
  <c r="M28" i="4"/>
  <c r="Y28" i="4" s="1"/>
  <c r="L28" i="4"/>
  <c r="X28" i="4" s="1"/>
  <c r="Q28" i="4"/>
  <c r="AC28" i="4" s="1"/>
  <c r="A27" i="4"/>
  <c r="E27" i="4"/>
  <c r="B27" i="4"/>
  <c r="V28" i="4"/>
  <c r="U33" i="5"/>
  <c r="M34" i="5"/>
  <c r="S33" i="5"/>
  <c r="T33" i="5"/>
  <c r="O33" i="5"/>
  <c r="P33" i="5"/>
  <c r="Q33" i="5"/>
  <c r="N33" i="5"/>
  <c r="R33" i="5"/>
  <c r="A28" i="4" l="1"/>
  <c r="T29" i="4"/>
  <c r="AF29" i="4" s="1"/>
  <c r="S29" i="4"/>
  <c r="AE29" i="4" s="1"/>
  <c r="U29" i="4"/>
  <c r="AG29" i="4" s="1"/>
  <c r="F31" i="4"/>
  <c r="I30" i="4"/>
  <c r="H30" i="4"/>
  <c r="J30" i="4"/>
  <c r="G30" i="4"/>
  <c r="E28" i="4"/>
  <c r="B28" i="4"/>
  <c r="P29" i="4"/>
  <c r="AB29" i="4" s="1"/>
  <c r="L29" i="4"/>
  <c r="X29" i="4" s="1"/>
  <c r="O29" i="4"/>
  <c r="AA29" i="4" s="1"/>
  <c r="K29" i="4"/>
  <c r="W29" i="4" s="1"/>
  <c r="M29" i="4"/>
  <c r="Y29" i="4" s="1"/>
  <c r="Q29" i="4"/>
  <c r="AC29" i="4" s="1"/>
  <c r="N29" i="4"/>
  <c r="Z29" i="4" s="1"/>
  <c r="R29" i="4"/>
  <c r="AD29" i="4" s="1"/>
  <c r="V29" i="4"/>
  <c r="U34" i="5"/>
  <c r="M35" i="5"/>
  <c r="P34" i="5"/>
  <c r="T34" i="5"/>
  <c r="S34" i="5"/>
  <c r="O34" i="5"/>
  <c r="R34" i="5"/>
  <c r="N34" i="5"/>
  <c r="Q34" i="5"/>
  <c r="U30" i="4" l="1"/>
  <c r="AG30" i="4" s="1"/>
  <c r="T30" i="4"/>
  <c r="AF30" i="4" s="1"/>
  <c r="S30" i="4"/>
  <c r="AE30" i="4" s="1"/>
  <c r="A29" i="4"/>
  <c r="V30" i="4"/>
  <c r="B29" i="4"/>
  <c r="E29" i="4"/>
  <c r="Q30" i="4"/>
  <c r="AC30" i="4" s="1"/>
  <c r="M30" i="4"/>
  <c r="Y30" i="4" s="1"/>
  <c r="P30" i="4"/>
  <c r="AB30" i="4" s="1"/>
  <c r="L30" i="4"/>
  <c r="X30" i="4" s="1"/>
  <c r="N30" i="4"/>
  <c r="Z30" i="4" s="1"/>
  <c r="R30" i="4"/>
  <c r="AD30" i="4" s="1"/>
  <c r="O30" i="4"/>
  <c r="AA30" i="4" s="1"/>
  <c r="K30" i="4"/>
  <c r="W30" i="4" s="1"/>
  <c r="J31" i="4"/>
  <c r="F32" i="4"/>
  <c r="I31" i="4"/>
  <c r="G31" i="4"/>
  <c r="H31" i="4"/>
  <c r="U35" i="5"/>
  <c r="M36" i="5"/>
  <c r="T35" i="5"/>
  <c r="S35" i="5"/>
  <c r="R35" i="5"/>
  <c r="P35" i="5"/>
  <c r="N35" i="5"/>
  <c r="O35" i="5"/>
  <c r="Q35" i="5"/>
  <c r="R31" i="4" l="1"/>
  <c r="AD31" i="4" s="1"/>
  <c r="N31" i="4"/>
  <c r="Z31" i="4" s="1"/>
  <c r="Q31" i="4"/>
  <c r="AC31" i="4" s="1"/>
  <c r="M31" i="4"/>
  <c r="Y31" i="4" s="1"/>
  <c r="O31" i="4"/>
  <c r="AA31" i="4" s="1"/>
  <c r="K31" i="4"/>
  <c r="W31" i="4" s="1"/>
  <c r="P31" i="4"/>
  <c r="AB31" i="4" s="1"/>
  <c r="L31" i="4"/>
  <c r="X31" i="4" s="1"/>
  <c r="E30" i="4"/>
  <c r="B30" i="4"/>
  <c r="U31" i="4"/>
  <c r="AG31" i="4" s="1"/>
  <c r="S31" i="4"/>
  <c r="AE31" i="4" s="1"/>
  <c r="T31" i="4"/>
  <c r="AF31" i="4" s="1"/>
  <c r="G32" i="4"/>
  <c r="J32" i="4"/>
  <c r="H32" i="4"/>
  <c r="I32" i="4"/>
  <c r="F33" i="4"/>
  <c r="A30" i="4"/>
  <c r="V31" i="4"/>
  <c r="U36" i="5"/>
  <c r="M37" i="5"/>
  <c r="S36" i="5"/>
  <c r="T36" i="5"/>
  <c r="Q36" i="5"/>
  <c r="P36" i="5"/>
  <c r="N36" i="5"/>
  <c r="O36" i="5"/>
  <c r="R36" i="5"/>
  <c r="A31" i="4" l="1"/>
  <c r="V32" i="4"/>
  <c r="S32" i="4"/>
  <c r="AE32" i="4" s="1"/>
  <c r="T32" i="4"/>
  <c r="AF32" i="4" s="1"/>
  <c r="U32" i="4"/>
  <c r="AG32" i="4" s="1"/>
  <c r="H33" i="4"/>
  <c r="G33" i="4"/>
  <c r="I33" i="4"/>
  <c r="J33" i="4"/>
  <c r="O32" i="4"/>
  <c r="AA32" i="4" s="1"/>
  <c r="K32" i="4"/>
  <c r="W32" i="4" s="1"/>
  <c r="R32" i="4"/>
  <c r="AD32" i="4" s="1"/>
  <c r="N32" i="4"/>
  <c r="Z32" i="4" s="1"/>
  <c r="P32" i="4"/>
  <c r="AB32" i="4" s="1"/>
  <c r="L32" i="4"/>
  <c r="X32" i="4" s="1"/>
  <c r="Q32" i="4"/>
  <c r="AC32" i="4" s="1"/>
  <c r="M32" i="4"/>
  <c r="Y32" i="4" s="1"/>
  <c r="E31" i="4"/>
  <c r="B31" i="4"/>
  <c r="U37" i="5"/>
  <c r="M38" i="5"/>
  <c r="R37" i="5"/>
  <c r="T37" i="5"/>
  <c r="S37" i="5"/>
  <c r="N37" i="5"/>
  <c r="O37" i="5"/>
  <c r="P37" i="5"/>
  <c r="Q37" i="5"/>
  <c r="T33" i="4" l="1"/>
  <c r="AF33" i="4" s="1"/>
  <c r="S33" i="4"/>
  <c r="AE33" i="4" s="1"/>
  <c r="U33" i="4"/>
  <c r="AG33" i="4" s="1"/>
  <c r="B32" i="4"/>
  <c r="E32" i="4"/>
  <c r="P33" i="4"/>
  <c r="AB33" i="4" s="1"/>
  <c r="L33" i="4"/>
  <c r="X33" i="4" s="1"/>
  <c r="O33" i="4"/>
  <c r="AA33" i="4" s="1"/>
  <c r="K33" i="4"/>
  <c r="W33" i="4" s="1"/>
  <c r="Q33" i="4"/>
  <c r="AC33" i="4" s="1"/>
  <c r="M33" i="4"/>
  <c r="Y33" i="4" s="1"/>
  <c r="R33" i="4"/>
  <c r="AD33" i="4" s="1"/>
  <c r="N33" i="4"/>
  <c r="Z33" i="4" s="1"/>
  <c r="V33" i="4"/>
  <c r="A32" i="4"/>
  <c r="U38" i="5"/>
  <c r="S38" i="5"/>
  <c r="T38" i="5"/>
  <c r="R38" i="5"/>
  <c r="P38" i="5"/>
  <c r="N38" i="5"/>
  <c r="Q38" i="5"/>
  <c r="O38" i="5"/>
  <c r="B33" i="4" l="1"/>
  <c r="E33" i="4"/>
  <c r="A33" i="4"/>
  <c r="W14" i="5"/>
  <c r="AG14" i="5" s="1"/>
  <c r="W38" i="5"/>
  <c r="AG38" i="5" s="1"/>
  <c r="W25" i="5"/>
  <c r="AG25" i="5" s="1"/>
  <c r="W21" i="5"/>
  <c r="AG21" i="5" s="1"/>
  <c r="W17" i="5"/>
  <c r="AG17" i="5" s="1"/>
  <c r="W13" i="5"/>
  <c r="AG13" i="5" s="1"/>
  <c r="W6" i="5"/>
  <c r="AG6" i="5" s="1"/>
  <c r="W9" i="5"/>
  <c r="AG9" i="5" s="1"/>
  <c r="W26" i="5"/>
  <c r="AG26" i="5" s="1"/>
  <c r="W28" i="5"/>
  <c r="AG28" i="5" s="1"/>
  <c r="W11" i="5"/>
  <c r="AG11" i="5" s="1"/>
  <c r="W37" i="5"/>
  <c r="AG37" i="5" s="1"/>
  <c r="W31" i="5"/>
  <c r="AG31" i="5" s="1"/>
  <c r="W35" i="5"/>
  <c r="AG35" i="5" s="1"/>
  <c r="W36" i="5"/>
  <c r="AG36" i="5" s="1"/>
  <c r="W29" i="5"/>
  <c r="AG29" i="5" s="1"/>
  <c r="W15" i="5"/>
  <c r="AG15" i="5" s="1"/>
  <c r="W30" i="5"/>
  <c r="AG30" i="5" s="1"/>
  <c r="W24" i="5"/>
  <c r="AG24" i="5" s="1"/>
  <c r="W33" i="5"/>
  <c r="AG33" i="5" s="1"/>
  <c r="W23" i="5"/>
  <c r="AG23" i="5" s="1"/>
  <c r="W18" i="5"/>
  <c r="AG18" i="5" s="1"/>
  <c r="W10" i="5"/>
  <c r="AG10" i="5" s="1"/>
  <c r="W32" i="5"/>
  <c r="AG32" i="5" s="1"/>
  <c r="W8" i="5"/>
  <c r="AG8" i="5" s="1"/>
  <c r="W12" i="5"/>
  <c r="AG12" i="5" s="1"/>
  <c r="W16" i="5"/>
  <c r="AG16" i="5" s="1"/>
  <c r="W20" i="5"/>
  <c r="AG20" i="5" s="1"/>
  <c r="W34" i="5"/>
  <c r="AG34" i="5" s="1"/>
  <c r="W27" i="5"/>
  <c r="AG27" i="5" s="1"/>
  <c r="W7" i="5"/>
  <c r="AG7" i="5" s="1"/>
  <c r="W19" i="5"/>
  <c r="AG19" i="5" s="1"/>
  <c r="W22" i="5"/>
  <c r="AG22" i="5" s="1"/>
  <c r="Z28" i="5"/>
  <c r="AJ28" i="5" s="1"/>
  <c r="Z13" i="5"/>
  <c r="AJ13" i="5" s="1"/>
  <c r="Z31" i="5"/>
  <c r="AJ31" i="5" s="1"/>
  <c r="Z14" i="5"/>
  <c r="AJ14" i="5" s="1"/>
  <c r="Z20" i="5"/>
  <c r="AJ20" i="5" s="1"/>
  <c r="Z36" i="5"/>
  <c r="AJ36" i="5" s="1"/>
  <c r="Z33" i="5"/>
  <c r="AJ33" i="5" s="1"/>
  <c r="Z23" i="5"/>
  <c r="AJ23" i="5" s="1"/>
  <c r="Z25" i="5"/>
  <c r="AJ25" i="5" s="1"/>
  <c r="Z19" i="5"/>
  <c r="AJ19" i="5" s="1"/>
  <c r="Z27" i="5"/>
  <c r="AJ27" i="5" s="1"/>
  <c r="Z8" i="5"/>
  <c r="AJ8" i="5" s="1"/>
  <c r="Z24" i="5"/>
  <c r="AJ24" i="5" s="1"/>
  <c r="Z30" i="5"/>
  <c r="AJ30" i="5" s="1"/>
  <c r="Z35" i="5"/>
  <c r="AJ35" i="5" s="1"/>
  <c r="Z15" i="5"/>
  <c r="AJ15" i="5" s="1"/>
  <c r="Z26" i="5"/>
  <c r="AJ26" i="5" s="1"/>
  <c r="Z34" i="5"/>
  <c r="AJ34" i="5" s="1"/>
  <c r="Z6" i="5"/>
  <c r="AJ6" i="5" s="1"/>
  <c r="Z21" i="5"/>
  <c r="AJ21" i="5" s="1"/>
  <c r="Z9" i="5"/>
  <c r="AJ9" i="5" s="1"/>
  <c r="Z37" i="5"/>
  <c r="AJ37" i="5" s="1"/>
  <c r="Z17" i="5"/>
  <c r="AJ17" i="5" s="1"/>
  <c r="Z11" i="5"/>
  <c r="AJ11" i="5" s="1"/>
  <c r="Z32" i="5"/>
  <c r="AJ32" i="5" s="1"/>
  <c r="Z12" i="5"/>
  <c r="AJ12" i="5" s="1"/>
  <c r="Z29" i="5"/>
  <c r="AJ29" i="5" s="1"/>
  <c r="Z38" i="5"/>
  <c r="AJ38" i="5" s="1"/>
  <c r="Z7" i="5"/>
  <c r="AJ7" i="5" s="1"/>
  <c r="Z16" i="5"/>
  <c r="AJ16" i="5" s="1"/>
  <c r="Z18" i="5"/>
  <c r="AJ18" i="5" s="1"/>
  <c r="Z22" i="5"/>
  <c r="AJ22" i="5" s="1"/>
  <c r="Z10" i="5"/>
  <c r="AJ10" i="5" s="1"/>
  <c r="AB21" i="5"/>
  <c r="AL21" i="5" s="1"/>
  <c r="AB37" i="5"/>
  <c r="AL37" i="5" s="1"/>
  <c r="AB15" i="5"/>
  <c r="AL15" i="5" s="1"/>
  <c r="AB34" i="5"/>
  <c r="AL34" i="5" s="1"/>
  <c r="AB33" i="5"/>
  <c r="AL33" i="5" s="1"/>
  <c r="AB6" i="5"/>
  <c r="AL6" i="5" s="1"/>
  <c r="AB31" i="5"/>
  <c r="AL31" i="5" s="1"/>
  <c r="AB7" i="5"/>
  <c r="AL7" i="5" s="1"/>
  <c r="AB19" i="5"/>
  <c r="AL19" i="5" s="1"/>
  <c r="AB24" i="5"/>
  <c r="AL24" i="5" s="1"/>
  <c r="AB11" i="5"/>
  <c r="AL11" i="5" s="1"/>
  <c r="AB23" i="5"/>
  <c r="AL23" i="5" s="1"/>
  <c r="AB28" i="5"/>
  <c r="AL28" i="5" s="1"/>
  <c r="AB35" i="5"/>
  <c r="AL35" i="5" s="1"/>
  <c r="AB9" i="5"/>
  <c r="AL9" i="5" s="1"/>
  <c r="AB22" i="5"/>
  <c r="AL22" i="5" s="1"/>
  <c r="AB27" i="5"/>
  <c r="AL27" i="5" s="1"/>
  <c r="AB25" i="5"/>
  <c r="AL25" i="5" s="1"/>
  <c r="AB16" i="5"/>
  <c r="AL16" i="5" s="1"/>
  <c r="AB32" i="5"/>
  <c r="AL32" i="5" s="1"/>
  <c r="AB17" i="5"/>
  <c r="AL17" i="5" s="1"/>
  <c r="AB36" i="5"/>
  <c r="AL36" i="5" s="1"/>
  <c r="AB12" i="5"/>
  <c r="AL12" i="5" s="1"/>
  <c r="AB10" i="5"/>
  <c r="AL10" i="5" s="1"/>
  <c r="AB18" i="5"/>
  <c r="AL18" i="5" s="1"/>
  <c r="AB38" i="5"/>
  <c r="AL38" i="5" s="1"/>
  <c r="AB20" i="5"/>
  <c r="AL20" i="5" s="1"/>
  <c r="AB8" i="5"/>
  <c r="AL8" i="5" s="1"/>
  <c r="AB14" i="5"/>
  <c r="AL14" i="5" s="1"/>
  <c r="AB13" i="5"/>
  <c r="AL13" i="5" s="1"/>
  <c r="AB30" i="5"/>
  <c r="AL30" i="5" s="1"/>
  <c r="AB26" i="5"/>
  <c r="AL26" i="5" s="1"/>
  <c r="AB29" i="5"/>
  <c r="AL29" i="5" s="1"/>
  <c r="AA11" i="5"/>
  <c r="AK11" i="5" s="1"/>
  <c r="AA20" i="5"/>
  <c r="AK20" i="5" s="1"/>
  <c r="AA26" i="5"/>
  <c r="AK26" i="5" s="1"/>
  <c r="AA31" i="5"/>
  <c r="AK31" i="5" s="1"/>
  <c r="AA16" i="5"/>
  <c r="AK16" i="5" s="1"/>
  <c r="AA22" i="5"/>
  <c r="AK22" i="5" s="1"/>
  <c r="AA12" i="5"/>
  <c r="AK12" i="5" s="1"/>
  <c r="AA19" i="5"/>
  <c r="AK19" i="5" s="1"/>
  <c r="AA27" i="5"/>
  <c r="AK27" i="5" s="1"/>
  <c r="AA35" i="5"/>
  <c r="AK35" i="5" s="1"/>
  <c r="AA30" i="5"/>
  <c r="AK30" i="5" s="1"/>
  <c r="AA21" i="5"/>
  <c r="AK21" i="5" s="1"/>
  <c r="AA8" i="5"/>
  <c r="AK8" i="5" s="1"/>
  <c r="AA6" i="5"/>
  <c r="AK6" i="5" s="1"/>
  <c r="AA37" i="5"/>
  <c r="AK37" i="5" s="1"/>
  <c r="AA28" i="5"/>
  <c r="AK28" i="5" s="1"/>
  <c r="AA25" i="5"/>
  <c r="AK25" i="5" s="1"/>
  <c r="AA13" i="5"/>
  <c r="AK13" i="5" s="1"/>
  <c r="AA9" i="5"/>
  <c r="AK9" i="5" s="1"/>
  <c r="AA23" i="5"/>
  <c r="AK23" i="5" s="1"/>
  <c r="AA36" i="5"/>
  <c r="AK36" i="5" s="1"/>
  <c r="AA29" i="5"/>
  <c r="AK29" i="5" s="1"/>
  <c r="AA15" i="5"/>
  <c r="AK15" i="5" s="1"/>
  <c r="AA10" i="5"/>
  <c r="AK10" i="5" s="1"/>
  <c r="AA7" i="5"/>
  <c r="AK7" i="5" s="1"/>
  <c r="AA18" i="5"/>
  <c r="AK18" i="5" s="1"/>
  <c r="AA14" i="5"/>
  <c r="AK14" i="5" s="1"/>
  <c r="AA17" i="5"/>
  <c r="AK17" i="5" s="1"/>
  <c r="AA32" i="5"/>
  <c r="AK32" i="5" s="1"/>
  <c r="AA34" i="5"/>
  <c r="AK34" i="5" s="1"/>
  <c r="AA38" i="5"/>
  <c r="AK38" i="5" s="1"/>
  <c r="AA24" i="5"/>
  <c r="AK24" i="5" s="1"/>
  <c r="AA33" i="5"/>
  <c r="AK33" i="5" s="1"/>
  <c r="Y24" i="5"/>
  <c r="AI24" i="5" s="1"/>
  <c r="Y27" i="5"/>
  <c r="AI27" i="5" s="1"/>
  <c r="Y30" i="5"/>
  <c r="AI30" i="5" s="1"/>
  <c r="Y17" i="5"/>
  <c r="AI17" i="5" s="1"/>
  <c r="Y28" i="5"/>
  <c r="AI28" i="5" s="1"/>
  <c r="Y22" i="5"/>
  <c r="AI22" i="5" s="1"/>
  <c r="Y19" i="5"/>
  <c r="AI19" i="5" s="1"/>
  <c r="Y11" i="5"/>
  <c r="AI11" i="5" s="1"/>
  <c r="Y15" i="5"/>
  <c r="AI15" i="5" s="1"/>
  <c r="Y35" i="5"/>
  <c r="AI35" i="5" s="1"/>
  <c r="Y29" i="5"/>
  <c r="AI29" i="5" s="1"/>
  <c r="Y20" i="5"/>
  <c r="AI20" i="5" s="1"/>
  <c r="Y37" i="5"/>
  <c r="AI37" i="5" s="1"/>
  <c r="Y36" i="5"/>
  <c r="AI36" i="5" s="1"/>
  <c r="Y10" i="5"/>
  <c r="AI10" i="5" s="1"/>
  <c r="Y23" i="5"/>
  <c r="AI23" i="5" s="1"/>
  <c r="Y9" i="5"/>
  <c r="AI9" i="5" s="1"/>
  <c r="Y14" i="5"/>
  <c r="AI14" i="5" s="1"/>
  <c r="Y18" i="5"/>
  <c r="AI18" i="5" s="1"/>
  <c r="Y34" i="5"/>
  <c r="AI34" i="5" s="1"/>
  <c r="Y31" i="5"/>
  <c r="AI31" i="5" s="1"/>
  <c r="Y13" i="5"/>
  <c r="AI13" i="5" s="1"/>
  <c r="Y21" i="5"/>
  <c r="AI21" i="5" s="1"/>
  <c r="Y33" i="5"/>
  <c r="AI33" i="5" s="1"/>
  <c r="Y38" i="5"/>
  <c r="AI38" i="5" s="1"/>
  <c r="Y7" i="5"/>
  <c r="AI7" i="5" s="1"/>
  <c r="Y16" i="5"/>
  <c r="AI16" i="5" s="1"/>
  <c r="Y25" i="5"/>
  <c r="AI25" i="5" s="1"/>
  <c r="Y32" i="5"/>
  <c r="AI32" i="5" s="1"/>
  <c r="Y8" i="5"/>
  <c r="AI8" i="5" s="1"/>
  <c r="Y6" i="5"/>
  <c r="AI6" i="5" s="1"/>
  <c r="Y26" i="5"/>
  <c r="AI26" i="5" s="1"/>
  <c r="Y12" i="5"/>
  <c r="AI12" i="5" s="1"/>
  <c r="V9" i="5"/>
  <c r="V7" i="5"/>
  <c r="V27" i="5"/>
  <c r="AF27" i="5" s="1"/>
  <c r="V34" i="5"/>
  <c r="AF34" i="5" s="1"/>
  <c r="V37" i="5"/>
  <c r="AF37" i="5" s="1"/>
  <c r="V20" i="5"/>
  <c r="AF20" i="5" s="1"/>
  <c r="V28" i="5"/>
  <c r="AF28" i="5" s="1"/>
  <c r="V35" i="5"/>
  <c r="AF35" i="5" s="1"/>
  <c r="V33" i="5"/>
  <c r="AF33" i="5" s="1"/>
  <c r="V12" i="5"/>
  <c r="V11" i="5"/>
  <c r="V36" i="5"/>
  <c r="AF36" i="5" s="1"/>
  <c r="V22" i="5"/>
  <c r="AF22" i="5" s="1"/>
  <c r="V16" i="5"/>
  <c r="V19" i="5"/>
  <c r="V24" i="5"/>
  <c r="AF24" i="5" s="1"/>
  <c r="V17" i="5"/>
  <c r="V32" i="5"/>
  <c r="AF32" i="5" s="1"/>
  <c r="V10" i="5"/>
  <c r="V8" i="5"/>
  <c r="V6" i="5"/>
  <c r="V13" i="5"/>
  <c r="V26" i="5"/>
  <c r="AF26" i="5" s="1"/>
  <c r="V21" i="5"/>
  <c r="AF21" i="5" s="1"/>
  <c r="V31" i="5"/>
  <c r="AF31" i="5" s="1"/>
  <c r="V25" i="5"/>
  <c r="AF25" i="5" s="1"/>
  <c r="V29" i="5"/>
  <c r="AF29" i="5" s="1"/>
  <c r="V30" i="5"/>
  <c r="AF30" i="5" s="1"/>
  <c r="V18" i="5"/>
  <c r="V14" i="5"/>
  <c r="V23" i="5"/>
  <c r="AF23" i="5" s="1"/>
  <c r="V38" i="5"/>
  <c r="AF38" i="5" s="1"/>
  <c r="V15" i="5"/>
  <c r="X22" i="5"/>
  <c r="AH22" i="5" s="1"/>
  <c r="X19" i="5"/>
  <c r="AH19" i="5" s="1"/>
  <c r="X6" i="5"/>
  <c r="AH6" i="5" s="1"/>
  <c r="X20" i="5"/>
  <c r="AH20" i="5" s="1"/>
  <c r="X32" i="5"/>
  <c r="AH32" i="5" s="1"/>
  <c r="X7" i="5"/>
  <c r="AH7" i="5" s="1"/>
  <c r="X9" i="5"/>
  <c r="AH9" i="5" s="1"/>
  <c r="X26" i="5"/>
  <c r="AH26" i="5" s="1"/>
  <c r="X11" i="5"/>
  <c r="AH11" i="5" s="1"/>
  <c r="X18" i="5"/>
  <c r="AH18" i="5" s="1"/>
  <c r="X36" i="5"/>
  <c r="AH36" i="5" s="1"/>
  <c r="X30" i="5"/>
  <c r="AH30" i="5" s="1"/>
  <c r="X31" i="5"/>
  <c r="AH31" i="5" s="1"/>
  <c r="X29" i="5"/>
  <c r="AH29" i="5" s="1"/>
  <c r="X14" i="5"/>
  <c r="AH14" i="5" s="1"/>
  <c r="X10" i="5"/>
  <c r="AH10" i="5" s="1"/>
  <c r="X24" i="5"/>
  <c r="AH24" i="5" s="1"/>
  <c r="X17" i="5"/>
  <c r="AH17" i="5" s="1"/>
  <c r="X35" i="5"/>
  <c r="AH35" i="5" s="1"/>
  <c r="X12" i="5"/>
  <c r="AH12" i="5" s="1"/>
  <c r="X16" i="5"/>
  <c r="AH16" i="5" s="1"/>
  <c r="X15" i="5"/>
  <c r="AH15" i="5" s="1"/>
  <c r="X27" i="5"/>
  <c r="AH27" i="5" s="1"/>
  <c r="X33" i="5"/>
  <c r="AH33" i="5" s="1"/>
  <c r="X28" i="5"/>
  <c r="AH28" i="5" s="1"/>
  <c r="X38" i="5"/>
  <c r="AH38" i="5" s="1"/>
  <c r="X8" i="5"/>
  <c r="AH8" i="5" s="1"/>
  <c r="X25" i="5"/>
  <c r="AH25" i="5" s="1"/>
  <c r="X13" i="5"/>
  <c r="AH13" i="5" s="1"/>
  <c r="X23" i="5"/>
  <c r="AH23" i="5" s="1"/>
  <c r="X34" i="5"/>
  <c r="AH34" i="5" s="1"/>
  <c r="X21" i="5"/>
  <c r="AH21" i="5" s="1"/>
  <c r="X37" i="5"/>
  <c r="AH37" i="5" s="1"/>
  <c r="AD25" i="5" l="1"/>
  <c r="AD20" i="5"/>
  <c r="L13" i="5"/>
  <c r="AF13" i="5"/>
  <c r="AD13" i="5" s="1"/>
  <c r="AF16" i="5"/>
  <c r="AD16" i="5" s="1"/>
  <c r="L16" i="5"/>
  <c r="AD23" i="5"/>
  <c r="AD29" i="5"/>
  <c r="AD26" i="5"/>
  <c r="AF10" i="5"/>
  <c r="AD10" i="5" s="1"/>
  <c r="L10" i="5"/>
  <c r="L19" i="5"/>
  <c r="AF19" i="5"/>
  <c r="AD19" i="5" s="1"/>
  <c r="AF11" i="5"/>
  <c r="AD11" i="5" s="1"/>
  <c r="L11" i="5"/>
  <c r="AD28" i="5"/>
  <c r="AD27" i="5"/>
  <c r="L14" i="5"/>
  <c r="AF14" i="5"/>
  <c r="AD14" i="5" s="1"/>
  <c r="L7" i="5"/>
  <c r="AF7" i="5"/>
  <c r="AD7" i="5" s="1"/>
  <c r="AF15" i="5"/>
  <c r="AD15" i="5" s="1"/>
  <c r="L15" i="5"/>
  <c r="L18" i="5"/>
  <c r="AF18" i="5"/>
  <c r="AD18" i="5" s="1"/>
  <c r="AD31" i="5"/>
  <c r="L6" i="5"/>
  <c r="AF6" i="5"/>
  <c r="AD6" i="5" s="1"/>
  <c r="AF17" i="5"/>
  <c r="AD17" i="5" s="1"/>
  <c r="L17" i="5"/>
  <c r="AD22" i="5"/>
  <c r="AD33" i="5"/>
  <c r="AD37" i="5"/>
  <c r="AF9" i="5"/>
  <c r="AD9" i="5" s="1"/>
  <c r="L9" i="5"/>
  <c r="AD32" i="5"/>
  <c r="L12" i="5"/>
  <c r="AF12" i="5"/>
  <c r="AD12" i="5" s="1"/>
  <c r="AD38" i="5"/>
  <c r="AD30" i="5"/>
  <c r="AD21" i="5"/>
  <c r="L8" i="5"/>
  <c r="AF8" i="5"/>
  <c r="AD8" i="5" s="1"/>
  <c r="AD24" i="5"/>
  <c r="AD36" i="5"/>
  <c r="AD35" i="5"/>
  <c r="AD34" i="5"/>
  <c r="N1" i="5" l="1"/>
</calcChain>
</file>

<file path=xl/comments1.xml><?xml version="1.0" encoding="utf-8"?>
<comments xmlns="http://schemas.openxmlformats.org/spreadsheetml/2006/main">
  <authors>
    <author>Auteur</author>
  </authors>
  <commentList>
    <comment ref="Z14" authorId="0">
      <text>
        <r>
          <rPr>
            <b/>
            <sz val="9"/>
            <color indexed="81"/>
            <rFont val="Tahoma"/>
            <family val="2"/>
          </rPr>
          <t>CONGES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<sst xmlns="http://schemas.openxmlformats.org/spreadsheetml/2006/main" count="4183" uniqueCount="1071">
  <si>
    <t>Agent</t>
  </si>
  <si>
    <t>Date debut</t>
  </si>
  <si>
    <t>Date fin</t>
  </si>
  <si>
    <t>Formules</t>
  </si>
  <si>
    <t>jour</t>
  </si>
  <si>
    <t>mois</t>
  </si>
  <si>
    <t>annee</t>
  </si>
  <si>
    <t>Dimanche</t>
  </si>
  <si>
    <t>Noel</t>
  </si>
  <si>
    <t>Nouvel an</t>
  </si>
  <si>
    <t>Fête du travail</t>
  </si>
  <si>
    <t>Victoire 39 /45</t>
  </si>
  <si>
    <t>Fête nationnale</t>
  </si>
  <si>
    <t>Assomption</t>
  </si>
  <si>
    <t>Armistice 14/18</t>
  </si>
  <si>
    <t>Toussaint</t>
  </si>
  <si>
    <t>Ascension</t>
  </si>
  <si>
    <t>Pentecôte</t>
  </si>
  <si>
    <t>ref</t>
  </si>
  <si>
    <t>debut</t>
  </si>
  <si>
    <t>fin</t>
  </si>
  <si>
    <t>am/pm</t>
  </si>
  <si>
    <t>note</t>
  </si>
  <si>
    <t>x</t>
  </si>
  <si>
    <t>DT</t>
  </si>
  <si>
    <t>J1</t>
  </si>
  <si>
    <t>J2</t>
  </si>
  <si>
    <t>J3</t>
  </si>
  <si>
    <t>J4</t>
  </si>
  <si>
    <t>J5</t>
  </si>
  <si>
    <t>J6</t>
  </si>
  <si>
    <t>J7</t>
  </si>
  <si>
    <t>Ligne</t>
  </si>
  <si>
    <t>agent</t>
  </si>
  <si>
    <t>NB</t>
  </si>
  <si>
    <t/>
  </si>
  <si>
    <t>Lignes (LigTab)</t>
  </si>
  <si>
    <t>agents (Agent)</t>
  </si>
  <si>
    <t>dépasser</t>
  </si>
  <si>
    <t>A</t>
  </si>
  <si>
    <t>E</t>
  </si>
  <si>
    <t>G</t>
  </si>
  <si>
    <t>J</t>
  </si>
  <si>
    <t>ligne</t>
  </si>
  <si>
    <t>janv</t>
  </si>
  <si>
    <t>fev</t>
  </si>
  <si>
    <t>mars</t>
  </si>
  <si>
    <t>avr</t>
  </si>
  <si>
    <t>mai</t>
  </si>
  <si>
    <t>juin</t>
  </si>
  <si>
    <t>juil</t>
  </si>
  <si>
    <t>aout</t>
  </si>
  <si>
    <t>oct</t>
  </si>
  <si>
    <t>nov</t>
  </si>
  <si>
    <t>dec</t>
  </si>
  <si>
    <t>sept</t>
  </si>
  <si>
    <t>No semaine</t>
  </si>
  <si>
    <t>LUNDI</t>
  </si>
  <si>
    <t>MARDI</t>
  </si>
  <si>
    <t>MERCREDI</t>
  </si>
  <si>
    <t>JEUDI</t>
  </si>
  <si>
    <t>VENDREDI</t>
  </si>
  <si>
    <t>SAMEDI</t>
  </si>
  <si>
    <t>DIMANCHE</t>
  </si>
  <si>
    <t>En tete</t>
  </si>
  <si>
    <t>Legende 1</t>
  </si>
  <si>
    <t>Legende 2</t>
  </si>
  <si>
    <t>Legende 3</t>
  </si>
  <si>
    <t>Legende 4</t>
  </si>
  <si>
    <t>Legende 5</t>
  </si>
  <si>
    <t>Legende 6</t>
  </si>
  <si>
    <t>Legende 7</t>
  </si>
  <si>
    <t>Legende 8</t>
  </si>
  <si>
    <t>Legende 9</t>
  </si>
  <si>
    <t>Legende 10</t>
  </si>
  <si>
    <t xml:space="preserve">L </t>
  </si>
  <si>
    <t>N</t>
  </si>
  <si>
    <t>D</t>
  </si>
  <si>
    <t>S</t>
  </si>
  <si>
    <t xml:space="preserve"> -</t>
  </si>
  <si>
    <t>legendes</t>
  </si>
  <si>
    <t>Texte affiché</t>
  </si>
  <si>
    <t>M</t>
  </si>
  <si>
    <t>Montage</t>
  </si>
  <si>
    <t>Préparation</t>
  </si>
  <si>
    <t>Réunion</t>
  </si>
  <si>
    <t>Ligne séléctionnée</t>
  </si>
  <si>
    <t>nouveau</t>
  </si>
  <si>
    <t>Formulaire</t>
  </si>
  <si>
    <t>Entete</t>
  </si>
  <si>
    <t>Titre</t>
  </si>
  <si>
    <t>mode</t>
  </si>
  <si>
    <t>modification</t>
  </si>
  <si>
    <t>selection</t>
  </si>
  <si>
    <t>titre</t>
  </si>
  <si>
    <t>pas de mode</t>
  </si>
  <si>
    <t>max</t>
  </si>
  <si>
    <t>hauteur</t>
  </si>
  <si>
    <t>Lundi de Pâque</t>
  </si>
  <si>
    <t>Démontage</t>
  </si>
  <si>
    <t>Formation</t>
  </si>
  <si>
    <t>Matin</t>
  </si>
  <si>
    <t>Rendez-vous</t>
  </si>
  <si>
    <t>1</t>
  </si>
  <si>
    <t>2</t>
  </si>
  <si>
    <t>DT VALIDE ?</t>
  </si>
  <si>
    <t>3</t>
  </si>
  <si>
    <t>4</t>
  </si>
  <si>
    <t>5</t>
  </si>
  <si>
    <t>6</t>
  </si>
  <si>
    <t>7</t>
  </si>
  <si>
    <t>8</t>
  </si>
  <si>
    <t>9</t>
  </si>
  <si>
    <t>0</t>
  </si>
  <si>
    <t>somme</t>
  </si>
  <si>
    <t>VALIDE ?</t>
  </si>
  <si>
    <t>Date Valide?</t>
  </si>
  <si>
    <t>MESSAGE</t>
  </si>
  <si>
    <t>ERREUR DT</t>
  </si>
  <si>
    <t>ERREUR DATE</t>
  </si>
  <si>
    <t>VALIDE?</t>
  </si>
  <si>
    <t>ligne du tableau</t>
  </si>
  <si>
    <t>PAS DE DOUBLON DT?</t>
  </si>
  <si>
    <t>ligne bdd</t>
  </si>
  <si>
    <t>mot</t>
  </si>
  <si>
    <t>hors exeption</t>
  </si>
  <si>
    <t>exeption mode modification</t>
  </si>
  <si>
    <t xml:space="preserve"> ERREUR DOUBLON DT</t>
  </si>
  <si>
    <t>URGENT</t>
  </si>
  <si>
    <t>Après Midi</t>
  </si>
  <si>
    <t>Amprès-midi</t>
  </si>
  <si>
    <t>Bouton</t>
  </si>
  <si>
    <t>Congé</t>
  </si>
  <si>
    <t>Olivier</t>
  </si>
  <si>
    <t>Jimmy</t>
  </si>
  <si>
    <t>Yannick</t>
  </si>
  <si>
    <t>Richard</t>
  </si>
  <si>
    <t>Eddy</t>
  </si>
  <si>
    <t>Stéphane T</t>
  </si>
  <si>
    <t>Yoan</t>
  </si>
  <si>
    <t>Bruno</t>
  </si>
  <si>
    <t>Stéphane B</t>
  </si>
  <si>
    <t>Recherche DT</t>
  </si>
  <si>
    <t>ligne LB</t>
  </si>
  <si>
    <t>dimanche</t>
  </si>
  <si>
    <t>lundi</t>
  </si>
  <si>
    <t>mardi</t>
  </si>
  <si>
    <t>mercredi</t>
  </si>
  <si>
    <t>jeudi</t>
  </si>
  <si>
    <t>vendredi</t>
  </si>
  <si>
    <t>samedi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</si>
  <si>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</si>
  <si>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</si>
  <si>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</si>
  <si>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</si>
  <si>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</si>
  <si>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</si>
  <si>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</si>
  <si>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</si>
  <si>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</si>
  <si>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</si>
  <si>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</si>
  <si>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</si>
  <si>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Index</t>
  </si>
  <si>
    <t>nb</t>
  </si>
  <si>
    <t>doublon?</t>
  </si>
  <si>
    <t>PLANNING</t>
  </si>
  <si>
    <t>exclu</t>
  </si>
  <si>
    <t>code couleur</t>
  </si>
  <si>
    <t>ref color</t>
  </si>
  <si>
    <t>texte</t>
  </si>
  <si>
    <t>Couleur</t>
  </si>
  <si>
    <t>Conversion</t>
  </si>
  <si>
    <t>col</t>
  </si>
  <si>
    <t>lig</t>
  </si>
  <si>
    <t>&amp;H8000000B</t>
  </si>
  <si>
    <t>&amp;H000000FF</t>
  </si>
  <si>
    <t>&amp;H0000FF00</t>
  </si>
  <si>
    <t>&amp;H00FF0000</t>
  </si>
  <si>
    <t>&amp;H0000FFFF</t>
  </si>
  <si>
    <t>&amp;H00FF80FF</t>
  </si>
  <si>
    <t>&amp;H00FFFF00</t>
  </si>
  <si>
    <t>&amp;H00000080</t>
  </si>
  <si>
    <t>&amp;H00004000</t>
  </si>
  <si>
    <t>&amp;H0000C0C0</t>
  </si>
  <si>
    <t>&amp;H00800080</t>
  </si>
  <si>
    <t>&amp;H00C0C000</t>
  </si>
  <si>
    <t>&amp;H00808080</t>
  </si>
  <si>
    <t>&amp;H000080FF</t>
  </si>
  <si>
    <t>&amp;H80000002</t>
  </si>
  <si>
    <t>&amp;H0080FF80</t>
  </si>
  <si>
    <t>&amp;H00FFC0C0</t>
  </si>
  <si>
    <t>&amp;H00FF8080</t>
  </si>
  <si>
    <t>&amp;H00FFFFC0</t>
  </si>
  <si>
    <t>&amp;H80000018</t>
  </si>
  <si>
    <t>index bouton</t>
  </si>
  <si>
    <t>Modifié</t>
  </si>
  <si>
    <t>bouton index</t>
  </si>
  <si>
    <t>Erreur</t>
  </si>
  <si>
    <t>Neutre</t>
  </si>
  <si>
    <t>Couleur.Show</t>
  </si>
  <si>
    <t>"</t>
  </si>
  <si>
    <t>Sheets("couleur").range("D2") = Label2.Name</t>
  </si>
  <si>
    <t>Private Sub Label2_Click()</t>
  </si>
  <si>
    <t>End Sub</t>
  </si>
  <si>
    <t>Private Sub Label3_Click()</t>
  </si>
  <si>
    <t>Private Sub Label4_Click()</t>
  </si>
  <si>
    <t>Private Sub Label5_Click()</t>
  </si>
  <si>
    <t>Private Sub Label6_Click()</t>
  </si>
  <si>
    <t>Private Sub Label7_Click()</t>
  </si>
  <si>
    <t>Private Sub Label8_Click()</t>
  </si>
  <si>
    <t>Private Sub Label9_Click()</t>
  </si>
  <si>
    <t>Private Sub Label10_Click()</t>
  </si>
  <si>
    <t>Private Sub Label11_Click()</t>
  </si>
  <si>
    <t>Private Sub Label12_Click()</t>
  </si>
  <si>
    <t>Private Sub Label13_Click()</t>
  </si>
  <si>
    <t>Private Sub Label14_Click()</t>
  </si>
  <si>
    <t>Private Sub Label15_Click()</t>
  </si>
  <si>
    <t>Private Sub Label16_Click()</t>
  </si>
  <si>
    <t>Private Sub Label17_Click()</t>
  </si>
  <si>
    <t>Private Sub Label18_Click()</t>
  </si>
  <si>
    <t>Private Sub Label19_Click()</t>
  </si>
  <si>
    <t>Private Sub Label20_Click()</t>
  </si>
  <si>
    <t>Private Sub Label21_Click()</t>
  </si>
  <si>
    <t>Private Sub Label22_Click()</t>
  </si>
  <si>
    <t>Private Sub Label23_Click()</t>
  </si>
  <si>
    <t>Private Sub Label24_Click()</t>
  </si>
  <si>
    <t>Private Sub Label25_Click()</t>
  </si>
  <si>
    <t>Private Sub Label26_Click()</t>
  </si>
  <si>
    <t>Private Sub Label27_Click()</t>
  </si>
  <si>
    <t>Private Sub Label28_Click()</t>
  </si>
  <si>
    <t>Private Sub Label29_Click()</t>
  </si>
  <si>
    <t>Private Sub Label30_Click()</t>
  </si>
  <si>
    <t>Private Sub Label31_Click()</t>
  </si>
  <si>
    <t>Private Sub Label32_Click()</t>
  </si>
  <si>
    <t>Private Sub Label33_Click()</t>
  </si>
  <si>
    <t>Private Sub Label34_Click()</t>
  </si>
  <si>
    <t>Private Sub Label35_Click()</t>
  </si>
  <si>
    <t>Private Sub Label36_Click()</t>
  </si>
  <si>
    <t>Private Sub Label37_Click()</t>
  </si>
  <si>
    <t>Private Sub Label38_Click()</t>
  </si>
  <si>
    <t>Private Sub Label39_Click()</t>
  </si>
  <si>
    <t>Private Sub Label40_Click()</t>
  </si>
  <si>
    <t>Private Sub Label41_Click()</t>
  </si>
  <si>
    <t>Private Sub Label42_Click()</t>
  </si>
  <si>
    <t>Private Sub Label43_Click()</t>
  </si>
  <si>
    <t>Private Sub Label44_Click()</t>
  </si>
  <si>
    <t>Private Sub Label45_Click()</t>
  </si>
  <si>
    <t>Private Sub Label46_Click()</t>
  </si>
  <si>
    <t>Private Sub Label47_Click()</t>
  </si>
  <si>
    <t>Private Sub Label48_Click()</t>
  </si>
  <si>
    <t>Private Sub Label49_Click()</t>
  </si>
  <si>
    <t>Private Sub Label50_Click()</t>
  </si>
  <si>
    <t>Private Sub Label51_Click()</t>
  </si>
  <si>
    <t>Private Sub Label52_Click()</t>
  </si>
  <si>
    <t>Private Sub Label53_Click()</t>
  </si>
  <si>
    <t>Private Sub Label54_Click()</t>
  </si>
  <si>
    <t>Private Sub Label55_Click()</t>
  </si>
  <si>
    <t>Private Sub Label56_Click()</t>
  </si>
  <si>
    <t>Private Sub Label57_Click()</t>
  </si>
  <si>
    <t>Private Sub Label58_Click()</t>
  </si>
  <si>
    <t>Private Sub Label59_Click()</t>
  </si>
  <si>
    <t>Private Sub Label60_Click()</t>
  </si>
  <si>
    <t>Private Sub Label61_Click()</t>
  </si>
  <si>
    <t>Private Sub Label62_Click()</t>
  </si>
  <si>
    <t>Private Sub Label63_Click()</t>
  </si>
  <si>
    <t>Private Sub Label64_Click()</t>
  </si>
  <si>
    <t>Private Sub Label65_Click()</t>
  </si>
  <si>
    <t>Private Sub Label66_Click()</t>
  </si>
  <si>
    <t>Private Sub Label67_Click()</t>
  </si>
  <si>
    <t>Private Sub Label68_Click()</t>
  </si>
  <si>
    <t>Private Sub Label69_Click()</t>
  </si>
  <si>
    <t>Private Sub Label70_Click()</t>
  </si>
  <si>
    <t>Private Sub Label71_Click()</t>
  </si>
  <si>
    <t>Private Sub Label72_Click()</t>
  </si>
  <si>
    <t>Private Sub Label73_Click()</t>
  </si>
  <si>
    <t>Private Sub Label74_Click()</t>
  </si>
  <si>
    <t>Private Sub Label75_Click()</t>
  </si>
  <si>
    <t>Private Sub Label76_Click()</t>
  </si>
  <si>
    <t>Private Sub Label77_Click()</t>
  </si>
  <si>
    <t>Private Sub Label78_Click()</t>
  </si>
  <si>
    <t>Private Sub Label79_Click()</t>
  </si>
  <si>
    <t>Private Sub Label80_Click()</t>
  </si>
  <si>
    <t>Private Sub Label81_Click()</t>
  </si>
  <si>
    <t>Private Sub Label82_Click()</t>
  </si>
  <si>
    <t>Private Sub Label83_Click()</t>
  </si>
  <si>
    <t>Private Sub Label84_Click()</t>
  </si>
  <si>
    <t>Private Sub Label85_Click()</t>
  </si>
  <si>
    <t>Private Sub Label86_Click()</t>
  </si>
  <si>
    <t>Private Sub Label87_Click()</t>
  </si>
  <si>
    <t>Private Sub Label88_Click()</t>
  </si>
  <si>
    <t>Private Sub Label89_Click()</t>
  </si>
  <si>
    <t>Private Sub Label90_Click()</t>
  </si>
  <si>
    <t>Private Sub Label91_Click()</t>
  </si>
  <si>
    <t>Private Sub Label92_Click()</t>
  </si>
  <si>
    <t>Private Sub Label93_Click()</t>
  </si>
  <si>
    <t>Private Sub Label94_Click()</t>
  </si>
  <si>
    <t>Private Sub Label95_Click()</t>
  </si>
  <si>
    <t>Private Sub Label96_Click()</t>
  </si>
  <si>
    <t>Private Sub Label97_Click()</t>
  </si>
  <si>
    <t>Private Sub Label98_Click()</t>
  </si>
  <si>
    <t>Private Sub Label99_Click()</t>
  </si>
  <si>
    <t>Private Sub Label100_Click()</t>
  </si>
  <si>
    <t>Private Sub Label101_Click()</t>
  </si>
  <si>
    <t>Private Sub Label102_Click()</t>
  </si>
  <si>
    <t>Private Sub Label103_Click()</t>
  </si>
  <si>
    <t>Private Sub Label104_Click()</t>
  </si>
  <si>
    <t>Private Sub Label105_Click()</t>
  </si>
  <si>
    <t>Private Sub Label106_Click()</t>
  </si>
  <si>
    <t>Private Sub Label107_Click()</t>
  </si>
  <si>
    <t>Private Sub Label108_Click()</t>
  </si>
  <si>
    <t>Private Sub Label109_Click()</t>
  </si>
  <si>
    <t>Private Sub Label110_Click()</t>
  </si>
  <si>
    <t>Private Sub Label111_Click()</t>
  </si>
  <si>
    <t>Private Sub Label112_Click()</t>
  </si>
  <si>
    <t>Private Sub Label113_Click()</t>
  </si>
  <si>
    <t>Private Sub Label114_Click()</t>
  </si>
  <si>
    <t>Private Sub Label115_Click()</t>
  </si>
  <si>
    <t>Private Sub Label116_Click()</t>
  </si>
  <si>
    <t>Private Sub Label117_Click()</t>
  </si>
  <si>
    <t>Private Sub Label118_Click()</t>
  </si>
  <si>
    <t>Private Sub Label119_Click()</t>
  </si>
  <si>
    <t>Private Sub Label120_Click()</t>
  </si>
  <si>
    <t>Private Sub Label121_Click()</t>
  </si>
  <si>
    <t>Private Sub Label122_Click()</t>
  </si>
  <si>
    <t>Private Sub Label123_Click()</t>
  </si>
  <si>
    <t>Private Sub Label124_Click()</t>
  </si>
  <si>
    <t>Private Sub Label125_Click()</t>
  </si>
  <si>
    <t>Private Sub Label126_Click()</t>
  </si>
  <si>
    <t>Private Sub Label127_Click()</t>
  </si>
  <si>
    <t>Private Sub Label128_Click()</t>
  </si>
  <si>
    <t>Private Sub Label129_Click()</t>
  </si>
  <si>
    <t>Private Sub Label130_Click()</t>
  </si>
  <si>
    <t>Private Sub Label131_Click()</t>
  </si>
  <si>
    <t>Private Sub Label132_Click()</t>
  </si>
  <si>
    <t>Private Sub Label133_Click()</t>
  </si>
  <si>
    <t>Private Sub Label134_Click()</t>
  </si>
  <si>
    <t>Private Sub Label135_Click()</t>
  </si>
  <si>
    <t>Private Sub Label136_Click()</t>
  </si>
  <si>
    <t>Private Sub Label137_Click()</t>
  </si>
  <si>
    <t>Private Sub Label138_Click()</t>
  </si>
  <si>
    <t>Private Sub Label139_Click()</t>
  </si>
  <si>
    <t>Private Sub Label140_Click()</t>
  </si>
  <si>
    <t>Private Sub Label141_Click()</t>
  </si>
  <si>
    <t>Private Sub Label142_Click()</t>
  </si>
  <si>
    <t>Private Sub Label143_Click()</t>
  </si>
  <si>
    <t>Private Sub Label144_Click()</t>
  </si>
  <si>
    <t>Sheets("couleur").range("D2") = Label2.name</t>
  </si>
  <si>
    <t>Sheets("couleur").range("D2") = Label3.name</t>
  </si>
  <si>
    <t>Sheets("couleur").range("D2") = Label4.name</t>
  </si>
  <si>
    <t>Sheets("couleur").range("D2") = Label5.name</t>
  </si>
  <si>
    <t>Sheets("couleur").range("D2") = Label6.name</t>
  </si>
  <si>
    <t>Sheets("couleur").range("D2") = Label7.name</t>
  </si>
  <si>
    <t>Sheets("couleur").range("D2") = Label8.name</t>
  </si>
  <si>
    <t>Sheets("couleur").range("D2") = Label9.name</t>
  </si>
  <si>
    <t>Sheets("couleur").range("D2") = Label10.name</t>
  </si>
  <si>
    <t>Sheets("couleur").range("D2") = Label11.name</t>
  </si>
  <si>
    <t>Sheets("couleur").range("D2") = Label12.name</t>
  </si>
  <si>
    <t>Sheets("couleur").range("D2") = Label13.name</t>
  </si>
  <si>
    <t>Sheets("couleur").range("D2") = Label14.name</t>
  </si>
  <si>
    <t>Sheets("couleur").range("D2") = Label15.name</t>
  </si>
  <si>
    <t>Sheets("couleur").range("D2") = Label16.name</t>
  </si>
  <si>
    <t>Sheets("couleur").range("D2") = Label17.name</t>
  </si>
  <si>
    <t>Sheets("couleur").range("D2") = Label18.name</t>
  </si>
  <si>
    <t>Sheets("couleur").range("D2") = Label19.name</t>
  </si>
  <si>
    <t>Sheets("couleur").range("D2") = Label20.name</t>
  </si>
  <si>
    <t>Sheets("couleur").range("D2") = Label21.name</t>
  </si>
  <si>
    <t>Sheets("couleur").range("D2") = Label22.name</t>
  </si>
  <si>
    <t>Sheets("couleur").range("D2") = Label23.name</t>
  </si>
  <si>
    <t>Sheets("couleur").range("D2") = Label24.name</t>
  </si>
  <si>
    <t>Sheets("couleur").range("D2") = Label25.name</t>
  </si>
  <si>
    <t>Sheets("couleur").range("D2") = Label26.name</t>
  </si>
  <si>
    <t>Sheets("couleur").range("D2") = Label27.name</t>
  </si>
  <si>
    <t>Sheets("couleur").range("D2") = Label28.name</t>
  </si>
  <si>
    <t>Sheets("couleur").range("D2") = Label29.name</t>
  </si>
  <si>
    <t>Sheets("couleur").range("D2") = Label30.name</t>
  </si>
  <si>
    <t>Sheets("couleur").range("D2") = Label31.name</t>
  </si>
  <si>
    <t>Sheets("couleur").range("D2") = Label32.name</t>
  </si>
  <si>
    <t>Sheets("couleur").range("D2") = Label33.name</t>
  </si>
  <si>
    <t>Sheets("couleur").range("D2") = Label34.name</t>
  </si>
  <si>
    <t>Sheets("couleur").range("D2") = Label35.name</t>
  </si>
  <si>
    <t>Sheets("couleur").range("D2") = Label36.name</t>
  </si>
  <si>
    <t>Sheets("couleur").range("D2") = Label37.name</t>
  </si>
  <si>
    <t>Sheets("couleur").range("D2") = Label38.name</t>
  </si>
  <si>
    <t>Sheets("couleur").range("D2") = Label39.name</t>
  </si>
  <si>
    <t>Sheets("couleur").range("D2") = Label40.name</t>
  </si>
  <si>
    <t>Sheets("couleur").range("D2") = Label41.name</t>
  </si>
  <si>
    <t>Sheets("couleur").range("D2") = Label42.name</t>
  </si>
  <si>
    <t>Sheets("couleur").range("D2") = Label43.name</t>
  </si>
  <si>
    <t>Sheets("couleur").range("D2") = Label44.name</t>
  </si>
  <si>
    <t>Sheets("couleur").range("D2") = Label45.name</t>
  </si>
  <si>
    <t>Sheets("couleur").range("D2") = Label46.name</t>
  </si>
  <si>
    <t>Sheets("couleur").range("D2") = Label47.name</t>
  </si>
  <si>
    <t>Sheets("couleur").range("D2") = Label48.name</t>
  </si>
  <si>
    <t>Sheets("couleur").range("D2") = Label49.name</t>
  </si>
  <si>
    <t>Sheets("couleur").range("D2") = Label50.name</t>
  </si>
  <si>
    <t>Sheets("couleur").range("D2") = Label51.name</t>
  </si>
  <si>
    <t>Sheets("couleur").range("D2") = Label52.name</t>
  </si>
  <si>
    <t>Sheets("couleur").range("D2") = Label53.name</t>
  </si>
  <si>
    <t>Sheets("couleur").range("D2") = Label54.name</t>
  </si>
  <si>
    <t>Sheets("couleur").range("D2") = Label55.name</t>
  </si>
  <si>
    <t>Sheets("couleur").range("D2") = Label56.name</t>
  </si>
  <si>
    <t>Sheets("couleur").range("D2") = Label57.name</t>
  </si>
  <si>
    <t>Sheets("couleur").range("D2") = Label58.name</t>
  </si>
  <si>
    <t>Sheets("couleur").range("D2") = Label59.name</t>
  </si>
  <si>
    <t>Sheets("couleur").range("D2") = Label60.name</t>
  </si>
  <si>
    <t>Sheets("couleur").range("D2") = Label61.name</t>
  </si>
  <si>
    <t>Sheets("couleur").range("D2") = Label62.name</t>
  </si>
  <si>
    <t>Sheets("couleur").range("D2") = Label63.name</t>
  </si>
  <si>
    <t>Sheets("couleur").range("D2") = Label64.name</t>
  </si>
  <si>
    <t>Sheets("couleur").range("D2") = Label65.name</t>
  </si>
  <si>
    <t>Sheets("couleur").range("D2") = Label66.name</t>
  </si>
  <si>
    <t>Sheets("couleur").range("D2") = Label67.name</t>
  </si>
  <si>
    <t>Sheets("couleur").range("D2") = Label68.name</t>
  </si>
  <si>
    <t>Sheets("couleur").range("D2") = Label69.name</t>
  </si>
  <si>
    <t>Sheets("couleur").range("D2") = Label70.name</t>
  </si>
  <si>
    <t>Sheets("couleur").range("D2") = Label71.name</t>
  </si>
  <si>
    <t>Sheets("couleur").range("D2") = Label72.name</t>
  </si>
  <si>
    <t>Sheets("couleur").range("D2") = Label73.name</t>
  </si>
  <si>
    <t>Sheets("couleur").range("D2") = Label74.name</t>
  </si>
  <si>
    <t>Sheets("couleur").range("D2") = Label75.name</t>
  </si>
  <si>
    <t>Sheets("couleur").range("D2") = Label76.name</t>
  </si>
  <si>
    <t>Sheets("couleur").range("D2") = Label77.name</t>
  </si>
  <si>
    <t>Sheets("couleur").range("D2") = Label78.name</t>
  </si>
  <si>
    <t>Sheets("couleur").range("D2") = Label79.name</t>
  </si>
  <si>
    <t>Sheets("couleur").range("D2") = Label80.name</t>
  </si>
  <si>
    <t>Sheets("couleur").range("D2") = Label81.name</t>
  </si>
  <si>
    <t>Sheets("couleur").range("D2") = Label82.name</t>
  </si>
  <si>
    <t>Sheets("couleur").range("D2") = Label83.name</t>
  </si>
  <si>
    <t>Sheets("couleur").range("D2") = Label84.name</t>
  </si>
  <si>
    <t>Sheets("couleur").range("D2") = Label85.name</t>
  </si>
  <si>
    <t>Sheets("couleur").range("D2") = Label86.name</t>
  </si>
  <si>
    <t>Sheets("couleur").range("D2") = Label87.name</t>
  </si>
  <si>
    <t>Sheets("couleur").range("D2") = Label88.name</t>
  </si>
  <si>
    <t>Sheets("couleur").range("D2") = Label89.name</t>
  </si>
  <si>
    <t>Sheets("couleur").range("D2") = Label90.name</t>
  </si>
  <si>
    <t>Sheets("couleur").range("D2") = Label91.name</t>
  </si>
  <si>
    <t>Sheets("couleur").range("D2") = Label92.name</t>
  </si>
  <si>
    <t>Sheets("couleur").range("D2") = Label93.name</t>
  </si>
  <si>
    <t>Sheets("couleur").range("D2") = Label94.name</t>
  </si>
  <si>
    <t>Sheets("couleur").range("D2") = Label95.name</t>
  </si>
  <si>
    <t>Sheets("couleur").range("D2") = Label96.name</t>
  </si>
  <si>
    <t>Sheets("couleur").range("D2") = Label97.name</t>
  </si>
  <si>
    <t>Sheets("couleur").range("D2") = Label98.name</t>
  </si>
  <si>
    <t>Sheets("couleur").range("D2") = Label99.name</t>
  </si>
  <si>
    <t>Sheets("couleur").range("D2") = Label100.name</t>
  </si>
  <si>
    <t>Sheets("couleur").range("D2") = Label101.name</t>
  </si>
  <si>
    <t>Sheets("couleur").range("D2") = Label102.name</t>
  </si>
  <si>
    <t>Sheets("couleur").range("D2") = Label103.name</t>
  </si>
  <si>
    <t>Sheets("couleur").range("D2") = Label104.name</t>
  </si>
  <si>
    <t>Sheets("couleur").range("D2") = Label105.name</t>
  </si>
  <si>
    <t>Sheets("couleur").range("D2") = Label106.name</t>
  </si>
  <si>
    <t>Sheets("couleur").range("D2") = Label107.name</t>
  </si>
  <si>
    <t>Sheets("couleur").range("D2") = Label108.name</t>
  </si>
  <si>
    <t>Sheets("couleur").range("D2") = Label109.name</t>
  </si>
  <si>
    <t>Sheets("couleur").range("D2") = Label110.name</t>
  </si>
  <si>
    <t>Sheets("couleur").range("D2") = Label111.name</t>
  </si>
  <si>
    <t>Sheets("couleur").range("D2") = Label112.name</t>
  </si>
  <si>
    <t>Sheets("couleur").range("D2") = Label113.name</t>
  </si>
  <si>
    <t>Sheets("couleur").range("D2") = Label114.name</t>
  </si>
  <si>
    <t>Sheets("couleur").range("D2") = Label115.name</t>
  </si>
  <si>
    <t>Sheets("couleur").range("D2") = Label116.name</t>
  </si>
  <si>
    <t>Sheets("couleur").range("D2") = Label117.name</t>
  </si>
  <si>
    <t>Sheets("couleur").range("D2") = Label118.name</t>
  </si>
  <si>
    <t>Sheets("couleur").range("D2") = Label119.name</t>
  </si>
  <si>
    <t>Sheets("couleur").range("D2") = Label120.name</t>
  </si>
  <si>
    <t>Sheets("couleur").range("D2") = Label121.name</t>
  </si>
  <si>
    <t>Sheets("couleur").range("D2") = Label122.name</t>
  </si>
  <si>
    <t>Sheets("couleur").range("D2") = Label123.name</t>
  </si>
  <si>
    <t>Sheets("couleur").range("D2") = Label124.name</t>
  </si>
  <si>
    <t>Sheets("couleur").range("D2") = Label125.name</t>
  </si>
  <si>
    <t>Sheets("couleur").range("D2") = Label126.name</t>
  </si>
  <si>
    <t>Sheets("couleur").range("D2") = Label127.name</t>
  </si>
  <si>
    <t>Sheets("couleur").range("D2") = Label128.name</t>
  </si>
  <si>
    <t>Sheets("couleur").range("D2") = Label129.name</t>
  </si>
  <si>
    <t>Sheets("couleur").range("D2") = Label130.name</t>
  </si>
  <si>
    <t>Sheets("couleur").range("D2") = Label131.name</t>
  </si>
  <si>
    <t>Sheets("couleur").range("D2") = Label132.name</t>
  </si>
  <si>
    <t>Sheets("couleur").range("D2") = Label133.name</t>
  </si>
  <si>
    <t>Sheets("couleur").range("D2") = Label134.name</t>
  </si>
  <si>
    <t>Sheets("couleur").range("D2") = Label135.name</t>
  </si>
  <si>
    <t>Sheets("couleur").range("D2") = Label136.name</t>
  </si>
  <si>
    <t>Sheets("couleur").range("D2") = Label137.name</t>
  </si>
  <si>
    <t>Sheets("couleur").range("D2") = Label138.name</t>
  </si>
  <si>
    <t>Sheets("couleur").range("D2") = Label139.name</t>
  </si>
  <si>
    <t>Sheets("couleur").range("D2") = Label140.name</t>
  </si>
  <si>
    <t>Sheets("couleur").range("D2") = Label141.name</t>
  </si>
  <si>
    <t>Sheets("couleur").range("D2") = Label142.name</t>
  </si>
  <si>
    <t>Sheets("couleur").range("D2") = Label143.name</t>
  </si>
  <si>
    <t>Sheets("couleur").range("D2") = Label144.name</t>
  </si>
  <si>
    <t>interior</t>
  </si>
  <si>
    <t>font</t>
  </si>
  <si>
    <t>HTML</t>
  </si>
  <si>
    <t>bgcolor=</t>
  </si>
  <si>
    <t>Green</t>
  </si>
  <si>
    <t>Blue</t>
  </si>
  <si>
    <t>Color</t>
  </si>
  <si>
    <t>Black</t>
  </si>
  <si>
    <t>[Color 1]</t>
  </si>
  <si>
    <t>#000000</t>
  </si>
  <si>
    <t>[Black]</t>
  </si>
  <si>
    <t>White</t>
  </si>
  <si>
    <t>[Color 2]</t>
  </si>
  <si>
    <t>#FFFFFF</t>
  </si>
  <si>
    <t>[White]</t>
  </si>
  <si>
    <t>Red</t>
  </si>
  <si>
    <t>[Color 3]</t>
  </si>
  <si>
    <t>#FF0000</t>
  </si>
  <si>
    <t>[Red]</t>
  </si>
  <si>
    <t>[Color 4]</t>
  </si>
  <si>
    <t>#00FF00</t>
  </si>
  <si>
    <t>[Green]</t>
  </si>
  <si>
    <t>[Color 5]</t>
  </si>
  <si>
    <t>#0000FF</t>
  </si>
  <si>
    <t>[Blue]</t>
  </si>
  <si>
    <t>Yellow</t>
  </si>
  <si>
    <t>[Color 6]</t>
  </si>
  <si>
    <t>#FFFF00</t>
  </si>
  <si>
    <t>[Yellow]</t>
  </si>
  <si>
    <t>Magenta</t>
  </si>
  <si>
    <t>[Color 7]</t>
  </si>
  <si>
    <t>#FF00FF</t>
  </si>
  <si>
    <t>[Magenta]</t>
  </si>
  <si>
    <t>Cyan</t>
  </si>
  <si>
    <t>[Color 8]</t>
  </si>
  <si>
    <t>#00FFFF</t>
  </si>
  <si>
    <t>[Cyan]</t>
  </si>
  <si>
    <t>[Color 9]</t>
  </si>
  <si>
    <t>#800000</t>
  </si>
  <si>
    <t>[Color 10]</t>
  </si>
  <si>
    <t>#008000</t>
  </si>
  <si>
    <t>[Color 11]</t>
  </si>
  <si>
    <t>#000080</t>
  </si>
  <si>
    <t>[Color 12]</t>
  </si>
  <si>
    <t>#808000</t>
  </si>
  <si>
    <t>[Color 13]</t>
  </si>
  <si>
    <t>#800080</t>
  </si>
  <si>
    <t>[Color 14]</t>
  </si>
  <si>
    <t>#008080</t>
  </si>
  <si>
    <t>[Color 15]</t>
  </si>
  <si>
    <t>#C0C0C0</t>
  </si>
  <si>
    <t>[Color 16]</t>
  </si>
  <si>
    <t>#808080</t>
  </si>
  <si>
    <t>[Color 17]</t>
  </si>
  <si>
    <t>#9999FF</t>
  </si>
  <si>
    <t>[Color 18]</t>
  </si>
  <si>
    <t>#993366</t>
  </si>
  <si>
    <t>[Color 19]</t>
  </si>
  <si>
    <t>#FFFFCC</t>
  </si>
  <si>
    <t>[Color 20]</t>
  </si>
  <si>
    <t>#CCFFFF</t>
  </si>
  <si>
    <t>[Color 21]</t>
  </si>
  <si>
    <t>#660066</t>
  </si>
  <si>
    <t>[Color 22]</t>
  </si>
  <si>
    <t>#FF8080</t>
  </si>
  <si>
    <t>[Color 23]</t>
  </si>
  <si>
    <t>#0066CC</t>
  </si>
  <si>
    <t>[Color 24]</t>
  </si>
  <si>
    <t>#CCCCFF</t>
  </si>
  <si>
    <t>[Color 25]</t>
  </si>
  <si>
    <t>[Color 26]</t>
  </si>
  <si>
    <t>[Color 27]</t>
  </si>
  <si>
    <t>[Color 28]</t>
  </si>
  <si>
    <t>[Color 29]</t>
  </si>
  <si>
    <t>[Color 30]</t>
  </si>
  <si>
    <t>[Color 31]</t>
  </si>
  <si>
    <t>[Color 32]</t>
  </si>
  <si>
    <t>[Color 33]</t>
  </si>
  <si>
    <t>#00CCFF</t>
  </si>
  <si>
    <t>[Color 34]</t>
  </si>
  <si>
    <t>[Color 35]</t>
  </si>
  <si>
    <t>#CCFFCC</t>
  </si>
  <si>
    <t>[Color 36]</t>
  </si>
  <si>
    <t>#FFFF99</t>
  </si>
  <si>
    <t>[Color 37]</t>
  </si>
  <si>
    <t>#99CCFF</t>
  </si>
  <si>
    <t>[Color 38]</t>
  </si>
  <si>
    <t>#FF99CC</t>
  </si>
  <si>
    <t>[Color 39]</t>
  </si>
  <si>
    <t>#CC99FF</t>
  </si>
  <si>
    <t>[Color 40]</t>
  </si>
  <si>
    <t>#FFCC99</t>
  </si>
  <si>
    <t>[Color 41]</t>
  </si>
  <si>
    <t>#3366FF</t>
  </si>
  <si>
    <t>[Color 42]</t>
  </si>
  <si>
    <t>#33CCCC</t>
  </si>
  <si>
    <t>[Color 43]</t>
  </si>
  <si>
    <t>#99CC00</t>
  </si>
  <si>
    <t>[Color 44]</t>
  </si>
  <si>
    <t>#FFCC00</t>
  </si>
  <si>
    <t>[Color 45]</t>
  </si>
  <si>
    <t>#FF9900</t>
  </si>
  <si>
    <t>[Color 46]</t>
  </si>
  <si>
    <t>#FF6600</t>
  </si>
  <si>
    <t>[Color 47]</t>
  </si>
  <si>
    <t>#666699</t>
  </si>
  <si>
    <t>[Color 48]</t>
  </si>
  <si>
    <t>#969696</t>
  </si>
  <si>
    <t>[Color 49]</t>
  </si>
  <si>
    <t>#003366</t>
  </si>
  <si>
    <t>[Color 50]</t>
  </si>
  <si>
    <t>#339966</t>
  </si>
  <si>
    <t>[Color 51]</t>
  </si>
  <si>
    <t>#003300</t>
  </si>
  <si>
    <t>[Color 52]</t>
  </si>
  <si>
    <t>#333300</t>
  </si>
  <si>
    <t>[Color 53]</t>
  </si>
  <si>
    <t>#993300</t>
  </si>
  <si>
    <t>[Color 54]</t>
  </si>
  <si>
    <t>[Color 55]</t>
  </si>
  <si>
    <t>#333399</t>
  </si>
  <si>
    <t>[Color 56]</t>
  </si>
  <si>
    <t>#333333</t>
  </si>
  <si>
    <t>input</t>
  </si>
  <si>
    <t>&amp;H000000</t>
  </si>
  <si>
    <t>&amp;HFFFFFF</t>
  </si>
  <si>
    <t>&amp;HFF0000</t>
  </si>
  <si>
    <t>&amp;H00FF00</t>
  </si>
  <si>
    <t>&amp;H0000FF</t>
  </si>
  <si>
    <t>&amp;HFFFF00</t>
  </si>
  <si>
    <t>&amp;HFF00FF</t>
  </si>
  <si>
    <t>&amp;H00FFFF</t>
  </si>
  <si>
    <t>&amp;H800000</t>
  </si>
  <si>
    <t>&amp;H008000</t>
  </si>
  <si>
    <t>&amp;H000080</t>
  </si>
  <si>
    <t>&amp;H808000</t>
  </si>
  <si>
    <t>&amp;H800080</t>
  </si>
  <si>
    <t>&amp;H008080</t>
  </si>
  <si>
    <t>&amp;HC0C0C0</t>
  </si>
  <si>
    <t>&amp;H808080</t>
  </si>
  <si>
    <t>&amp;HFFFFCC</t>
  </si>
  <si>
    <t>&amp;HCCFFFF</t>
  </si>
  <si>
    <t>&amp;H660066</t>
  </si>
  <si>
    <t>&amp;H00CCFF</t>
  </si>
  <si>
    <t>&amp;HCCFFCC</t>
  </si>
  <si>
    <t>&amp;H99CCFF</t>
  </si>
  <si>
    <t>&amp;HFF99CC</t>
  </si>
  <si>
    <t>&amp;HCC99FF</t>
  </si>
  <si>
    <t>&amp;HFFCC99</t>
  </si>
  <si>
    <t>&amp;HFFCC00</t>
  </si>
  <si>
    <t>&amp;H969696</t>
  </si>
  <si>
    <t>&amp;H003300</t>
  </si>
  <si>
    <t>hauteur planning</t>
  </si>
  <si>
    <t>supp avt</t>
  </si>
  <si>
    <t>-----</t>
  </si>
  <si>
    <t>code vba</t>
  </si>
  <si>
    <t>&amp;H00808081</t>
  </si>
  <si>
    <t>A B C</t>
  </si>
  <si>
    <t>B C A</t>
  </si>
  <si>
    <t>B</t>
  </si>
  <si>
    <t>C</t>
  </si>
  <si>
    <t>&amp;HFF9999</t>
  </si>
  <si>
    <t>&amp;H663399</t>
  </si>
  <si>
    <t>&amp;H8080FF</t>
  </si>
  <si>
    <t>&amp;HCC6600</t>
  </si>
  <si>
    <t>&amp;HFFCCCC</t>
  </si>
  <si>
    <t>&amp;H99FFFF</t>
  </si>
  <si>
    <t>&amp;HFF6633</t>
  </si>
  <si>
    <t>&amp;HCCCC33</t>
  </si>
  <si>
    <t>&amp;H00CC99</t>
  </si>
  <si>
    <t>&amp;H0099FF</t>
  </si>
  <si>
    <t>&amp;H0066FF</t>
  </si>
  <si>
    <t>&amp;H996666</t>
  </si>
  <si>
    <t>&amp;H663300</t>
  </si>
  <si>
    <t>&amp;H669933</t>
  </si>
  <si>
    <t>&amp;H003333</t>
  </si>
  <si>
    <t>&amp;H003399</t>
  </si>
  <si>
    <t>&amp;H993333</t>
  </si>
  <si>
    <t>&amp;H333333</t>
  </si>
  <si>
    <t>police</t>
  </si>
  <si>
    <t>16:25 07/03/2018vider ram</t>
  </si>
  <si>
    <t>Application.CutCopyMode = False</t>
  </si>
  <si>
    <t>_________________________________________</t>
  </si>
  <si>
    <t>selection ligne multiple</t>
  </si>
  <si>
    <t>MsgBox "La sélection va de la ligne " &amp; Selection.Row &amp; _</t>
  </si>
  <si>
    <t>vbNewLine &amp; "à la ligne " &amp; Selection.Rows.Count - 1 _</t>
  </si>
  <si>
    <t>+ Selection.Row, , "M.P.F.E"</t>
  </si>
  <si>
    <t>Dim ligne, ligne2 As Integer</t>
  </si>
  <si>
    <t>Lig2 = Selection.Rows.Count - 1 + Selection.Row</t>
  </si>
  <si>
    <t>Lig = Selection.Row</t>
  </si>
  <si>
    <t>MsgBox Lig2</t>
  </si>
  <si>
    <t xml:space="preserve">&gt; effacer = </t>
  </si>
  <si>
    <t>Rows(ligne &amp; ":" &amp; ligne2).Delete</t>
  </si>
  <si>
    <t>__________________________________________</t>
  </si>
  <si>
    <t>ActiveSheet.Unprotect ("mdp")</t>
  </si>
  <si>
    <t xml:space="preserve">    </t>
  </si>
  <si>
    <t>ActiveSheet.Protect ("mdp")</t>
  </si>
  <si>
    <t>_________________________________</t>
  </si>
  <si>
    <t>Application.Visible = False 'masque le classeur excel</t>
  </si>
  <si>
    <t>Sheets("hist1").Cells(Lighist1, 1).Select</t>
  </si>
  <si>
    <t>With ListBox1</t>
  </si>
  <si>
    <t>.RowSource = "TabAchat"</t>
  </si>
  <si>
    <t>.ColumnHeads = True</t>
  </si>
  <si>
    <t>.ColumnCount = 18</t>
  </si>
  <si>
    <t>.ColumnWidths = "0;90;0;0;60;60;50;0;0;0;0;0;0;100;50;50;50;80"</t>
  </si>
  <si>
    <t>End With</t>
  </si>
  <si>
    <t>Range("a2").Value = ListBox1.ListIndex + 2</t>
  </si>
  <si>
    <t xml:space="preserve"> ActiveSheet.Range(Cells(12, 1), Cells(nxt - 1, 30)).Copy</t>
  </si>
  <si>
    <t xml:space="preserve">        </t>
  </si>
  <si>
    <t xml:space="preserve">        Sheets("histo").Activate 'insere dans histo</t>
  </si>
  <si>
    <t xml:space="preserve">        ActiveSheet.Range(Cells(HistoNext, 1), Cells(HistoNext, 1)).Select</t>
  </si>
  <si>
    <t xml:space="preserve">         Selection.PasteSpecial Paste:=xlPasteValues, Operation:=xlNone, SkipBlanks _</t>
  </si>
  <si>
    <t xml:space="preserve">                                                       :=False, Transpose:=False</t>
  </si>
  <si>
    <t>________________________________</t>
  </si>
  <si>
    <t>Range(Cells(2, 4), Cells(2, 4)).Select</t>
  </si>
  <si>
    <t>Selection.AutoFill Destination:=Range(Cells(2, 4), Cells(Nbmax, 4)), Type:=xlFillDefault '</t>
  </si>
  <si>
    <t>If MsgBox("quitter sans enregistrer ?", vbYesNo, "??????") = vbYes Then</t>
  </si>
  <si>
    <t>MsgBox "oui"</t>
  </si>
  <si>
    <t>Else</t>
  </si>
  <si>
    <t>MsgBox "non"</t>
  </si>
  <si>
    <t>End If</t>
  </si>
  <si>
    <t>______________________</t>
  </si>
  <si>
    <t>Call macro</t>
  </si>
  <si>
    <t>Unload Me</t>
  </si>
  <si>
    <t>Sheets("nouveau mat").Activate</t>
  </si>
  <si>
    <t>__________________</t>
  </si>
  <si>
    <t>For i = 1 To Nb</t>
  </si>
  <si>
    <t>Next i</t>
  </si>
  <si>
    <t>__________________________</t>
  </si>
  <si>
    <t>Columns("O:O").Select</t>
  </si>
  <si>
    <t xml:space="preserve">    Selection.ClearContents</t>
  </si>
  <si>
    <t>lig = Info3.ListIndex + 1</t>
  </si>
  <si>
    <t>____________________________</t>
  </si>
  <si>
    <t>sheets("vehicule").Cells(lig, 2) = nom.Value</t>
  </si>
  <si>
    <t xml:space="preserve">                            Sheets("vehicule").Cells(lig, 1) = lig + 1</t>
  </si>
  <si>
    <t xml:space="preserve">                            Sheets("vehicule").Cells(lig, 10) = Immatriculation.Value</t>
  </si>
  <si>
    <t xml:space="preserve">                            Sheets("vehicule").Cells(lig, 11) = Kilometrage.Value</t>
  </si>
  <si>
    <t xml:space="preserve">                            Dim renom As String</t>
  </si>
  <si>
    <t xml:space="preserve">                            renom = Sheets("calc2").Range("b13").Value</t>
  </si>
  <si>
    <t xml:space="preserve">                            Sheets("ctrl1").Select</t>
  </si>
  <si>
    <t xml:space="preserve">                            Sheets("ctrl1").Copy Before:=Sheets(8)</t>
  </si>
  <si>
    <t xml:space="preserve">                            Sheets("ctrl1 (2)").Name = renom</t>
  </si>
  <si>
    <t xml:space="preserve">                            Sheets(renom).Activate</t>
  </si>
  <si>
    <t>_____________________</t>
  </si>
  <si>
    <t>max conditionnel matrice</t>
  </si>
  <si>
    <t xml:space="preserve">Place cette formule en C1 : =MAX(SI(A1:A5="A";B1:B5;"")) </t>
  </si>
  <si>
    <t xml:space="preserve">et valide en appuyant simultanément sur Ctrl maj et Enter &gt;&gt;  {=MAX(SI(A1:A5="A";B1:B5;""))} </t>
  </si>
  <si>
    <t>******************</t>
  </si>
  <si>
    <t>Sub inventaire()</t>
  </si>
  <si>
    <t>'</t>
  </si>
  <si>
    <t>' inventaire Macro</t>
  </si>
  <si>
    <t>' mise en situation</t>
  </si>
  <si>
    <t xml:space="preserve">    Sheets("form").Select</t>
  </si>
  <si>
    <t xml:space="preserve">    Range("D15").Value = "NEW"</t>
  </si>
  <si>
    <t xml:space="preserve">    Range("J41").Value = "1"</t>
  </si>
  <si>
    <t xml:space="preserve">    Range("J42").Value = "1"</t>
  </si>
  <si>
    <t xml:space="preserve">    Range("J43").Value = "2072"</t>
  </si>
  <si>
    <t xml:space="preserve">    Sheets("INVENTAIRE").Select</t>
  </si>
  <si>
    <t xml:space="preserve">    Dim Nb As Integer</t>
  </si>
  <si>
    <t xml:space="preserve">    Nb = Sheets("INVENTAIRE").Range("C3").Value</t>
  </si>
  <si>
    <t xml:space="preserve">    For i = 1 To Nb</t>
  </si>
  <si>
    <t xml:space="preserve">    Dim Mat As String</t>
  </si>
  <si>
    <t xml:space="preserve">            Range("C6").Select</t>
  </si>
  <si>
    <t xml:space="preserve">            Selection.Copy</t>
  </si>
  <si>
    <t xml:space="preserve">            Sheets("form").Select</t>
  </si>
  <si>
    <t xml:space="preserve">            Range("M19").Select</t>
  </si>
  <si>
    <t xml:space="preserve">            Selection.PasteSpecial Paste:=xlPasteValues, Operation:=xlNone, SkipBlanks _</t>
  </si>
  <si>
    <t xml:space="preserve">                :=False, Transpose:=False</t>
  </si>
  <si>
    <t xml:space="preserve">            Sheets("INVENTAIRE").Select</t>
  </si>
  <si>
    <t xml:space="preserve">            Range("b6").Value = i</t>
  </si>
  <si>
    <t xml:space="preserve">            'copie ligne inventaire</t>
  </si>
  <si>
    <t xml:space="preserve">            Range("b6:d6").Copy</t>
  </si>
  <si>
    <t xml:space="preserve">            Dim Lig As Integer</t>
  </si>
  <si>
    <t xml:space="preserve">            Lig = Range("c8").Value + 7</t>
  </si>
  <si>
    <t xml:space="preserve">            Range(Cells(Lig, 6), Cells(Lig, 8)).Select</t>
  </si>
  <si>
    <t xml:space="preserve">            </t>
  </si>
  <si>
    <t xml:space="preserve">     </t>
  </si>
  <si>
    <t xml:space="preserve">     Next i</t>
  </si>
  <si>
    <t xml:space="preserve">    'Mat = Sheets("INVENTAIRE").Range("C6").Value</t>
  </si>
  <si>
    <t>---------------------------</t>
  </si>
  <si>
    <t>photo</t>
  </si>
  <si>
    <t>Sub Photo()</t>
  </si>
  <si>
    <t>Dim Chemin, NumPhoto As String</t>
  </si>
  <si>
    <t>Chemin = ThisWorkbook.Path &amp; "\photos\"</t>
  </si>
  <si>
    <t>NumPhoto = Sheets("feuil2").Range("a1")</t>
  </si>
  <si>
    <t>On Error Resume Next</t>
  </si>
  <si>
    <t>ERR.Raise 6</t>
  </si>
  <si>
    <t>If ERR.Number &lt;&gt; 0 Then ERR.Clear</t>
  </si>
  <si>
    <t>UserForm1.Image1.Picture = LoadPicture(Chemin &amp; "0.jpg") 'affiche photo zero</t>
  </si>
  <si>
    <t>UserForm1.Image1.Picture = LoadPicture(Chemin &amp; NumPhoto &amp; ".jpg") 'affiche no photo</t>
  </si>
  <si>
    <t>-----------------------------------------</t>
  </si>
  <si>
    <t>'mail</t>
  </si>
  <si>
    <t>Sub Envoyer_Mail_Outlook()</t>
  </si>
  <si>
    <t>Dim ObjOutlook As New Outlook.Application 'microsoft outlook 14.0 objet librairie</t>
  </si>
  <si>
    <t>Dim oBjMail</t>
  </si>
  <si>
    <t>Dim Nom_Fichier As String</t>
  </si>
  <si>
    <t xml:space="preserve">   </t>
  </si>
  <si>
    <t xml:space="preserve">    Set ObjOutlook = New Outlook.Application</t>
  </si>
  <si>
    <t xml:space="preserve">    Set oBjMail = ObjOutlook.CreateItem(olMailItem)</t>
  </si>
  <si>
    <t>'---------------------------------------------------------</t>
  </si>
  <si>
    <t xml:space="preserve">   'Exemple pour envoyer un classeur en pièce jointe</t>
  </si>
  <si>
    <t xml:space="preserve">   'Nom_Fichier = Application.GetOpenFilename("Fichier excel (*.xls;*.xlsx;*.xlsm), *.xls;*.xlsx;*.xlsm")</t>
  </si>
  <si>
    <t xml:space="preserve">   'If Nom_Fichier = "Faux" Then Exit Sub</t>
  </si>
  <si>
    <t xml:space="preserve">   'Ou bien entrer le path et nom du fichier autrement</t>
  </si>
  <si>
    <t xml:space="preserve">   Nom_Fichier = "C:\Chemin\NomFichier.ext"</t>
  </si>
  <si>
    <t xml:space="preserve">    If Nom_Fichier = "" Then Exit Sub</t>
  </si>
  <si>
    <t xml:space="preserve">     With oBjMail</t>
  </si>
  <si>
    <t xml:space="preserve">        .To = Sheets("contact").Range("G1").Value  ' le destinataire</t>
  </si>
  <si>
    <t xml:space="preserve">       .Subject = Sheets("contact").Range("g2").Value         ' l'objet du mail</t>
  </si>
  <si>
    <t xml:space="preserve">       .Body = Sheets("contact").Range("g3").Value   'le corps du mail ..son contenu</t>
  </si>
  <si>
    <t xml:space="preserve">       '.Attachments.Add Nom_Fichier '"C:\Data\essai.txt" ' ou Nomfichier</t>
  </si>
  <si>
    <t xml:space="preserve">       .Display  '   Ici on peut supprimer pour l'envoyer sans vérification</t>
  </si>
  <si>
    <t xml:space="preserve">       .Send</t>
  </si>
  <si>
    <t xml:space="preserve">    End With</t>
  </si>
  <si>
    <t xml:space="preserve">    'ObjOutlook.Quit</t>
  </si>
  <si>
    <t xml:space="preserve">    Set oBjMail = Nothing</t>
  </si>
  <si>
    <t xml:space="preserve">    Set ObjOutlook = Nothing</t>
  </si>
  <si>
    <t>------------------------------------------------------</t>
  </si>
  <si>
    <t xml:space="preserve">Byte Numérique Nombre entier de 0 à 255. </t>
  </si>
  <si>
    <t xml:space="preserve">Integer Numérique Nombre entier de -32'768 à 32'767. % </t>
  </si>
  <si>
    <t xml:space="preserve">Long Numérique Nombre entier de - 2'147'483'648 à 2'147'483'647. &amp;  </t>
  </si>
  <si>
    <t xml:space="preserve">Currency Numérique Nombre à décimale fixe de -922'337'203'685'477.5808 à 922'337'203'685'477.5807. @ </t>
  </si>
  <si>
    <t xml:space="preserve">Single Numérique Nombre à virgule flottante de -3.402823E38 à 3.402823E38. ! </t>
  </si>
  <si>
    <t xml:space="preserve">Double Numérique Nombre à virgule flottante de -1.79769313486232D308 à 1.79769313486232D308. # </t>
  </si>
  <si>
    <t xml:space="preserve">String Texte Texte. $ </t>
  </si>
  <si>
    <t xml:space="preserve">Date Date Date et heure. </t>
  </si>
  <si>
    <t xml:space="preserve">Boolean Boolean True (vrai) ou False (faux). </t>
  </si>
  <si>
    <t xml:space="preserve">Object Objet Objet Microsoft. </t>
  </si>
  <si>
    <t xml:space="preserve">Variant Tous Tout type de données (type par défaut si la variable n'est pas déclarée). </t>
  </si>
  <si>
    <t>Me.MultiPage1.Value = 1 'selection page multipage</t>
  </si>
  <si>
    <t xml:space="preserve">.ListIndex = 4 'selection ligne </t>
  </si>
  <si>
    <t>---------------------------------------------------------</t>
  </si>
  <si>
    <t>Sub laMacro()</t>
  </si>
  <si>
    <t xml:space="preserve">    'Placé en début de macro:</t>
  </si>
  <si>
    <t xml:space="preserve">    'Si une erreur survient, on va à la ligne "errorHandler"</t>
  </si>
  <si>
    <t xml:space="preserve">    On Error GoTo errorHandler</t>
  </si>
  <si>
    <t xml:space="preserve">    '</t>
  </si>
  <si>
    <t xml:space="preserve">    'La procédure</t>
  </si>
  <si>
    <t xml:space="preserve">    'Permet de sortir de la procédure et évite la gestion d'erreur (errorHandler), si la macro</t>
  </si>
  <si>
    <t xml:space="preserve">    's'est déroulée sans encombre.</t>
  </si>
  <si>
    <t xml:space="preserve">    Exit Sub</t>
  </si>
  <si>
    <t>errorHandler:</t>
  </si>
  <si>
    <t xml:space="preserve">    'indique le numéro et la description de l'erreur survenue</t>
  </si>
  <si>
    <t xml:space="preserve">    MsgBox Err.Number &amp; vbLf &amp; Err.Description</t>
  </si>
  <si>
    <t>-----------------------------------------------------------------</t>
  </si>
  <si>
    <t>'export jpg selection</t>
  </si>
  <si>
    <t>Sub Tester_Exporte_Image()</t>
  </si>
  <si>
    <t>Dim AireACopier As Range</t>
  </si>
  <si>
    <t>Dim RepertoireSauvegarde As String</t>
  </si>
  <si>
    <t>Dim NomDeLImageASauvegarder As String</t>
  </si>
  <si>
    <t>Set AireACopier = ActiveSheet.Range("b3:d12")</t>
  </si>
  <si>
    <t>NomDeLImageASauvegarder = "Image1.jpg" 'nom</t>
  </si>
  <si>
    <t>Call Exporte_Image(AireACopier, RepertoireSauvegarde, NomDeLImageASauvegarder)</t>
  </si>
  <si>
    <t>Set AireACopier = Nothing</t>
  </si>
  <si>
    <t>Sub Exporte_Image(PlageACopier As Range, Chemin As String, NomImage As String)</t>
  </si>
  <si>
    <t>Dim ShapeImage As Shape</t>
  </si>
  <si>
    <t>Dim Chart1 As Chart</t>
  </si>
  <si>
    <t xml:space="preserve">    With ActiveSheet</t>
  </si>
  <si>
    <t xml:space="preserve">            PlageACopier.CopyPicture</t>
  </si>
  <si>
    <t xml:space="preserve">            .Paste</t>
  </si>
  <si>
    <t xml:space="preserve">            Set ShapeImage = .Shapes(.Shapes.Count)</t>
  </si>
  <si>
    <t xml:space="preserve">            Set Chart1 = .ChartObjects.Add(ShapeImage.Left, ShapeImage.Top, ShapeImage.Width, ShapeImage.Height).Chart</t>
  </si>
  <si>
    <t xml:space="preserve">            With Chart1</t>
  </si>
  <si>
    <t xml:space="preserve">                .Paste</t>
  </si>
  <si>
    <t xml:space="preserve">               </t>
  </si>
  <si>
    <t xml:space="preserve">                .Export ThisWorkbook.Path &amp; "\" &amp; "Image\" &amp; NomImage, "jpg" ' chemin</t>
  </si>
  <si>
    <t xml:space="preserve">            End With</t>
  </si>
  <si>
    <t xml:space="preserve">            .ChartObjects(ActiveSheet.ChartObjects.Count).Delete</t>
  </si>
  <si>
    <t xml:space="preserve">            .Shapes(ActiveSheet.Shapes.Count).Delete</t>
  </si>
  <si>
    <t xml:space="preserve">            Set Chart1 = Nothing</t>
  </si>
  <si>
    <t xml:space="preserve">            Set ShapeImage = Nothing</t>
  </si>
  <si>
    <t xml:space="preserve">   End With</t>
  </si>
  <si>
    <t>----------------------------------------------------------------------------</t>
  </si>
  <si>
    <t>RDV</t>
  </si>
  <si>
    <t>Nxt_Ligne</t>
  </si>
  <si>
    <t>NXT</t>
  </si>
  <si>
    <t>Boucle</t>
  </si>
  <si>
    <t>NXT2</t>
  </si>
  <si>
    <t>hauteur final</t>
  </si>
  <si>
    <t>LB</t>
  </si>
  <si>
    <t xml:space="preserve">Agent </t>
  </si>
  <si>
    <t>Début</t>
  </si>
  <si>
    <t>Fin</t>
  </si>
  <si>
    <t>Note</t>
  </si>
  <si>
    <t>[ 18-0006]  du  15 oct au 20 dec - 0</t>
  </si>
  <si>
    <t>Nom</t>
  </si>
  <si>
    <t xml:space="preserve">[ dt-8875]   - URGENT abs - </t>
  </si>
  <si>
    <t xml:space="preserve">[ Congé]  du 1er au 12 dec - </t>
  </si>
  <si>
    <t>afficher dans DT</t>
  </si>
  <si>
    <t>Bruno-Olivier-Stéphane B-Eddy-----------------</t>
  </si>
  <si>
    <t>Lundi</t>
  </si>
  <si>
    <t>Mardi</t>
  </si>
  <si>
    <t>Mercredi</t>
  </si>
  <si>
    <t>Jeudi</t>
  </si>
  <si>
    <t>Vendredi</t>
  </si>
  <si>
    <t xml:space="preserve">[ 12-1234]   - Rendez-vous  synd - </t>
  </si>
  <si>
    <t>ZOOM</t>
  </si>
  <si>
    <t>largeur</t>
  </si>
  <si>
    <t>pas</t>
  </si>
  <si>
    <t xml:space="preserve">hhh- </t>
  </si>
  <si>
    <t>Après-midi</t>
  </si>
  <si>
    <t>depasser ?</t>
  </si>
  <si>
    <t>DT0101</t>
  </si>
  <si>
    <t xml:space="preserve">Jimmy # </t>
  </si>
  <si>
    <t>[ DT0105] EN TETE5</t>
  </si>
  <si>
    <t>[ DT0106] EN TETE6</t>
  </si>
  <si>
    <t>[ DT0107] EN TETE7</t>
  </si>
  <si>
    <t>[ DT0108] EN TETE8</t>
  </si>
  <si>
    <t>[ DT0109] EN TETE9</t>
  </si>
  <si>
    <t>[ DT0112] EN TETE12</t>
  </si>
  <si>
    <t xml:space="preserve">[ DT0111]  0 - </t>
  </si>
  <si>
    <t>[ DT0110]  appercu</t>
  </si>
  <si>
    <t>dt doublon autorisé</t>
  </si>
  <si>
    <t xml:space="preserve">[ DT0105]   - Montage stand4x4 - </t>
  </si>
  <si>
    <t xml:space="preserve">[ DT0108]   - URGENT reparer wc - </t>
  </si>
  <si>
    <t>amrs</t>
  </si>
  <si>
    <t xml:space="preserve">Lundi </t>
  </si>
  <si>
    <t>Samedi</t>
  </si>
  <si>
    <t>1ERE LIGNE</t>
  </si>
  <si>
    <t>X</t>
  </si>
  <si>
    <t xml:space="preserve">[ CONGÉ]  AZDS - </t>
  </si>
  <si>
    <t xml:space="preserve">Olivier # Jimmy # </t>
  </si>
  <si>
    <t>qsqsqsqs</t>
  </si>
  <si>
    <t xml:space="preserve">Yannick # Bruno # Olivier # Jimmy # Richard # Stéphane B # Eddy # Stéphane T # Yoan # </t>
  </si>
  <si>
    <t xml:space="preserve">[ DT0001]   - Montage marche de noel - </t>
  </si>
  <si>
    <t xml:space="preserve">[ DT5545]   - Montage podium maupassant - </t>
  </si>
  <si>
    <t>heure recup 16/17h</t>
  </si>
  <si>
    <t xml:space="preserve">[ CONGÉ]   - </t>
  </si>
  <si>
    <t xml:space="preserve">[ DT4519]  APERO - </t>
  </si>
  <si>
    <t>maj :</t>
  </si>
  <si>
    <t xml:space="preserve">[ DT6664]   - URGENT  - </t>
  </si>
  <si>
    <t>test</t>
  </si>
  <si>
    <t xml:space="preserve">[ DT5557]  comment boire - </t>
  </si>
  <si>
    <t>URG</t>
  </si>
  <si>
    <t xml:space="preserve">[ CONGÉ]  TEST DELETE - </t>
  </si>
  <si>
    <t>18-2084</t>
  </si>
  <si>
    <t>GS FLAUB NEZ MARCHES</t>
  </si>
  <si>
    <t xml:space="preserve"> GS FLAUB NEZ MARCHES - </t>
  </si>
  <si>
    <t xml:space="preserve">Stéphane B # </t>
  </si>
  <si>
    <t xml:space="preserve">18-2171 </t>
  </si>
  <si>
    <t xml:space="preserve">Richard # Stéphane T # </t>
  </si>
  <si>
    <t>EDF DALKIA Rreleve Compteur</t>
  </si>
  <si>
    <t xml:space="preserve"> EDF DALKIA Rreleve Compteur - </t>
  </si>
  <si>
    <t>GS FLAUB MATER</t>
  </si>
  <si>
    <t xml:space="preserve"> GS FLAUB MATER - </t>
  </si>
  <si>
    <t>18-2145</t>
  </si>
  <si>
    <t xml:space="preserve">Richard # Stéphane B # </t>
  </si>
  <si>
    <t>18-2144</t>
  </si>
  <si>
    <t xml:space="preserve">GS FLAUB MATER </t>
  </si>
  <si>
    <t xml:space="preserve"> GS FLAUB MATER  - </t>
  </si>
  <si>
    <t>18-1538</t>
  </si>
  <si>
    <t xml:space="preserve">Yannick # Richard # </t>
  </si>
  <si>
    <t>18-2176</t>
  </si>
  <si>
    <t>18-2203</t>
  </si>
  <si>
    <t>BARRIERE TRV LAGRANGE</t>
  </si>
  <si>
    <t xml:space="preserve"> BARRIERE TRV LAGRANGE - </t>
  </si>
  <si>
    <t>18-2173</t>
  </si>
  <si>
    <t>BUS NUMERIQUE</t>
  </si>
  <si>
    <t xml:space="preserve"> BUS NUMERIQUE - </t>
  </si>
  <si>
    <t>FORM</t>
  </si>
  <si>
    <t xml:space="preserve"> SST</t>
  </si>
  <si>
    <t xml:space="preserve">  - Formation  SST - </t>
  </si>
  <si>
    <t xml:space="preserve">Yannick # Eddy # Stéphane T # </t>
  </si>
  <si>
    <t>REUNION DE SERVICE</t>
  </si>
  <si>
    <t>REU</t>
  </si>
  <si>
    <t xml:space="preserve"> REUNION DE SERVICE - </t>
  </si>
  <si>
    <t>18-2154</t>
  </si>
  <si>
    <t>RECUPERER BARRIERE TECHNIP</t>
  </si>
  <si>
    <t xml:space="preserve"> RECUPERER BARRIERE TECHNIP - </t>
  </si>
  <si>
    <t xml:space="preserve">[ RDV]  EDF DALKIA Rreleve Compteur - </t>
  </si>
  <si>
    <t>CONGÉ</t>
  </si>
  <si>
    <t xml:space="preserve">Yoan # </t>
  </si>
  <si>
    <t>du 24 au 31 dec</t>
  </si>
  <si>
    <t xml:space="preserve"> du 24 au 31 dec - </t>
  </si>
  <si>
    <t xml:space="preserve">Olivier # </t>
  </si>
  <si>
    <t>du 26 dec au 4 janv</t>
  </si>
  <si>
    <t xml:space="preserve"> du 26 dec au 4 janv - </t>
  </si>
  <si>
    <t xml:space="preserve">Eddy # </t>
  </si>
  <si>
    <t>du 17 au 28 dec</t>
  </si>
  <si>
    <t xml:space="preserve"> du 17 au 28 dec - </t>
  </si>
  <si>
    <t xml:space="preserve">Bruno # </t>
  </si>
  <si>
    <t xml:space="preserve">Stéphane T # </t>
  </si>
  <si>
    <t>du 31 dec au 2 janv</t>
  </si>
  <si>
    <t xml:space="preserve"> du 31 dec au 2 janv - </t>
  </si>
  <si>
    <t xml:space="preserve">Yannick # </t>
  </si>
  <si>
    <t>du 26 au 28 dec</t>
  </si>
  <si>
    <t xml:space="preserve"> du 26 au 28 dec - </t>
  </si>
  <si>
    <t xml:space="preserve">Richard # </t>
  </si>
  <si>
    <t>du 6 au 8 mars</t>
  </si>
  <si>
    <t xml:space="preserve"> du 6 au 8 mars - </t>
  </si>
  <si>
    <t>17 janv</t>
  </si>
  <si>
    <t xml:space="preserve"> 17 janv - </t>
  </si>
  <si>
    <t xml:space="preserve">[ CONGÉ]  du 24 au 31 dec - </t>
  </si>
  <si>
    <t xml:space="preserve">[ CONGÉ]  du 26 dec au 4 janv - </t>
  </si>
  <si>
    <t>ligne congé</t>
  </si>
  <si>
    <t xml:space="preserve">BUS NUMERIQUE </t>
  </si>
  <si>
    <t xml:space="preserve"> BUS NUMERIQUE  - </t>
  </si>
  <si>
    <t>du 25 au 26 fev</t>
  </si>
  <si>
    <t xml:space="preserve"> du 25 au 26 fev - </t>
  </si>
  <si>
    <t>ligne Lb</t>
  </si>
  <si>
    <t>colonne</t>
  </si>
  <si>
    <t>qsdfgh</t>
  </si>
  <si>
    <t>aaaaazertydaaa</t>
  </si>
  <si>
    <t>trouvé ?</t>
  </si>
  <si>
    <t xml:space="preserve">[ 18-1538]  GS FLAUB MATER - </t>
  </si>
  <si>
    <t xml:space="preserve">[ 18-2203]  BARRIERE TRV LAGRANGE - </t>
  </si>
  <si>
    <t xml:space="preserve">[ 18-2145]  GS FLAUB MATER - </t>
  </si>
  <si>
    <t xml:space="preserve">[ 18-2171 ]  GS FLAUB MATER - </t>
  </si>
  <si>
    <t xml:space="preserve">[ 18-2144]  GS FLAUB MATER  - </t>
  </si>
  <si>
    <t xml:space="preserve">[ 18-2176]  GS FLAUB MATER - </t>
  </si>
  <si>
    <t xml:space="preserve">[ CONGÉ]  du 31 dec au 2 janv - </t>
  </si>
  <si>
    <t>?</t>
  </si>
  <si>
    <t>concert maup</t>
  </si>
  <si>
    <t>18-224</t>
  </si>
  <si>
    <t>18-2246</t>
  </si>
  <si>
    <t xml:space="preserve">  - Montage concert maup - </t>
  </si>
  <si>
    <t xml:space="preserve">  - Démontage concert maup - </t>
  </si>
  <si>
    <t>competition muscu</t>
  </si>
  <si>
    <t>18-2245</t>
  </si>
  <si>
    <t xml:space="preserve">  - Montage competition muscu - </t>
  </si>
  <si>
    <t xml:space="preserve">  - Démontage competition muscu - </t>
  </si>
  <si>
    <t>loto resto</t>
  </si>
  <si>
    <t xml:space="preserve">  - Montage loto resto - </t>
  </si>
  <si>
    <t xml:space="preserve">  - Démontage loto resto - </t>
  </si>
  <si>
    <t>voeux SEMVIT</t>
  </si>
  <si>
    <t>18-2250</t>
  </si>
  <si>
    <t xml:space="preserve">  - Montage voeux SEMVIT - </t>
  </si>
  <si>
    <t xml:space="preserve">  - Démontage voeux SEMVIT - </t>
  </si>
  <si>
    <t>St Barbe</t>
  </si>
  <si>
    <t>18-2248</t>
  </si>
  <si>
    <t xml:space="preserve">  - Montage St Barbe - </t>
  </si>
  <si>
    <t xml:space="preserve">  - Démontage  - </t>
  </si>
  <si>
    <t xml:space="preserve">  - Démontage St Barbe - </t>
  </si>
  <si>
    <t>voeux flexi</t>
  </si>
  <si>
    <t>18-2249</t>
  </si>
  <si>
    <t xml:space="preserve">  - Montage voeux flexi - </t>
  </si>
  <si>
    <t>flexi</t>
  </si>
  <si>
    <t xml:space="preserve">  - Démontage voeux flexi - </t>
  </si>
  <si>
    <t>Label30</t>
  </si>
  <si>
    <t>dt1</t>
  </si>
  <si>
    <t>dt2</t>
  </si>
  <si>
    <t>dt3</t>
  </si>
  <si>
    <t>dt4</t>
  </si>
  <si>
    <t>dt5</t>
  </si>
  <si>
    <t>dt6</t>
  </si>
  <si>
    <t>dt7</t>
  </si>
  <si>
    <t>dt8</t>
  </si>
  <si>
    <t>dt9</t>
  </si>
  <si>
    <t>dt10</t>
  </si>
  <si>
    <t>dt11</t>
  </si>
  <si>
    <t>dt12</t>
  </si>
  <si>
    <t>dt13</t>
  </si>
  <si>
    <t>dt14</t>
  </si>
  <si>
    <t>dt15</t>
  </si>
  <si>
    <t>dt16</t>
  </si>
  <si>
    <t>dt17</t>
  </si>
  <si>
    <t>dt18</t>
  </si>
  <si>
    <t>dt19</t>
  </si>
  <si>
    <t>dt20</t>
  </si>
  <si>
    <t>dt21</t>
  </si>
  <si>
    <t>dt22</t>
  </si>
  <si>
    <t>dt23</t>
  </si>
  <si>
    <t>dt24</t>
  </si>
  <si>
    <t>dt25</t>
  </si>
  <si>
    <t>dt26</t>
  </si>
  <si>
    <t>dt27</t>
  </si>
  <si>
    <t>dt28</t>
  </si>
  <si>
    <t>dt29</t>
  </si>
  <si>
    <t>dt30</t>
  </si>
  <si>
    <t>dt31</t>
  </si>
  <si>
    <t>dt32</t>
  </si>
  <si>
    <t>dt33</t>
  </si>
  <si>
    <t>dt34</t>
  </si>
  <si>
    <t>dt35</t>
  </si>
  <si>
    <t>dt36</t>
  </si>
  <si>
    <t>dt37</t>
  </si>
  <si>
    <t>dt38</t>
  </si>
  <si>
    <t>dt39</t>
  </si>
  <si>
    <t>dt40</t>
  </si>
  <si>
    <t xml:space="preserve"> dt13 - </t>
  </si>
  <si>
    <t xml:space="preserve">Jimmy # Richard # Stéphane B #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</si>
</sst>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€&quot;* #,##0.00_);_(&quot;€&quot;* \(#,##0.00\);_(&quot;€&quot;* &quot;-&quot;??_);_(@_)"/>
    <numFmt numFmtId="165" formatCode="[$-F800]dddd\,\ mmmm\ dd\,\ yyyy"/>
    <numFmt numFmtId="166" formatCode="d/m/yy\ h:mm;@"/>
    <numFmt numFmtId="167" formatCode="[$-40C]d\-mmm;@"/>
    <numFmt numFmtId="168" formatCode="0.0000000000000000000000"/>
    <numFmt numFmtId="169" formatCode="d/m/yy;@"/>
    <numFmt numFmtId="170" formatCode="dd/mm/yy;@"/>
    <numFmt numFmtId="171" formatCode="d/m;@"/>
    <numFmt numFmtId="172" formatCode="[$-40C]d\-mmm\-yy;@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sz val="10"/>
      <color theme="1"/>
      <name val="Courier New"/>
      <family val="3"/>
    </font>
    <font>
      <i/>
      <sz val="12"/>
      <color theme="1"/>
      <name val="Courier New"/>
      <family val="3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6"/>
      <color theme="1"/>
      <name val="Bodoni MT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FFFF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6"/>
      <color theme="0" tint="-0.34998626667073579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6"/>
      <color theme="0"/>
      <name val="Calibri"/>
      <family val="2"/>
      <scheme val="minor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rgb="FF3333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221">
    <xf numFmtId="0" fontId="0" fillId="0" borderId="0" xfId="0"/>
    <xf numFmtId="0" fontId="1" fillId="0" borderId="0" xfId="0" applyFont="1" applyFill="1" applyProtection="1">
      <protection locked="0"/>
    </xf>
    <xf numFmtId="0" fontId="1" fillId="0" borderId="0" xfId="0" applyFont="1" applyFill="1"/>
    <xf numFmtId="0" fontId="0" fillId="0" borderId="0" xfId="0" applyFont="1" applyFill="1"/>
    <xf numFmtId="14" fontId="1" fillId="0" borderId="0" xfId="0" applyNumberFormat="1" applyFont="1" applyFill="1"/>
    <xf numFmtId="165" fontId="2" fillId="0" borderId="0" xfId="0" applyNumberFormat="1" applyFont="1" applyFill="1"/>
    <xf numFmtId="165" fontId="3" fillId="0" borderId="0" xfId="0" applyNumberFormat="1" applyFont="1" applyFill="1" applyAlignment="1">
      <alignment horizontal="left"/>
    </xf>
    <xf numFmtId="14" fontId="0" fillId="0" borderId="0" xfId="0" applyNumberFormat="1"/>
    <xf numFmtId="0" fontId="0" fillId="0" borderId="1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right"/>
    </xf>
    <xf numFmtId="0" fontId="6" fillId="0" borderId="0" xfId="0" applyFont="1"/>
    <xf numFmtId="14" fontId="0" fillId="0" borderId="1" xfId="0" applyNumberFormat="1" applyBorder="1"/>
    <xf numFmtId="166" fontId="0" fillId="0" borderId="0" xfId="0" applyNumberFormat="1"/>
    <xf numFmtId="166" fontId="0" fillId="0" borderId="1" xfId="0" applyNumberFormat="1" applyBorder="1"/>
    <xf numFmtId="165" fontId="0" fillId="0" borderId="0" xfId="0" applyNumberFormat="1"/>
    <xf numFmtId="0" fontId="0" fillId="0" borderId="0" xfId="0" applyNumberFormat="1"/>
    <xf numFmtId="0" fontId="0" fillId="0" borderId="1" xfId="0" applyNumberFormat="1" applyBorder="1"/>
    <xf numFmtId="0" fontId="0" fillId="3" borderId="0" xfId="0" applyFill="1"/>
    <xf numFmtId="0" fontId="0" fillId="3" borderId="1" xfId="0" applyFill="1" applyBorder="1"/>
    <xf numFmtId="0" fontId="0" fillId="0" borderId="3" xfId="0" applyBorder="1"/>
    <xf numFmtId="0" fontId="0" fillId="0" borderId="4" xfId="0" applyBorder="1"/>
    <xf numFmtId="165" fontId="0" fillId="0" borderId="5" xfId="0" applyNumberFormat="1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4" borderId="0" xfId="0" applyFill="1"/>
    <xf numFmtId="0" fontId="0" fillId="4" borderId="1" xfId="0" applyFill="1" applyBorder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0" fontId="0" fillId="0" borderId="13" xfId="0" applyBorder="1"/>
    <xf numFmtId="0" fontId="0" fillId="0" borderId="15" xfId="0" applyBorder="1"/>
    <xf numFmtId="0" fontId="0" fillId="5" borderId="0" xfId="0" applyFill="1"/>
    <xf numFmtId="0" fontId="0" fillId="6" borderId="5" xfId="0" applyFill="1" applyBorder="1"/>
    <xf numFmtId="0" fontId="0" fillId="6" borderId="0" xfId="0" applyFill="1" applyBorder="1"/>
    <xf numFmtId="0" fontId="0" fillId="6" borderId="6" xfId="0" applyFill="1" applyBorder="1"/>
    <xf numFmtId="0" fontId="0" fillId="6" borderId="1" xfId="0" applyFill="1" applyBorder="1"/>
    <xf numFmtId="0" fontId="0" fillId="6" borderId="7" xfId="0" applyFill="1" applyBorder="1"/>
    <xf numFmtId="0" fontId="0" fillId="6" borderId="15" xfId="0" applyFill="1" applyBorder="1"/>
    <xf numFmtId="0" fontId="0" fillId="6" borderId="8" xfId="0" applyFill="1" applyBorder="1"/>
    <xf numFmtId="0" fontId="0" fillId="6" borderId="14" xfId="0" applyFill="1" applyBorder="1"/>
    <xf numFmtId="0" fontId="0" fillId="6" borderId="1" xfId="0" applyFill="1" applyBorder="1" applyAlignment="1">
      <alignment horizontal="center"/>
    </xf>
    <xf numFmtId="0" fontId="0" fillId="6" borderId="0" xfId="0" applyFill="1" applyBorder="1" applyAlignment="1">
      <alignment textRotation="90"/>
    </xf>
    <xf numFmtId="164" fontId="0" fillId="6" borderId="0" xfId="1" applyFont="1" applyFill="1" applyBorder="1" applyAlignment="1"/>
    <xf numFmtId="17" fontId="0" fillId="0" borderId="1" xfId="0" applyNumberFormat="1" applyBorder="1"/>
    <xf numFmtId="0" fontId="0" fillId="7" borderId="1" xfId="0" applyFill="1" applyBorder="1"/>
    <xf numFmtId="0" fontId="0" fillId="7" borderId="14" xfId="0" applyFill="1" applyBorder="1"/>
    <xf numFmtId="0" fontId="0" fillId="7" borderId="3" xfId="0" applyFill="1" applyBorder="1"/>
    <xf numFmtId="0" fontId="0" fillId="7" borderId="13" xfId="0" applyFill="1" applyBorder="1"/>
    <xf numFmtId="0" fontId="0" fillId="7" borderId="4" xfId="0" applyFill="1" applyBorder="1"/>
    <xf numFmtId="0" fontId="0" fillId="7" borderId="0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15" xfId="0" applyFill="1" applyBorder="1"/>
    <xf numFmtId="0" fontId="0" fillId="7" borderId="8" xfId="0" applyFill="1" applyBorder="1"/>
    <xf numFmtId="0" fontId="16" fillId="2" borderId="5" xfId="0" applyFont="1" applyFill="1" applyBorder="1"/>
    <xf numFmtId="0" fontId="0" fillId="0" borderId="1" xfId="0" applyFill="1" applyBorder="1"/>
    <xf numFmtId="0" fontId="0" fillId="0" borderId="0" xfId="0" applyFill="1" applyBorder="1"/>
    <xf numFmtId="0" fontId="0" fillId="0" borderId="18" xfId="0" applyFill="1" applyBorder="1"/>
    <xf numFmtId="0" fontId="7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1" fontId="14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17" fillId="0" borderId="0" xfId="0" applyFont="1" applyBorder="1" applyAlignment="1">
      <alignment horizontal="center" vertical="center"/>
    </xf>
    <xf numFmtId="2" fontId="0" fillId="0" borderId="0" xfId="0" applyNumberFormat="1"/>
    <xf numFmtId="0" fontId="0" fillId="2" borderId="1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" xfId="0" applyBorder="1"/>
    <xf numFmtId="49" fontId="21" fillId="0" borderId="0" xfId="0" applyNumberFormat="1" applyFont="1" applyFill="1" applyBorder="1" applyAlignment="1">
      <alignment horizontal="left" vertical="center" wrapText="1"/>
    </xf>
    <xf numFmtId="0" fontId="0" fillId="8" borderId="0" xfId="0" applyFill="1" applyBorder="1"/>
    <xf numFmtId="0" fontId="0" fillId="8" borderId="0" xfId="0" applyFill="1" applyBorder="1" applyAlignment="1">
      <alignment horizontal="left"/>
    </xf>
    <xf numFmtId="0" fontId="17" fillId="8" borderId="0" xfId="0" applyFont="1" applyFill="1" applyBorder="1" applyAlignment="1">
      <alignment horizontal="left" vertical="center"/>
    </xf>
    <xf numFmtId="0" fontId="0" fillId="10" borderId="23" xfId="0" applyFill="1" applyBorder="1" applyAlignment="1">
      <alignment vertical="center" wrapText="1"/>
    </xf>
    <xf numFmtId="0" fontId="0" fillId="10" borderId="23" xfId="0" applyFill="1" applyBorder="1" applyAlignment="1">
      <alignment horizontal="right" vertical="center" wrapText="1"/>
    </xf>
    <xf numFmtId="0" fontId="23" fillId="10" borderId="23" xfId="0" applyFont="1" applyFill="1" applyBorder="1" applyAlignment="1">
      <alignment horizontal="right" vertical="center" wrapText="1"/>
    </xf>
    <xf numFmtId="0" fontId="24" fillId="10" borderId="23" xfId="0" applyFont="1" applyFill="1" applyBorder="1" applyAlignment="1">
      <alignment horizontal="right" vertical="center" wrapText="1"/>
    </xf>
    <xf numFmtId="0" fontId="22" fillId="10" borderId="23" xfId="0" applyFont="1" applyFill="1" applyBorder="1" applyAlignment="1">
      <alignment vertical="center" wrapText="1"/>
    </xf>
    <xf numFmtId="0" fontId="25" fillId="11" borderId="23" xfId="0" applyFont="1" applyFill="1" applyBorder="1" applyAlignment="1">
      <alignment vertical="center" wrapText="1"/>
    </xf>
    <xf numFmtId="0" fontId="0" fillId="12" borderId="23" xfId="0" applyFill="1" applyBorder="1" applyAlignment="1">
      <alignment vertical="center" wrapText="1"/>
    </xf>
    <xf numFmtId="0" fontId="5" fillId="10" borderId="23" xfId="0" applyFont="1" applyFill="1" applyBorder="1" applyAlignment="1">
      <alignment vertical="center" wrapText="1"/>
    </xf>
    <xf numFmtId="0" fontId="0" fillId="13" borderId="23" xfId="0" applyFill="1" applyBorder="1" applyAlignment="1">
      <alignment vertical="center" wrapText="1"/>
    </xf>
    <xf numFmtId="0" fontId="0" fillId="14" borderId="23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15" borderId="23" xfId="0" applyFill="1" applyBorder="1" applyAlignment="1">
      <alignment vertical="center" wrapText="1"/>
    </xf>
    <xf numFmtId="0" fontId="0" fillId="16" borderId="23" xfId="0" applyFill="1" applyBorder="1" applyAlignment="1">
      <alignment vertical="center" wrapText="1"/>
    </xf>
    <xf numFmtId="0" fontId="0" fillId="17" borderId="23" xfId="0" applyFill="1" applyBorder="1" applyAlignment="1">
      <alignment vertical="center" wrapText="1"/>
    </xf>
    <xf numFmtId="0" fontId="0" fillId="18" borderId="23" xfId="0" applyFill="1" applyBorder="1" applyAlignment="1">
      <alignment vertical="center" wrapText="1"/>
    </xf>
    <xf numFmtId="0" fontId="0" fillId="19" borderId="23" xfId="0" applyFill="1" applyBorder="1" applyAlignment="1">
      <alignment vertical="center" wrapText="1"/>
    </xf>
    <xf numFmtId="0" fontId="0" fillId="20" borderId="23" xfId="0" applyFill="1" applyBorder="1" applyAlignment="1">
      <alignment vertical="center" wrapText="1"/>
    </xf>
    <xf numFmtId="0" fontId="0" fillId="21" borderId="23" xfId="0" applyFill="1" applyBorder="1" applyAlignment="1">
      <alignment vertical="center" wrapText="1"/>
    </xf>
    <xf numFmtId="0" fontId="0" fillId="22" borderId="23" xfId="0" applyFill="1" applyBorder="1" applyAlignment="1">
      <alignment vertical="center" wrapText="1"/>
    </xf>
    <xf numFmtId="0" fontId="0" fillId="23" borderId="23" xfId="0" applyFill="1" applyBorder="1" applyAlignment="1">
      <alignment vertical="center" wrapText="1"/>
    </xf>
    <xf numFmtId="0" fontId="0" fillId="24" borderId="23" xfId="0" applyFill="1" applyBorder="1" applyAlignment="1">
      <alignment vertical="center" wrapText="1"/>
    </xf>
    <xf numFmtId="0" fontId="0" fillId="25" borderId="23" xfId="0" applyFill="1" applyBorder="1" applyAlignment="1">
      <alignment vertical="center" wrapText="1"/>
    </xf>
    <xf numFmtId="0" fontId="0" fillId="26" borderId="23" xfId="0" applyFill="1" applyBorder="1" applyAlignment="1">
      <alignment vertical="center" wrapText="1"/>
    </xf>
    <xf numFmtId="0" fontId="0" fillId="27" borderId="23" xfId="0" applyFill="1" applyBorder="1" applyAlignment="1">
      <alignment vertical="center" wrapText="1"/>
    </xf>
    <xf numFmtId="0" fontId="0" fillId="28" borderId="23" xfId="0" applyFill="1" applyBorder="1" applyAlignment="1">
      <alignment vertical="center" wrapText="1"/>
    </xf>
    <xf numFmtId="0" fontId="0" fillId="29" borderId="23" xfId="0" applyFill="1" applyBorder="1" applyAlignment="1">
      <alignment vertical="center" wrapText="1"/>
    </xf>
    <xf numFmtId="0" fontId="0" fillId="30" borderId="23" xfId="0" applyFill="1" applyBorder="1" applyAlignment="1">
      <alignment vertical="center" wrapText="1"/>
    </xf>
    <xf numFmtId="0" fontId="0" fillId="31" borderId="23" xfId="0" applyFill="1" applyBorder="1" applyAlignment="1">
      <alignment vertical="center" wrapText="1"/>
    </xf>
    <xf numFmtId="0" fontId="0" fillId="32" borderId="23" xfId="0" applyFill="1" applyBorder="1" applyAlignment="1">
      <alignment vertical="center" wrapText="1"/>
    </xf>
    <xf numFmtId="0" fontId="0" fillId="33" borderId="23" xfId="0" applyFill="1" applyBorder="1" applyAlignment="1">
      <alignment vertical="center" wrapText="1"/>
    </xf>
    <xf numFmtId="0" fontId="0" fillId="34" borderId="23" xfId="0" applyFill="1" applyBorder="1" applyAlignment="1">
      <alignment vertical="center" wrapText="1"/>
    </xf>
    <xf numFmtId="0" fontId="0" fillId="35" borderId="23" xfId="0" applyFill="1" applyBorder="1" applyAlignment="1">
      <alignment vertical="center" wrapText="1"/>
    </xf>
    <xf numFmtId="0" fontId="0" fillId="36" borderId="23" xfId="0" applyFill="1" applyBorder="1" applyAlignment="1">
      <alignment vertical="center" wrapText="1"/>
    </xf>
    <xf numFmtId="0" fontId="0" fillId="37" borderId="23" xfId="0" applyFill="1" applyBorder="1" applyAlignment="1">
      <alignment vertical="center" wrapText="1"/>
    </xf>
    <xf numFmtId="0" fontId="0" fillId="38" borderId="23" xfId="0" applyFill="1" applyBorder="1" applyAlignment="1">
      <alignment vertical="center" wrapText="1"/>
    </xf>
    <xf numFmtId="0" fontId="0" fillId="39" borderId="23" xfId="0" applyFill="1" applyBorder="1" applyAlignment="1">
      <alignment vertical="center" wrapText="1"/>
    </xf>
    <xf numFmtId="0" fontId="0" fillId="40" borderId="23" xfId="0" applyFill="1" applyBorder="1" applyAlignment="1">
      <alignment vertical="center" wrapText="1"/>
    </xf>
    <xf numFmtId="0" fontId="0" fillId="41" borderId="23" xfId="0" applyFill="1" applyBorder="1" applyAlignment="1">
      <alignment vertical="center" wrapText="1"/>
    </xf>
    <xf numFmtId="0" fontId="0" fillId="42" borderId="23" xfId="0" applyFill="1" applyBorder="1" applyAlignment="1">
      <alignment vertical="center" wrapText="1"/>
    </xf>
    <xf numFmtId="0" fontId="0" fillId="43" borderId="23" xfId="0" applyFill="1" applyBorder="1" applyAlignment="1">
      <alignment vertical="center" wrapText="1"/>
    </xf>
    <xf numFmtId="0" fontId="0" fillId="44" borderId="23" xfId="0" applyFill="1" applyBorder="1" applyAlignment="1">
      <alignment vertical="center" wrapText="1"/>
    </xf>
    <xf numFmtId="0" fontId="0" fillId="45" borderId="23" xfId="0" applyFill="1" applyBorder="1" applyAlignment="1">
      <alignment vertical="center" wrapText="1"/>
    </xf>
    <xf numFmtId="0" fontId="0" fillId="46" borderId="23" xfId="0" applyFill="1" applyBorder="1" applyAlignment="1">
      <alignment vertical="center" wrapText="1"/>
    </xf>
    <xf numFmtId="0" fontId="0" fillId="47" borderId="23" xfId="0" applyFill="1" applyBorder="1" applyAlignment="1">
      <alignment vertical="center" wrapText="1"/>
    </xf>
    <xf numFmtId="0" fontId="0" fillId="48" borderId="23" xfId="0" applyFill="1" applyBorder="1" applyAlignment="1">
      <alignment vertical="center" wrapText="1"/>
    </xf>
    <xf numFmtId="0" fontId="0" fillId="49" borderId="23" xfId="0" applyFill="1" applyBorder="1" applyAlignment="1">
      <alignment vertical="center" wrapText="1"/>
    </xf>
    <xf numFmtId="0" fontId="0" fillId="50" borderId="23" xfId="0" applyFill="1" applyBorder="1" applyAlignment="1">
      <alignment vertical="center" wrapText="1"/>
    </xf>
    <xf numFmtId="0" fontId="0" fillId="51" borderId="23" xfId="0" applyFill="1" applyBorder="1" applyAlignment="1">
      <alignment vertical="center" wrapText="1"/>
    </xf>
    <xf numFmtId="0" fontId="0" fillId="52" borderId="23" xfId="0" applyFill="1" applyBorder="1" applyAlignment="1">
      <alignment vertical="center" wrapText="1"/>
    </xf>
    <xf numFmtId="0" fontId="0" fillId="53" borderId="23" xfId="0" applyFill="1" applyBorder="1" applyAlignment="1">
      <alignment vertical="center" wrapText="1"/>
    </xf>
    <xf numFmtId="0" fontId="0" fillId="54" borderId="23" xfId="0" applyFill="1" applyBorder="1" applyAlignment="1">
      <alignment vertical="center" wrapText="1"/>
    </xf>
    <xf numFmtId="0" fontId="0" fillId="10" borderId="24" xfId="0" applyFill="1" applyBorder="1"/>
    <xf numFmtId="0" fontId="0" fillId="10" borderId="25" xfId="0" applyFill="1" applyBorder="1"/>
    <xf numFmtId="0" fontId="0" fillId="0" borderId="0" xfId="0" applyAlignment="1">
      <alignment horizontal="left"/>
    </xf>
    <xf numFmtId="0" fontId="2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 shrinkToFit="1"/>
    </xf>
    <xf numFmtId="14" fontId="29" fillId="0" borderId="0" xfId="0" applyNumberFormat="1" applyFont="1" applyFill="1" applyBorder="1" applyAlignment="1">
      <alignment horizontal="center" vertical="center"/>
    </xf>
    <xf numFmtId="0" fontId="0" fillId="55" borderId="0" xfId="0" applyFill="1"/>
    <xf numFmtId="0" fontId="16" fillId="10" borderId="23" xfId="0" applyFont="1" applyFill="1" applyBorder="1" applyAlignment="1">
      <alignment vertical="center" wrapText="1"/>
    </xf>
    <xf numFmtId="0" fontId="30" fillId="10" borderId="23" xfId="2" applyFont="1" applyFill="1" applyBorder="1" applyAlignment="1">
      <alignment vertical="center" wrapText="1"/>
    </xf>
    <xf numFmtId="0" fontId="31" fillId="10" borderId="23" xfId="0" applyFont="1" applyFill="1" applyBorder="1" applyAlignment="1">
      <alignment vertical="center" wrapText="1"/>
    </xf>
    <xf numFmtId="0" fontId="6" fillId="10" borderId="23" xfId="2" applyFont="1" applyFill="1" applyBorder="1" applyAlignment="1">
      <alignment horizontal="right" vertical="center" wrapText="1"/>
    </xf>
    <xf numFmtId="0" fontId="22" fillId="0" borderId="0" xfId="0" applyFont="1"/>
    <xf numFmtId="0" fontId="32" fillId="0" borderId="0" xfId="0" applyFont="1"/>
    <xf numFmtId="171" fontId="0" fillId="2" borderId="0" xfId="0" applyNumberFormat="1" applyFill="1"/>
    <xf numFmtId="171" fontId="0" fillId="0" borderId="0" xfId="0" applyNumberFormat="1"/>
    <xf numFmtId="167" fontId="0" fillId="0" borderId="0" xfId="0" applyNumberFormat="1" applyAlignment="1">
      <alignment horizontal="center"/>
    </xf>
    <xf numFmtId="0" fontId="5" fillId="0" borderId="0" xfId="0" applyFont="1" applyAlignment="1">
      <alignment horizontal="left" vertical="top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49" fontId="20" fillId="0" borderId="0" xfId="0" applyNumberFormat="1" applyFont="1" applyFill="1" applyBorder="1" applyAlignment="1">
      <alignment horizontal="left" vertical="center" wrapText="1"/>
    </xf>
    <xf numFmtId="49" fontId="28" fillId="9" borderId="0" xfId="0" applyNumberFormat="1" applyFont="1" applyFill="1" applyBorder="1" applyAlignment="1">
      <alignment horizontal="left" vertical="center" wrapText="1" shrinkToFit="1"/>
    </xf>
    <xf numFmtId="49" fontId="21" fillId="9" borderId="0" xfId="0" applyNumberFormat="1" applyFont="1" applyFill="1" applyBorder="1" applyAlignment="1">
      <alignment horizontal="left" vertical="center" wrapText="1"/>
    </xf>
    <xf numFmtId="49" fontId="28" fillId="0" borderId="0" xfId="0" applyNumberFormat="1" applyFont="1" applyFill="1" applyBorder="1" applyAlignment="1">
      <alignment horizontal="left" vertical="center" wrapText="1" shrinkToFit="1"/>
    </xf>
    <xf numFmtId="0" fontId="5" fillId="2" borderId="0" xfId="0" applyFont="1" applyFill="1"/>
    <xf numFmtId="165" fontId="0" fillId="0" borderId="1" xfId="0" applyNumberFormat="1" applyBorder="1"/>
    <xf numFmtId="0" fontId="5" fillId="56" borderId="0" xfId="0" applyFont="1" applyFill="1" applyBorder="1"/>
    <xf numFmtId="0" fontId="7" fillId="56" borderId="0" xfId="0" applyFont="1" applyFill="1" applyBorder="1" applyAlignment="1">
      <alignment horizontal="left" vertical="center"/>
    </xf>
    <xf numFmtId="0" fontId="5" fillId="56" borderId="0" xfId="0" applyFont="1" applyFill="1" applyBorder="1" applyAlignment="1">
      <alignment horizontal="left" vertical="top"/>
    </xf>
    <xf numFmtId="0" fontId="0" fillId="0" borderId="27" xfId="0" applyFill="1" applyBorder="1"/>
    <xf numFmtId="0" fontId="0" fillId="0" borderId="27" xfId="0" applyBorder="1"/>
    <xf numFmtId="0" fontId="0" fillId="0" borderId="28" xfId="0" applyBorder="1"/>
    <xf numFmtId="0" fontId="0" fillId="0" borderId="21" xfId="0" applyFill="1" applyBorder="1"/>
    <xf numFmtId="0" fontId="0" fillId="0" borderId="28" xfId="0" applyFill="1" applyBorder="1"/>
    <xf numFmtId="165" fontId="0" fillId="0" borderId="0" xfId="0" applyNumberFormat="1" applyBorder="1"/>
    <xf numFmtId="0" fontId="0" fillId="0" borderId="1" xfId="0" applyFill="1" applyBorder="1" applyAlignment="1">
      <alignment horizontal="center"/>
    </xf>
    <xf numFmtId="14" fontId="9" fillId="0" borderId="29" xfId="0" applyNumberFormat="1" applyFont="1" applyFill="1" applyBorder="1" applyAlignment="1">
      <alignment horizontal="center" vertical="center"/>
    </xf>
    <xf numFmtId="167" fontId="13" fillId="0" borderId="29" xfId="0" applyNumberFormat="1" applyFont="1" applyFill="1" applyBorder="1" applyAlignment="1">
      <alignment horizontal="center"/>
    </xf>
    <xf numFmtId="49" fontId="28" fillId="9" borderId="29" xfId="0" applyNumberFormat="1" applyFont="1" applyFill="1" applyBorder="1" applyAlignment="1">
      <alignment horizontal="left" vertical="center" wrapText="1" shrinkToFit="1"/>
    </xf>
    <xf numFmtId="49" fontId="21" fillId="9" borderId="29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/>
    </xf>
    <xf numFmtId="0" fontId="0" fillId="57" borderId="0" xfId="0" applyFill="1"/>
    <xf numFmtId="0" fontId="0" fillId="0" borderId="12" xfId="0" applyBorder="1"/>
    <xf numFmtId="0" fontId="0" fillId="58" borderId="3" xfId="0" applyFill="1" applyBorder="1"/>
    <xf numFmtId="0" fontId="0" fillId="58" borderId="13" xfId="0" applyFill="1" applyBorder="1"/>
    <xf numFmtId="0" fontId="0" fillId="58" borderId="4" xfId="0" applyFill="1" applyBorder="1"/>
    <xf numFmtId="0" fontId="0" fillId="58" borderId="5" xfId="0" applyFill="1" applyBorder="1"/>
    <xf numFmtId="0" fontId="0" fillId="58" borderId="0" xfId="0" applyFill="1" applyBorder="1"/>
    <xf numFmtId="17" fontId="0" fillId="58" borderId="12" xfId="0" applyNumberFormat="1" applyFill="1" applyBorder="1"/>
    <xf numFmtId="0" fontId="0" fillId="58" borderId="12" xfId="0" applyFill="1" applyBorder="1"/>
    <xf numFmtId="0" fontId="0" fillId="58" borderId="1" xfId="0" applyFill="1" applyBorder="1"/>
    <xf numFmtId="0" fontId="0" fillId="58" borderId="6" xfId="0" applyFill="1" applyBorder="1"/>
    <xf numFmtId="0" fontId="0" fillId="58" borderId="16" xfId="0" applyFill="1" applyBorder="1"/>
    <xf numFmtId="0" fontId="0" fillId="58" borderId="17" xfId="0" applyFill="1" applyBorder="1"/>
    <xf numFmtId="0" fontId="0" fillId="58" borderId="15" xfId="0" applyFill="1" applyBorder="1"/>
    <xf numFmtId="0" fontId="0" fillId="58" borderId="8" xfId="0" applyFill="1" applyBorder="1"/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0" xfId="0" applyFont="1" applyFill="1"/>
    <xf numFmtId="0" fontId="0" fillId="0" borderId="0" xfId="0" applyFill="1"/>
    <xf numFmtId="0" fontId="3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5" fillId="59" borderId="26" xfId="0" applyFont="1" applyFill="1" applyBorder="1" applyAlignment="1">
      <alignment horizontal="center"/>
    </xf>
    <xf numFmtId="0" fontId="36" fillId="0" borderId="0" xfId="0" applyFont="1" applyFill="1" applyBorder="1" applyAlignment="1">
      <alignment horizontal="left" vertical="center"/>
    </xf>
    <xf numFmtId="165" fontId="10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5" fillId="60" borderId="0" xfId="0" applyFont="1" applyFill="1" applyBorder="1"/>
    <xf numFmtId="0" fontId="7" fillId="60" borderId="0" xfId="0" applyFont="1" applyFill="1" applyBorder="1" applyAlignment="1">
      <alignment horizontal="left" vertical="center"/>
    </xf>
    <xf numFmtId="0" fontId="12" fillId="60" borderId="0" xfId="0" applyFont="1" applyFill="1" applyBorder="1" applyAlignment="1">
      <alignment horizontal="center"/>
    </xf>
    <xf numFmtId="0" fontId="21" fillId="60" borderId="0" xfId="0" applyNumberFormat="1" applyFont="1" applyFill="1" applyBorder="1" applyAlignment="1">
      <alignment horizontal="left" vertical="center" wrapText="1"/>
    </xf>
    <xf numFmtId="49" fontId="21" fillId="60" borderId="0" xfId="0" applyNumberFormat="1" applyFont="1" applyFill="1" applyBorder="1" applyAlignment="1">
      <alignment horizontal="left" vertical="center" wrapText="1"/>
    </xf>
    <xf numFmtId="0" fontId="7" fillId="60" borderId="0" xfId="0" applyFont="1" applyFill="1" applyBorder="1" applyAlignment="1">
      <alignment horizontal="left" vertical="center" wrapText="1"/>
    </xf>
    <xf numFmtId="49" fontId="28" fillId="61" borderId="29" xfId="0" applyNumberFormat="1" applyFont="1" applyFill="1" applyBorder="1" applyAlignment="1">
      <alignment horizontal="left" vertical="center" wrapText="1" shrinkToFit="1"/>
    </xf>
    <xf numFmtId="172" fontId="0" fillId="0" borderId="0" xfId="0" applyNumberFormat="1" applyFill="1"/>
    <xf numFmtId="172" fontId="0" fillId="0" borderId="1" xfId="0" applyNumberFormat="1" applyFill="1" applyBorder="1"/>
    <xf numFmtId="167" fontId="0" fillId="0" borderId="0" xfId="0" applyNumberFormat="1"/>
    <xf numFmtId="172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32" fillId="0" borderId="0" xfId="0" applyFont="1" applyFill="1" applyBorder="1" applyAlignment="1">
      <alignment horizontal="center" textRotation="90"/>
    </xf>
    <xf numFmtId="14" fontId="0" fillId="0" borderId="0" xfId="0" applyNumberForma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0" fillId="4" borderId="0" xfId="0" applyFill="1" applyBorder="1"/>
  </cellXfs>
  <cellStyles count="3">
    <cellStyle name="Lien hypertexte" xfId="2" builtinId="8"/>
    <cellStyle name="Monétaire" xfId="1" builtinId="4"/>
    <cellStyle name="Normal" xfId="0" builtinId="0"/>
  </cellStyles>
  <dxfs count="42">
    <dxf>
      <fill>
        <patternFill>
          <bgColor indexed="44"/>
        </patternFill>
      </fill>
    </dxf>
    <dxf>
      <fill>
        <patternFill>
          <bgColor indexed="42"/>
        </patternFill>
      </fill>
      <border>
        <left style="thin">
          <color indexed="52"/>
        </left>
        <right style="thin">
          <color indexed="52"/>
        </right>
        <top style="thin">
          <color indexed="52"/>
        </top>
        <bottom style="thin">
          <color indexed="52"/>
        </bottom>
      </border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AAF6AE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16" fmlaLink="$J$4" horiz="1" max="40" page="10" val="40"/>
</file>

<file path=xl/ctrlProps/ctrlProp2.xml><?xml version="1.0" encoding="utf-8"?>
<formControlPr xmlns="http://schemas.microsoft.com/office/spreadsheetml/2009/9/main" objectType="Scroll" dx="16" fmlaLink="$J$5" horiz="1" max="40" page="10" val="5"/>
</file>

<file path=xl/ctrlProps/ctrlProp3.xml><?xml version="1.0" encoding="utf-8"?>
<formControlPr xmlns="http://schemas.microsoft.com/office/spreadsheetml/2009/9/main" objectType="Spin" dx="16" fmlaLink="'jour semaine'!$D$6" inc="7" max="30000" min="5" page="10" val="6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Scroll" dx="16" fmlaLink="'jour semaine'!$D$6" horiz="1" inc="7" max="30000" min="5" page="10" val="61"/>
</file>

<file path=xl/ctrlProps/ctrlProp6.xml><?xml version="1.0" encoding="utf-8"?>
<formControlPr xmlns="http://schemas.microsoft.com/office/spreadsheetml/2009/9/main" objectType="Scroll" dx="16" fmlaLink="'jour semaine'!$D$6" horiz="1" inc="7" max="30000" min="5" page="10" val="61"/>
</file>

<file path=xl/ctrlProps/ctrlProp7.xml><?xml version="1.0" encoding="utf-8"?>
<formControlPr xmlns="http://schemas.microsoft.com/office/spreadsheetml/2009/9/main" objectType="Spin" dx="16" fmlaLink="$M$6" max="20" min="1" page="10" val="10"/>
</file>

<file path=xl/ctrlProps/ctrlProp8.xml><?xml version="1.0" encoding="utf-8"?>
<formControlPr xmlns="http://schemas.microsoft.com/office/spreadsheetml/2009/9/main" objectType="Scroll" dx="16" fmlaLink="$D$6" inc="7" max="30000" min="5" page="10" val="6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</xdr:row>
          <xdr:rowOff>95250</xdr:rowOff>
        </xdr:from>
        <xdr:to>
          <xdr:col>10</xdr:col>
          <xdr:colOff>885825</xdr:colOff>
          <xdr:row>3</xdr:row>
          <xdr:rowOff>266700</xdr:rowOff>
        </xdr:to>
        <xdr:sp macro="" textlink="">
          <xdr:nvSpPr>
            <xdr:cNvPr id="53249" name="Scroll Bar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</xdr:row>
          <xdr:rowOff>95250</xdr:rowOff>
        </xdr:from>
        <xdr:to>
          <xdr:col>10</xdr:col>
          <xdr:colOff>885825</xdr:colOff>
          <xdr:row>4</xdr:row>
          <xdr:rowOff>266700</xdr:rowOff>
        </xdr:to>
        <xdr:sp macro="" textlink="">
          <xdr:nvSpPr>
            <xdr:cNvPr id="53250" name="Scroll Bar 2" hidden="1">
              <a:extLst>
                <a:ext uri="{63B3BB69-23CF-44E3-9099-C40C66FF867C}">
                  <a14:compatExt spid="_x0000_s53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914400</xdr:colOff>
          <xdr:row>0</xdr:row>
          <xdr:rowOff>0</xdr:rowOff>
        </xdr:from>
        <xdr:to>
          <xdr:col>3</xdr:col>
          <xdr:colOff>914400</xdr:colOff>
          <xdr:row>0</xdr:row>
          <xdr:rowOff>0</xdr:rowOff>
        </xdr:to>
        <xdr:sp macro="" textlink="">
          <xdr:nvSpPr>
            <xdr:cNvPr id="6149" name="Spinner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571500</xdr:colOff>
          <xdr:row>2</xdr:row>
          <xdr:rowOff>142875</xdr:rowOff>
        </xdr:from>
        <xdr:to>
          <xdr:col>1</xdr:col>
          <xdr:colOff>457200</xdr:colOff>
          <xdr:row>3</xdr:row>
          <xdr:rowOff>180975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1866900</xdr:colOff>
          <xdr:row>2</xdr:row>
          <xdr:rowOff>28575</xdr:rowOff>
        </xdr:from>
        <xdr:to>
          <xdr:col>6</xdr:col>
          <xdr:colOff>819150</xdr:colOff>
          <xdr:row>2</xdr:row>
          <xdr:rowOff>180975</xdr:rowOff>
        </xdr:to>
        <xdr:sp macro="" textlink="">
          <xdr:nvSpPr>
            <xdr:cNvPr id="47107" name="Scroll Bar 3" hidden="1">
              <a:extLst>
                <a:ext uri="{63B3BB69-23CF-44E3-9099-C40C66FF867C}">
                  <a14:compatExt spid="_x0000_s47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</xdr:row>
          <xdr:rowOff>133350</xdr:rowOff>
        </xdr:from>
        <xdr:to>
          <xdr:col>13</xdr:col>
          <xdr:colOff>180975</xdr:colOff>
          <xdr:row>2</xdr:row>
          <xdr:rowOff>152400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0</xdr:row>
          <xdr:rowOff>85725</xdr:rowOff>
        </xdr:from>
        <xdr:to>
          <xdr:col>8</xdr:col>
          <xdr:colOff>0</xdr:colOff>
          <xdr:row>3</xdr:row>
          <xdr:rowOff>171450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5</xdr:row>
          <xdr:rowOff>57150</xdr:rowOff>
        </xdr:from>
        <xdr:to>
          <xdr:col>4</xdr:col>
          <xdr:colOff>533400</xdr:colOff>
          <xdr:row>10</xdr:row>
          <xdr:rowOff>123825</xdr:rowOff>
        </xdr:to>
        <xdr:sp macro="" textlink="">
          <xdr:nvSpPr>
            <xdr:cNvPr id="7170" name="Scroll Bar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</xdr:colOff>
          <xdr:row>0</xdr:row>
          <xdr:rowOff>76200</xdr:rowOff>
        </xdr:from>
        <xdr:to>
          <xdr:col>2</xdr:col>
          <xdr:colOff>1028700</xdr:colOff>
          <xdr:row>1</xdr:row>
          <xdr:rowOff>95250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647700</xdr:colOff>
          <xdr:row>2</xdr:row>
          <xdr:rowOff>57150</xdr:rowOff>
        </xdr:from>
        <xdr:to>
          <xdr:col>5</xdr:col>
          <xdr:colOff>657225</xdr:colOff>
          <xdr:row>3</xdr:row>
          <xdr:rowOff>114300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1</xdr:row>
          <xdr:rowOff>85725</xdr:rowOff>
        </xdr:from>
        <xdr:to>
          <xdr:col>8</xdr:col>
          <xdr:colOff>676275</xdr:colOff>
          <xdr:row>3</xdr:row>
          <xdr:rowOff>123825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 les DT dépassées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hyperlink" Target="http://dmcritchie.mvps.org/excel/colors.htm" TargetMode="External"/><Relationship Id="rId1" Type="http://schemas.openxmlformats.org/officeDocument/2006/relationships/hyperlink" Target="http://dmcritchie.mvps.org/excel/colors.htm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5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6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7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B7" sqref="B7"/>
    </sheetView>
  </sheetViews>
  <sheetFormatPr baseColWidth="10" defaultColWidth="9.140625" defaultRowHeight="15" x14ac:dyDescent="0.25"/>
  <cols>
    <col min="1" max="1" width="15.5703125" customWidth="1"/>
  </cols>
  <sheetData>
    <row r="1" spans="1:2" x14ac:dyDescent="0.25">
      <c r="A1" t="s">
        <v>135</v>
      </c>
      <c r="B1">
        <v>4</v>
      </c>
    </row>
    <row r="2" spans="1:2" x14ac:dyDescent="0.25">
      <c r="A2" t="s">
        <v>140</v>
      </c>
      <c r="B2" s="8" t="str">
        <f>INDEX(A:A,B1)</f>
        <v>Jimmy</v>
      </c>
    </row>
    <row r="3" spans="1:2" x14ac:dyDescent="0.25">
      <c r="A3" t="s">
        <v>133</v>
      </c>
    </row>
    <row r="4" spans="1:2" x14ac:dyDescent="0.25">
      <c r="A4" t="s">
        <v>134</v>
      </c>
    </row>
    <row r="5" spans="1:2" x14ac:dyDescent="0.25">
      <c r="A5" t="s">
        <v>136</v>
      </c>
    </row>
    <row r="6" spans="1:2" x14ac:dyDescent="0.25">
      <c r="A6" t="s">
        <v>141</v>
      </c>
    </row>
    <row r="7" spans="1:2" x14ac:dyDescent="0.25">
      <c r="A7" t="s">
        <v>137</v>
      </c>
    </row>
    <row r="8" spans="1:2" x14ac:dyDescent="0.25">
      <c r="A8" t="s">
        <v>138</v>
      </c>
    </row>
    <row r="9" spans="1:2" x14ac:dyDescent="0.25">
      <c r="A9" t="s">
        <v>139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U55"/>
  <sheetViews>
    <sheetView topLeftCell="A2" zoomScaleNormal="100" workbookViewId="0">
      <selection activeCell="G2" sqref="G2"/>
    </sheetView>
  </sheetViews>
  <sheetFormatPr baseColWidth="10" defaultColWidth="9.140625" defaultRowHeight="15" x14ac:dyDescent="0.25"/>
  <cols>
    <col min="1" max="5" width="1.85546875" customWidth="1"/>
    <col min="9" max="10" width="12.7109375" style="16" bestFit="1" customWidth="1"/>
    <col min="12" max="18" width="19.42578125" customWidth="1"/>
  </cols>
  <sheetData>
    <row r="1" spans="4:21" x14ac:dyDescent="0.25">
      <c r="G1">
        <f>tableau!M6</f>
        <v>10</v>
      </c>
      <c r="L1" t="str">
        <f ca="1">IFERROR(INDEX(I:I,MATCH($G$1,$H:$H,0)),"")</f>
        <v/>
      </c>
      <c r="M1" t="str">
        <f ca="1">IFERROR(INDEX(J:J,MATCH($G$1,$H:$H,0)),"")</f>
        <v/>
      </c>
      <c r="T1">
        <v>1</v>
      </c>
      <c r="U1" t="s">
        <v>44</v>
      </c>
    </row>
    <row r="2" spans="4:21" x14ac:dyDescent="0.25">
      <c r="D2" t="str">
        <f t="shared" ref="D2:D12" ca="1" si="0">IF(C2&gt;TODAY()-7,ROW(),"")</f>
        <v/>
      </c>
      <c r="L2" s="8" t="b">
        <f ca="1">IFERROR("congé du "&amp; DAY(L1)&amp;" "&amp;INDEX($U$1:$U$12,MONTH(L1))&amp;" au "&amp;DAY(M1)&amp;" "&amp;INDEX($U$1:$U$12,MONTH(M1)),FALSE)</f>
        <v>0</v>
      </c>
      <c r="M2" s="8" t="b">
        <f t="shared" ref="M2:R2" ca="1" si="1">L2</f>
        <v>0</v>
      </c>
      <c r="N2" s="8" t="b">
        <f t="shared" ca="1" si="1"/>
        <v>0</v>
      </c>
      <c r="O2" s="8" t="b">
        <f t="shared" ca="1" si="1"/>
        <v>0</v>
      </c>
      <c r="P2" s="8" t="b">
        <f t="shared" ca="1" si="1"/>
        <v>0</v>
      </c>
      <c r="Q2" s="8" t="b">
        <f t="shared" ca="1" si="1"/>
        <v>0</v>
      </c>
      <c r="R2" s="8" t="b">
        <f t="shared" ca="1" si="1"/>
        <v>0</v>
      </c>
      <c r="T2">
        <v>2</v>
      </c>
      <c r="U2" t="s">
        <v>45</v>
      </c>
    </row>
    <row r="3" spans="4:21" x14ac:dyDescent="0.25">
      <c r="D3" t="str">
        <f t="shared" ca="1" si="0"/>
        <v/>
      </c>
      <c r="L3" s="8" t="b">
        <f ca="1">IFERROR(INDEX(L:L,MATCH($G$1,$H:$H,0)),FALSE)</f>
        <v>0</v>
      </c>
      <c r="M3" s="8" t="b">
        <f t="shared" ref="M3:R3" ca="1" si="2">IFERROR(INDEX(M:M,MATCH($G$1,$H:$H,0)),FALSE)</f>
        <v>0</v>
      </c>
      <c r="N3" s="8" t="b">
        <f t="shared" ca="1" si="2"/>
        <v>0</v>
      </c>
      <c r="O3" s="8" t="b">
        <f t="shared" ca="1" si="2"/>
        <v>0</v>
      </c>
      <c r="P3" s="8" t="b">
        <f t="shared" ca="1" si="2"/>
        <v>0</v>
      </c>
      <c r="Q3" s="8" t="b">
        <f t="shared" ca="1" si="2"/>
        <v>0</v>
      </c>
      <c r="R3" s="8" t="b">
        <f t="shared" ca="1" si="2"/>
        <v>0</v>
      </c>
      <c r="T3">
        <v>3</v>
      </c>
      <c r="U3" t="s">
        <v>46</v>
      </c>
    </row>
    <row r="4" spans="4:21" x14ac:dyDescent="0.25">
      <c r="D4" t="str">
        <f t="shared" ca="1" si="0"/>
        <v/>
      </c>
      <c r="L4" s="15">
        <f>planning!D8</f>
        <v>43465</v>
      </c>
      <c r="M4" s="15">
        <f t="shared" ref="M4:R4" si="3">L4+1</f>
        <v>43466</v>
      </c>
      <c r="N4" s="15">
        <f t="shared" si="3"/>
        <v>43467</v>
      </c>
      <c r="O4" s="15">
        <f t="shared" si="3"/>
        <v>43468</v>
      </c>
      <c r="P4" s="15">
        <f t="shared" si="3"/>
        <v>43469</v>
      </c>
      <c r="Q4" s="15">
        <f t="shared" si="3"/>
        <v>43470</v>
      </c>
      <c r="R4" s="15">
        <f t="shared" si="3"/>
        <v>43471</v>
      </c>
      <c r="T4">
        <v>4</v>
      </c>
      <c r="U4" t="s">
        <v>47</v>
      </c>
    </row>
    <row r="5" spans="4:21" x14ac:dyDescent="0.25">
      <c r="D5" t="str">
        <f t="shared" ca="1" si="0"/>
        <v/>
      </c>
      <c r="G5" t="s">
        <v>43</v>
      </c>
      <c r="H5" t="s">
        <v>33</v>
      </c>
      <c r="T5">
        <v>5</v>
      </c>
      <c r="U5" t="s">
        <v>48</v>
      </c>
    </row>
    <row r="6" spans="4:21" x14ac:dyDescent="0.25">
      <c r="D6" t="str">
        <f t="shared" ca="1" si="0"/>
        <v/>
      </c>
      <c r="F6">
        <v>1</v>
      </c>
      <c r="G6" s="8">
        <f ca="1">IFERROR(SMALL(Conges!D:D,F6),"")</f>
        <v>2</v>
      </c>
      <c r="H6" s="8">
        <f ca="1">IFERROR(INDEX(Conges!A:A,G6),"")</f>
        <v>14</v>
      </c>
      <c r="I6" s="17">
        <f ca="1">IFERROR(INDEX(Conges!B:B,G6),"")</f>
        <v>43460</v>
      </c>
      <c r="J6" s="17">
        <f ca="1">IFERROR(INDEX(Conges!C:C,G6),"")</f>
        <v>43460</v>
      </c>
      <c r="L6" s="8" t="b">
        <f t="shared" ref="L6:L22" ca="1" si="4">IFERROR(AND($I6&lt;=L$4,$J6&gt;=L$4),"")</f>
        <v>0</v>
      </c>
      <c r="M6" s="8" t="b">
        <f t="shared" ref="M6:R21" ca="1" si="5">IFERROR(AND($I6&lt;=M$4,$J6&gt;=M$4),"")</f>
        <v>0</v>
      </c>
      <c r="N6" s="8" t="b">
        <f t="shared" ca="1" si="5"/>
        <v>0</v>
      </c>
      <c r="O6" s="8" t="b">
        <f t="shared" ca="1" si="5"/>
        <v>0</v>
      </c>
      <c r="P6" s="8" t="b">
        <f t="shared" ca="1" si="5"/>
        <v>0</v>
      </c>
      <c r="Q6" s="8" t="b">
        <f t="shared" ca="1" si="5"/>
        <v>0</v>
      </c>
      <c r="R6" s="8" t="b">
        <f t="shared" ca="1" si="5"/>
        <v>0</v>
      </c>
      <c r="T6">
        <v>6</v>
      </c>
      <c r="U6" t="s">
        <v>49</v>
      </c>
    </row>
    <row r="7" spans="4:21" x14ac:dyDescent="0.25">
      <c r="D7" t="str">
        <f t="shared" ca="1" si="0"/>
        <v/>
      </c>
      <c r="F7">
        <v>2</v>
      </c>
      <c r="G7" s="8">
        <f ca="1">IFERROR(SMALL(Conges!D:D,F7),"")</f>
        <v>5</v>
      </c>
      <c r="H7" s="8">
        <f ca="1">IFERROR(INDEX(Conges!A:A,G7),"")</f>
        <v>17</v>
      </c>
      <c r="I7" s="17">
        <f ca="1">IFERROR(INDEX(Conges!B:B,G7),"")</f>
        <v>43435</v>
      </c>
      <c r="J7" s="17">
        <f ca="1">IFERROR(INDEX(Conges!C:C,G7),"")</f>
        <v>43465</v>
      </c>
      <c r="L7" s="8" t="b">
        <f t="shared" ca="1" si="4"/>
        <v>1</v>
      </c>
      <c r="M7" s="8" t="b">
        <f t="shared" ca="1" si="5"/>
        <v>0</v>
      </c>
      <c r="N7" s="8" t="b">
        <f t="shared" ca="1" si="5"/>
        <v>0</v>
      </c>
      <c r="O7" s="8" t="b">
        <f t="shared" ca="1" si="5"/>
        <v>0</v>
      </c>
      <c r="P7" s="8" t="b">
        <f t="shared" ca="1" si="5"/>
        <v>0</v>
      </c>
      <c r="Q7" s="8" t="b">
        <f t="shared" ca="1" si="5"/>
        <v>0</v>
      </c>
      <c r="R7" s="8" t="b">
        <f t="shared" ca="1" si="5"/>
        <v>0</v>
      </c>
      <c r="T7">
        <v>7</v>
      </c>
      <c r="U7" t="s">
        <v>50</v>
      </c>
    </row>
    <row r="8" spans="4:21" x14ac:dyDescent="0.25">
      <c r="D8" t="str">
        <f t="shared" ca="1" si="0"/>
        <v/>
      </c>
      <c r="F8">
        <v>3</v>
      </c>
      <c r="G8" s="8">
        <f ca="1">IFERROR(SMALL(Conges!D:D,F8),"")</f>
        <v>7</v>
      </c>
      <c r="H8" s="8">
        <f ca="1">IFERROR(INDEX(Conges!A:A,G8),"")</f>
        <v>19</v>
      </c>
      <c r="I8" s="17">
        <f ca="1">IFERROR(INDEX(Conges!B:B,G8),"")</f>
        <v>43405</v>
      </c>
      <c r="J8" s="17">
        <f ca="1">IFERROR(INDEX(Conges!C:C,G8),"")</f>
        <v>43464</v>
      </c>
      <c r="L8" s="8" t="b">
        <f t="shared" ca="1" si="4"/>
        <v>0</v>
      </c>
      <c r="M8" s="8" t="b">
        <f t="shared" ca="1" si="5"/>
        <v>0</v>
      </c>
      <c r="N8" s="8" t="b">
        <f t="shared" ca="1" si="5"/>
        <v>0</v>
      </c>
      <c r="O8" s="8" t="b">
        <f t="shared" ca="1" si="5"/>
        <v>0</v>
      </c>
      <c r="P8" s="8" t="b">
        <f t="shared" ca="1" si="5"/>
        <v>0</v>
      </c>
      <c r="Q8" s="8" t="b">
        <f t="shared" ca="1" si="5"/>
        <v>0</v>
      </c>
      <c r="R8" s="8" t="b">
        <f t="shared" ca="1" si="5"/>
        <v>0</v>
      </c>
      <c r="T8">
        <v>8</v>
      </c>
      <c r="U8" t="s">
        <v>51</v>
      </c>
    </row>
    <row r="9" spans="4:21" x14ac:dyDescent="0.25">
      <c r="D9" t="str">
        <f t="shared" ca="1" si="0"/>
        <v/>
      </c>
      <c r="F9">
        <v>4</v>
      </c>
      <c r="G9" s="8" t="str">
        <f ca="1">IFERROR(SMALL(Conges!D:D,F9),"")</f>
        <v/>
      </c>
      <c r="H9" s="8" t="str">
        <f ca="1">IFERROR(INDEX(Conges!A:A,G9),"")</f>
        <v/>
      </c>
      <c r="I9" s="17" t="str">
        <f ca="1">IFERROR(INDEX(Conges!B:B,G9),"")</f>
        <v/>
      </c>
      <c r="J9" s="17" t="str">
        <f ca="1">IFERROR(INDEX(Conges!C:C,G9),"")</f>
        <v/>
      </c>
      <c r="L9" s="8" t="b">
        <f t="shared" ca="1" si="4"/>
        <v>0</v>
      </c>
      <c r="M9" s="8" t="b">
        <f t="shared" ca="1" si="5"/>
        <v>0</v>
      </c>
      <c r="N9" s="8" t="b">
        <f t="shared" ca="1" si="5"/>
        <v>0</v>
      </c>
      <c r="O9" s="8" t="b">
        <f t="shared" ca="1" si="5"/>
        <v>0</v>
      </c>
      <c r="P9" s="8" t="b">
        <f t="shared" ca="1" si="5"/>
        <v>0</v>
      </c>
      <c r="Q9" s="8" t="b">
        <f t="shared" ca="1" si="5"/>
        <v>0</v>
      </c>
      <c r="R9" s="8" t="b">
        <f t="shared" ca="1" si="5"/>
        <v>0</v>
      </c>
      <c r="T9">
        <v>9</v>
      </c>
      <c r="U9" t="s">
        <v>55</v>
      </c>
    </row>
    <row r="10" spans="4:21" x14ac:dyDescent="0.25">
      <c r="D10" t="str">
        <f t="shared" ca="1" si="0"/>
        <v/>
      </c>
      <c r="F10">
        <v>5</v>
      </c>
      <c r="G10" s="8" t="str">
        <f ca="1">IFERROR(SMALL(Conges!D:D,F10),"")</f>
        <v/>
      </c>
      <c r="H10" s="8" t="str">
        <f ca="1">IFERROR(INDEX(Conges!A:A,G10),"")</f>
        <v/>
      </c>
      <c r="I10" s="17" t="str">
        <f ca="1">IFERROR(INDEX(Conges!B:B,G10),"")</f>
        <v/>
      </c>
      <c r="J10" s="17" t="str">
        <f ca="1">IFERROR(INDEX(Conges!C:C,G10),"")</f>
        <v/>
      </c>
      <c r="L10" s="8" t="b">
        <f t="shared" ca="1" si="4"/>
        <v>0</v>
      </c>
      <c r="M10" s="8" t="b">
        <f t="shared" ca="1" si="5"/>
        <v>0</v>
      </c>
      <c r="N10" s="8" t="b">
        <f t="shared" ca="1" si="5"/>
        <v>0</v>
      </c>
      <c r="O10" s="8" t="b">
        <f t="shared" ca="1" si="5"/>
        <v>0</v>
      </c>
      <c r="P10" s="8" t="b">
        <f t="shared" ca="1" si="5"/>
        <v>0</v>
      </c>
      <c r="Q10" s="8" t="b">
        <f t="shared" ca="1" si="5"/>
        <v>0</v>
      </c>
      <c r="R10" s="8" t="b">
        <f t="shared" ca="1" si="5"/>
        <v>0</v>
      </c>
      <c r="T10">
        <v>10</v>
      </c>
      <c r="U10" t="s">
        <v>52</v>
      </c>
    </row>
    <row r="11" spans="4:21" x14ac:dyDescent="0.25">
      <c r="D11" t="str">
        <f t="shared" ca="1" si="0"/>
        <v/>
      </c>
      <c r="F11">
        <v>6</v>
      </c>
      <c r="G11" s="8" t="str">
        <f ca="1">IFERROR(SMALL(Conges!D:D,F11),"")</f>
        <v/>
      </c>
      <c r="H11" s="8" t="str">
        <f ca="1">IFERROR(INDEX(Conges!A:A,G11),"")</f>
        <v/>
      </c>
      <c r="I11" s="17" t="str">
        <f ca="1">IFERROR(INDEX(Conges!B:B,G11),"")</f>
        <v/>
      </c>
      <c r="J11" s="17" t="str">
        <f ca="1">IFERROR(INDEX(Conges!C:C,G11),"")</f>
        <v/>
      </c>
      <c r="L11" s="8" t="b">
        <f t="shared" ca="1" si="4"/>
        <v>0</v>
      </c>
      <c r="M11" s="8" t="b">
        <f t="shared" ca="1" si="5"/>
        <v>0</v>
      </c>
      <c r="N11" s="8" t="b">
        <f t="shared" ca="1" si="5"/>
        <v>0</v>
      </c>
      <c r="O11" s="8" t="b">
        <f t="shared" ca="1" si="5"/>
        <v>0</v>
      </c>
      <c r="P11" s="8" t="b">
        <f t="shared" ca="1" si="5"/>
        <v>0</v>
      </c>
      <c r="Q11" s="8" t="b">
        <f t="shared" ca="1" si="5"/>
        <v>0</v>
      </c>
      <c r="R11" s="8" t="b">
        <f t="shared" ca="1" si="5"/>
        <v>0</v>
      </c>
      <c r="T11">
        <v>11</v>
      </c>
      <c r="U11" t="s">
        <v>53</v>
      </c>
    </row>
    <row r="12" spans="4:21" x14ac:dyDescent="0.25">
      <c r="D12" t="str">
        <f t="shared" ca="1" si="0"/>
        <v/>
      </c>
      <c r="F12">
        <v>7</v>
      </c>
      <c r="G12" s="8" t="str">
        <f ca="1">IFERROR(SMALL(Conges!D:D,F12),"")</f>
        <v/>
      </c>
      <c r="H12" s="8" t="str">
        <f ca="1">IFERROR(INDEX(Conges!A:A,G12),"")</f>
        <v/>
      </c>
      <c r="I12" s="17" t="str">
        <f ca="1">IFERROR(INDEX(Conges!B:B,G12),"")</f>
        <v/>
      </c>
      <c r="J12" s="17" t="str">
        <f ca="1">IFERROR(INDEX(Conges!C:C,G12),"")</f>
        <v/>
      </c>
      <c r="L12" s="8" t="b">
        <f t="shared" ca="1" si="4"/>
        <v>0</v>
      </c>
      <c r="M12" s="8" t="b">
        <f t="shared" ca="1" si="5"/>
        <v>0</v>
      </c>
      <c r="N12" s="8" t="b">
        <f t="shared" ca="1" si="5"/>
        <v>0</v>
      </c>
      <c r="O12" s="8" t="b">
        <f t="shared" ca="1" si="5"/>
        <v>0</v>
      </c>
      <c r="P12" s="8" t="b">
        <f t="shared" ca="1" si="5"/>
        <v>0</v>
      </c>
      <c r="Q12" s="8" t="b">
        <f t="shared" ca="1" si="5"/>
        <v>0</v>
      </c>
      <c r="R12" s="8" t="b">
        <f t="shared" ca="1" si="5"/>
        <v>0</v>
      </c>
      <c r="T12">
        <v>12</v>
      </c>
      <c r="U12" t="s">
        <v>54</v>
      </c>
    </row>
    <row r="13" spans="4:21" x14ac:dyDescent="0.25">
      <c r="F13">
        <v>8</v>
      </c>
      <c r="G13" s="8" t="str">
        <f t="shared" ref="G13:G55" ca="1" si="6">IFERROR(SMALL(D:D,F13),"")</f>
        <v/>
      </c>
      <c r="H13" s="8" t="str">
        <f t="shared" ref="H13:H55" ca="1" si="7">IFERROR(INDEX(A:A,G13),"")</f>
        <v/>
      </c>
      <c r="I13" s="17" t="str">
        <f t="shared" ref="I13:I55" ca="1" si="8">IFERROR(INDEX(B:B,G13),"")</f>
        <v/>
      </c>
      <c r="J13" s="17" t="str">
        <f t="shared" ref="J13:J55" ca="1" si="9">IFERROR(INDEX(C:C,G13),"")</f>
        <v/>
      </c>
      <c r="L13" s="8" t="b">
        <f t="shared" ca="1" si="4"/>
        <v>0</v>
      </c>
      <c r="M13" s="8" t="b">
        <f t="shared" ca="1" si="5"/>
        <v>0</v>
      </c>
      <c r="N13" s="8" t="b">
        <f t="shared" ca="1" si="5"/>
        <v>0</v>
      </c>
      <c r="O13" s="8" t="b">
        <f t="shared" ca="1" si="5"/>
        <v>0</v>
      </c>
      <c r="P13" s="8" t="b">
        <f t="shared" ca="1" si="5"/>
        <v>0</v>
      </c>
      <c r="Q13" s="8" t="b">
        <f t="shared" ca="1" si="5"/>
        <v>0</v>
      </c>
      <c r="R13" s="8" t="b">
        <f t="shared" ca="1" si="5"/>
        <v>0</v>
      </c>
    </row>
    <row r="14" spans="4:21" x14ac:dyDescent="0.25">
      <c r="F14">
        <v>9</v>
      </c>
      <c r="G14" s="8" t="str">
        <f t="shared" ca="1" si="6"/>
        <v/>
      </c>
      <c r="H14" s="8" t="str">
        <f t="shared" ca="1" si="7"/>
        <v/>
      </c>
      <c r="I14" s="17" t="str">
        <f t="shared" ca="1" si="8"/>
        <v/>
      </c>
      <c r="J14" s="17" t="str">
        <f t="shared" ca="1" si="9"/>
        <v/>
      </c>
      <c r="L14" s="8" t="b">
        <f t="shared" ca="1" si="4"/>
        <v>0</v>
      </c>
      <c r="M14" s="8" t="b">
        <f t="shared" ca="1" si="5"/>
        <v>0</v>
      </c>
      <c r="N14" s="8" t="b">
        <f t="shared" ca="1" si="5"/>
        <v>0</v>
      </c>
      <c r="O14" s="8" t="b">
        <f t="shared" ca="1" si="5"/>
        <v>0</v>
      </c>
      <c r="P14" s="8" t="b">
        <f t="shared" ca="1" si="5"/>
        <v>0</v>
      </c>
      <c r="Q14" s="8" t="b">
        <f t="shared" ca="1" si="5"/>
        <v>0</v>
      </c>
      <c r="R14" s="8" t="b">
        <f t="shared" ca="1" si="5"/>
        <v>0</v>
      </c>
    </row>
    <row r="15" spans="4:21" x14ac:dyDescent="0.25">
      <c r="F15">
        <v>10</v>
      </c>
      <c r="G15" s="8" t="str">
        <f t="shared" ca="1" si="6"/>
        <v/>
      </c>
      <c r="H15" s="8" t="str">
        <f t="shared" ca="1" si="7"/>
        <v/>
      </c>
      <c r="I15" s="17" t="str">
        <f t="shared" ca="1" si="8"/>
        <v/>
      </c>
      <c r="J15" s="17" t="str">
        <f t="shared" ca="1" si="9"/>
        <v/>
      </c>
      <c r="L15" s="8" t="b">
        <f t="shared" ca="1" si="4"/>
        <v>0</v>
      </c>
      <c r="M15" s="8" t="b">
        <f t="shared" ca="1" si="5"/>
        <v>0</v>
      </c>
      <c r="N15" s="8" t="b">
        <f t="shared" ca="1" si="5"/>
        <v>0</v>
      </c>
      <c r="O15" s="8" t="b">
        <f t="shared" ca="1" si="5"/>
        <v>0</v>
      </c>
      <c r="P15" s="8" t="b">
        <f t="shared" ca="1" si="5"/>
        <v>0</v>
      </c>
      <c r="Q15" s="8" t="b">
        <f t="shared" ca="1" si="5"/>
        <v>0</v>
      </c>
      <c r="R15" s="8" t="b">
        <f t="shared" ca="1" si="5"/>
        <v>0</v>
      </c>
    </row>
    <row r="16" spans="4:21" x14ac:dyDescent="0.25">
      <c r="F16">
        <v>11</v>
      </c>
      <c r="G16" s="8" t="str">
        <f t="shared" ca="1" si="6"/>
        <v/>
      </c>
      <c r="H16" s="8" t="str">
        <f t="shared" ca="1" si="7"/>
        <v/>
      </c>
      <c r="I16" s="17" t="str">
        <f t="shared" ca="1" si="8"/>
        <v/>
      </c>
      <c r="J16" s="17" t="str">
        <f t="shared" ca="1" si="9"/>
        <v/>
      </c>
      <c r="L16" s="8" t="b">
        <f t="shared" ca="1" si="4"/>
        <v>0</v>
      </c>
      <c r="M16" s="8" t="b">
        <f t="shared" ca="1" si="5"/>
        <v>0</v>
      </c>
      <c r="N16" s="8" t="b">
        <f t="shared" ca="1" si="5"/>
        <v>0</v>
      </c>
      <c r="O16" s="8" t="b">
        <f t="shared" ca="1" si="5"/>
        <v>0</v>
      </c>
      <c r="P16" s="8" t="b">
        <f t="shared" ca="1" si="5"/>
        <v>0</v>
      </c>
      <c r="Q16" s="8" t="b">
        <f t="shared" ca="1" si="5"/>
        <v>0</v>
      </c>
      <c r="R16" s="8" t="b">
        <f t="shared" ca="1" si="5"/>
        <v>0</v>
      </c>
    </row>
    <row r="17" spans="6:18" x14ac:dyDescent="0.25">
      <c r="F17">
        <v>12</v>
      </c>
      <c r="G17" s="8" t="str">
        <f t="shared" ca="1" si="6"/>
        <v/>
      </c>
      <c r="H17" s="8" t="str">
        <f t="shared" ca="1" si="7"/>
        <v/>
      </c>
      <c r="I17" s="17" t="str">
        <f t="shared" ca="1" si="8"/>
        <v/>
      </c>
      <c r="J17" s="17" t="str">
        <f t="shared" ca="1" si="9"/>
        <v/>
      </c>
      <c r="L17" s="8" t="b">
        <f t="shared" ca="1" si="4"/>
        <v>0</v>
      </c>
      <c r="M17" s="8" t="b">
        <f t="shared" ca="1" si="5"/>
        <v>0</v>
      </c>
      <c r="N17" s="8" t="b">
        <f t="shared" ca="1" si="5"/>
        <v>0</v>
      </c>
      <c r="O17" s="8" t="b">
        <f t="shared" ca="1" si="5"/>
        <v>0</v>
      </c>
      <c r="P17" s="8" t="b">
        <f t="shared" ca="1" si="5"/>
        <v>0</v>
      </c>
      <c r="Q17" s="8" t="b">
        <f t="shared" ca="1" si="5"/>
        <v>0</v>
      </c>
      <c r="R17" s="8" t="b">
        <f t="shared" ca="1" si="5"/>
        <v>0</v>
      </c>
    </row>
    <row r="18" spans="6:18" x14ac:dyDescent="0.25">
      <c r="F18">
        <v>13</v>
      </c>
      <c r="G18" s="8" t="str">
        <f t="shared" ca="1" si="6"/>
        <v/>
      </c>
      <c r="H18" s="8" t="str">
        <f t="shared" ca="1" si="7"/>
        <v/>
      </c>
      <c r="I18" s="17" t="str">
        <f t="shared" ca="1" si="8"/>
        <v/>
      </c>
      <c r="J18" s="17" t="str">
        <f t="shared" ca="1" si="9"/>
        <v/>
      </c>
      <c r="L18" s="8" t="b">
        <f t="shared" ca="1" si="4"/>
        <v>0</v>
      </c>
      <c r="M18" s="8" t="b">
        <f t="shared" ca="1" si="5"/>
        <v>0</v>
      </c>
      <c r="N18" s="8" t="b">
        <f t="shared" ca="1" si="5"/>
        <v>0</v>
      </c>
      <c r="O18" s="8" t="b">
        <f t="shared" ca="1" si="5"/>
        <v>0</v>
      </c>
      <c r="P18" s="8" t="b">
        <f t="shared" ca="1" si="5"/>
        <v>0</v>
      </c>
      <c r="Q18" s="8" t="b">
        <f t="shared" ca="1" si="5"/>
        <v>0</v>
      </c>
      <c r="R18" s="8" t="b">
        <f t="shared" ca="1" si="5"/>
        <v>0</v>
      </c>
    </row>
    <row r="19" spans="6:18" x14ac:dyDescent="0.25">
      <c r="F19">
        <v>14</v>
      </c>
      <c r="G19" s="8" t="str">
        <f t="shared" ca="1" si="6"/>
        <v/>
      </c>
      <c r="H19" s="8" t="str">
        <f t="shared" ca="1" si="7"/>
        <v/>
      </c>
      <c r="I19" s="17" t="str">
        <f t="shared" ca="1" si="8"/>
        <v/>
      </c>
      <c r="J19" s="17" t="str">
        <f t="shared" ca="1" si="9"/>
        <v/>
      </c>
      <c r="L19" s="8" t="b">
        <f t="shared" ca="1" si="4"/>
        <v>0</v>
      </c>
      <c r="M19" s="8" t="b">
        <f t="shared" ca="1" si="5"/>
        <v>0</v>
      </c>
      <c r="N19" s="8" t="b">
        <f t="shared" ca="1" si="5"/>
        <v>0</v>
      </c>
      <c r="O19" s="8" t="b">
        <f t="shared" ca="1" si="5"/>
        <v>0</v>
      </c>
      <c r="P19" s="8" t="b">
        <f t="shared" ca="1" si="5"/>
        <v>0</v>
      </c>
      <c r="Q19" s="8" t="b">
        <f t="shared" ca="1" si="5"/>
        <v>0</v>
      </c>
      <c r="R19" s="8" t="b">
        <f t="shared" ca="1" si="5"/>
        <v>0</v>
      </c>
    </row>
    <row r="20" spans="6:18" x14ac:dyDescent="0.25">
      <c r="F20">
        <v>15</v>
      </c>
      <c r="G20" s="8" t="str">
        <f t="shared" ca="1" si="6"/>
        <v/>
      </c>
      <c r="H20" s="8" t="str">
        <f t="shared" ca="1" si="7"/>
        <v/>
      </c>
      <c r="I20" s="17" t="str">
        <f t="shared" ca="1" si="8"/>
        <v/>
      </c>
      <c r="J20" s="17" t="str">
        <f t="shared" ca="1" si="9"/>
        <v/>
      </c>
      <c r="L20" s="8" t="b">
        <f t="shared" ca="1" si="4"/>
        <v>0</v>
      </c>
      <c r="M20" s="8" t="b">
        <f t="shared" ca="1" si="5"/>
        <v>0</v>
      </c>
      <c r="N20" s="8" t="b">
        <f t="shared" ca="1" si="5"/>
        <v>0</v>
      </c>
      <c r="O20" s="8" t="b">
        <f t="shared" ca="1" si="5"/>
        <v>0</v>
      </c>
      <c r="P20" s="8" t="b">
        <f t="shared" ca="1" si="5"/>
        <v>0</v>
      </c>
      <c r="Q20" s="8" t="b">
        <f t="shared" ca="1" si="5"/>
        <v>0</v>
      </c>
      <c r="R20" s="8" t="b">
        <f t="shared" ca="1" si="5"/>
        <v>0</v>
      </c>
    </row>
    <row r="21" spans="6:18" x14ac:dyDescent="0.25">
      <c r="F21">
        <v>16</v>
      </c>
      <c r="G21" s="8" t="str">
        <f t="shared" ca="1" si="6"/>
        <v/>
      </c>
      <c r="H21" s="8" t="str">
        <f t="shared" ca="1" si="7"/>
        <v/>
      </c>
      <c r="I21" s="17" t="str">
        <f t="shared" ca="1" si="8"/>
        <v/>
      </c>
      <c r="J21" s="17" t="str">
        <f t="shared" ca="1" si="9"/>
        <v/>
      </c>
      <c r="L21" s="8" t="b">
        <f t="shared" ca="1" si="4"/>
        <v>0</v>
      </c>
      <c r="M21" s="8" t="b">
        <f t="shared" ca="1" si="5"/>
        <v>0</v>
      </c>
      <c r="N21" s="8" t="b">
        <f t="shared" ca="1" si="5"/>
        <v>0</v>
      </c>
      <c r="O21" s="8" t="b">
        <f t="shared" ca="1" si="5"/>
        <v>0</v>
      </c>
      <c r="P21" s="8" t="b">
        <f t="shared" ca="1" si="5"/>
        <v>0</v>
      </c>
      <c r="Q21" s="8" t="b">
        <f t="shared" ca="1" si="5"/>
        <v>0</v>
      </c>
      <c r="R21" s="8" t="b">
        <f t="shared" ca="1" si="5"/>
        <v>0</v>
      </c>
    </row>
    <row r="22" spans="6:18" x14ac:dyDescent="0.25">
      <c r="F22">
        <v>17</v>
      </c>
      <c r="G22" s="8" t="str">
        <f t="shared" ca="1" si="6"/>
        <v/>
      </c>
      <c r="H22" s="8" t="str">
        <f t="shared" ca="1" si="7"/>
        <v/>
      </c>
      <c r="I22" s="17" t="str">
        <f t="shared" ca="1" si="8"/>
        <v/>
      </c>
      <c r="J22" s="17" t="str">
        <f t="shared" ca="1" si="9"/>
        <v/>
      </c>
      <c r="L22" s="8" t="b">
        <f t="shared" ca="1" si="4"/>
        <v>0</v>
      </c>
      <c r="M22" s="8" t="b">
        <f t="shared" ref="M22:R22" ca="1" si="10">IFERROR(AND($I22&lt;=M$4,$J22&gt;=M$4),"")</f>
        <v>0</v>
      </c>
      <c r="N22" s="8" t="b">
        <f t="shared" ca="1" si="10"/>
        <v>0</v>
      </c>
      <c r="O22" s="8" t="b">
        <f t="shared" ca="1" si="10"/>
        <v>0</v>
      </c>
      <c r="P22" s="8" t="b">
        <f t="shared" ca="1" si="10"/>
        <v>0</v>
      </c>
      <c r="Q22" s="8" t="b">
        <f t="shared" ca="1" si="10"/>
        <v>0</v>
      </c>
      <c r="R22" s="8" t="b">
        <f t="shared" ca="1" si="10"/>
        <v>0</v>
      </c>
    </row>
    <row r="23" spans="6:18" x14ac:dyDescent="0.25">
      <c r="F23">
        <v>18</v>
      </c>
      <c r="G23" s="8" t="str">
        <f t="shared" ca="1" si="6"/>
        <v/>
      </c>
      <c r="H23" s="8" t="str">
        <f t="shared" ca="1" si="7"/>
        <v/>
      </c>
      <c r="I23" s="17" t="str">
        <f t="shared" ca="1" si="8"/>
        <v/>
      </c>
      <c r="J23" s="17" t="str">
        <f t="shared" ca="1" si="9"/>
        <v/>
      </c>
      <c r="L23" s="8" t="b">
        <f t="shared" ref="L23:R55" ca="1" si="11">IFERROR(AND($I23&lt;=L$4,$J23&gt;=L$4),"")</f>
        <v>0</v>
      </c>
      <c r="M23" s="8" t="b">
        <f t="shared" ca="1" si="11"/>
        <v>0</v>
      </c>
      <c r="N23" s="8" t="b">
        <f t="shared" ca="1" si="11"/>
        <v>0</v>
      </c>
      <c r="O23" s="8" t="b">
        <f t="shared" ca="1" si="11"/>
        <v>0</v>
      </c>
      <c r="P23" s="8" t="b">
        <f t="shared" ca="1" si="11"/>
        <v>0</v>
      </c>
      <c r="Q23" s="8" t="b">
        <f t="shared" ca="1" si="11"/>
        <v>0</v>
      </c>
      <c r="R23" s="8" t="b">
        <f t="shared" ca="1" si="11"/>
        <v>0</v>
      </c>
    </row>
    <row r="24" spans="6:18" x14ac:dyDescent="0.25">
      <c r="F24">
        <v>19</v>
      </c>
      <c r="G24" s="8" t="str">
        <f t="shared" ca="1" si="6"/>
        <v/>
      </c>
      <c r="H24" s="8" t="str">
        <f t="shared" ca="1" si="7"/>
        <v/>
      </c>
      <c r="I24" s="17" t="str">
        <f t="shared" ca="1" si="8"/>
        <v/>
      </c>
      <c r="J24" s="17" t="str">
        <f t="shared" ca="1" si="9"/>
        <v/>
      </c>
      <c r="L24" s="8" t="b">
        <f t="shared" ca="1" si="11"/>
        <v>0</v>
      </c>
      <c r="M24" s="8" t="b">
        <f t="shared" ca="1" si="11"/>
        <v>0</v>
      </c>
      <c r="N24" s="8" t="b">
        <f t="shared" ca="1" si="11"/>
        <v>0</v>
      </c>
      <c r="O24" s="8" t="b">
        <f t="shared" ca="1" si="11"/>
        <v>0</v>
      </c>
      <c r="P24" s="8" t="b">
        <f t="shared" ca="1" si="11"/>
        <v>0</v>
      </c>
      <c r="Q24" s="8" t="b">
        <f t="shared" ca="1" si="11"/>
        <v>0</v>
      </c>
      <c r="R24" s="8" t="b">
        <f t="shared" ca="1" si="11"/>
        <v>0</v>
      </c>
    </row>
    <row r="25" spans="6:18" x14ac:dyDescent="0.25">
      <c r="F25">
        <v>20</v>
      </c>
      <c r="G25" s="8" t="str">
        <f t="shared" ca="1" si="6"/>
        <v/>
      </c>
      <c r="H25" s="8" t="str">
        <f t="shared" ca="1" si="7"/>
        <v/>
      </c>
      <c r="I25" s="17" t="str">
        <f t="shared" ca="1" si="8"/>
        <v/>
      </c>
      <c r="J25" s="17" t="str">
        <f t="shared" ca="1" si="9"/>
        <v/>
      </c>
      <c r="L25" s="8" t="b">
        <f t="shared" ca="1" si="11"/>
        <v>0</v>
      </c>
      <c r="M25" s="8" t="b">
        <f t="shared" ca="1" si="11"/>
        <v>0</v>
      </c>
      <c r="N25" s="8" t="b">
        <f t="shared" ca="1" si="11"/>
        <v>0</v>
      </c>
      <c r="O25" s="8" t="b">
        <f t="shared" ca="1" si="11"/>
        <v>0</v>
      </c>
      <c r="P25" s="8" t="b">
        <f t="shared" ca="1" si="11"/>
        <v>0</v>
      </c>
      <c r="Q25" s="8" t="b">
        <f t="shared" ca="1" si="11"/>
        <v>0</v>
      </c>
      <c r="R25" s="8" t="b">
        <f t="shared" ca="1" si="11"/>
        <v>0</v>
      </c>
    </row>
    <row r="26" spans="6:18" x14ac:dyDescent="0.25">
      <c r="F26">
        <v>21</v>
      </c>
      <c r="G26" s="8" t="str">
        <f t="shared" ca="1" si="6"/>
        <v/>
      </c>
      <c r="H26" s="8" t="str">
        <f t="shared" ca="1" si="7"/>
        <v/>
      </c>
      <c r="I26" s="17" t="str">
        <f t="shared" ca="1" si="8"/>
        <v/>
      </c>
      <c r="J26" s="17" t="str">
        <f t="shared" ca="1" si="9"/>
        <v/>
      </c>
      <c r="L26" s="8" t="b">
        <f t="shared" ca="1" si="11"/>
        <v>0</v>
      </c>
      <c r="M26" s="8" t="b">
        <f t="shared" ca="1" si="11"/>
        <v>0</v>
      </c>
      <c r="N26" s="8" t="b">
        <f t="shared" ca="1" si="11"/>
        <v>0</v>
      </c>
      <c r="O26" s="8" t="b">
        <f t="shared" ca="1" si="11"/>
        <v>0</v>
      </c>
      <c r="P26" s="8" t="b">
        <f t="shared" ca="1" si="11"/>
        <v>0</v>
      </c>
      <c r="Q26" s="8" t="b">
        <f t="shared" ca="1" si="11"/>
        <v>0</v>
      </c>
      <c r="R26" s="8" t="b">
        <f t="shared" ca="1" si="11"/>
        <v>0</v>
      </c>
    </row>
    <row r="27" spans="6:18" x14ac:dyDescent="0.25">
      <c r="F27">
        <v>22</v>
      </c>
      <c r="G27" s="8" t="str">
        <f t="shared" ca="1" si="6"/>
        <v/>
      </c>
      <c r="H27" s="8" t="str">
        <f t="shared" ca="1" si="7"/>
        <v/>
      </c>
      <c r="I27" s="17" t="str">
        <f t="shared" ca="1" si="8"/>
        <v/>
      </c>
      <c r="J27" s="17" t="str">
        <f t="shared" ca="1" si="9"/>
        <v/>
      </c>
      <c r="L27" s="8" t="b">
        <f t="shared" ca="1" si="11"/>
        <v>0</v>
      </c>
      <c r="M27" s="8" t="b">
        <f t="shared" ca="1" si="11"/>
        <v>0</v>
      </c>
      <c r="N27" s="8" t="b">
        <f t="shared" ca="1" si="11"/>
        <v>0</v>
      </c>
      <c r="O27" s="8" t="b">
        <f t="shared" ca="1" si="11"/>
        <v>0</v>
      </c>
      <c r="P27" s="8" t="b">
        <f t="shared" ca="1" si="11"/>
        <v>0</v>
      </c>
      <c r="Q27" s="8" t="b">
        <f t="shared" ca="1" si="11"/>
        <v>0</v>
      </c>
      <c r="R27" s="8" t="b">
        <f t="shared" ca="1" si="11"/>
        <v>0</v>
      </c>
    </row>
    <row r="28" spans="6:18" x14ac:dyDescent="0.25">
      <c r="F28">
        <v>23</v>
      </c>
      <c r="G28" s="8" t="str">
        <f t="shared" ca="1" si="6"/>
        <v/>
      </c>
      <c r="H28" s="8" t="str">
        <f t="shared" ca="1" si="7"/>
        <v/>
      </c>
      <c r="I28" s="17" t="str">
        <f t="shared" ca="1" si="8"/>
        <v/>
      </c>
      <c r="J28" s="17" t="str">
        <f t="shared" ca="1" si="9"/>
        <v/>
      </c>
      <c r="L28" s="8" t="b">
        <f t="shared" ca="1" si="11"/>
        <v>0</v>
      </c>
      <c r="M28" s="8" t="b">
        <f t="shared" ca="1" si="11"/>
        <v>0</v>
      </c>
      <c r="N28" s="8" t="b">
        <f t="shared" ca="1" si="11"/>
        <v>0</v>
      </c>
      <c r="O28" s="8" t="b">
        <f t="shared" ca="1" si="11"/>
        <v>0</v>
      </c>
      <c r="P28" s="8" t="b">
        <f t="shared" ca="1" si="11"/>
        <v>0</v>
      </c>
      <c r="Q28" s="8" t="b">
        <f t="shared" ca="1" si="11"/>
        <v>0</v>
      </c>
      <c r="R28" s="8" t="b">
        <f t="shared" ca="1" si="11"/>
        <v>0</v>
      </c>
    </row>
    <row r="29" spans="6:18" x14ac:dyDescent="0.25">
      <c r="F29">
        <v>24</v>
      </c>
      <c r="G29" s="8" t="str">
        <f t="shared" ca="1" si="6"/>
        <v/>
      </c>
      <c r="H29" s="8" t="str">
        <f t="shared" ca="1" si="7"/>
        <v/>
      </c>
      <c r="I29" s="17" t="str">
        <f t="shared" ca="1" si="8"/>
        <v/>
      </c>
      <c r="J29" s="17" t="str">
        <f t="shared" ca="1" si="9"/>
        <v/>
      </c>
      <c r="L29" s="8" t="b">
        <f t="shared" ca="1" si="11"/>
        <v>0</v>
      </c>
      <c r="M29" s="8" t="b">
        <f t="shared" ca="1" si="11"/>
        <v>0</v>
      </c>
      <c r="N29" s="8" t="b">
        <f t="shared" ca="1" si="11"/>
        <v>0</v>
      </c>
      <c r="O29" s="8" t="b">
        <f t="shared" ca="1" si="11"/>
        <v>0</v>
      </c>
      <c r="P29" s="8" t="b">
        <f t="shared" ca="1" si="11"/>
        <v>0</v>
      </c>
      <c r="Q29" s="8" t="b">
        <f t="shared" ca="1" si="11"/>
        <v>0</v>
      </c>
      <c r="R29" s="8" t="b">
        <f t="shared" ca="1" si="11"/>
        <v>0</v>
      </c>
    </row>
    <row r="30" spans="6:18" x14ac:dyDescent="0.25">
      <c r="F30">
        <v>25</v>
      </c>
      <c r="G30" s="8" t="str">
        <f t="shared" ca="1" si="6"/>
        <v/>
      </c>
      <c r="H30" s="8" t="str">
        <f t="shared" ca="1" si="7"/>
        <v/>
      </c>
      <c r="I30" s="17" t="str">
        <f t="shared" ca="1" si="8"/>
        <v/>
      </c>
      <c r="J30" s="17" t="str">
        <f t="shared" ca="1" si="9"/>
        <v/>
      </c>
      <c r="L30" s="8" t="b">
        <f t="shared" ca="1" si="11"/>
        <v>0</v>
      </c>
      <c r="M30" s="8" t="b">
        <f t="shared" ca="1" si="11"/>
        <v>0</v>
      </c>
      <c r="N30" s="8" t="b">
        <f t="shared" ca="1" si="11"/>
        <v>0</v>
      </c>
      <c r="O30" s="8" t="b">
        <f t="shared" ca="1" si="11"/>
        <v>0</v>
      </c>
      <c r="P30" s="8" t="b">
        <f t="shared" ca="1" si="11"/>
        <v>0</v>
      </c>
      <c r="Q30" s="8" t="b">
        <f t="shared" ca="1" si="11"/>
        <v>0</v>
      </c>
      <c r="R30" s="8" t="b">
        <f t="shared" ca="1" si="11"/>
        <v>0</v>
      </c>
    </row>
    <row r="31" spans="6:18" x14ac:dyDescent="0.25">
      <c r="F31">
        <v>26</v>
      </c>
      <c r="G31" s="8" t="str">
        <f t="shared" ca="1" si="6"/>
        <v/>
      </c>
      <c r="H31" s="8" t="str">
        <f t="shared" ca="1" si="7"/>
        <v/>
      </c>
      <c r="I31" s="17" t="str">
        <f t="shared" ca="1" si="8"/>
        <v/>
      </c>
      <c r="J31" s="17" t="str">
        <f t="shared" ca="1" si="9"/>
        <v/>
      </c>
      <c r="L31" s="8" t="b">
        <f t="shared" ca="1" si="11"/>
        <v>0</v>
      </c>
      <c r="M31" s="8" t="b">
        <f t="shared" ca="1" si="11"/>
        <v>0</v>
      </c>
      <c r="N31" s="8" t="b">
        <f t="shared" ca="1" si="11"/>
        <v>0</v>
      </c>
      <c r="O31" s="8" t="b">
        <f t="shared" ca="1" si="11"/>
        <v>0</v>
      </c>
      <c r="P31" s="8" t="b">
        <f t="shared" ca="1" si="11"/>
        <v>0</v>
      </c>
      <c r="Q31" s="8" t="b">
        <f t="shared" ca="1" si="11"/>
        <v>0</v>
      </c>
      <c r="R31" s="8" t="b">
        <f t="shared" ca="1" si="11"/>
        <v>0</v>
      </c>
    </row>
    <row r="32" spans="6:18" x14ac:dyDescent="0.25">
      <c r="F32">
        <v>27</v>
      </c>
      <c r="G32" s="8" t="str">
        <f t="shared" ca="1" si="6"/>
        <v/>
      </c>
      <c r="H32" s="8" t="str">
        <f t="shared" ca="1" si="7"/>
        <v/>
      </c>
      <c r="I32" s="17" t="str">
        <f t="shared" ca="1" si="8"/>
        <v/>
      </c>
      <c r="J32" s="17" t="str">
        <f t="shared" ca="1" si="9"/>
        <v/>
      </c>
      <c r="L32" s="8" t="b">
        <f t="shared" ca="1" si="11"/>
        <v>0</v>
      </c>
      <c r="M32" s="8" t="b">
        <f t="shared" ca="1" si="11"/>
        <v>0</v>
      </c>
      <c r="N32" s="8" t="b">
        <f t="shared" ca="1" si="11"/>
        <v>0</v>
      </c>
      <c r="O32" s="8" t="b">
        <f t="shared" ca="1" si="11"/>
        <v>0</v>
      </c>
      <c r="P32" s="8" t="b">
        <f t="shared" ca="1" si="11"/>
        <v>0</v>
      </c>
      <c r="Q32" s="8" t="b">
        <f t="shared" ca="1" si="11"/>
        <v>0</v>
      </c>
      <c r="R32" s="8" t="b">
        <f t="shared" ca="1" si="11"/>
        <v>0</v>
      </c>
    </row>
    <row r="33" spans="6:18" x14ac:dyDescent="0.25">
      <c r="F33">
        <v>28</v>
      </c>
      <c r="G33" s="8" t="str">
        <f t="shared" ca="1" si="6"/>
        <v/>
      </c>
      <c r="H33" s="8" t="str">
        <f t="shared" ca="1" si="7"/>
        <v/>
      </c>
      <c r="I33" s="17" t="str">
        <f t="shared" ca="1" si="8"/>
        <v/>
      </c>
      <c r="J33" s="17" t="str">
        <f t="shared" ca="1" si="9"/>
        <v/>
      </c>
      <c r="L33" s="8" t="b">
        <f t="shared" ca="1" si="11"/>
        <v>0</v>
      </c>
      <c r="M33" s="8" t="b">
        <f t="shared" ca="1" si="11"/>
        <v>0</v>
      </c>
      <c r="N33" s="8" t="b">
        <f t="shared" ca="1" si="11"/>
        <v>0</v>
      </c>
      <c r="O33" s="8" t="b">
        <f t="shared" ca="1" si="11"/>
        <v>0</v>
      </c>
      <c r="P33" s="8" t="b">
        <f t="shared" ca="1" si="11"/>
        <v>0</v>
      </c>
      <c r="Q33" s="8" t="b">
        <f t="shared" ca="1" si="11"/>
        <v>0</v>
      </c>
      <c r="R33" s="8" t="b">
        <f t="shared" ca="1" si="11"/>
        <v>0</v>
      </c>
    </row>
    <row r="34" spans="6:18" x14ac:dyDescent="0.25">
      <c r="F34">
        <v>29</v>
      </c>
      <c r="G34" s="8" t="str">
        <f t="shared" ca="1" si="6"/>
        <v/>
      </c>
      <c r="H34" s="8" t="str">
        <f t="shared" ca="1" si="7"/>
        <v/>
      </c>
      <c r="I34" s="17" t="str">
        <f t="shared" ca="1" si="8"/>
        <v/>
      </c>
      <c r="J34" s="17" t="str">
        <f t="shared" ca="1" si="9"/>
        <v/>
      </c>
      <c r="L34" s="8" t="b">
        <f t="shared" ca="1" si="11"/>
        <v>0</v>
      </c>
      <c r="M34" s="8" t="b">
        <f t="shared" ca="1" si="11"/>
        <v>0</v>
      </c>
      <c r="N34" s="8" t="b">
        <f t="shared" ca="1" si="11"/>
        <v>0</v>
      </c>
      <c r="O34" s="8" t="b">
        <f t="shared" ca="1" si="11"/>
        <v>0</v>
      </c>
      <c r="P34" s="8" t="b">
        <f t="shared" ca="1" si="11"/>
        <v>0</v>
      </c>
      <c r="Q34" s="8" t="b">
        <f t="shared" ca="1" si="11"/>
        <v>0</v>
      </c>
      <c r="R34" s="8" t="b">
        <f t="shared" ca="1" si="11"/>
        <v>0</v>
      </c>
    </row>
    <row r="35" spans="6:18" x14ac:dyDescent="0.25">
      <c r="F35">
        <v>30</v>
      </c>
      <c r="G35" s="8" t="str">
        <f t="shared" ca="1" si="6"/>
        <v/>
      </c>
      <c r="H35" s="8" t="str">
        <f t="shared" ca="1" si="7"/>
        <v/>
      </c>
      <c r="I35" s="17" t="str">
        <f t="shared" ca="1" si="8"/>
        <v/>
      </c>
      <c r="J35" s="17" t="str">
        <f t="shared" ca="1" si="9"/>
        <v/>
      </c>
      <c r="L35" s="8" t="b">
        <f t="shared" ca="1" si="11"/>
        <v>0</v>
      </c>
      <c r="M35" s="8" t="b">
        <f t="shared" ca="1" si="11"/>
        <v>0</v>
      </c>
      <c r="N35" s="8" t="b">
        <f t="shared" ca="1" si="11"/>
        <v>0</v>
      </c>
      <c r="O35" s="8" t="b">
        <f t="shared" ca="1" si="11"/>
        <v>0</v>
      </c>
      <c r="P35" s="8" t="b">
        <f t="shared" ca="1" si="11"/>
        <v>0</v>
      </c>
      <c r="Q35" s="8" t="b">
        <f t="shared" ca="1" si="11"/>
        <v>0</v>
      </c>
      <c r="R35" s="8" t="b">
        <f t="shared" ca="1" si="11"/>
        <v>0</v>
      </c>
    </row>
    <row r="36" spans="6:18" x14ac:dyDescent="0.25">
      <c r="F36">
        <v>31</v>
      </c>
      <c r="G36" s="8" t="str">
        <f t="shared" ca="1" si="6"/>
        <v/>
      </c>
      <c r="H36" s="8" t="str">
        <f t="shared" ca="1" si="7"/>
        <v/>
      </c>
      <c r="I36" s="17" t="str">
        <f t="shared" ca="1" si="8"/>
        <v/>
      </c>
      <c r="J36" s="17" t="str">
        <f t="shared" ca="1" si="9"/>
        <v/>
      </c>
      <c r="L36" s="8" t="b">
        <f t="shared" ca="1" si="11"/>
        <v>0</v>
      </c>
      <c r="M36" s="8" t="b">
        <f t="shared" ca="1" si="11"/>
        <v>0</v>
      </c>
      <c r="N36" s="8" t="b">
        <f t="shared" ca="1" si="11"/>
        <v>0</v>
      </c>
      <c r="O36" s="8" t="b">
        <f t="shared" ca="1" si="11"/>
        <v>0</v>
      </c>
      <c r="P36" s="8" t="b">
        <f t="shared" ca="1" si="11"/>
        <v>0</v>
      </c>
      <c r="Q36" s="8" t="b">
        <f t="shared" ca="1" si="11"/>
        <v>0</v>
      </c>
      <c r="R36" s="8" t="b">
        <f t="shared" ca="1" si="11"/>
        <v>0</v>
      </c>
    </row>
    <row r="37" spans="6:18" x14ac:dyDescent="0.25">
      <c r="F37">
        <v>32</v>
      </c>
      <c r="G37" s="8" t="str">
        <f t="shared" ca="1" si="6"/>
        <v/>
      </c>
      <c r="H37" s="8" t="str">
        <f t="shared" ca="1" si="7"/>
        <v/>
      </c>
      <c r="I37" s="17" t="str">
        <f t="shared" ca="1" si="8"/>
        <v/>
      </c>
      <c r="J37" s="17" t="str">
        <f t="shared" ca="1" si="9"/>
        <v/>
      </c>
      <c r="L37" s="8" t="b">
        <f t="shared" ca="1" si="11"/>
        <v>0</v>
      </c>
      <c r="M37" s="8" t="b">
        <f t="shared" ca="1" si="11"/>
        <v>0</v>
      </c>
      <c r="N37" s="8" t="b">
        <f t="shared" ca="1" si="11"/>
        <v>0</v>
      </c>
      <c r="O37" s="8" t="b">
        <f t="shared" ca="1" si="11"/>
        <v>0</v>
      </c>
      <c r="P37" s="8" t="b">
        <f t="shared" ca="1" si="11"/>
        <v>0</v>
      </c>
      <c r="Q37" s="8" t="b">
        <f t="shared" ca="1" si="11"/>
        <v>0</v>
      </c>
      <c r="R37" s="8" t="b">
        <f t="shared" ca="1" si="11"/>
        <v>0</v>
      </c>
    </row>
    <row r="38" spans="6:18" x14ac:dyDescent="0.25">
      <c r="F38">
        <v>33</v>
      </c>
      <c r="G38" s="8" t="str">
        <f t="shared" ca="1" si="6"/>
        <v/>
      </c>
      <c r="H38" s="8" t="str">
        <f t="shared" ca="1" si="7"/>
        <v/>
      </c>
      <c r="I38" s="17" t="str">
        <f t="shared" ca="1" si="8"/>
        <v/>
      </c>
      <c r="J38" s="17" t="str">
        <f t="shared" ca="1" si="9"/>
        <v/>
      </c>
      <c r="L38" s="8" t="b">
        <f t="shared" ca="1" si="11"/>
        <v>0</v>
      </c>
      <c r="M38" s="8" t="b">
        <f t="shared" ca="1" si="11"/>
        <v>0</v>
      </c>
      <c r="N38" s="8" t="b">
        <f t="shared" ca="1" si="11"/>
        <v>0</v>
      </c>
      <c r="O38" s="8" t="b">
        <f t="shared" ca="1" si="11"/>
        <v>0</v>
      </c>
      <c r="P38" s="8" t="b">
        <f t="shared" ca="1" si="11"/>
        <v>0</v>
      </c>
      <c r="Q38" s="8" t="b">
        <f t="shared" ca="1" si="11"/>
        <v>0</v>
      </c>
      <c r="R38" s="8" t="b">
        <f t="shared" ca="1" si="11"/>
        <v>0</v>
      </c>
    </row>
    <row r="39" spans="6:18" x14ac:dyDescent="0.25">
      <c r="F39">
        <v>34</v>
      </c>
      <c r="G39" s="8" t="str">
        <f t="shared" ca="1" si="6"/>
        <v/>
      </c>
      <c r="H39" s="8" t="str">
        <f t="shared" ca="1" si="7"/>
        <v/>
      </c>
      <c r="I39" s="17" t="str">
        <f t="shared" ca="1" si="8"/>
        <v/>
      </c>
      <c r="J39" s="17" t="str">
        <f t="shared" ca="1" si="9"/>
        <v/>
      </c>
      <c r="L39" s="8" t="b">
        <f t="shared" ca="1" si="11"/>
        <v>0</v>
      </c>
      <c r="M39" s="8" t="b">
        <f t="shared" ca="1" si="11"/>
        <v>0</v>
      </c>
      <c r="N39" s="8" t="b">
        <f t="shared" ca="1" si="11"/>
        <v>0</v>
      </c>
      <c r="O39" s="8" t="b">
        <f t="shared" ca="1" si="11"/>
        <v>0</v>
      </c>
      <c r="P39" s="8" t="b">
        <f t="shared" ca="1" si="11"/>
        <v>0</v>
      </c>
      <c r="Q39" s="8" t="b">
        <f t="shared" ca="1" si="11"/>
        <v>0</v>
      </c>
      <c r="R39" s="8" t="b">
        <f t="shared" ca="1" si="11"/>
        <v>0</v>
      </c>
    </row>
    <row r="40" spans="6:18" x14ac:dyDescent="0.25">
      <c r="F40">
        <v>35</v>
      </c>
      <c r="G40" s="8" t="str">
        <f t="shared" ca="1" si="6"/>
        <v/>
      </c>
      <c r="H40" s="8" t="str">
        <f t="shared" ca="1" si="7"/>
        <v/>
      </c>
      <c r="I40" s="17" t="str">
        <f t="shared" ca="1" si="8"/>
        <v/>
      </c>
      <c r="J40" s="17" t="str">
        <f t="shared" ca="1" si="9"/>
        <v/>
      </c>
      <c r="L40" s="8" t="b">
        <f t="shared" ca="1" si="11"/>
        <v>0</v>
      </c>
      <c r="M40" s="8" t="b">
        <f t="shared" ca="1" si="11"/>
        <v>0</v>
      </c>
      <c r="N40" s="8" t="b">
        <f t="shared" ca="1" si="11"/>
        <v>0</v>
      </c>
      <c r="O40" s="8" t="b">
        <f t="shared" ca="1" si="11"/>
        <v>0</v>
      </c>
      <c r="P40" s="8" t="b">
        <f t="shared" ca="1" si="11"/>
        <v>0</v>
      </c>
      <c r="Q40" s="8" t="b">
        <f t="shared" ca="1" si="11"/>
        <v>0</v>
      </c>
      <c r="R40" s="8" t="b">
        <f t="shared" ca="1" si="11"/>
        <v>0</v>
      </c>
    </row>
    <row r="41" spans="6:18" x14ac:dyDescent="0.25">
      <c r="F41">
        <v>36</v>
      </c>
      <c r="G41" s="8" t="str">
        <f t="shared" ca="1" si="6"/>
        <v/>
      </c>
      <c r="H41" s="8" t="str">
        <f t="shared" ca="1" si="7"/>
        <v/>
      </c>
      <c r="I41" s="17" t="str">
        <f t="shared" ca="1" si="8"/>
        <v/>
      </c>
      <c r="J41" s="17" t="str">
        <f t="shared" ca="1" si="9"/>
        <v/>
      </c>
      <c r="L41" s="8" t="b">
        <f t="shared" ca="1" si="11"/>
        <v>0</v>
      </c>
      <c r="M41" s="8" t="b">
        <f t="shared" ca="1" si="11"/>
        <v>0</v>
      </c>
      <c r="N41" s="8" t="b">
        <f t="shared" ca="1" si="11"/>
        <v>0</v>
      </c>
      <c r="O41" s="8" t="b">
        <f t="shared" ca="1" si="11"/>
        <v>0</v>
      </c>
      <c r="P41" s="8" t="b">
        <f t="shared" ca="1" si="11"/>
        <v>0</v>
      </c>
      <c r="Q41" s="8" t="b">
        <f t="shared" ca="1" si="11"/>
        <v>0</v>
      </c>
      <c r="R41" s="8" t="b">
        <f t="shared" ca="1" si="11"/>
        <v>0</v>
      </c>
    </row>
    <row r="42" spans="6:18" x14ac:dyDescent="0.25">
      <c r="F42">
        <v>37</v>
      </c>
      <c r="G42" s="8" t="str">
        <f t="shared" ca="1" si="6"/>
        <v/>
      </c>
      <c r="H42" s="8" t="str">
        <f t="shared" ca="1" si="7"/>
        <v/>
      </c>
      <c r="I42" s="17" t="str">
        <f t="shared" ca="1" si="8"/>
        <v/>
      </c>
      <c r="J42" s="17" t="str">
        <f t="shared" ca="1" si="9"/>
        <v/>
      </c>
      <c r="L42" s="8" t="b">
        <f t="shared" ca="1" si="11"/>
        <v>0</v>
      </c>
      <c r="M42" s="8" t="b">
        <f t="shared" ca="1" si="11"/>
        <v>0</v>
      </c>
      <c r="N42" s="8" t="b">
        <f t="shared" ca="1" si="11"/>
        <v>0</v>
      </c>
      <c r="O42" s="8" t="b">
        <f t="shared" ca="1" si="11"/>
        <v>0</v>
      </c>
      <c r="P42" s="8" t="b">
        <f t="shared" ca="1" si="11"/>
        <v>0</v>
      </c>
      <c r="Q42" s="8" t="b">
        <f t="shared" ca="1" si="11"/>
        <v>0</v>
      </c>
      <c r="R42" s="8" t="b">
        <f t="shared" ca="1" si="11"/>
        <v>0</v>
      </c>
    </row>
    <row r="43" spans="6:18" x14ac:dyDescent="0.25">
      <c r="F43">
        <v>38</v>
      </c>
      <c r="G43" s="8" t="str">
        <f t="shared" ca="1" si="6"/>
        <v/>
      </c>
      <c r="H43" s="8" t="str">
        <f t="shared" ca="1" si="7"/>
        <v/>
      </c>
      <c r="I43" s="17" t="str">
        <f t="shared" ca="1" si="8"/>
        <v/>
      </c>
      <c r="J43" s="17" t="str">
        <f t="shared" ca="1" si="9"/>
        <v/>
      </c>
      <c r="L43" s="8" t="b">
        <f t="shared" ca="1" si="11"/>
        <v>0</v>
      </c>
      <c r="M43" s="8" t="b">
        <f t="shared" ca="1" si="11"/>
        <v>0</v>
      </c>
      <c r="N43" s="8" t="b">
        <f t="shared" ca="1" si="11"/>
        <v>0</v>
      </c>
      <c r="O43" s="8" t="b">
        <f t="shared" ca="1" si="11"/>
        <v>0</v>
      </c>
      <c r="P43" s="8" t="b">
        <f t="shared" ca="1" si="11"/>
        <v>0</v>
      </c>
      <c r="Q43" s="8" t="b">
        <f t="shared" ca="1" si="11"/>
        <v>0</v>
      </c>
      <c r="R43" s="8" t="b">
        <f t="shared" ca="1" si="11"/>
        <v>0</v>
      </c>
    </row>
    <row r="44" spans="6:18" x14ac:dyDescent="0.25">
      <c r="F44">
        <v>39</v>
      </c>
      <c r="G44" s="8" t="str">
        <f t="shared" ca="1" si="6"/>
        <v/>
      </c>
      <c r="H44" s="8" t="str">
        <f t="shared" ca="1" si="7"/>
        <v/>
      </c>
      <c r="I44" s="17" t="str">
        <f t="shared" ca="1" si="8"/>
        <v/>
      </c>
      <c r="J44" s="17" t="str">
        <f t="shared" ca="1" si="9"/>
        <v/>
      </c>
      <c r="L44" s="8" t="b">
        <f t="shared" ca="1" si="11"/>
        <v>0</v>
      </c>
      <c r="M44" s="8" t="b">
        <f t="shared" ca="1" si="11"/>
        <v>0</v>
      </c>
      <c r="N44" s="8" t="b">
        <f t="shared" ca="1" si="11"/>
        <v>0</v>
      </c>
      <c r="O44" s="8" t="b">
        <f t="shared" ca="1" si="11"/>
        <v>0</v>
      </c>
      <c r="P44" s="8" t="b">
        <f t="shared" ca="1" si="11"/>
        <v>0</v>
      </c>
      <c r="Q44" s="8" t="b">
        <f t="shared" ca="1" si="11"/>
        <v>0</v>
      </c>
      <c r="R44" s="8" t="b">
        <f t="shared" ca="1" si="11"/>
        <v>0</v>
      </c>
    </row>
    <row r="45" spans="6:18" x14ac:dyDescent="0.25">
      <c r="F45">
        <v>40</v>
      </c>
      <c r="G45" s="8" t="str">
        <f t="shared" ca="1" si="6"/>
        <v/>
      </c>
      <c r="H45" s="8" t="str">
        <f t="shared" ca="1" si="7"/>
        <v/>
      </c>
      <c r="I45" s="17" t="str">
        <f t="shared" ca="1" si="8"/>
        <v/>
      </c>
      <c r="J45" s="17" t="str">
        <f t="shared" ca="1" si="9"/>
        <v/>
      </c>
      <c r="L45" s="8" t="b">
        <f t="shared" ca="1" si="11"/>
        <v>0</v>
      </c>
      <c r="M45" s="8" t="b">
        <f t="shared" ca="1" si="11"/>
        <v>0</v>
      </c>
      <c r="N45" s="8" t="b">
        <f t="shared" ca="1" si="11"/>
        <v>0</v>
      </c>
      <c r="O45" s="8" t="b">
        <f t="shared" ca="1" si="11"/>
        <v>0</v>
      </c>
      <c r="P45" s="8" t="b">
        <f t="shared" ca="1" si="11"/>
        <v>0</v>
      </c>
      <c r="Q45" s="8" t="b">
        <f t="shared" ca="1" si="11"/>
        <v>0</v>
      </c>
      <c r="R45" s="8" t="b">
        <f t="shared" ca="1" si="11"/>
        <v>0</v>
      </c>
    </row>
    <row r="46" spans="6:18" x14ac:dyDescent="0.25">
      <c r="F46">
        <v>41</v>
      </c>
      <c r="G46" s="8" t="str">
        <f t="shared" ca="1" si="6"/>
        <v/>
      </c>
      <c r="H46" s="8" t="str">
        <f t="shared" ca="1" si="7"/>
        <v/>
      </c>
      <c r="I46" s="17" t="str">
        <f t="shared" ca="1" si="8"/>
        <v/>
      </c>
      <c r="J46" s="17" t="str">
        <f t="shared" ca="1" si="9"/>
        <v/>
      </c>
      <c r="L46" s="8" t="b">
        <f t="shared" ca="1" si="11"/>
        <v>0</v>
      </c>
      <c r="M46" s="8" t="b">
        <f t="shared" ca="1" si="11"/>
        <v>0</v>
      </c>
      <c r="N46" s="8" t="b">
        <f t="shared" ca="1" si="11"/>
        <v>0</v>
      </c>
      <c r="O46" s="8" t="b">
        <f t="shared" ca="1" si="11"/>
        <v>0</v>
      </c>
      <c r="P46" s="8" t="b">
        <f t="shared" ca="1" si="11"/>
        <v>0</v>
      </c>
      <c r="Q46" s="8" t="b">
        <f t="shared" ca="1" si="11"/>
        <v>0</v>
      </c>
      <c r="R46" s="8" t="b">
        <f t="shared" ca="1" si="11"/>
        <v>0</v>
      </c>
    </row>
    <row r="47" spans="6:18" x14ac:dyDescent="0.25">
      <c r="F47">
        <v>42</v>
      </c>
      <c r="G47" s="8" t="str">
        <f t="shared" ca="1" si="6"/>
        <v/>
      </c>
      <c r="H47" s="8" t="str">
        <f t="shared" ca="1" si="7"/>
        <v/>
      </c>
      <c r="I47" s="17" t="str">
        <f t="shared" ca="1" si="8"/>
        <v/>
      </c>
      <c r="J47" s="17" t="str">
        <f t="shared" ca="1" si="9"/>
        <v/>
      </c>
      <c r="L47" s="8" t="b">
        <f t="shared" ca="1" si="11"/>
        <v>0</v>
      </c>
      <c r="M47" s="8" t="b">
        <f t="shared" ca="1" si="11"/>
        <v>0</v>
      </c>
      <c r="N47" s="8" t="b">
        <f t="shared" ca="1" si="11"/>
        <v>0</v>
      </c>
      <c r="O47" s="8" t="b">
        <f t="shared" ca="1" si="11"/>
        <v>0</v>
      </c>
      <c r="P47" s="8" t="b">
        <f t="shared" ca="1" si="11"/>
        <v>0</v>
      </c>
      <c r="Q47" s="8" t="b">
        <f t="shared" ca="1" si="11"/>
        <v>0</v>
      </c>
      <c r="R47" s="8" t="b">
        <f t="shared" ca="1" si="11"/>
        <v>0</v>
      </c>
    </row>
    <row r="48" spans="6:18" x14ac:dyDescent="0.25">
      <c r="F48">
        <v>43</v>
      </c>
      <c r="G48" s="8" t="str">
        <f t="shared" ca="1" si="6"/>
        <v/>
      </c>
      <c r="H48" s="8" t="str">
        <f t="shared" ca="1" si="7"/>
        <v/>
      </c>
      <c r="I48" s="17" t="str">
        <f t="shared" ca="1" si="8"/>
        <v/>
      </c>
      <c r="J48" s="17" t="str">
        <f t="shared" ca="1" si="9"/>
        <v/>
      </c>
      <c r="L48" s="8" t="b">
        <f t="shared" ca="1" si="11"/>
        <v>0</v>
      </c>
      <c r="M48" s="8" t="b">
        <f t="shared" ca="1" si="11"/>
        <v>0</v>
      </c>
      <c r="N48" s="8" t="b">
        <f t="shared" ca="1" si="11"/>
        <v>0</v>
      </c>
      <c r="O48" s="8" t="b">
        <f t="shared" ca="1" si="11"/>
        <v>0</v>
      </c>
      <c r="P48" s="8" t="b">
        <f t="shared" ca="1" si="11"/>
        <v>0</v>
      </c>
      <c r="Q48" s="8" t="b">
        <f t="shared" ca="1" si="11"/>
        <v>0</v>
      </c>
      <c r="R48" s="8" t="b">
        <f t="shared" ca="1" si="11"/>
        <v>0</v>
      </c>
    </row>
    <row r="49" spans="6:18" x14ac:dyDescent="0.25">
      <c r="F49">
        <v>44</v>
      </c>
      <c r="G49" s="8" t="str">
        <f t="shared" ca="1" si="6"/>
        <v/>
      </c>
      <c r="H49" s="8" t="str">
        <f t="shared" ca="1" si="7"/>
        <v/>
      </c>
      <c r="I49" s="17" t="str">
        <f t="shared" ca="1" si="8"/>
        <v/>
      </c>
      <c r="J49" s="17" t="str">
        <f t="shared" ca="1" si="9"/>
        <v/>
      </c>
      <c r="L49" s="8" t="b">
        <f t="shared" ca="1" si="11"/>
        <v>0</v>
      </c>
      <c r="M49" s="8" t="b">
        <f t="shared" ca="1" si="11"/>
        <v>0</v>
      </c>
      <c r="N49" s="8" t="b">
        <f t="shared" ca="1" si="11"/>
        <v>0</v>
      </c>
      <c r="O49" s="8" t="b">
        <f t="shared" ca="1" si="11"/>
        <v>0</v>
      </c>
      <c r="P49" s="8" t="b">
        <f t="shared" ca="1" si="11"/>
        <v>0</v>
      </c>
      <c r="Q49" s="8" t="b">
        <f t="shared" ca="1" si="11"/>
        <v>0</v>
      </c>
      <c r="R49" s="8" t="b">
        <f t="shared" ca="1" si="11"/>
        <v>0</v>
      </c>
    </row>
    <row r="50" spans="6:18" x14ac:dyDescent="0.25">
      <c r="F50">
        <v>45</v>
      </c>
      <c r="G50" s="8" t="str">
        <f t="shared" ca="1" si="6"/>
        <v/>
      </c>
      <c r="H50" s="8" t="str">
        <f t="shared" ca="1" si="7"/>
        <v/>
      </c>
      <c r="I50" s="17" t="str">
        <f t="shared" ca="1" si="8"/>
        <v/>
      </c>
      <c r="J50" s="17" t="str">
        <f t="shared" ca="1" si="9"/>
        <v/>
      </c>
      <c r="L50" s="8" t="b">
        <f t="shared" ca="1" si="11"/>
        <v>0</v>
      </c>
      <c r="M50" s="8" t="b">
        <f t="shared" ca="1" si="11"/>
        <v>0</v>
      </c>
      <c r="N50" s="8" t="b">
        <f t="shared" ca="1" si="11"/>
        <v>0</v>
      </c>
      <c r="O50" s="8" t="b">
        <f t="shared" ca="1" si="11"/>
        <v>0</v>
      </c>
      <c r="P50" s="8" t="b">
        <f t="shared" ca="1" si="11"/>
        <v>0</v>
      </c>
      <c r="Q50" s="8" t="b">
        <f t="shared" ca="1" si="11"/>
        <v>0</v>
      </c>
      <c r="R50" s="8" t="b">
        <f t="shared" ca="1" si="11"/>
        <v>0</v>
      </c>
    </row>
    <row r="51" spans="6:18" x14ac:dyDescent="0.25">
      <c r="F51">
        <v>46</v>
      </c>
      <c r="G51" s="8" t="str">
        <f t="shared" ca="1" si="6"/>
        <v/>
      </c>
      <c r="H51" s="8" t="str">
        <f t="shared" ca="1" si="7"/>
        <v/>
      </c>
      <c r="I51" s="17" t="str">
        <f t="shared" ca="1" si="8"/>
        <v/>
      </c>
      <c r="J51" s="17" t="str">
        <f t="shared" ca="1" si="9"/>
        <v/>
      </c>
      <c r="L51" s="8" t="b">
        <f t="shared" ca="1" si="11"/>
        <v>0</v>
      </c>
      <c r="M51" s="8" t="b">
        <f t="shared" ca="1" si="11"/>
        <v>0</v>
      </c>
      <c r="N51" s="8" t="b">
        <f t="shared" ca="1" si="11"/>
        <v>0</v>
      </c>
      <c r="O51" s="8" t="b">
        <f t="shared" ca="1" si="11"/>
        <v>0</v>
      </c>
      <c r="P51" s="8" t="b">
        <f t="shared" ca="1" si="11"/>
        <v>0</v>
      </c>
      <c r="Q51" s="8" t="b">
        <f t="shared" ca="1" si="11"/>
        <v>0</v>
      </c>
      <c r="R51" s="8" t="b">
        <f t="shared" ca="1" si="11"/>
        <v>0</v>
      </c>
    </row>
    <row r="52" spans="6:18" x14ac:dyDescent="0.25">
      <c r="F52">
        <v>47</v>
      </c>
      <c r="G52" s="8" t="str">
        <f t="shared" ca="1" si="6"/>
        <v/>
      </c>
      <c r="H52" s="8" t="str">
        <f t="shared" ca="1" si="7"/>
        <v/>
      </c>
      <c r="I52" s="17" t="str">
        <f t="shared" ca="1" si="8"/>
        <v/>
      </c>
      <c r="J52" s="17" t="str">
        <f t="shared" ca="1" si="9"/>
        <v/>
      </c>
      <c r="L52" s="8" t="b">
        <f t="shared" ca="1" si="11"/>
        <v>0</v>
      </c>
      <c r="M52" s="8" t="b">
        <f t="shared" ca="1" si="11"/>
        <v>0</v>
      </c>
      <c r="N52" s="8" t="b">
        <f t="shared" ca="1" si="11"/>
        <v>0</v>
      </c>
      <c r="O52" s="8" t="b">
        <f t="shared" ca="1" si="11"/>
        <v>0</v>
      </c>
      <c r="P52" s="8" t="b">
        <f t="shared" ca="1" si="11"/>
        <v>0</v>
      </c>
      <c r="Q52" s="8" t="b">
        <f t="shared" ca="1" si="11"/>
        <v>0</v>
      </c>
      <c r="R52" s="8" t="b">
        <f t="shared" ca="1" si="11"/>
        <v>0</v>
      </c>
    </row>
    <row r="53" spans="6:18" x14ac:dyDescent="0.25">
      <c r="F53">
        <v>48</v>
      </c>
      <c r="G53" s="8" t="str">
        <f t="shared" ca="1" si="6"/>
        <v/>
      </c>
      <c r="H53" s="8" t="str">
        <f t="shared" ca="1" si="7"/>
        <v/>
      </c>
      <c r="I53" s="17" t="str">
        <f t="shared" ca="1" si="8"/>
        <v/>
      </c>
      <c r="J53" s="17" t="str">
        <f t="shared" ca="1" si="9"/>
        <v/>
      </c>
      <c r="L53" s="8" t="b">
        <f t="shared" ca="1" si="11"/>
        <v>0</v>
      </c>
      <c r="M53" s="8" t="b">
        <f t="shared" ca="1" si="11"/>
        <v>0</v>
      </c>
      <c r="N53" s="8" t="b">
        <f t="shared" ca="1" si="11"/>
        <v>0</v>
      </c>
      <c r="O53" s="8" t="b">
        <f t="shared" ca="1" si="11"/>
        <v>0</v>
      </c>
      <c r="P53" s="8" t="b">
        <f t="shared" ca="1" si="11"/>
        <v>0</v>
      </c>
      <c r="Q53" s="8" t="b">
        <f t="shared" ca="1" si="11"/>
        <v>0</v>
      </c>
      <c r="R53" s="8" t="b">
        <f t="shared" ca="1" si="11"/>
        <v>0</v>
      </c>
    </row>
    <row r="54" spans="6:18" x14ac:dyDescent="0.25">
      <c r="F54">
        <v>49</v>
      </c>
      <c r="G54" s="8" t="str">
        <f t="shared" ca="1" si="6"/>
        <v/>
      </c>
      <c r="H54" s="8" t="str">
        <f t="shared" ca="1" si="7"/>
        <v/>
      </c>
      <c r="I54" s="17" t="str">
        <f t="shared" ca="1" si="8"/>
        <v/>
      </c>
      <c r="J54" s="17" t="str">
        <f t="shared" ca="1" si="9"/>
        <v/>
      </c>
      <c r="L54" s="8" t="b">
        <f t="shared" ca="1" si="11"/>
        <v>0</v>
      </c>
      <c r="M54" s="8" t="b">
        <f t="shared" ca="1" si="11"/>
        <v>0</v>
      </c>
      <c r="N54" s="8" t="b">
        <f t="shared" ca="1" si="11"/>
        <v>0</v>
      </c>
      <c r="O54" s="8" t="b">
        <f t="shared" ca="1" si="11"/>
        <v>0</v>
      </c>
      <c r="P54" s="8" t="b">
        <f t="shared" ca="1" si="11"/>
        <v>0</v>
      </c>
      <c r="Q54" s="8" t="b">
        <f t="shared" ca="1" si="11"/>
        <v>0</v>
      </c>
      <c r="R54" s="8" t="b">
        <f t="shared" ca="1" si="11"/>
        <v>0</v>
      </c>
    </row>
    <row r="55" spans="6:18" x14ac:dyDescent="0.25">
      <c r="F55">
        <v>50</v>
      </c>
      <c r="G55" s="8" t="str">
        <f t="shared" ca="1" si="6"/>
        <v/>
      </c>
      <c r="H55" s="8" t="str">
        <f t="shared" ca="1" si="7"/>
        <v/>
      </c>
      <c r="I55" s="17" t="str">
        <f t="shared" ca="1" si="8"/>
        <v/>
      </c>
      <c r="J55" s="17" t="str">
        <f t="shared" ca="1" si="9"/>
        <v/>
      </c>
      <c r="L55" s="8" t="b">
        <f t="shared" ca="1" si="11"/>
        <v>0</v>
      </c>
      <c r="M55" s="8" t="b">
        <f t="shared" ca="1" si="11"/>
        <v>0</v>
      </c>
      <c r="N55" s="8" t="b">
        <f t="shared" ca="1" si="11"/>
        <v>0</v>
      </c>
      <c r="O55" s="8" t="b">
        <f t="shared" ca="1" si="11"/>
        <v>0</v>
      </c>
      <c r="P55" s="8" t="b">
        <f t="shared" ca="1" si="11"/>
        <v>0</v>
      </c>
      <c r="Q55" s="8" t="b">
        <f t="shared" ca="1" si="11"/>
        <v>0</v>
      </c>
      <c r="R55" s="8" t="b">
        <f t="shared" ca="1" si="11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2"/>
  <sheetViews>
    <sheetView workbookViewId="0">
      <selection activeCell="A5" sqref="A5:XFD5"/>
    </sheetView>
  </sheetViews>
  <sheetFormatPr baseColWidth="10" defaultRowHeight="15" x14ac:dyDescent="0.25"/>
  <cols>
    <col min="1" max="1" width="25.42578125" customWidth="1"/>
    <col min="2" max="3" width="20.28515625" customWidth="1"/>
    <col min="4" max="4" width="20.28515625" style="21" customWidth="1"/>
  </cols>
  <sheetData>
    <row r="1" spans="1:6" x14ac:dyDescent="0.25">
      <c r="A1" s="8" t="s">
        <v>0</v>
      </c>
      <c r="B1" s="8" t="s">
        <v>1</v>
      </c>
      <c r="C1" s="8" t="s">
        <v>2</v>
      </c>
    </row>
    <row r="2" spans="1:6" x14ac:dyDescent="0.25">
      <c r="A2" s="8">
        <v>14</v>
      </c>
      <c r="B2" s="17">
        <v>43460</v>
      </c>
      <c r="C2" s="17">
        <v>43460</v>
      </c>
      <c r="D2" s="22">
        <f ca="1">IF(C2&gt;TODAY()-7,ROW(),"")</f>
        <v>2</v>
      </c>
      <c r="E2" s="37">
        <f>DATE(YEAR(B2),MONTH(B2),DAY(B2))</f>
        <v>43460</v>
      </c>
      <c r="F2" s="37">
        <f>DATE(YEAR(C2),MONTH(C2),DAY(C2))</f>
        <v>43460</v>
      </c>
    </row>
    <row r="3" spans="1:6" x14ac:dyDescent="0.25">
      <c r="A3" s="8">
        <v>15</v>
      </c>
      <c r="B3" s="17">
        <v>43405</v>
      </c>
      <c r="C3" s="17">
        <v>43403</v>
      </c>
      <c r="D3" s="22" t="str">
        <f t="shared" ref="D3:D12" ca="1" si="0">IF(C3&gt;TODAY()-7,ROW(),"")</f>
        <v/>
      </c>
      <c r="E3" s="37">
        <f t="shared" ref="E3:E12" si="1">DATE(YEAR(B3),MONTH(B3),DAY(B3))</f>
        <v>43405</v>
      </c>
      <c r="F3" s="37">
        <f t="shared" ref="F3:F12" si="2">DATE(YEAR(C3),MONTH(C3),DAY(C3))</f>
        <v>43403</v>
      </c>
    </row>
    <row r="4" spans="1:6" x14ac:dyDescent="0.25">
      <c r="A4" s="8">
        <v>16</v>
      </c>
      <c r="B4" s="17">
        <v>43405</v>
      </c>
      <c r="C4" s="17">
        <v>43403</v>
      </c>
      <c r="D4" s="22" t="str">
        <f t="shared" ca="1" si="0"/>
        <v/>
      </c>
      <c r="E4" s="37">
        <f t="shared" si="1"/>
        <v>43405</v>
      </c>
      <c r="F4" s="37">
        <f t="shared" si="2"/>
        <v>43403</v>
      </c>
    </row>
    <row r="5" spans="1:6" x14ac:dyDescent="0.25">
      <c r="A5" s="8">
        <v>17</v>
      </c>
      <c r="B5" s="17">
        <v>43435</v>
      </c>
      <c r="C5" s="17">
        <v>43465</v>
      </c>
      <c r="D5" s="22">
        <f ca="1">IF(C5&gt;TODAY()-7,ROW(),"")</f>
        <v>5</v>
      </c>
      <c r="E5" s="37">
        <f t="shared" si="1"/>
        <v>43435</v>
      </c>
      <c r="F5" s="37">
        <f t="shared" si="2"/>
        <v>43465</v>
      </c>
    </row>
    <row r="6" spans="1:6" x14ac:dyDescent="0.25">
      <c r="A6" s="8">
        <v>18</v>
      </c>
      <c r="B6" s="17">
        <v>43422</v>
      </c>
      <c r="C6" s="17">
        <v>43424</v>
      </c>
      <c r="D6" s="22" t="str">
        <f t="shared" ca="1" si="0"/>
        <v/>
      </c>
      <c r="E6" s="37">
        <f t="shared" si="1"/>
        <v>43422</v>
      </c>
      <c r="F6" s="37">
        <f t="shared" si="2"/>
        <v>43424</v>
      </c>
    </row>
    <row r="7" spans="1:6" x14ac:dyDescent="0.25">
      <c r="A7" s="8">
        <v>19</v>
      </c>
      <c r="B7" s="17">
        <v>43405</v>
      </c>
      <c r="C7" s="17">
        <v>43464</v>
      </c>
      <c r="D7" s="22">
        <f t="shared" ca="1" si="0"/>
        <v>7</v>
      </c>
      <c r="E7" s="37">
        <f t="shared" si="1"/>
        <v>43405</v>
      </c>
      <c r="F7" s="37">
        <f t="shared" si="2"/>
        <v>43464</v>
      </c>
    </row>
    <row r="8" spans="1:6" x14ac:dyDescent="0.25">
      <c r="A8" s="8">
        <v>20</v>
      </c>
      <c r="B8" s="17">
        <v>42736</v>
      </c>
      <c r="C8" s="17">
        <v>43403</v>
      </c>
      <c r="D8" s="22" t="str">
        <f t="shared" ca="1" si="0"/>
        <v/>
      </c>
      <c r="E8" s="37">
        <f t="shared" si="1"/>
        <v>42736</v>
      </c>
      <c r="F8" s="37">
        <f t="shared" si="2"/>
        <v>43403</v>
      </c>
    </row>
    <row r="9" spans="1:6" x14ac:dyDescent="0.25">
      <c r="A9" s="8">
        <v>21</v>
      </c>
      <c r="B9" s="17">
        <v>43422</v>
      </c>
      <c r="C9" s="17">
        <v>43423</v>
      </c>
      <c r="D9" s="22" t="str">
        <f t="shared" ca="1" si="0"/>
        <v/>
      </c>
      <c r="E9" s="37">
        <f t="shared" si="1"/>
        <v>43422</v>
      </c>
      <c r="F9" s="37">
        <f t="shared" si="2"/>
        <v>43423</v>
      </c>
    </row>
    <row r="10" spans="1:6" x14ac:dyDescent="0.25">
      <c r="A10" s="8">
        <v>22</v>
      </c>
      <c r="B10" s="17">
        <v>43405</v>
      </c>
      <c r="C10" s="17">
        <v>43403</v>
      </c>
      <c r="D10" s="22" t="str">
        <f t="shared" ca="1" si="0"/>
        <v/>
      </c>
      <c r="E10" s="37">
        <f>DATE(YEAR(B10),MONTH(B10),DAY(B10))</f>
        <v>43405</v>
      </c>
      <c r="F10" s="37">
        <f t="shared" si="2"/>
        <v>43403</v>
      </c>
    </row>
    <row r="11" spans="1:6" x14ac:dyDescent="0.25">
      <c r="A11" s="8">
        <v>23</v>
      </c>
      <c r="B11" s="17">
        <v>43405</v>
      </c>
      <c r="C11" s="17">
        <v>43403</v>
      </c>
      <c r="D11" s="22" t="str">
        <f t="shared" ca="1" si="0"/>
        <v/>
      </c>
      <c r="E11" s="37">
        <f t="shared" si="1"/>
        <v>43405</v>
      </c>
      <c r="F11" s="37">
        <f t="shared" si="2"/>
        <v>43403</v>
      </c>
    </row>
    <row r="12" spans="1:6" x14ac:dyDescent="0.25">
      <c r="A12" s="8">
        <v>24</v>
      </c>
      <c r="B12" s="17">
        <v>43405</v>
      </c>
      <c r="C12" s="17">
        <v>43403</v>
      </c>
      <c r="D12" s="22" t="str">
        <f t="shared" ca="1" si="0"/>
        <v/>
      </c>
      <c r="E12" s="37">
        <f t="shared" si="1"/>
        <v>43405</v>
      </c>
      <c r="F12" s="37">
        <f t="shared" si="2"/>
        <v>43403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T45"/>
  <sheetViews>
    <sheetView workbookViewId="0">
      <selection activeCell="A4" sqref="A4:T4"/>
    </sheetView>
  </sheetViews>
  <sheetFormatPr baseColWidth="10" defaultRowHeight="15" x14ac:dyDescent="0.25"/>
  <cols>
    <col min="2" max="2" width="5.5703125" customWidth="1"/>
    <col min="3" max="3" width="6.7109375" customWidth="1"/>
    <col min="4" max="15" width="3.5703125" customWidth="1"/>
    <col min="16" max="16" width="7.85546875" customWidth="1"/>
    <col min="18" max="19" width="30.140625" style="18" customWidth="1"/>
    <col min="20" max="20" width="68.42578125" customWidth="1"/>
  </cols>
  <sheetData>
    <row r="1" spans="1:20" x14ac:dyDescent="0.25">
      <c r="A1" t="s">
        <v>164</v>
      </c>
      <c r="C1" s="161" t="s">
        <v>132</v>
      </c>
      <c r="T1">
        <f>COLUMN()</f>
        <v>20</v>
      </c>
    </row>
    <row r="2" spans="1:20" x14ac:dyDescent="0.25">
      <c r="A2">
        <f ca="1">COUNTA(Q:Q)-1</f>
        <v>41</v>
      </c>
      <c r="T2">
        <f>COLUMN()</f>
        <v>20</v>
      </c>
    </row>
    <row r="3" spans="1:20" x14ac:dyDescent="0.25">
      <c r="A3">
        <v>0</v>
      </c>
      <c r="C3" t="s">
        <v>163</v>
      </c>
      <c r="D3">
        <v>1</v>
      </c>
      <c r="E3">
        <v>2</v>
      </c>
      <c r="F3">
        <v>3</v>
      </c>
      <c r="G3">
        <v>4</v>
      </c>
      <c r="H3">
        <v>5</v>
      </c>
      <c r="I3">
        <v>6</v>
      </c>
      <c r="J3">
        <v>7</v>
      </c>
      <c r="K3">
        <v>8</v>
      </c>
      <c r="L3">
        <v>9</v>
      </c>
      <c r="M3">
        <v>10</v>
      </c>
      <c r="N3">
        <v>11</v>
      </c>
      <c r="O3">
        <v>12</v>
      </c>
      <c r="P3" t="s">
        <v>869</v>
      </c>
      <c r="Q3" t="s">
        <v>870</v>
      </c>
      <c r="R3" s="18" t="s">
        <v>871</v>
      </c>
      <c r="S3" s="18" t="s">
        <v>872</v>
      </c>
      <c r="T3" t="s">
        <v>873</v>
      </c>
    </row>
    <row r="4" spans="1:20" x14ac:dyDescent="0.25">
      <c r="A4">
        <f t="shared" ref="A4:A44" si="0">A3+1</f>
        <v>1</v>
      </c>
      <c r="B4" s="8" t="str">
        <f>IF(Bdd!AX22="Congé",ROW(Bdd!AX22),"")</f>
        <v/>
      </c>
      <c r="C4" s="8">
        <f t="shared" ref="C4" si="1">IFERROR(SMALL(B:B,A4),"")</f>
        <v>23</v>
      </c>
      <c r="D4" s="8">
        <f>IFERROR(INDEX(Bdd!AD:AD,tableau_congé!$C4),"")</f>
        <v>0</v>
      </c>
      <c r="E4" s="8">
        <f>IFERROR(INDEX(Bdd!AE:AE,tableau_congé!$C4),"")</f>
        <v>1</v>
      </c>
      <c r="F4" s="8">
        <f>IFERROR(INDEX(Bdd!AF:AF,tableau_congé!$C4),"")</f>
        <v>0</v>
      </c>
      <c r="G4" s="8">
        <f>IFERROR(INDEX(Bdd!AG:AG,tableau_congé!$C4),"")</f>
        <v>0</v>
      </c>
      <c r="H4" s="8">
        <f>IFERROR(INDEX(Bdd!AH:AH,tableau_congé!$C4),"")</f>
        <v>0</v>
      </c>
      <c r="I4" s="8">
        <f>IFERROR(INDEX(Bdd!AI:AI,tableau_congé!$C4),"")</f>
        <v>0</v>
      </c>
      <c r="J4" s="8">
        <f>IFERROR(INDEX(Bdd!AJ:AJ,tableau_congé!$C4),"")</f>
        <v>0</v>
      </c>
      <c r="K4" s="8">
        <f>IFERROR(INDEX(Bdd!AK:AK,tableau_congé!$C4),"")</f>
        <v>0</v>
      </c>
      <c r="L4" s="8">
        <f>IFERROR(INDEX(Bdd!AL:AL,tableau_congé!$C4),"")</f>
        <v>0</v>
      </c>
      <c r="M4" s="8">
        <f>IFERROR(INDEX(Bdd!AM:AM,tableau_congé!$C4),"")</f>
        <v>0</v>
      </c>
      <c r="N4" s="8">
        <f>IFERROR(INDEX(Bdd!AN:AN,tableau_congé!$C4),"")</f>
        <v>0</v>
      </c>
      <c r="O4" s="8">
        <f>IFERROR(INDEX(Bdd!AO:AO,tableau_congé!$C4),"")</f>
        <v>0</v>
      </c>
      <c r="P4" s="8">
        <f t="shared" ref="P4" si="2">IFERROR(C4-22,0)</f>
        <v>1</v>
      </c>
      <c r="Q4" s="8" t="str">
        <f t="shared" ref="Q4" ca="1" si="3">IFERROR(          INDEX(Agent,          INDEX($D$3:$O$3,MATCH(1,D4:O4,0))         ),"")</f>
        <v>Bruno</v>
      </c>
      <c r="R4" s="162">
        <f>IF(IFERROR(INDEX(Bdd!$AZ:$AZ,tableau_congé!C4),"x")=0,"x",IFERROR(INDEX(Bdd!$AZ:$AZ,tableau_congé!C4)," "))</f>
        <v>43451</v>
      </c>
      <c r="S4" s="162">
        <f>IF(R4="x",R4,IFERROR(INDEX(Bdd!$BA:$BA,tableau_congé!C4),"  "))</f>
        <v>43462</v>
      </c>
      <c r="T4" s="8" t="str">
        <f ca="1">IFERROR(ndex(Bdd!$AY:$AY,tableau_congé!C4),"")</f>
        <v/>
      </c>
    </row>
    <row r="5" spans="1:20" x14ac:dyDescent="0.25">
      <c r="A5">
        <f t="shared" si="0"/>
        <v>2</v>
      </c>
      <c r="B5" s="8">
        <f>IF(Bdd!AX23="Congé",ROW(Bdd!AX23),"")</f>
        <v>23</v>
      </c>
      <c r="C5" s="8">
        <f t="shared" ref="C5:C44" si="4">IFERROR(SMALL(B:B,A5),"")</f>
        <v>24</v>
      </c>
      <c r="D5" s="8">
        <f>IFERROR(INDEX(Bdd!AD:AD,tableau_congé!$C5),"")</f>
        <v>0</v>
      </c>
      <c r="E5" s="8">
        <f>IFERROR(INDEX(Bdd!AE:AE,tableau_congé!$C5),"")</f>
        <v>0</v>
      </c>
      <c r="F5" s="8">
        <f>IFERROR(INDEX(Bdd!AF:AF,tableau_congé!$C5),"")</f>
        <v>1</v>
      </c>
      <c r="G5" s="8">
        <f>IFERROR(INDEX(Bdd!AG:AG,tableau_congé!$C5),"")</f>
        <v>0</v>
      </c>
      <c r="H5" s="8">
        <f>IFERROR(INDEX(Bdd!AH:AH,tableau_congé!$C5),"")</f>
        <v>0</v>
      </c>
      <c r="I5" s="8">
        <f>IFERROR(INDEX(Bdd!AI:AI,tableau_congé!$C5),"")</f>
        <v>0</v>
      </c>
      <c r="J5" s="8">
        <f>IFERROR(INDEX(Bdd!AJ:AJ,tableau_congé!$C5),"")</f>
        <v>0</v>
      </c>
      <c r="K5" s="8">
        <f>IFERROR(INDEX(Bdd!AK:AK,tableau_congé!$C5),"")</f>
        <v>0</v>
      </c>
      <c r="L5" s="8">
        <f>IFERROR(INDEX(Bdd!AL:AL,tableau_congé!$C5),"")</f>
        <v>0</v>
      </c>
      <c r="M5" s="8">
        <f>IFERROR(INDEX(Bdd!AM:AM,tableau_congé!$C5),"")</f>
        <v>0</v>
      </c>
      <c r="N5" s="8">
        <f>IFERROR(INDEX(Bdd!AN:AN,tableau_congé!$C5),"")</f>
        <v>0</v>
      </c>
      <c r="O5" s="8">
        <f>IFERROR(INDEX(Bdd!AO:AO,tableau_congé!$C5),"")</f>
        <v>0</v>
      </c>
      <c r="P5" s="8">
        <f t="shared" ref="P5:P44" si="5">IFERROR(C5-22,0)</f>
        <v>2</v>
      </c>
      <c r="Q5" s="8" t="str">
        <f t="shared" ref="Q5:Q44" ca="1" si="6">IFERROR(          INDEX(Agent,          INDEX($D$3:$O$3,MATCH(1,D5:O5,0))         ),"")</f>
        <v>Olivier</v>
      </c>
      <c r="R5" s="162">
        <f>IF(IFERROR(INDEX(Bdd!$AZ:$AZ,tableau_congé!C5),"x")=0,"x",IFERROR(INDEX(Bdd!$AZ:$AZ,tableau_congé!C5)," "))</f>
        <v>43458</v>
      </c>
      <c r="S5" s="162">
        <f>IF(R5="x",R5,IFERROR(INDEX(Bdd!$BA:$BA,tableau_congé!C5),"  "))</f>
        <v>43465</v>
      </c>
      <c r="T5" s="8" t="str">
        <f ca="1">IFERROR(ndex(Bdd!$AY:$AY,tableau_congé!C5),"")</f>
        <v/>
      </c>
    </row>
    <row r="6" spans="1:20" x14ac:dyDescent="0.25">
      <c r="A6">
        <f t="shared" si="0"/>
        <v>3</v>
      </c>
      <c r="B6" s="8">
        <f>IF(Bdd!AX24="Congé",ROW(Bdd!AX24),"")</f>
        <v>24</v>
      </c>
      <c r="C6" s="8">
        <f t="shared" si="4"/>
        <v>25</v>
      </c>
      <c r="D6" s="8">
        <f>IFERROR(INDEX(Bdd!AD:AD,tableau_congé!$C6),"")</f>
        <v>1</v>
      </c>
      <c r="E6" s="8">
        <f>IFERROR(INDEX(Bdd!AE:AE,tableau_congé!$C6),"")</f>
        <v>0</v>
      </c>
      <c r="F6" s="8">
        <f>IFERROR(INDEX(Bdd!AF:AF,tableau_congé!$C6),"")</f>
        <v>0</v>
      </c>
      <c r="G6" s="8">
        <f>IFERROR(INDEX(Bdd!AG:AG,tableau_congé!$C6),"")</f>
        <v>0</v>
      </c>
      <c r="H6" s="8">
        <f>IFERROR(INDEX(Bdd!AH:AH,tableau_congé!$C6),"")</f>
        <v>0</v>
      </c>
      <c r="I6" s="8">
        <f>IFERROR(INDEX(Bdd!AI:AI,tableau_congé!$C6),"")</f>
        <v>0</v>
      </c>
      <c r="J6" s="8">
        <f>IFERROR(INDEX(Bdd!AJ:AJ,tableau_congé!$C6),"")</f>
        <v>0</v>
      </c>
      <c r="K6" s="8">
        <f>IFERROR(INDEX(Bdd!AK:AK,tableau_congé!$C6),"")</f>
        <v>0</v>
      </c>
      <c r="L6" s="8">
        <f>IFERROR(INDEX(Bdd!AL:AL,tableau_congé!$C6),"")</f>
        <v>0</v>
      </c>
      <c r="M6" s="8">
        <f>IFERROR(INDEX(Bdd!AM:AM,tableau_congé!$C6),"")</f>
        <v>0</v>
      </c>
      <c r="N6" s="8">
        <f>IFERROR(INDEX(Bdd!AN:AN,tableau_congé!$C6),"")</f>
        <v>0</v>
      </c>
      <c r="O6" s="8">
        <f>IFERROR(INDEX(Bdd!AO:AO,tableau_congé!$C6),"")</f>
        <v>0</v>
      </c>
      <c r="P6" s="8">
        <f t="shared" si="5"/>
        <v>3</v>
      </c>
      <c r="Q6" s="8" t="str">
        <f t="shared" ca="1" si="6"/>
        <v>Yannick</v>
      </c>
      <c r="R6" s="162">
        <f>IF(IFERROR(INDEX(Bdd!$AZ:$AZ,tableau_congé!C6),"x")=0,"x",IFERROR(INDEX(Bdd!$AZ:$AZ,tableau_congé!C6)," "))</f>
        <v>43458</v>
      </c>
      <c r="S6" s="162">
        <f>IF(R6="x",R6,IFERROR(INDEX(Bdd!$BA:$BA,tableau_congé!C6),"  "))</f>
        <v>43465</v>
      </c>
      <c r="T6" s="8" t="str">
        <f ca="1">IFERROR(ndex(Bdd!$AY:$AY,tableau_congé!C6),"")</f>
        <v/>
      </c>
    </row>
    <row r="7" spans="1:20" x14ac:dyDescent="0.25">
      <c r="A7">
        <f t="shared" si="0"/>
        <v>4</v>
      </c>
      <c r="B7" s="8">
        <f>IF(Bdd!AX25="Congé",ROW(Bdd!AX25),"")</f>
        <v>25</v>
      </c>
      <c r="C7" s="8">
        <f t="shared" si="4"/>
        <v>27</v>
      </c>
      <c r="D7" s="8">
        <f>IFERROR(INDEX(Bdd!AD:AD,tableau_congé!$C7),"")</f>
        <v>0</v>
      </c>
      <c r="E7" s="8">
        <f>IFERROR(INDEX(Bdd!AE:AE,tableau_congé!$C7),"")</f>
        <v>0</v>
      </c>
      <c r="F7" s="8">
        <f>IFERROR(INDEX(Bdd!AF:AF,tableau_congé!$C7),"")</f>
        <v>0</v>
      </c>
      <c r="G7" s="8">
        <f>IFERROR(INDEX(Bdd!AG:AG,tableau_congé!$C7),"")</f>
        <v>0</v>
      </c>
      <c r="H7" s="8">
        <f>IFERROR(INDEX(Bdd!AH:AH,tableau_congé!$C7),"")</f>
        <v>0</v>
      </c>
      <c r="I7" s="8">
        <f>IFERROR(INDEX(Bdd!AI:AI,tableau_congé!$C7),"")</f>
        <v>0</v>
      </c>
      <c r="J7" s="8">
        <f>IFERROR(INDEX(Bdd!AJ:AJ,tableau_congé!$C7),"")</f>
        <v>1</v>
      </c>
      <c r="K7" s="8">
        <f>IFERROR(INDEX(Bdd!AK:AK,tableau_congé!$C7),"")</f>
        <v>0</v>
      </c>
      <c r="L7" s="8">
        <f>IFERROR(INDEX(Bdd!AL:AL,tableau_congé!$C7),"")</f>
        <v>0</v>
      </c>
      <c r="M7" s="8">
        <f>IFERROR(INDEX(Bdd!AM:AM,tableau_congé!$C7),"")</f>
        <v>0</v>
      </c>
      <c r="N7" s="8">
        <f>IFERROR(INDEX(Bdd!AN:AN,tableau_congé!$C7),"")</f>
        <v>0</v>
      </c>
      <c r="O7" s="8">
        <f>IFERROR(INDEX(Bdd!AO:AO,tableau_congé!$C7),"")</f>
        <v>0</v>
      </c>
      <c r="P7" s="8">
        <f t="shared" si="5"/>
        <v>5</v>
      </c>
      <c r="Q7" s="8" t="str">
        <f t="shared" ca="1" si="6"/>
        <v>Eddy</v>
      </c>
      <c r="R7" s="162">
        <f>IF(IFERROR(INDEX(Bdd!$AZ:$AZ,tableau_congé!C7),"x")=0,"x",IFERROR(INDEX(Bdd!$AZ:$AZ,tableau_congé!C7)," "))</f>
        <v>43460</v>
      </c>
      <c r="S7" s="162">
        <f>IF(R7="x",R7,IFERROR(INDEX(Bdd!$BA:$BA,tableau_congé!C7),"  "))</f>
        <v>43469</v>
      </c>
      <c r="T7" s="8" t="str">
        <f ca="1">IFERROR(ndex(Bdd!$AY:$AY,tableau_congé!C7),"")</f>
        <v/>
      </c>
    </row>
    <row r="8" spans="1:20" x14ac:dyDescent="0.25">
      <c r="A8">
        <f t="shared" si="0"/>
        <v>5</v>
      </c>
      <c r="B8" s="8" t="str">
        <f>IF(Bdd!AX26="Congé",ROW(Bdd!AX26),"")</f>
        <v/>
      </c>
      <c r="C8" s="8">
        <f t="shared" si="4"/>
        <v>28</v>
      </c>
      <c r="D8" s="8">
        <f>IFERROR(INDEX(Bdd!AD:AD,tableau_congé!$C8),"")</f>
        <v>0</v>
      </c>
      <c r="E8" s="8">
        <f>IFERROR(INDEX(Bdd!AE:AE,tableau_congé!$C8),"")</f>
        <v>0</v>
      </c>
      <c r="F8" s="8">
        <f>IFERROR(INDEX(Bdd!AF:AF,tableau_congé!$C8),"")</f>
        <v>0</v>
      </c>
      <c r="G8" s="8">
        <f>IFERROR(INDEX(Bdd!AG:AG,tableau_congé!$C8),"")</f>
        <v>0</v>
      </c>
      <c r="H8" s="8">
        <f>IFERROR(INDEX(Bdd!AH:AH,tableau_congé!$C8),"")</f>
        <v>1</v>
      </c>
      <c r="I8" s="8">
        <f>IFERROR(INDEX(Bdd!AI:AI,tableau_congé!$C8),"")</f>
        <v>0</v>
      </c>
      <c r="J8" s="8">
        <f>IFERROR(INDEX(Bdd!AJ:AJ,tableau_congé!$C8),"")</f>
        <v>0</v>
      </c>
      <c r="K8" s="8">
        <f>IFERROR(INDEX(Bdd!AK:AK,tableau_congé!$C8),"")</f>
        <v>0</v>
      </c>
      <c r="L8" s="8">
        <f>IFERROR(INDEX(Bdd!AL:AL,tableau_congé!$C8),"")</f>
        <v>0</v>
      </c>
      <c r="M8" s="8">
        <f>IFERROR(INDEX(Bdd!AM:AM,tableau_congé!$C8),"")</f>
        <v>0</v>
      </c>
      <c r="N8" s="8">
        <f>IFERROR(INDEX(Bdd!AN:AN,tableau_congé!$C8),"")</f>
        <v>0</v>
      </c>
      <c r="O8" s="8">
        <f>IFERROR(INDEX(Bdd!AO:AO,tableau_congé!$C8),"")</f>
        <v>0</v>
      </c>
      <c r="P8" s="8">
        <f t="shared" si="5"/>
        <v>6</v>
      </c>
      <c r="Q8" s="8" t="str">
        <f t="shared" ca="1" si="6"/>
        <v>Richard</v>
      </c>
      <c r="R8" s="162">
        <f>IF(IFERROR(INDEX(Bdd!$AZ:$AZ,tableau_congé!C8),"x")=0,"x",IFERROR(INDEX(Bdd!$AZ:$AZ,tableau_congé!C8)," "))</f>
        <v>43460</v>
      </c>
      <c r="S8" s="162">
        <f>IF(R8="x",R8,IFERROR(INDEX(Bdd!$BA:$BA,tableau_congé!C8),"  "))</f>
        <v>43462</v>
      </c>
      <c r="T8" s="8" t="str">
        <f ca="1">IFERROR(ndex(Bdd!$AY:$AY,tableau_congé!C8),"")</f>
        <v/>
      </c>
    </row>
    <row r="9" spans="1:20" x14ac:dyDescent="0.25">
      <c r="A9">
        <f t="shared" si="0"/>
        <v>6</v>
      </c>
      <c r="B9" s="8">
        <f>IF(Bdd!AX27="Congé",ROW(Bdd!AX27),"")</f>
        <v>27</v>
      </c>
      <c r="C9" s="8">
        <f t="shared" si="4"/>
        <v>30</v>
      </c>
      <c r="D9" s="8">
        <f>IFERROR(INDEX(Bdd!AD:AD,tableau_congé!$C9),"")</f>
        <v>0</v>
      </c>
      <c r="E9" s="8">
        <f>IFERROR(INDEX(Bdd!AE:AE,tableau_congé!$C9),"")</f>
        <v>0</v>
      </c>
      <c r="F9" s="8">
        <f>IFERROR(INDEX(Bdd!AF:AF,tableau_congé!$C9),"")</f>
        <v>0</v>
      </c>
      <c r="G9" s="8">
        <f>IFERROR(INDEX(Bdd!AG:AG,tableau_congé!$C9),"")</f>
        <v>0</v>
      </c>
      <c r="H9" s="8">
        <f>IFERROR(INDEX(Bdd!AH:AH,tableau_congé!$C9),"")</f>
        <v>0</v>
      </c>
      <c r="I9" s="8">
        <f>IFERROR(INDEX(Bdd!AI:AI,tableau_congé!$C9),"")</f>
        <v>0</v>
      </c>
      <c r="J9" s="8">
        <f>IFERROR(INDEX(Bdd!AJ:AJ,tableau_congé!$C9),"")</f>
        <v>0</v>
      </c>
      <c r="K9" s="8">
        <f>IFERROR(INDEX(Bdd!AK:AK,tableau_congé!$C9),"")</f>
        <v>0</v>
      </c>
      <c r="L9" s="8">
        <f>IFERROR(INDEX(Bdd!AL:AL,tableau_congé!$C9),"")</f>
        <v>1</v>
      </c>
      <c r="M9" s="8">
        <f>IFERROR(INDEX(Bdd!AM:AM,tableau_congé!$C9),"")</f>
        <v>0</v>
      </c>
      <c r="N9" s="8">
        <f>IFERROR(INDEX(Bdd!AN:AN,tableau_congé!$C9),"")</f>
        <v>0</v>
      </c>
      <c r="O9" s="8">
        <f>IFERROR(INDEX(Bdd!AO:AO,tableau_congé!$C9),"")</f>
        <v>0</v>
      </c>
      <c r="P9" s="8">
        <f t="shared" si="5"/>
        <v>8</v>
      </c>
      <c r="Q9" s="8" t="str">
        <f t="shared" ca="1" si="6"/>
        <v>Yoan</v>
      </c>
      <c r="R9" s="162">
        <f>IF(IFERROR(INDEX(Bdd!$AZ:$AZ,tableau_congé!C9),"x")=0,"x",IFERROR(INDEX(Bdd!$AZ:$AZ,tableau_congé!C9)," "))</f>
        <v>43465</v>
      </c>
      <c r="S9" s="162">
        <f>IF(R9="x",R9,IFERROR(INDEX(Bdd!$BA:$BA,tableau_congé!C9),"  "))</f>
        <v>43467</v>
      </c>
      <c r="T9" s="8" t="str">
        <f ca="1">IFERROR(ndex(Bdd!$AY:$AY,tableau_congé!C9),"")</f>
        <v/>
      </c>
    </row>
    <row r="10" spans="1:20" x14ac:dyDescent="0.25">
      <c r="A10">
        <f t="shared" si="0"/>
        <v>7</v>
      </c>
      <c r="B10" s="8">
        <f>IF(Bdd!AX28="Congé",ROW(Bdd!AX28),"")</f>
        <v>28</v>
      </c>
      <c r="C10" s="8">
        <f t="shared" si="4"/>
        <v>44</v>
      </c>
      <c r="D10" s="8">
        <f>IFERROR(INDEX(Bdd!AD:AD,tableau_congé!$C10),"")</f>
        <v>0</v>
      </c>
      <c r="E10" s="8">
        <f>IFERROR(INDEX(Bdd!AE:AE,tableau_congé!$C10),"")</f>
        <v>0</v>
      </c>
      <c r="F10" s="8">
        <f>IFERROR(INDEX(Bdd!AF:AF,tableau_congé!$C10),"")</f>
        <v>0</v>
      </c>
      <c r="G10" s="8">
        <f>IFERROR(INDEX(Bdd!AG:AG,tableau_congé!$C10),"")</f>
        <v>0</v>
      </c>
      <c r="H10" s="8">
        <f>IFERROR(INDEX(Bdd!AH:AH,tableau_congé!$C10),"")</f>
        <v>0</v>
      </c>
      <c r="I10" s="8">
        <f>IFERROR(INDEX(Bdd!AI:AI,tableau_congé!$C10),"")</f>
        <v>0</v>
      </c>
      <c r="J10" s="8">
        <f>IFERROR(INDEX(Bdd!AJ:AJ,tableau_congé!$C10),"")</f>
        <v>0</v>
      </c>
      <c r="K10" s="8">
        <f>IFERROR(INDEX(Bdd!AK:AK,tableau_congé!$C10),"")</f>
        <v>1</v>
      </c>
      <c r="L10" s="8">
        <f>IFERROR(INDEX(Bdd!AL:AL,tableau_congé!$C10),"")</f>
        <v>0</v>
      </c>
      <c r="M10" s="8">
        <f>IFERROR(INDEX(Bdd!AM:AM,tableau_congé!$C10),"")</f>
        <v>0</v>
      </c>
      <c r="N10" s="8">
        <f>IFERROR(INDEX(Bdd!AN:AN,tableau_congé!$C10),"")</f>
        <v>0</v>
      </c>
      <c r="O10" s="8">
        <f>IFERROR(INDEX(Bdd!AO:AO,tableau_congé!$C10),"")</f>
        <v>0</v>
      </c>
      <c r="P10" s="8">
        <f t="shared" si="5"/>
        <v>22</v>
      </c>
      <c r="Q10" s="8" t="str">
        <f t="shared" ca="1" si="6"/>
        <v>Stéphane T</v>
      </c>
      <c r="R10" s="162">
        <f>IF(IFERROR(INDEX(Bdd!$AZ:$AZ,tableau_congé!C10),"x")=0,"x",IFERROR(INDEX(Bdd!$AZ:$AZ,tableau_congé!C10)," "))</f>
        <v>43482</v>
      </c>
      <c r="S10" s="162">
        <f>IF(R10="x",R10,IFERROR(INDEX(Bdd!$BA:$BA,tableau_congé!C10),"  "))</f>
        <v>43482</v>
      </c>
      <c r="T10" s="8" t="str">
        <f ca="1">IFERROR(ndex(Bdd!$AY:$AY,tableau_congé!C10),"")</f>
        <v/>
      </c>
    </row>
    <row r="11" spans="1:20" x14ac:dyDescent="0.25">
      <c r="A11">
        <f t="shared" si="0"/>
        <v>8</v>
      </c>
      <c r="B11" s="8" t="str">
        <f>IF(Bdd!AX29="Congé",ROW(Bdd!AX29),"")</f>
        <v/>
      </c>
      <c r="C11" s="8">
        <f t="shared" si="4"/>
        <v>56</v>
      </c>
      <c r="D11" s="8">
        <f>IFERROR(INDEX(Bdd!AD:AD,tableau_congé!$C11),"")</f>
        <v>0</v>
      </c>
      <c r="E11" s="8">
        <f>IFERROR(INDEX(Bdd!AE:AE,tableau_congé!$C11),"")</f>
        <v>0</v>
      </c>
      <c r="F11" s="8">
        <f>IFERROR(INDEX(Bdd!AF:AF,tableau_congé!$C11),"")</f>
        <v>0</v>
      </c>
      <c r="G11" s="8">
        <f>IFERROR(INDEX(Bdd!AG:AG,tableau_congé!$C11),"")</f>
        <v>0</v>
      </c>
      <c r="H11" s="8">
        <f>IFERROR(INDEX(Bdd!AH:AH,tableau_congé!$C11),"")</f>
        <v>0</v>
      </c>
      <c r="I11" s="8">
        <f>IFERROR(INDEX(Bdd!AI:AI,tableau_congé!$C11),"")</f>
        <v>1</v>
      </c>
      <c r="J11" s="8">
        <f>IFERROR(INDEX(Bdd!AJ:AJ,tableau_congé!$C11),"")</f>
        <v>0</v>
      </c>
      <c r="K11" s="8">
        <f>IFERROR(INDEX(Bdd!AK:AK,tableau_congé!$C11),"")</f>
        <v>0</v>
      </c>
      <c r="L11" s="8">
        <f>IFERROR(INDEX(Bdd!AL:AL,tableau_congé!$C11),"")</f>
        <v>0</v>
      </c>
      <c r="M11" s="8">
        <f>IFERROR(INDEX(Bdd!AM:AM,tableau_congé!$C11),"")</f>
        <v>0</v>
      </c>
      <c r="N11" s="8">
        <f>IFERROR(INDEX(Bdd!AN:AN,tableau_congé!$C11),"")</f>
        <v>0</v>
      </c>
      <c r="O11" s="8">
        <f>IFERROR(INDEX(Bdd!AO:AO,tableau_congé!$C11),"")</f>
        <v>0</v>
      </c>
      <c r="P11" s="8">
        <f t="shared" si="5"/>
        <v>34</v>
      </c>
      <c r="Q11" s="8" t="str">
        <f t="shared" ca="1" si="6"/>
        <v>Stéphane B</v>
      </c>
      <c r="R11" s="162">
        <f>IF(IFERROR(INDEX(Bdd!$AZ:$AZ,tableau_congé!C11),"x")=0,"x",IFERROR(INDEX(Bdd!$AZ:$AZ,tableau_congé!C11)," "))</f>
        <v>43521</v>
      </c>
      <c r="S11" s="162">
        <f>IF(R11="x",R11,IFERROR(INDEX(Bdd!$BA:$BA,tableau_congé!C11),"  "))</f>
        <v>43522</v>
      </c>
      <c r="T11" s="8" t="str">
        <f ca="1">IFERROR(ndex(Bdd!$AY:$AY,tableau_congé!C11),"")</f>
        <v/>
      </c>
    </row>
    <row r="12" spans="1:20" x14ac:dyDescent="0.25">
      <c r="A12">
        <f t="shared" si="0"/>
        <v>9</v>
      </c>
      <c r="B12" s="8">
        <f>IF(Bdd!AX30="Congé",ROW(Bdd!AX30),"")</f>
        <v>30</v>
      </c>
      <c r="C12" s="8">
        <f t="shared" si="4"/>
        <v>59</v>
      </c>
      <c r="D12" s="8">
        <f>IFERROR(INDEX(Bdd!AD:AD,tableau_congé!$C12),"")</f>
        <v>0</v>
      </c>
      <c r="E12" s="8">
        <f>IFERROR(INDEX(Bdd!AE:AE,tableau_congé!$C12),"")</f>
        <v>0</v>
      </c>
      <c r="F12" s="8">
        <f>IFERROR(INDEX(Bdd!AF:AF,tableau_congé!$C12),"")</f>
        <v>0</v>
      </c>
      <c r="G12" s="8">
        <f>IFERROR(INDEX(Bdd!AG:AG,tableau_congé!$C12),"")</f>
        <v>0</v>
      </c>
      <c r="H12" s="8">
        <f>IFERROR(INDEX(Bdd!AH:AH,tableau_congé!$C12),"")</f>
        <v>0</v>
      </c>
      <c r="I12" s="8">
        <f>IFERROR(INDEX(Bdd!AI:AI,tableau_congé!$C12),"")</f>
        <v>1</v>
      </c>
      <c r="J12" s="8">
        <f>IFERROR(INDEX(Bdd!AJ:AJ,tableau_congé!$C12),"")</f>
        <v>0</v>
      </c>
      <c r="K12" s="8">
        <f>IFERROR(INDEX(Bdd!AK:AK,tableau_congé!$C12),"")</f>
        <v>0</v>
      </c>
      <c r="L12" s="8">
        <f>IFERROR(INDEX(Bdd!AL:AL,tableau_congé!$C12),"")</f>
        <v>0</v>
      </c>
      <c r="M12" s="8">
        <f>IFERROR(INDEX(Bdd!AM:AM,tableau_congé!$C12),"")</f>
        <v>0</v>
      </c>
      <c r="N12" s="8">
        <f>IFERROR(INDEX(Bdd!AN:AN,tableau_congé!$C12),"")</f>
        <v>0</v>
      </c>
      <c r="O12" s="8">
        <f>IFERROR(INDEX(Bdd!AO:AO,tableau_congé!$C12),"")</f>
        <v>0</v>
      </c>
      <c r="P12" s="8">
        <f t="shared" si="5"/>
        <v>37</v>
      </c>
      <c r="Q12" s="8" t="str">
        <f t="shared" ca="1" si="6"/>
        <v>Stéphane B</v>
      </c>
      <c r="R12" s="162">
        <f>IF(IFERROR(INDEX(Bdd!$AZ:$AZ,tableau_congé!C12),"x")=0,"x",IFERROR(INDEX(Bdd!$AZ:$AZ,tableau_congé!C12)," "))</f>
        <v>43530</v>
      </c>
      <c r="S12" s="162">
        <f>IF(R12="x",R12,IFERROR(INDEX(Bdd!$BA:$BA,tableau_congé!C12),"  "))</f>
        <v>43532</v>
      </c>
      <c r="T12" s="8" t="str">
        <f ca="1">IFERROR(ndex(Bdd!$AY:$AY,tableau_congé!C12),"")</f>
        <v/>
      </c>
    </row>
    <row r="13" spans="1:20" x14ac:dyDescent="0.25">
      <c r="A13">
        <f t="shared" si="0"/>
        <v>10</v>
      </c>
      <c r="B13" s="8" t="str">
        <f>IF(Bdd!AX31="Congé",ROW(Bdd!AX31),"")</f>
        <v/>
      </c>
      <c r="C13" s="8" t="str">
        <f t="shared" si="4"/>
        <v/>
      </c>
      <c r="D13" s="8" t="str">
        <f>IFERROR(INDEX(Bdd!AD:AD,tableau_congé!$C13),"")</f>
        <v/>
      </c>
      <c r="E13" s="8" t="str">
        <f>IFERROR(INDEX(Bdd!AE:AE,tableau_congé!$C13),"")</f>
        <v/>
      </c>
      <c r="F13" s="8" t="str">
        <f>IFERROR(INDEX(Bdd!AF:AF,tableau_congé!$C13),"")</f>
        <v/>
      </c>
      <c r="G13" s="8" t="str">
        <f>IFERROR(INDEX(Bdd!AG:AG,tableau_congé!$C13),"")</f>
        <v/>
      </c>
      <c r="H13" s="8" t="str">
        <f>IFERROR(INDEX(Bdd!AH:AH,tableau_congé!$C13),"")</f>
        <v/>
      </c>
      <c r="I13" s="8" t="str">
        <f>IFERROR(INDEX(Bdd!AI:AI,tableau_congé!$C13),"")</f>
        <v/>
      </c>
      <c r="J13" s="8" t="str">
        <f>IFERROR(INDEX(Bdd!AJ:AJ,tableau_congé!$C13),"")</f>
        <v/>
      </c>
      <c r="K13" s="8" t="str">
        <f>IFERROR(INDEX(Bdd!AK:AK,tableau_congé!$C13),"")</f>
        <v/>
      </c>
      <c r="L13" s="8" t="str">
        <f>IFERROR(INDEX(Bdd!AL:AL,tableau_congé!$C13),"")</f>
        <v/>
      </c>
      <c r="M13" s="8" t="str">
        <f>IFERROR(INDEX(Bdd!AM:AM,tableau_congé!$C13),"")</f>
        <v/>
      </c>
      <c r="N13" s="8" t="str">
        <f>IFERROR(INDEX(Bdd!AN:AN,tableau_congé!$C13),"")</f>
        <v/>
      </c>
      <c r="O13" s="8" t="str">
        <f>IFERROR(INDEX(Bdd!AO:AO,tableau_congé!$C13),"")</f>
        <v/>
      </c>
      <c r="P13" s="8">
        <f t="shared" si="5"/>
        <v>0</v>
      </c>
      <c r="Q13" s="8" t="str">
        <f t="shared" ca="1" si="6"/>
        <v/>
      </c>
      <c r="R13" s="162" t="str">
        <f>IF(IFERROR(INDEX(Bdd!$AZ:$AZ,tableau_congé!C13),"x")=0,"x",IFERROR(INDEX(Bdd!$AZ:$AZ,tableau_congé!C13)," "))</f>
        <v xml:space="preserve"> </v>
      </c>
      <c r="S13" s="162" t="str">
        <f>IF(R13="x",R13,IFERROR(INDEX(Bdd!$BA:$BA,tableau_congé!C13),"  "))</f>
        <v xml:space="preserve">  </v>
      </c>
      <c r="T13" s="8" t="str">
        <f ca="1">IFERROR(ndex(Bdd!$AY:$AY,tableau_congé!C13),"")</f>
        <v/>
      </c>
    </row>
    <row r="14" spans="1:20" x14ac:dyDescent="0.25">
      <c r="A14">
        <f t="shared" si="0"/>
        <v>11</v>
      </c>
      <c r="B14" s="8" t="str">
        <f>IF(Bdd!AX32="Congé",ROW(Bdd!AX32),"")</f>
        <v/>
      </c>
      <c r="C14" s="8" t="str">
        <f t="shared" si="4"/>
        <v/>
      </c>
      <c r="D14" s="8" t="str">
        <f>IFERROR(INDEX(Bdd!AD:AD,tableau_congé!$C14),"")</f>
        <v/>
      </c>
      <c r="E14" s="8" t="str">
        <f>IFERROR(INDEX(Bdd!AE:AE,tableau_congé!$C14),"")</f>
        <v/>
      </c>
      <c r="F14" s="8" t="str">
        <f>IFERROR(INDEX(Bdd!AF:AF,tableau_congé!$C14),"")</f>
        <v/>
      </c>
      <c r="G14" s="8" t="str">
        <f>IFERROR(INDEX(Bdd!AG:AG,tableau_congé!$C14),"")</f>
        <v/>
      </c>
      <c r="H14" s="8" t="str">
        <f>IFERROR(INDEX(Bdd!AH:AH,tableau_congé!$C14),"")</f>
        <v/>
      </c>
      <c r="I14" s="8" t="str">
        <f>IFERROR(INDEX(Bdd!AI:AI,tableau_congé!$C14),"")</f>
        <v/>
      </c>
      <c r="J14" s="8" t="str">
        <f>IFERROR(INDEX(Bdd!AJ:AJ,tableau_congé!$C14),"")</f>
        <v/>
      </c>
      <c r="K14" s="8" t="str">
        <f>IFERROR(INDEX(Bdd!AK:AK,tableau_congé!$C14),"")</f>
        <v/>
      </c>
      <c r="L14" s="8" t="str">
        <f>IFERROR(INDEX(Bdd!AL:AL,tableau_congé!$C14),"")</f>
        <v/>
      </c>
      <c r="M14" s="8" t="str">
        <f>IFERROR(INDEX(Bdd!AM:AM,tableau_congé!$C14),"")</f>
        <v/>
      </c>
      <c r="N14" s="8" t="str">
        <f>IFERROR(INDEX(Bdd!AN:AN,tableau_congé!$C14),"")</f>
        <v/>
      </c>
      <c r="O14" s="8" t="str">
        <f>IFERROR(INDEX(Bdd!AO:AO,tableau_congé!$C14),"")</f>
        <v/>
      </c>
      <c r="P14" s="8">
        <f t="shared" si="5"/>
        <v>0</v>
      </c>
      <c r="Q14" s="8" t="str">
        <f t="shared" ca="1" si="6"/>
        <v/>
      </c>
      <c r="R14" s="162" t="str">
        <f>IF(IFERROR(INDEX(Bdd!$AZ:$AZ,tableau_congé!C14),"x")=0,"x",IFERROR(INDEX(Bdd!$AZ:$AZ,tableau_congé!C14)," "))</f>
        <v xml:space="preserve"> </v>
      </c>
      <c r="S14" s="162" t="str">
        <f>IF(R14="x",R14,IFERROR(INDEX(Bdd!$BA:$BA,tableau_congé!C14),"  "))</f>
        <v xml:space="preserve">  </v>
      </c>
      <c r="T14" s="8" t="str">
        <f ca="1">IFERROR(ndex(Bdd!$AY:$AY,tableau_congé!C14),"")</f>
        <v/>
      </c>
    </row>
    <row r="15" spans="1:20" x14ac:dyDescent="0.25">
      <c r="A15">
        <f t="shared" si="0"/>
        <v>12</v>
      </c>
      <c r="B15" s="8" t="str">
        <f>IF(Bdd!AX33="Congé",ROW(Bdd!AX33),"")</f>
        <v/>
      </c>
      <c r="C15" s="8" t="str">
        <f t="shared" si="4"/>
        <v/>
      </c>
      <c r="D15" s="8" t="str">
        <f>IFERROR(INDEX(Bdd!AD:AD,tableau_congé!$C15),"")</f>
        <v/>
      </c>
      <c r="E15" s="8" t="str">
        <f>IFERROR(INDEX(Bdd!AE:AE,tableau_congé!$C15),"")</f>
        <v/>
      </c>
      <c r="F15" s="8" t="str">
        <f>IFERROR(INDEX(Bdd!AF:AF,tableau_congé!$C15),"")</f>
        <v/>
      </c>
      <c r="G15" s="8" t="str">
        <f>IFERROR(INDEX(Bdd!AG:AG,tableau_congé!$C15),"")</f>
        <v/>
      </c>
      <c r="H15" s="8" t="str">
        <f>IFERROR(INDEX(Bdd!AH:AH,tableau_congé!$C15),"")</f>
        <v/>
      </c>
      <c r="I15" s="8" t="str">
        <f>IFERROR(INDEX(Bdd!AI:AI,tableau_congé!$C15),"")</f>
        <v/>
      </c>
      <c r="J15" s="8" t="str">
        <f>IFERROR(INDEX(Bdd!AJ:AJ,tableau_congé!$C15),"")</f>
        <v/>
      </c>
      <c r="K15" s="8" t="str">
        <f>IFERROR(INDEX(Bdd!AK:AK,tableau_congé!$C15),"")</f>
        <v/>
      </c>
      <c r="L15" s="8" t="str">
        <f>IFERROR(INDEX(Bdd!AL:AL,tableau_congé!$C15),"")</f>
        <v/>
      </c>
      <c r="M15" s="8" t="str">
        <f>IFERROR(INDEX(Bdd!AM:AM,tableau_congé!$C15),"")</f>
        <v/>
      </c>
      <c r="N15" s="8" t="str">
        <f>IFERROR(INDEX(Bdd!AN:AN,tableau_congé!$C15),"")</f>
        <v/>
      </c>
      <c r="O15" s="8" t="str">
        <f>IFERROR(INDEX(Bdd!AO:AO,tableau_congé!$C15),"")</f>
        <v/>
      </c>
      <c r="P15" s="8">
        <f t="shared" si="5"/>
        <v>0</v>
      </c>
      <c r="Q15" s="8" t="str">
        <f t="shared" ca="1" si="6"/>
        <v/>
      </c>
      <c r="R15" s="162" t="str">
        <f>IF(IFERROR(INDEX(Bdd!$AZ:$AZ,tableau_congé!C15),"x")=0,"x",IFERROR(INDEX(Bdd!$AZ:$AZ,tableau_congé!C15)," "))</f>
        <v xml:space="preserve"> </v>
      </c>
      <c r="S15" s="162" t="str">
        <f>IF(R15="x",R15,IFERROR(INDEX(Bdd!$BA:$BA,tableau_congé!C15),"  "))</f>
        <v xml:space="preserve">  </v>
      </c>
      <c r="T15" s="8" t="str">
        <f ca="1">IFERROR(ndex(Bdd!$AY:$AY,tableau_congé!C15),"")</f>
        <v/>
      </c>
    </row>
    <row r="16" spans="1:20" x14ac:dyDescent="0.25">
      <c r="A16">
        <f t="shared" si="0"/>
        <v>13</v>
      </c>
      <c r="B16" s="8" t="str">
        <f>IF(Bdd!AX34="Congé",ROW(Bdd!AX34),"")</f>
        <v/>
      </c>
      <c r="C16" s="8" t="str">
        <f t="shared" si="4"/>
        <v/>
      </c>
      <c r="D16" s="8" t="str">
        <f>IFERROR(INDEX(Bdd!AD:AD,tableau_congé!$C16),"")</f>
        <v/>
      </c>
      <c r="E16" s="8" t="str">
        <f>IFERROR(INDEX(Bdd!AE:AE,tableau_congé!$C16),"")</f>
        <v/>
      </c>
      <c r="F16" s="8" t="str">
        <f>IFERROR(INDEX(Bdd!AF:AF,tableau_congé!$C16),"")</f>
        <v/>
      </c>
      <c r="G16" s="8" t="str">
        <f>IFERROR(INDEX(Bdd!AG:AG,tableau_congé!$C16),"")</f>
        <v/>
      </c>
      <c r="H16" s="8" t="str">
        <f>IFERROR(INDEX(Bdd!AH:AH,tableau_congé!$C16),"")</f>
        <v/>
      </c>
      <c r="I16" s="8" t="str">
        <f>IFERROR(INDEX(Bdd!AI:AI,tableau_congé!$C16),"")</f>
        <v/>
      </c>
      <c r="J16" s="8" t="str">
        <f>IFERROR(INDEX(Bdd!AJ:AJ,tableau_congé!$C16),"")</f>
        <v/>
      </c>
      <c r="K16" s="8" t="str">
        <f>IFERROR(INDEX(Bdd!AK:AK,tableau_congé!$C16),"")</f>
        <v/>
      </c>
      <c r="L16" s="8" t="str">
        <f>IFERROR(INDEX(Bdd!AL:AL,tableau_congé!$C16),"")</f>
        <v/>
      </c>
      <c r="M16" s="8" t="str">
        <f>IFERROR(INDEX(Bdd!AM:AM,tableau_congé!$C16),"")</f>
        <v/>
      </c>
      <c r="N16" s="8" t="str">
        <f>IFERROR(INDEX(Bdd!AN:AN,tableau_congé!$C16),"")</f>
        <v/>
      </c>
      <c r="O16" s="8" t="str">
        <f>IFERROR(INDEX(Bdd!AO:AO,tableau_congé!$C16),"")</f>
        <v/>
      </c>
      <c r="P16" s="8">
        <f t="shared" si="5"/>
        <v>0</v>
      </c>
      <c r="Q16" s="8" t="str">
        <f t="shared" ca="1" si="6"/>
        <v/>
      </c>
      <c r="R16" s="162" t="str">
        <f>IF(IFERROR(INDEX(Bdd!$AZ:$AZ,tableau_congé!C16),"x")=0,"x",IFERROR(INDEX(Bdd!$AZ:$AZ,tableau_congé!C16)," "))</f>
        <v xml:space="preserve"> </v>
      </c>
      <c r="S16" s="162" t="str">
        <f>IF(R16="x",R16,IFERROR(INDEX(Bdd!$BA:$BA,tableau_congé!C16),"  "))</f>
        <v xml:space="preserve">  </v>
      </c>
      <c r="T16" s="8" t="str">
        <f ca="1">IFERROR(ndex(Bdd!$AY:$AY,tableau_congé!C16),"")</f>
        <v/>
      </c>
    </row>
    <row r="17" spans="1:20" x14ac:dyDescent="0.25">
      <c r="A17">
        <f t="shared" si="0"/>
        <v>14</v>
      </c>
      <c r="B17" s="8" t="str">
        <f>IF(Bdd!AX35="Congé",ROW(Bdd!AX35),"")</f>
        <v/>
      </c>
      <c r="C17" s="8" t="str">
        <f t="shared" si="4"/>
        <v/>
      </c>
      <c r="D17" s="8" t="str">
        <f>IFERROR(INDEX(Bdd!AD:AD,tableau_congé!$C17),"")</f>
        <v/>
      </c>
      <c r="E17" s="8" t="str">
        <f>IFERROR(INDEX(Bdd!AE:AE,tableau_congé!$C17),"")</f>
        <v/>
      </c>
      <c r="F17" s="8" t="str">
        <f>IFERROR(INDEX(Bdd!AF:AF,tableau_congé!$C17),"")</f>
        <v/>
      </c>
      <c r="G17" s="8" t="str">
        <f>IFERROR(INDEX(Bdd!AG:AG,tableau_congé!$C17),"")</f>
        <v/>
      </c>
      <c r="H17" s="8" t="str">
        <f>IFERROR(INDEX(Bdd!AH:AH,tableau_congé!$C17),"")</f>
        <v/>
      </c>
      <c r="I17" s="8" t="str">
        <f>IFERROR(INDEX(Bdd!AI:AI,tableau_congé!$C17),"")</f>
        <v/>
      </c>
      <c r="J17" s="8" t="str">
        <f>IFERROR(INDEX(Bdd!AJ:AJ,tableau_congé!$C17),"")</f>
        <v/>
      </c>
      <c r="K17" s="8" t="str">
        <f>IFERROR(INDEX(Bdd!AK:AK,tableau_congé!$C17),"")</f>
        <v/>
      </c>
      <c r="L17" s="8" t="str">
        <f>IFERROR(INDEX(Bdd!AL:AL,tableau_congé!$C17),"")</f>
        <v/>
      </c>
      <c r="M17" s="8" t="str">
        <f>IFERROR(INDEX(Bdd!AM:AM,tableau_congé!$C17),"")</f>
        <v/>
      </c>
      <c r="N17" s="8" t="str">
        <f>IFERROR(INDEX(Bdd!AN:AN,tableau_congé!$C17),"")</f>
        <v/>
      </c>
      <c r="O17" s="8" t="str">
        <f>IFERROR(INDEX(Bdd!AO:AO,tableau_congé!$C17),"")</f>
        <v/>
      </c>
      <c r="P17" s="8">
        <f t="shared" si="5"/>
        <v>0</v>
      </c>
      <c r="Q17" s="8" t="str">
        <f t="shared" ca="1" si="6"/>
        <v/>
      </c>
      <c r="R17" s="162" t="str">
        <f>IF(IFERROR(INDEX(Bdd!$AZ:$AZ,tableau_congé!C17),"x")=0,"x",IFERROR(INDEX(Bdd!$AZ:$AZ,tableau_congé!C17)," "))</f>
        <v xml:space="preserve"> </v>
      </c>
      <c r="S17" s="162" t="str">
        <f>IF(R17="x",R17,IFERROR(INDEX(Bdd!$BA:$BA,tableau_congé!C17),"  "))</f>
        <v xml:space="preserve">  </v>
      </c>
      <c r="T17" s="8" t="str">
        <f ca="1">IFERROR(ndex(Bdd!$AY:$AY,tableau_congé!C17),"")</f>
        <v/>
      </c>
    </row>
    <row r="18" spans="1:20" x14ac:dyDescent="0.25">
      <c r="A18">
        <f t="shared" si="0"/>
        <v>15</v>
      </c>
      <c r="B18" s="8" t="str">
        <f>IF(Bdd!AX36="Congé",ROW(Bdd!AX36),"")</f>
        <v/>
      </c>
      <c r="C18" s="8" t="str">
        <f t="shared" si="4"/>
        <v/>
      </c>
      <c r="D18" s="8" t="str">
        <f>IFERROR(INDEX(Bdd!AD:AD,tableau_congé!$C18),"")</f>
        <v/>
      </c>
      <c r="E18" s="8" t="str">
        <f>IFERROR(INDEX(Bdd!AE:AE,tableau_congé!$C18),"")</f>
        <v/>
      </c>
      <c r="F18" s="8" t="str">
        <f>IFERROR(INDEX(Bdd!AF:AF,tableau_congé!$C18),"")</f>
        <v/>
      </c>
      <c r="G18" s="8" t="str">
        <f>IFERROR(INDEX(Bdd!AG:AG,tableau_congé!$C18),"")</f>
        <v/>
      </c>
      <c r="H18" s="8" t="str">
        <f>IFERROR(INDEX(Bdd!AH:AH,tableau_congé!$C18),"")</f>
        <v/>
      </c>
      <c r="I18" s="8" t="str">
        <f>IFERROR(INDEX(Bdd!AI:AI,tableau_congé!$C18),"")</f>
        <v/>
      </c>
      <c r="J18" s="8" t="str">
        <f>IFERROR(INDEX(Bdd!AJ:AJ,tableau_congé!$C18),"")</f>
        <v/>
      </c>
      <c r="K18" s="8" t="str">
        <f>IFERROR(INDEX(Bdd!AK:AK,tableau_congé!$C18),"")</f>
        <v/>
      </c>
      <c r="L18" s="8" t="str">
        <f>IFERROR(INDEX(Bdd!AL:AL,tableau_congé!$C18),"")</f>
        <v/>
      </c>
      <c r="M18" s="8" t="str">
        <f>IFERROR(INDEX(Bdd!AM:AM,tableau_congé!$C18),"")</f>
        <v/>
      </c>
      <c r="N18" s="8" t="str">
        <f>IFERROR(INDEX(Bdd!AN:AN,tableau_congé!$C18),"")</f>
        <v/>
      </c>
      <c r="O18" s="8" t="str">
        <f>IFERROR(INDEX(Bdd!AO:AO,tableau_congé!$C18),"")</f>
        <v/>
      </c>
      <c r="P18" s="8">
        <f t="shared" si="5"/>
        <v>0</v>
      </c>
      <c r="Q18" s="8" t="str">
        <f t="shared" ca="1" si="6"/>
        <v/>
      </c>
      <c r="R18" s="162" t="str">
        <f>IF(IFERROR(INDEX(Bdd!$AZ:$AZ,tableau_congé!C18),"x")=0,"x",IFERROR(INDEX(Bdd!$AZ:$AZ,tableau_congé!C18)," "))</f>
        <v xml:space="preserve"> </v>
      </c>
      <c r="S18" s="162" t="str">
        <f>IF(R18="x",R18,IFERROR(INDEX(Bdd!$BA:$BA,tableau_congé!C18),"  "))</f>
        <v xml:space="preserve">  </v>
      </c>
      <c r="T18" s="8" t="str">
        <f ca="1">IFERROR(ndex(Bdd!$AY:$AY,tableau_congé!C18),"")</f>
        <v/>
      </c>
    </row>
    <row r="19" spans="1:20" x14ac:dyDescent="0.25">
      <c r="A19">
        <f t="shared" si="0"/>
        <v>16</v>
      </c>
      <c r="B19" s="8" t="str">
        <f>IF(Bdd!AX37="Congé",ROW(Bdd!AX37),"")</f>
        <v/>
      </c>
      <c r="C19" s="8" t="str">
        <f t="shared" si="4"/>
        <v/>
      </c>
      <c r="D19" s="8" t="str">
        <f>IFERROR(INDEX(Bdd!AD:AD,tableau_congé!$C19),"")</f>
        <v/>
      </c>
      <c r="E19" s="8" t="str">
        <f>IFERROR(INDEX(Bdd!AE:AE,tableau_congé!$C19),"")</f>
        <v/>
      </c>
      <c r="F19" s="8" t="str">
        <f>IFERROR(INDEX(Bdd!AF:AF,tableau_congé!$C19),"")</f>
        <v/>
      </c>
      <c r="G19" s="8" t="str">
        <f>IFERROR(INDEX(Bdd!AG:AG,tableau_congé!$C19),"")</f>
        <v/>
      </c>
      <c r="H19" s="8" t="str">
        <f>IFERROR(INDEX(Bdd!AH:AH,tableau_congé!$C19),"")</f>
        <v/>
      </c>
      <c r="I19" s="8" t="str">
        <f>IFERROR(INDEX(Bdd!AI:AI,tableau_congé!$C19),"")</f>
        <v/>
      </c>
      <c r="J19" s="8" t="str">
        <f>IFERROR(INDEX(Bdd!AJ:AJ,tableau_congé!$C19),"")</f>
        <v/>
      </c>
      <c r="K19" s="8" t="str">
        <f>IFERROR(INDEX(Bdd!AK:AK,tableau_congé!$C19),"")</f>
        <v/>
      </c>
      <c r="L19" s="8" t="str">
        <f>IFERROR(INDEX(Bdd!AL:AL,tableau_congé!$C19),"")</f>
        <v/>
      </c>
      <c r="M19" s="8" t="str">
        <f>IFERROR(INDEX(Bdd!AM:AM,tableau_congé!$C19),"")</f>
        <v/>
      </c>
      <c r="N19" s="8" t="str">
        <f>IFERROR(INDEX(Bdd!AN:AN,tableau_congé!$C19),"")</f>
        <v/>
      </c>
      <c r="O19" s="8" t="str">
        <f>IFERROR(INDEX(Bdd!AO:AO,tableau_congé!$C19),"")</f>
        <v/>
      </c>
      <c r="P19" s="8">
        <f t="shared" si="5"/>
        <v>0</v>
      </c>
      <c r="Q19" s="8" t="str">
        <f t="shared" ca="1" si="6"/>
        <v/>
      </c>
      <c r="R19" s="162" t="str">
        <f>IF(IFERROR(INDEX(Bdd!$AZ:$AZ,tableau_congé!C19),"x")=0,"x",IFERROR(INDEX(Bdd!$AZ:$AZ,tableau_congé!C19)," "))</f>
        <v xml:space="preserve"> </v>
      </c>
      <c r="S19" s="162" t="str">
        <f>IF(R19="x",R19,IFERROR(INDEX(Bdd!$BA:$BA,tableau_congé!C19),"  "))</f>
        <v xml:space="preserve">  </v>
      </c>
      <c r="T19" s="8" t="str">
        <f ca="1">IFERROR(ndex(Bdd!$AY:$AY,tableau_congé!C19),"")</f>
        <v/>
      </c>
    </row>
    <row r="20" spans="1:20" x14ac:dyDescent="0.25">
      <c r="A20">
        <f t="shared" si="0"/>
        <v>17</v>
      </c>
      <c r="B20" s="8" t="str">
        <f>IF(Bdd!AX38="Congé",ROW(Bdd!AX38),"")</f>
        <v/>
      </c>
      <c r="C20" s="8" t="str">
        <f t="shared" si="4"/>
        <v/>
      </c>
      <c r="D20" s="8" t="str">
        <f>IFERROR(INDEX(Bdd!AD:AD,tableau_congé!$C20),"")</f>
        <v/>
      </c>
      <c r="E20" s="8" t="str">
        <f>IFERROR(INDEX(Bdd!AE:AE,tableau_congé!$C20),"")</f>
        <v/>
      </c>
      <c r="F20" s="8" t="str">
        <f>IFERROR(INDEX(Bdd!AF:AF,tableau_congé!$C20),"")</f>
        <v/>
      </c>
      <c r="G20" s="8" t="str">
        <f>IFERROR(INDEX(Bdd!AG:AG,tableau_congé!$C20),"")</f>
        <v/>
      </c>
      <c r="H20" s="8" t="str">
        <f>IFERROR(INDEX(Bdd!AH:AH,tableau_congé!$C20),"")</f>
        <v/>
      </c>
      <c r="I20" s="8" t="str">
        <f>IFERROR(INDEX(Bdd!AI:AI,tableau_congé!$C20),"")</f>
        <v/>
      </c>
      <c r="J20" s="8" t="str">
        <f>IFERROR(INDEX(Bdd!AJ:AJ,tableau_congé!$C20),"")</f>
        <v/>
      </c>
      <c r="K20" s="8" t="str">
        <f>IFERROR(INDEX(Bdd!AK:AK,tableau_congé!$C20),"")</f>
        <v/>
      </c>
      <c r="L20" s="8" t="str">
        <f>IFERROR(INDEX(Bdd!AL:AL,tableau_congé!$C20),"")</f>
        <v/>
      </c>
      <c r="M20" s="8" t="str">
        <f>IFERROR(INDEX(Bdd!AM:AM,tableau_congé!$C20),"")</f>
        <v/>
      </c>
      <c r="N20" s="8" t="str">
        <f>IFERROR(INDEX(Bdd!AN:AN,tableau_congé!$C20),"")</f>
        <v/>
      </c>
      <c r="O20" s="8" t="str">
        <f>IFERROR(INDEX(Bdd!AO:AO,tableau_congé!$C20),"")</f>
        <v/>
      </c>
      <c r="P20" s="8">
        <f t="shared" si="5"/>
        <v>0</v>
      </c>
      <c r="Q20" s="8" t="str">
        <f t="shared" ca="1" si="6"/>
        <v/>
      </c>
      <c r="R20" s="162" t="str">
        <f>IF(IFERROR(INDEX(Bdd!$AZ:$AZ,tableau_congé!C20),"x")=0,"x",IFERROR(INDEX(Bdd!$AZ:$AZ,tableau_congé!C20)," "))</f>
        <v xml:space="preserve"> </v>
      </c>
      <c r="S20" s="162" t="str">
        <f>IF(R20="x",R20,IFERROR(INDEX(Bdd!$BA:$BA,tableau_congé!C20),"  "))</f>
        <v xml:space="preserve">  </v>
      </c>
      <c r="T20" s="8" t="str">
        <f ca="1">IFERROR(ndex(Bdd!$AY:$AY,tableau_congé!C20),"")</f>
        <v/>
      </c>
    </row>
    <row r="21" spans="1:20" x14ac:dyDescent="0.25">
      <c r="A21">
        <f t="shared" si="0"/>
        <v>18</v>
      </c>
      <c r="B21" s="8" t="str">
        <f>IF(Bdd!AX39="Congé",ROW(Bdd!AX39),"")</f>
        <v/>
      </c>
      <c r="C21" s="8" t="str">
        <f t="shared" si="4"/>
        <v/>
      </c>
      <c r="D21" s="8" t="str">
        <f>IFERROR(INDEX(Bdd!AD:AD,tableau_congé!$C21),"")</f>
        <v/>
      </c>
      <c r="E21" s="8" t="str">
        <f>IFERROR(INDEX(Bdd!AE:AE,tableau_congé!$C21),"")</f>
        <v/>
      </c>
      <c r="F21" s="8" t="str">
        <f>IFERROR(INDEX(Bdd!AF:AF,tableau_congé!$C21),"")</f>
        <v/>
      </c>
      <c r="G21" s="8" t="str">
        <f>IFERROR(INDEX(Bdd!AG:AG,tableau_congé!$C21),"")</f>
        <v/>
      </c>
      <c r="H21" s="8" t="str">
        <f>IFERROR(INDEX(Bdd!AH:AH,tableau_congé!$C21),"")</f>
        <v/>
      </c>
      <c r="I21" s="8" t="str">
        <f>IFERROR(INDEX(Bdd!AI:AI,tableau_congé!$C21),"")</f>
        <v/>
      </c>
      <c r="J21" s="8" t="str">
        <f>IFERROR(INDEX(Bdd!AJ:AJ,tableau_congé!$C21),"")</f>
        <v/>
      </c>
      <c r="K21" s="8" t="str">
        <f>IFERROR(INDEX(Bdd!AK:AK,tableau_congé!$C21),"")</f>
        <v/>
      </c>
      <c r="L21" s="8" t="str">
        <f>IFERROR(INDEX(Bdd!AL:AL,tableau_congé!$C21),"")</f>
        <v/>
      </c>
      <c r="M21" s="8" t="str">
        <f>IFERROR(INDEX(Bdd!AM:AM,tableau_congé!$C21),"")</f>
        <v/>
      </c>
      <c r="N21" s="8" t="str">
        <f>IFERROR(INDEX(Bdd!AN:AN,tableau_congé!$C21),"")</f>
        <v/>
      </c>
      <c r="O21" s="8" t="str">
        <f>IFERROR(INDEX(Bdd!AO:AO,tableau_congé!$C21),"")</f>
        <v/>
      </c>
      <c r="P21" s="8">
        <f t="shared" si="5"/>
        <v>0</v>
      </c>
      <c r="Q21" s="8" t="str">
        <f t="shared" ca="1" si="6"/>
        <v/>
      </c>
      <c r="R21" s="162" t="str">
        <f>IF(IFERROR(INDEX(Bdd!$AZ:$AZ,tableau_congé!C21),"x")=0,"x",IFERROR(INDEX(Bdd!$AZ:$AZ,tableau_congé!C21)," "))</f>
        <v xml:space="preserve"> </v>
      </c>
      <c r="S21" s="162" t="str">
        <f>IF(R21="x",R21,IFERROR(INDEX(Bdd!$BA:$BA,tableau_congé!C21),"  "))</f>
        <v xml:space="preserve">  </v>
      </c>
      <c r="T21" s="8" t="str">
        <f ca="1">IFERROR(ndex(Bdd!$AY:$AY,tableau_congé!C21),"")</f>
        <v/>
      </c>
    </row>
    <row r="22" spans="1:20" x14ac:dyDescent="0.25">
      <c r="A22">
        <f t="shared" si="0"/>
        <v>19</v>
      </c>
      <c r="B22" s="8" t="str">
        <f>IF(Bdd!AX40="Congé",ROW(Bdd!AX40),"")</f>
        <v/>
      </c>
      <c r="C22" s="8" t="str">
        <f t="shared" si="4"/>
        <v/>
      </c>
      <c r="D22" s="8" t="str">
        <f>IFERROR(INDEX(Bdd!AD:AD,tableau_congé!$C22),"")</f>
        <v/>
      </c>
      <c r="E22" s="8" t="str">
        <f>IFERROR(INDEX(Bdd!AE:AE,tableau_congé!$C22),"")</f>
        <v/>
      </c>
      <c r="F22" s="8" t="str">
        <f>IFERROR(INDEX(Bdd!AF:AF,tableau_congé!$C22),"")</f>
        <v/>
      </c>
      <c r="G22" s="8" t="str">
        <f>IFERROR(INDEX(Bdd!AG:AG,tableau_congé!$C22),"")</f>
        <v/>
      </c>
      <c r="H22" s="8" t="str">
        <f>IFERROR(INDEX(Bdd!AH:AH,tableau_congé!$C22),"")</f>
        <v/>
      </c>
      <c r="I22" s="8" t="str">
        <f>IFERROR(INDEX(Bdd!AI:AI,tableau_congé!$C22),"")</f>
        <v/>
      </c>
      <c r="J22" s="8" t="str">
        <f>IFERROR(INDEX(Bdd!AJ:AJ,tableau_congé!$C22),"")</f>
        <v/>
      </c>
      <c r="K22" s="8" t="str">
        <f>IFERROR(INDEX(Bdd!AK:AK,tableau_congé!$C22),"")</f>
        <v/>
      </c>
      <c r="L22" s="8" t="str">
        <f>IFERROR(INDEX(Bdd!AL:AL,tableau_congé!$C22),"")</f>
        <v/>
      </c>
      <c r="M22" s="8" t="str">
        <f>IFERROR(INDEX(Bdd!AM:AM,tableau_congé!$C22),"")</f>
        <v/>
      </c>
      <c r="N22" s="8" t="str">
        <f>IFERROR(INDEX(Bdd!AN:AN,tableau_congé!$C22),"")</f>
        <v/>
      </c>
      <c r="O22" s="8" t="str">
        <f>IFERROR(INDEX(Bdd!AO:AO,tableau_congé!$C22),"")</f>
        <v/>
      </c>
      <c r="P22" s="8">
        <f t="shared" si="5"/>
        <v>0</v>
      </c>
      <c r="Q22" s="8" t="str">
        <f t="shared" ca="1" si="6"/>
        <v/>
      </c>
      <c r="R22" s="162" t="str">
        <f>IF(IFERROR(INDEX(Bdd!$AZ:$AZ,tableau_congé!C22),"x")=0,"x",IFERROR(INDEX(Bdd!$AZ:$AZ,tableau_congé!C22)," "))</f>
        <v xml:space="preserve"> </v>
      </c>
      <c r="S22" s="162" t="str">
        <f>IF(R22="x",R22,IFERROR(INDEX(Bdd!$BA:$BA,tableau_congé!C22),"  "))</f>
        <v xml:space="preserve">  </v>
      </c>
      <c r="T22" s="8" t="str">
        <f ca="1">IFERROR(ndex(Bdd!$AY:$AY,tableau_congé!C22),"")</f>
        <v/>
      </c>
    </row>
    <row r="23" spans="1:20" x14ac:dyDescent="0.25">
      <c r="A23">
        <f t="shared" si="0"/>
        <v>20</v>
      </c>
      <c r="B23" s="8" t="str">
        <f>IF(Bdd!AX41="Congé",ROW(Bdd!AX41),"")</f>
        <v/>
      </c>
      <c r="C23" s="8" t="str">
        <f t="shared" si="4"/>
        <v/>
      </c>
      <c r="D23" s="8" t="str">
        <f>IFERROR(INDEX(Bdd!AD:AD,tableau_congé!$C23),"")</f>
        <v/>
      </c>
      <c r="E23" s="8" t="str">
        <f>IFERROR(INDEX(Bdd!AE:AE,tableau_congé!$C23),"")</f>
        <v/>
      </c>
      <c r="F23" s="8" t="str">
        <f>IFERROR(INDEX(Bdd!AF:AF,tableau_congé!$C23),"")</f>
        <v/>
      </c>
      <c r="G23" s="8" t="str">
        <f>IFERROR(INDEX(Bdd!AG:AG,tableau_congé!$C23),"")</f>
        <v/>
      </c>
      <c r="H23" s="8" t="str">
        <f>IFERROR(INDEX(Bdd!AH:AH,tableau_congé!$C23),"")</f>
        <v/>
      </c>
      <c r="I23" s="8" t="str">
        <f>IFERROR(INDEX(Bdd!AI:AI,tableau_congé!$C23),"")</f>
        <v/>
      </c>
      <c r="J23" s="8" t="str">
        <f>IFERROR(INDEX(Bdd!AJ:AJ,tableau_congé!$C23),"")</f>
        <v/>
      </c>
      <c r="K23" s="8" t="str">
        <f>IFERROR(INDEX(Bdd!AK:AK,tableau_congé!$C23),"")</f>
        <v/>
      </c>
      <c r="L23" s="8" t="str">
        <f>IFERROR(INDEX(Bdd!AL:AL,tableau_congé!$C23),"")</f>
        <v/>
      </c>
      <c r="M23" s="8" t="str">
        <f>IFERROR(INDEX(Bdd!AM:AM,tableau_congé!$C23),"")</f>
        <v/>
      </c>
      <c r="N23" s="8" t="str">
        <f>IFERROR(INDEX(Bdd!AN:AN,tableau_congé!$C23),"")</f>
        <v/>
      </c>
      <c r="O23" s="8" t="str">
        <f>IFERROR(INDEX(Bdd!AO:AO,tableau_congé!$C23),"")</f>
        <v/>
      </c>
      <c r="P23" s="8">
        <f t="shared" si="5"/>
        <v>0</v>
      </c>
      <c r="Q23" s="8" t="str">
        <f t="shared" ca="1" si="6"/>
        <v/>
      </c>
      <c r="R23" s="162" t="str">
        <f>IF(IFERROR(INDEX(Bdd!$AZ:$AZ,tableau_congé!C23),"x")=0,"x",IFERROR(INDEX(Bdd!$AZ:$AZ,tableau_congé!C23)," "))</f>
        <v xml:space="preserve"> </v>
      </c>
      <c r="S23" s="162" t="str">
        <f>IF(R23="x",R23,IFERROR(INDEX(Bdd!$BA:$BA,tableau_congé!C23),"  "))</f>
        <v xml:space="preserve">  </v>
      </c>
      <c r="T23" s="8" t="str">
        <f ca="1">IFERROR(ndex(Bdd!$AY:$AY,tableau_congé!C23),"")</f>
        <v/>
      </c>
    </row>
    <row r="24" spans="1:20" x14ac:dyDescent="0.25">
      <c r="A24">
        <f t="shared" si="0"/>
        <v>21</v>
      </c>
      <c r="B24" s="8" t="str">
        <f>IF(Bdd!AX42="Congé",ROW(Bdd!AX42),"")</f>
        <v/>
      </c>
      <c r="C24" s="8" t="str">
        <f t="shared" si="4"/>
        <v/>
      </c>
      <c r="D24" s="8" t="str">
        <f>IFERROR(INDEX(Bdd!AD:AD,tableau_congé!$C24),"")</f>
        <v/>
      </c>
      <c r="E24" s="8" t="str">
        <f>IFERROR(INDEX(Bdd!AE:AE,tableau_congé!$C24),"")</f>
        <v/>
      </c>
      <c r="F24" s="8" t="str">
        <f>IFERROR(INDEX(Bdd!AF:AF,tableau_congé!$C24),"")</f>
        <v/>
      </c>
      <c r="G24" s="8" t="str">
        <f>IFERROR(INDEX(Bdd!AG:AG,tableau_congé!$C24),"")</f>
        <v/>
      </c>
      <c r="H24" s="8" t="str">
        <f>IFERROR(INDEX(Bdd!AH:AH,tableau_congé!$C24),"")</f>
        <v/>
      </c>
      <c r="I24" s="8" t="str">
        <f>IFERROR(INDEX(Bdd!AI:AI,tableau_congé!$C24),"")</f>
        <v/>
      </c>
      <c r="J24" s="8" t="str">
        <f>IFERROR(INDEX(Bdd!AJ:AJ,tableau_congé!$C24),"")</f>
        <v/>
      </c>
      <c r="K24" s="8" t="str">
        <f>IFERROR(INDEX(Bdd!AK:AK,tableau_congé!$C24),"")</f>
        <v/>
      </c>
      <c r="L24" s="8" t="str">
        <f>IFERROR(INDEX(Bdd!AL:AL,tableau_congé!$C24),"")</f>
        <v/>
      </c>
      <c r="M24" s="8" t="str">
        <f>IFERROR(INDEX(Bdd!AM:AM,tableau_congé!$C24),"")</f>
        <v/>
      </c>
      <c r="N24" s="8" t="str">
        <f>IFERROR(INDEX(Bdd!AN:AN,tableau_congé!$C24),"")</f>
        <v/>
      </c>
      <c r="O24" s="8" t="str">
        <f>IFERROR(INDEX(Bdd!AO:AO,tableau_congé!$C24),"")</f>
        <v/>
      </c>
      <c r="P24" s="8">
        <f t="shared" si="5"/>
        <v>0</v>
      </c>
      <c r="Q24" s="8" t="str">
        <f t="shared" ca="1" si="6"/>
        <v/>
      </c>
      <c r="R24" s="162" t="str">
        <f>IF(IFERROR(INDEX(Bdd!$AZ:$AZ,tableau_congé!C24),"x")=0,"x",IFERROR(INDEX(Bdd!$AZ:$AZ,tableau_congé!C24)," "))</f>
        <v xml:space="preserve"> </v>
      </c>
      <c r="S24" s="162" t="str">
        <f>IF(R24="x",R24,IFERROR(INDEX(Bdd!$BA:$BA,tableau_congé!C24),"  "))</f>
        <v xml:space="preserve">  </v>
      </c>
      <c r="T24" s="8" t="str">
        <f ca="1">IFERROR(ndex(Bdd!$AY:$AY,tableau_congé!C24),"")</f>
        <v/>
      </c>
    </row>
    <row r="25" spans="1:20" x14ac:dyDescent="0.25">
      <c r="A25">
        <f t="shared" si="0"/>
        <v>22</v>
      </c>
      <c r="B25" s="8" t="str">
        <f>IF(Bdd!AX43="Congé",ROW(Bdd!AX43),"")</f>
        <v/>
      </c>
      <c r="C25" s="8" t="str">
        <f t="shared" si="4"/>
        <v/>
      </c>
      <c r="D25" s="8" t="str">
        <f>IFERROR(INDEX(Bdd!AD:AD,tableau_congé!$C25),"")</f>
        <v/>
      </c>
      <c r="E25" s="8" t="str">
        <f>IFERROR(INDEX(Bdd!AE:AE,tableau_congé!$C25),"")</f>
        <v/>
      </c>
      <c r="F25" s="8" t="str">
        <f>IFERROR(INDEX(Bdd!AF:AF,tableau_congé!$C25),"")</f>
        <v/>
      </c>
      <c r="G25" s="8" t="str">
        <f>IFERROR(INDEX(Bdd!AG:AG,tableau_congé!$C25),"")</f>
        <v/>
      </c>
      <c r="H25" s="8" t="str">
        <f>IFERROR(INDEX(Bdd!AH:AH,tableau_congé!$C25),"")</f>
        <v/>
      </c>
      <c r="I25" s="8" t="str">
        <f>IFERROR(INDEX(Bdd!AI:AI,tableau_congé!$C25),"")</f>
        <v/>
      </c>
      <c r="J25" s="8" t="str">
        <f>IFERROR(INDEX(Bdd!AJ:AJ,tableau_congé!$C25),"")</f>
        <v/>
      </c>
      <c r="K25" s="8" t="str">
        <f>IFERROR(INDEX(Bdd!AK:AK,tableau_congé!$C25),"")</f>
        <v/>
      </c>
      <c r="L25" s="8" t="str">
        <f>IFERROR(INDEX(Bdd!AL:AL,tableau_congé!$C25),"")</f>
        <v/>
      </c>
      <c r="M25" s="8" t="str">
        <f>IFERROR(INDEX(Bdd!AM:AM,tableau_congé!$C25),"")</f>
        <v/>
      </c>
      <c r="N25" s="8" t="str">
        <f>IFERROR(INDEX(Bdd!AN:AN,tableau_congé!$C25),"")</f>
        <v/>
      </c>
      <c r="O25" s="8" t="str">
        <f>IFERROR(INDEX(Bdd!AO:AO,tableau_congé!$C25),"")</f>
        <v/>
      </c>
      <c r="P25" s="8">
        <f t="shared" si="5"/>
        <v>0</v>
      </c>
      <c r="Q25" s="8" t="str">
        <f t="shared" ca="1" si="6"/>
        <v/>
      </c>
      <c r="R25" s="162" t="str">
        <f>IF(IFERROR(INDEX(Bdd!$AZ:$AZ,tableau_congé!C25),"x")=0,"x",IFERROR(INDEX(Bdd!$AZ:$AZ,tableau_congé!C25)," "))</f>
        <v xml:space="preserve"> </v>
      </c>
      <c r="S25" s="162" t="str">
        <f>IF(R25="x",R25,IFERROR(INDEX(Bdd!$BA:$BA,tableau_congé!C25),"  "))</f>
        <v xml:space="preserve">  </v>
      </c>
      <c r="T25" s="8" t="str">
        <f ca="1">IFERROR(ndex(Bdd!$AY:$AY,tableau_congé!C25),"")</f>
        <v/>
      </c>
    </row>
    <row r="26" spans="1:20" x14ac:dyDescent="0.25">
      <c r="A26">
        <f t="shared" si="0"/>
        <v>23</v>
      </c>
      <c r="B26" s="8">
        <f>IF(Bdd!AX44="Congé",ROW(Bdd!AX44),"")</f>
        <v>44</v>
      </c>
      <c r="C26" s="8" t="str">
        <f t="shared" si="4"/>
        <v/>
      </c>
      <c r="D26" s="8" t="str">
        <f>IFERROR(INDEX(Bdd!AD:AD,tableau_congé!$C26),"")</f>
        <v/>
      </c>
      <c r="E26" s="8" t="str">
        <f>IFERROR(INDEX(Bdd!AE:AE,tableau_congé!$C26),"")</f>
        <v/>
      </c>
      <c r="F26" s="8" t="str">
        <f>IFERROR(INDEX(Bdd!AF:AF,tableau_congé!$C26),"")</f>
        <v/>
      </c>
      <c r="G26" s="8" t="str">
        <f>IFERROR(INDEX(Bdd!AG:AG,tableau_congé!$C26),"")</f>
        <v/>
      </c>
      <c r="H26" s="8" t="str">
        <f>IFERROR(INDEX(Bdd!AH:AH,tableau_congé!$C26),"")</f>
        <v/>
      </c>
      <c r="I26" s="8" t="str">
        <f>IFERROR(INDEX(Bdd!AI:AI,tableau_congé!$C26),"")</f>
        <v/>
      </c>
      <c r="J26" s="8" t="str">
        <f>IFERROR(INDEX(Bdd!AJ:AJ,tableau_congé!$C26),"")</f>
        <v/>
      </c>
      <c r="K26" s="8" t="str">
        <f>IFERROR(INDEX(Bdd!AK:AK,tableau_congé!$C26),"")</f>
        <v/>
      </c>
      <c r="L26" s="8" t="str">
        <f>IFERROR(INDEX(Bdd!AL:AL,tableau_congé!$C26),"")</f>
        <v/>
      </c>
      <c r="M26" s="8" t="str">
        <f>IFERROR(INDEX(Bdd!AM:AM,tableau_congé!$C26),"")</f>
        <v/>
      </c>
      <c r="N26" s="8" t="str">
        <f>IFERROR(INDEX(Bdd!AN:AN,tableau_congé!$C26),"")</f>
        <v/>
      </c>
      <c r="O26" s="8" t="str">
        <f>IFERROR(INDEX(Bdd!AO:AO,tableau_congé!$C26),"")</f>
        <v/>
      </c>
      <c r="P26" s="8">
        <f t="shared" si="5"/>
        <v>0</v>
      </c>
      <c r="Q26" s="8" t="str">
        <f t="shared" ca="1" si="6"/>
        <v/>
      </c>
      <c r="R26" s="162" t="str">
        <f>IF(IFERROR(INDEX(Bdd!$AZ:$AZ,tableau_congé!C26),"x")=0,"x",IFERROR(INDEX(Bdd!$AZ:$AZ,tableau_congé!C26)," "))</f>
        <v xml:space="preserve"> </v>
      </c>
      <c r="S26" s="162" t="str">
        <f>IF(R26="x",R26,IFERROR(INDEX(Bdd!$BA:$BA,tableau_congé!C26),"  "))</f>
        <v xml:space="preserve">  </v>
      </c>
      <c r="T26" s="8" t="str">
        <f ca="1">IFERROR(ndex(Bdd!$AY:$AY,tableau_congé!C26),"")</f>
        <v/>
      </c>
    </row>
    <row r="27" spans="1:20" x14ac:dyDescent="0.25">
      <c r="A27">
        <f t="shared" si="0"/>
        <v>24</v>
      </c>
      <c r="B27" s="8" t="str">
        <f>IF(Bdd!AX45="Congé",ROW(Bdd!AX45),"")</f>
        <v/>
      </c>
      <c r="C27" s="8" t="str">
        <f t="shared" si="4"/>
        <v/>
      </c>
      <c r="D27" s="8" t="str">
        <f>IFERROR(INDEX(Bdd!AD:AD,tableau_congé!$C27),"")</f>
        <v/>
      </c>
      <c r="E27" s="8" t="str">
        <f>IFERROR(INDEX(Bdd!AE:AE,tableau_congé!$C27),"")</f>
        <v/>
      </c>
      <c r="F27" s="8" t="str">
        <f>IFERROR(INDEX(Bdd!AF:AF,tableau_congé!$C27),"")</f>
        <v/>
      </c>
      <c r="G27" s="8" t="str">
        <f>IFERROR(INDEX(Bdd!AG:AG,tableau_congé!$C27),"")</f>
        <v/>
      </c>
      <c r="H27" s="8" t="str">
        <f>IFERROR(INDEX(Bdd!AH:AH,tableau_congé!$C27),"")</f>
        <v/>
      </c>
      <c r="I27" s="8" t="str">
        <f>IFERROR(INDEX(Bdd!AI:AI,tableau_congé!$C27),"")</f>
        <v/>
      </c>
      <c r="J27" s="8" t="str">
        <f>IFERROR(INDEX(Bdd!AJ:AJ,tableau_congé!$C27),"")</f>
        <v/>
      </c>
      <c r="K27" s="8" t="str">
        <f>IFERROR(INDEX(Bdd!AK:AK,tableau_congé!$C27),"")</f>
        <v/>
      </c>
      <c r="L27" s="8" t="str">
        <f>IFERROR(INDEX(Bdd!AL:AL,tableau_congé!$C27),"")</f>
        <v/>
      </c>
      <c r="M27" s="8" t="str">
        <f>IFERROR(INDEX(Bdd!AM:AM,tableau_congé!$C27),"")</f>
        <v/>
      </c>
      <c r="N27" s="8" t="str">
        <f>IFERROR(INDEX(Bdd!AN:AN,tableau_congé!$C27),"")</f>
        <v/>
      </c>
      <c r="O27" s="8" t="str">
        <f>IFERROR(INDEX(Bdd!AO:AO,tableau_congé!$C27),"")</f>
        <v/>
      </c>
      <c r="P27" s="8">
        <f t="shared" si="5"/>
        <v>0</v>
      </c>
      <c r="Q27" s="8" t="str">
        <f t="shared" ca="1" si="6"/>
        <v/>
      </c>
      <c r="R27" s="162" t="str">
        <f>IF(IFERROR(INDEX(Bdd!$AZ:$AZ,tableau_congé!C27),"x")=0,"x",IFERROR(INDEX(Bdd!$AZ:$AZ,tableau_congé!C27)," "))</f>
        <v xml:space="preserve"> </v>
      </c>
      <c r="S27" s="162" t="str">
        <f>IF(R27="x",R27,IFERROR(INDEX(Bdd!$BA:$BA,tableau_congé!C27),"  "))</f>
        <v xml:space="preserve">  </v>
      </c>
      <c r="T27" s="8" t="str">
        <f ca="1">IFERROR(ndex(Bdd!$AY:$AY,tableau_congé!C27),"")</f>
        <v/>
      </c>
    </row>
    <row r="28" spans="1:20" x14ac:dyDescent="0.25">
      <c r="A28">
        <f t="shared" si="0"/>
        <v>25</v>
      </c>
      <c r="B28" s="8" t="str">
        <f>IF(Bdd!AX46="Congé",ROW(Bdd!AX46),"")</f>
        <v/>
      </c>
      <c r="C28" s="8" t="str">
        <f t="shared" si="4"/>
        <v/>
      </c>
      <c r="D28" s="8" t="str">
        <f>IFERROR(INDEX(Bdd!AD:AD,tableau_congé!$C28),"")</f>
        <v/>
      </c>
      <c r="E28" s="8" t="str">
        <f>IFERROR(INDEX(Bdd!AE:AE,tableau_congé!$C28),"")</f>
        <v/>
      </c>
      <c r="F28" s="8" t="str">
        <f>IFERROR(INDEX(Bdd!AF:AF,tableau_congé!$C28),"")</f>
        <v/>
      </c>
      <c r="G28" s="8" t="str">
        <f>IFERROR(INDEX(Bdd!AG:AG,tableau_congé!$C28),"")</f>
        <v/>
      </c>
      <c r="H28" s="8" t="str">
        <f>IFERROR(INDEX(Bdd!AH:AH,tableau_congé!$C28),"")</f>
        <v/>
      </c>
      <c r="I28" s="8" t="str">
        <f>IFERROR(INDEX(Bdd!AI:AI,tableau_congé!$C28),"")</f>
        <v/>
      </c>
      <c r="J28" s="8" t="str">
        <f>IFERROR(INDEX(Bdd!AJ:AJ,tableau_congé!$C28),"")</f>
        <v/>
      </c>
      <c r="K28" s="8" t="str">
        <f>IFERROR(INDEX(Bdd!AK:AK,tableau_congé!$C28),"")</f>
        <v/>
      </c>
      <c r="L28" s="8" t="str">
        <f>IFERROR(INDEX(Bdd!AL:AL,tableau_congé!$C28),"")</f>
        <v/>
      </c>
      <c r="M28" s="8" t="str">
        <f>IFERROR(INDEX(Bdd!AM:AM,tableau_congé!$C28),"")</f>
        <v/>
      </c>
      <c r="N28" s="8" t="str">
        <f>IFERROR(INDEX(Bdd!AN:AN,tableau_congé!$C28),"")</f>
        <v/>
      </c>
      <c r="O28" s="8" t="str">
        <f>IFERROR(INDEX(Bdd!AO:AO,tableau_congé!$C28),"")</f>
        <v/>
      </c>
      <c r="P28" s="8">
        <f t="shared" si="5"/>
        <v>0</v>
      </c>
      <c r="Q28" s="8" t="str">
        <f t="shared" ca="1" si="6"/>
        <v/>
      </c>
      <c r="R28" s="162" t="str">
        <f>IF(IFERROR(INDEX(Bdd!$AZ:$AZ,tableau_congé!C28),"x")=0,"x",IFERROR(INDEX(Bdd!$AZ:$AZ,tableau_congé!C28)," "))</f>
        <v xml:space="preserve"> </v>
      </c>
      <c r="S28" s="162" t="str">
        <f>IF(R28="x",R28,IFERROR(INDEX(Bdd!$BA:$BA,tableau_congé!C28),"  "))</f>
        <v xml:space="preserve">  </v>
      </c>
      <c r="T28" s="8" t="str">
        <f ca="1">IFERROR(ndex(Bdd!$AY:$AY,tableau_congé!C28),"")</f>
        <v/>
      </c>
    </row>
    <row r="29" spans="1:20" x14ac:dyDescent="0.25">
      <c r="A29">
        <f t="shared" si="0"/>
        <v>26</v>
      </c>
      <c r="B29" s="8" t="str">
        <f>IF(Bdd!AX47="Congé",ROW(Bdd!AX47),"")</f>
        <v/>
      </c>
      <c r="C29" s="8" t="str">
        <f t="shared" si="4"/>
        <v/>
      </c>
      <c r="D29" s="8" t="str">
        <f>IFERROR(INDEX(Bdd!AD:AD,tableau_congé!$C29),"")</f>
        <v/>
      </c>
      <c r="E29" s="8" t="str">
        <f>IFERROR(INDEX(Bdd!AE:AE,tableau_congé!$C29),"")</f>
        <v/>
      </c>
      <c r="F29" s="8" t="str">
        <f>IFERROR(INDEX(Bdd!AF:AF,tableau_congé!$C29),"")</f>
        <v/>
      </c>
      <c r="G29" s="8" t="str">
        <f>IFERROR(INDEX(Bdd!AG:AG,tableau_congé!$C29),"")</f>
        <v/>
      </c>
      <c r="H29" s="8" t="str">
        <f>IFERROR(INDEX(Bdd!AH:AH,tableau_congé!$C29),"")</f>
        <v/>
      </c>
      <c r="I29" s="8" t="str">
        <f>IFERROR(INDEX(Bdd!AI:AI,tableau_congé!$C29),"")</f>
        <v/>
      </c>
      <c r="J29" s="8" t="str">
        <f>IFERROR(INDEX(Bdd!AJ:AJ,tableau_congé!$C29),"")</f>
        <v/>
      </c>
      <c r="K29" s="8" t="str">
        <f>IFERROR(INDEX(Bdd!AK:AK,tableau_congé!$C29),"")</f>
        <v/>
      </c>
      <c r="L29" s="8" t="str">
        <f>IFERROR(INDEX(Bdd!AL:AL,tableau_congé!$C29),"")</f>
        <v/>
      </c>
      <c r="M29" s="8" t="str">
        <f>IFERROR(INDEX(Bdd!AM:AM,tableau_congé!$C29),"")</f>
        <v/>
      </c>
      <c r="N29" s="8" t="str">
        <f>IFERROR(INDEX(Bdd!AN:AN,tableau_congé!$C29),"")</f>
        <v/>
      </c>
      <c r="O29" s="8" t="str">
        <f>IFERROR(INDEX(Bdd!AO:AO,tableau_congé!$C29),"")</f>
        <v/>
      </c>
      <c r="P29" s="8">
        <f t="shared" si="5"/>
        <v>0</v>
      </c>
      <c r="Q29" s="8" t="str">
        <f t="shared" ca="1" si="6"/>
        <v/>
      </c>
      <c r="R29" s="162" t="str">
        <f>IF(IFERROR(INDEX(Bdd!$AZ:$AZ,tableau_congé!C29),"x")=0,"x",IFERROR(INDEX(Bdd!$AZ:$AZ,tableau_congé!C29)," "))</f>
        <v xml:space="preserve"> </v>
      </c>
      <c r="S29" s="162" t="str">
        <f>IF(R29="x",R29,IFERROR(INDEX(Bdd!$BA:$BA,tableau_congé!C29),"  "))</f>
        <v xml:space="preserve">  </v>
      </c>
      <c r="T29" s="8" t="str">
        <f ca="1">IFERROR(ndex(Bdd!$AY:$AY,tableau_congé!C29),"")</f>
        <v/>
      </c>
    </row>
    <row r="30" spans="1:20" x14ac:dyDescent="0.25">
      <c r="A30">
        <f t="shared" si="0"/>
        <v>27</v>
      </c>
      <c r="B30" s="8" t="str">
        <f>IF(Bdd!AX48="Congé",ROW(Bdd!AX48),"")</f>
        <v/>
      </c>
      <c r="C30" s="8" t="str">
        <f t="shared" si="4"/>
        <v/>
      </c>
      <c r="D30" s="8" t="str">
        <f>IFERROR(INDEX(Bdd!AD:AD,tableau_congé!$C30),"")</f>
        <v/>
      </c>
      <c r="E30" s="8" t="str">
        <f>IFERROR(INDEX(Bdd!AE:AE,tableau_congé!$C30),"")</f>
        <v/>
      </c>
      <c r="F30" s="8" t="str">
        <f>IFERROR(INDEX(Bdd!AF:AF,tableau_congé!$C30),"")</f>
        <v/>
      </c>
      <c r="G30" s="8" t="str">
        <f>IFERROR(INDEX(Bdd!AG:AG,tableau_congé!$C30),"")</f>
        <v/>
      </c>
      <c r="H30" s="8" t="str">
        <f>IFERROR(INDEX(Bdd!AH:AH,tableau_congé!$C30),"")</f>
        <v/>
      </c>
      <c r="I30" s="8" t="str">
        <f>IFERROR(INDEX(Bdd!AI:AI,tableau_congé!$C30),"")</f>
        <v/>
      </c>
      <c r="J30" s="8" t="str">
        <f>IFERROR(INDEX(Bdd!AJ:AJ,tableau_congé!$C30),"")</f>
        <v/>
      </c>
      <c r="K30" s="8" t="str">
        <f>IFERROR(INDEX(Bdd!AK:AK,tableau_congé!$C30),"")</f>
        <v/>
      </c>
      <c r="L30" s="8" t="str">
        <f>IFERROR(INDEX(Bdd!AL:AL,tableau_congé!$C30),"")</f>
        <v/>
      </c>
      <c r="M30" s="8" t="str">
        <f>IFERROR(INDEX(Bdd!AM:AM,tableau_congé!$C30),"")</f>
        <v/>
      </c>
      <c r="N30" s="8" t="str">
        <f>IFERROR(INDEX(Bdd!AN:AN,tableau_congé!$C30),"")</f>
        <v/>
      </c>
      <c r="O30" s="8" t="str">
        <f>IFERROR(INDEX(Bdd!AO:AO,tableau_congé!$C30),"")</f>
        <v/>
      </c>
      <c r="P30" s="8">
        <f t="shared" si="5"/>
        <v>0</v>
      </c>
      <c r="Q30" s="8" t="str">
        <f t="shared" ca="1" si="6"/>
        <v/>
      </c>
      <c r="R30" s="162" t="str">
        <f>IF(IFERROR(INDEX(Bdd!$AZ:$AZ,tableau_congé!C30),"x")=0,"x",IFERROR(INDEX(Bdd!$AZ:$AZ,tableau_congé!C30)," "))</f>
        <v xml:space="preserve"> </v>
      </c>
      <c r="S30" s="162" t="str">
        <f>IF(R30="x",R30,IFERROR(INDEX(Bdd!$BA:$BA,tableau_congé!C30),"  "))</f>
        <v xml:space="preserve">  </v>
      </c>
      <c r="T30" s="8" t="str">
        <f ca="1">IFERROR(ndex(Bdd!$AY:$AY,tableau_congé!C30),"")</f>
        <v/>
      </c>
    </row>
    <row r="31" spans="1:20" x14ac:dyDescent="0.25">
      <c r="A31">
        <f t="shared" si="0"/>
        <v>28</v>
      </c>
      <c r="B31" s="8" t="str">
        <f>IF(Bdd!AX49="Congé",ROW(Bdd!AX49),"")</f>
        <v/>
      </c>
      <c r="C31" s="8" t="str">
        <f t="shared" si="4"/>
        <v/>
      </c>
      <c r="D31" s="8" t="str">
        <f>IFERROR(INDEX(Bdd!AD:AD,tableau_congé!$C31),"")</f>
        <v/>
      </c>
      <c r="E31" s="8" t="str">
        <f>IFERROR(INDEX(Bdd!AE:AE,tableau_congé!$C31),"")</f>
        <v/>
      </c>
      <c r="F31" s="8" t="str">
        <f>IFERROR(INDEX(Bdd!AF:AF,tableau_congé!$C31),"")</f>
        <v/>
      </c>
      <c r="G31" s="8" t="str">
        <f>IFERROR(INDEX(Bdd!AG:AG,tableau_congé!$C31),"")</f>
        <v/>
      </c>
      <c r="H31" s="8" t="str">
        <f>IFERROR(INDEX(Bdd!AH:AH,tableau_congé!$C31),"")</f>
        <v/>
      </c>
      <c r="I31" s="8" t="str">
        <f>IFERROR(INDEX(Bdd!AI:AI,tableau_congé!$C31),"")</f>
        <v/>
      </c>
      <c r="J31" s="8" t="str">
        <f>IFERROR(INDEX(Bdd!AJ:AJ,tableau_congé!$C31),"")</f>
        <v/>
      </c>
      <c r="K31" s="8" t="str">
        <f>IFERROR(INDEX(Bdd!AK:AK,tableau_congé!$C31),"")</f>
        <v/>
      </c>
      <c r="L31" s="8" t="str">
        <f>IFERROR(INDEX(Bdd!AL:AL,tableau_congé!$C31),"")</f>
        <v/>
      </c>
      <c r="M31" s="8" t="str">
        <f>IFERROR(INDEX(Bdd!AM:AM,tableau_congé!$C31),"")</f>
        <v/>
      </c>
      <c r="N31" s="8" t="str">
        <f>IFERROR(INDEX(Bdd!AN:AN,tableau_congé!$C31),"")</f>
        <v/>
      </c>
      <c r="O31" s="8" t="str">
        <f>IFERROR(INDEX(Bdd!AO:AO,tableau_congé!$C31),"")</f>
        <v/>
      </c>
      <c r="P31" s="8">
        <f t="shared" si="5"/>
        <v>0</v>
      </c>
      <c r="Q31" s="8" t="str">
        <f t="shared" ca="1" si="6"/>
        <v/>
      </c>
      <c r="R31" s="162" t="str">
        <f>IF(IFERROR(INDEX(Bdd!$AZ:$AZ,tableau_congé!C31),"x")=0,"x",IFERROR(INDEX(Bdd!$AZ:$AZ,tableau_congé!C31)," "))</f>
        <v xml:space="preserve"> </v>
      </c>
      <c r="S31" s="162" t="str">
        <f>IF(R31="x",R31,IFERROR(INDEX(Bdd!$BA:$BA,tableau_congé!C31),"  "))</f>
        <v xml:space="preserve">  </v>
      </c>
      <c r="T31" s="8" t="str">
        <f ca="1">IFERROR(ndex(Bdd!$AY:$AY,tableau_congé!C31),"")</f>
        <v/>
      </c>
    </row>
    <row r="32" spans="1:20" x14ac:dyDescent="0.25">
      <c r="A32">
        <f t="shared" si="0"/>
        <v>29</v>
      </c>
      <c r="B32" s="8" t="str">
        <f>IF(Bdd!AX50="Congé",ROW(Bdd!AX50),"")</f>
        <v/>
      </c>
      <c r="C32" s="8" t="str">
        <f t="shared" si="4"/>
        <v/>
      </c>
      <c r="D32" s="8" t="str">
        <f>IFERROR(INDEX(Bdd!AD:AD,tableau_congé!$C32),"")</f>
        <v/>
      </c>
      <c r="E32" s="8" t="str">
        <f>IFERROR(INDEX(Bdd!AE:AE,tableau_congé!$C32),"")</f>
        <v/>
      </c>
      <c r="F32" s="8" t="str">
        <f>IFERROR(INDEX(Bdd!AF:AF,tableau_congé!$C32),"")</f>
        <v/>
      </c>
      <c r="G32" s="8" t="str">
        <f>IFERROR(INDEX(Bdd!AG:AG,tableau_congé!$C32),"")</f>
        <v/>
      </c>
      <c r="H32" s="8" t="str">
        <f>IFERROR(INDEX(Bdd!AH:AH,tableau_congé!$C32),"")</f>
        <v/>
      </c>
      <c r="I32" s="8" t="str">
        <f>IFERROR(INDEX(Bdd!AI:AI,tableau_congé!$C32),"")</f>
        <v/>
      </c>
      <c r="J32" s="8" t="str">
        <f>IFERROR(INDEX(Bdd!AJ:AJ,tableau_congé!$C32),"")</f>
        <v/>
      </c>
      <c r="K32" s="8" t="str">
        <f>IFERROR(INDEX(Bdd!AK:AK,tableau_congé!$C32),"")</f>
        <v/>
      </c>
      <c r="L32" s="8" t="str">
        <f>IFERROR(INDEX(Bdd!AL:AL,tableau_congé!$C32),"")</f>
        <v/>
      </c>
      <c r="M32" s="8" t="str">
        <f>IFERROR(INDEX(Bdd!AM:AM,tableau_congé!$C32),"")</f>
        <v/>
      </c>
      <c r="N32" s="8" t="str">
        <f>IFERROR(INDEX(Bdd!AN:AN,tableau_congé!$C32),"")</f>
        <v/>
      </c>
      <c r="O32" s="8" t="str">
        <f>IFERROR(INDEX(Bdd!AO:AO,tableau_congé!$C32),"")</f>
        <v/>
      </c>
      <c r="P32" s="8">
        <f t="shared" si="5"/>
        <v>0</v>
      </c>
      <c r="Q32" s="8" t="str">
        <f t="shared" ca="1" si="6"/>
        <v/>
      </c>
      <c r="R32" s="162" t="str">
        <f>IF(IFERROR(INDEX(Bdd!$AZ:$AZ,tableau_congé!C32),"x")=0,"x",IFERROR(INDEX(Bdd!$AZ:$AZ,tableau_congé!C32)," "))</f>
        <v xml:space="preserve"> </v>
      </c>
      <c r="S32" s="162" t="str">
        <f>IF(R32="x",R32,IFERROR(INDEX(Bdd!$BA:$BA,tableau_congé!C32),"  "))</f>
        <v xml:space="preserve">  </v>
      </c>
      <c r="T32" s="8" t="str">
        <f ca="1">IFERROR(ndex(Bdd!$AY:$AY,tableau_congé!C32),"")</f>
        <v/>
      </c>
    </row>
    <row r="33" spans="1:20" x14ac:dyDescent="0.25">
      <c r="A33">
        <f t="shared" si="0"/>
        <v>30</v>
      </c>
      <c r="B33" s="8" t="str">
        <f>IF(Bdd!AX51="Congé",ROW(Bdd!AX51),"")</f>
        <v/>
      </c>
      <c r="C33" s="8" t="str">
        <f t="shared" si="4"/>
        <v/>
      </c>
      <c r="D33" s="8" t="str">
        <f>IFERROR(INDEX(Bdd!AD:AD,tableau_congé!$C33),"")</f>
        <v/>
      </c>
      <c r="E33" s="8" t="str">
        <f>IFERROR(INDEX(Bdd!AE:AE,tableau_congé!$C33),"")</f>
        <v/>
      </c>
      <c r="F33" s="8" t="str">
        <f>IFERROR(INDEX(Bdd!AF:AF,tableau_congé!$C33),"")</f>
        <v/>
      </c>
      <c r="G33" s="8" t="str">
        <f>IFERROR(INDEX(Bdd!AG:AG,tableau_congé!$C33),"")</f>
        <v/>
      </c>
      <c r="H33" s="8" t="str">
        <f>IFERROR(INDEX(Bdd!AH:AH,tableau_congé!$C33),"")</f>
        <v/>
      </c>
      <c r="I33" s="8" t="str">
        <f>IFERROR(INDEX(Bdd!AI:AI,tableau_congé!$C33),"")</f>
        <v/>
      </c>
      <c r="J33" s="8" t="str">
        <f>IFERROR(INDEX(Bdd!AJ:AJ,tableau_congé!$C33),"")</f>
        <v/>
      </c>
      <c r="K33" s="8" t="str">
        <f>IFERROR(INDEX(Bdd!AK:AK,tableau_congé!$C33),"")</f>
        <v/>
      </c>
      <c r="L33" s="8" t="str">
        <f>IFERROR(INDEX(Bdd!AL:AL,tableau_congé!$C33),"")</f>
        <v/>
      </c>
      <c r="M33" s="8" t="str">
        <f>IFERROR(INDEX(Bdd!AM:AM,tableau_congé!$C33),"")</f>
        <v/>
      </c>
      <c r="N33" s="8" t="str">
        <f>IFERROR(INDEX(Bdd!AN:AN,tableau_congé!$C33),"")</f>
        <v/>
      </c>
      <c r="O33" s="8" t="str">
        <f>IFERROR(INDEX(Bdd!AO:AO,tableau_congé!$C33),"")</f>
        <v/>
      </c>
      <c r="P33" s="8">
        <f t="shared" si="5"/>
        <v>0</v>
      </c>
      <c r="Q33" s="8" t="str">
        <f t="shared" ca="1" si="6"/>
        <v/>
      </c>
      <c r="R33" s="162" t="str">
        <f>IF(IFERROR(INDEX(Bdd!$AZ:$AZ,tableau_congé!C33),"x")=0,"x",IFERROR(INDEX(Bdd!$AZ:$AZ,tableau_congé!C33)," "))</f>
        <v xml:space="preserve"> </v>
      </c>
      <c r="S33" s="162" t="str">
        <f>IF(R33="x",R33,IFERROR(INDEX(Bdd!$BA:$BA,tableau_congé!C33),"  "))</f>
        <v xml:space="preserve">  </v>
      </c>
      <c r="T33" s="8" t="str">
        <f ca="1">IFERROR(ndex(Bdd!$AY:$AY,tableau_congé!C33),"")</f>
        <v/>
      </c>
    </row>
    <row r="34" spans="1:20" x14ac:dyDescent="0.25">
      <c r="A34">
        <f t="shared" si="0"/>
        <v>31</v>
      </c>
      <c r="B34" s="8" t="str">
        <f>IF(Bdd!AX52="Congé",ROW(Bdd!AX52),"")</f>
        <v/>
      </c>
      <c r="C34" s="8" t="str">
        <f t="shared" si="4"/>
        <v/>
      </c>
      <c r="D34" s="8" t="str">
        <f>IFERROR(INDEX(Bdd!AD:AD,tableau_congé!$C34),"")</f>
        <v/>
      </c>
      <c r="E34" s="8" t="str">
        <f>IFERROR(INDEX(Bdd!AE:AE,tableau_congé!$C34),"")</f>
        <v/>
      </c>
      <c r="F34" s="8" t="str">
        <f>IFERROR(INDEX(Bdd!AF:AF,tableau_congé!$C34),"")</f>
        <v/>
      </c>
      <c r="G34" s="8" t="str">
        <f>IFERROR(INDEX(Bdd!AG:AG,tableau_congé!$C34),"")</f>
        <v/>
      </c>
      <c r="H34" s="8" t="str">
        <f>IFERROR(INDEX(Bdd!AH:AH,tableau_congé!$C34),"")</f>
        <v/>
      </c>
      <c r="I34" s="8" t="str">
        <f>IFERROR(INDEX(Bdd!AI:AI,tableau_congé!$C34),"")</f>
        <v/>
      </c>
      <c r="J34" s="8" t="str">
        <f>IFERROR(INDEX(Bdd!AJ:AJ,tableau_congé!$C34),"")</f>
        <v/>
      </c>
      <c r="K34" s="8" t="str">
        <f>IFERROR(INDEX(Bdd!AK:AK,tableau_congé!$C34),"")</f>
        <v/>
      </c>
      <c r="L34" s="8" t="str">
        <f>IFERROR(INDEX(Bdd!AL:AL,tableau_congé!$C34),"")</f>
        <v/>
      </c>
      <c r="M34" s="8" t="str">
        <f>IFERROR(INDEX(Bdd!AM:AM,tableau_congé!$C34),"")</f>
        <v/>
      </c>
      <c r="N34" s="8" t="str">
        <f>IFERROR(INDEX(Bdd!AN:AN,tableau_congé!$C34),"")</f>
        <v/>
      </c>
      <c r="O34" s="8" t="str">
        <f>IFERROR(INDEX(Bdd!AO:AO,tableau_congé!$C34),"")</f>
        <v/>
      </c>
      <c r="P34" s="8">
        <f t="shared" si="5"/>
        <v>0</v>
      </c>
      <c r="Q34" s="8" t="str">
        <f t="shared" ca="1" si="6"/>
        <v/>
      </c>
      <c r="R34" s="162" t="str">
        <f>IF(IFERROR(INDEX(Bdd!$AZ:$AZ,tableau_congé!C34),"x")=0,"x",IFERROR(INDEX(Bdd!$AZ:$AZ,tableau_congé!C34)," "))</f>
        <v xml:space="preserve"> </v>
      </c>
      <c r="S34" s="162" t="str">
        <f>IF(R34="x",R34,IFERROR(INDEX(Bdd!$BA:$BA,tableau_congé!C34),"  "))</f>
        <v xml:space="preserve">  </v>
      </c>
      <c r="T34" s="8" t="str">
        <f ca="1">IFERROR(ndex(Bdd!$AY:$AY,tableau_congé!C34),"")</f>
        <v/>
      </c>
    </row>
    <row r="35" spans="1:20" x14ac:dyDescent="0.25">
      <c r="A35">
        <f t="shared" si="0"/>
        <v>32</v>
      </c>
      <c r="B35" s="8" t="str">
        <f>IF(Bdd!AX53="Congé",ROW(Bdd!AX53),"")</f>
        <v/>
      </c>
      <c r="C35" s="8" t="str">
        <f t="shared" si="4"/>
        <v/>
      </c>
      <c r="D35" s="8" t="str">
        <f>IFERROR(INDEX(Bdd!AD:AD,tableau_congé!$C35),"")</f>
        <v/>
      </c>
      <c r="E35" s="8" t="str">
        <f>IFERROR(INDEX(Bdd!AE:AE,tableau_congé!$C35),"")</f>
        <v/>
      </c>
      <c r="F35" s="8" t="str">
        <f>IFERROR(INDEX(Bdd!AF:AF,tableau_congé!$C35),"")</f>
        <v/>
      </c>
      <c r="G35" s="8" t="str">
        <f>IFERROR(INDEX(Bdd!AG:AG,tableau_congé!$C35),"")</f>
        <v/>
      </c>
      <c r="H35" s="8" t="str">
        <f>IFERROR(INDEX(Bdd!AH:AH,tableau_congé!$C35),"")</f>
        <v/>
      </c>
      <c r="I35" s="8" t="str">
        <f>IFERROR(INDEX(Bdd!AI:AI,tableau_congé!$C35),"")</f>
        <v/>
      </c>
      <c r="J35" s="8" t="str">
        <f>IFERROR(INDEX(Bdd!AJ:AJ,tableau_congé!$C35),"")</f>
        <v/>
      </c>
      <c r="K35" s="8" t="str">
        <f>IFERROR(INDEX(Bdd!AK:AK,tableau_congé!$C35),"")</f>
        <v/>
      </c>
      <c r="L35" s="8" t="str">
        <f>IFERROR(INDEX(Bdd!AL:AL,tableau_congé!$C35),"")</f>
        <v/>
      </c>
      <c r="M35" s="8" t="str">
        <f>IFERROR(INDEX(Bdd!AM:AM,tableau_congé!$C35),"")</f>
        <v/>
      </c>
      <c r="N35" s="8" t="str">
        <f>IFERROR(INDEX(Bdd!AN:AN,tableau_congé!$C35),"")</f>
        <v/>
      </c>
      <c r="O35" s="8" t="str">
        <f>IFERROR(INDEX(Bdd!AO:AO,tableau_congé!$C35),"")</f>
        <v/>
      </c>
      <c r="P35" s="8">
        <f t="shared" si="5"/>
        <v>0</v>
      </c>
      <c r="Q35" s="8" t="str">
        <f t="shared" ca="1" si="6"/>
        <v/>
      </c>
      <c r="R35" s="162" t="str">
        <f>IF(IFERROR(INDEX(Bdd!$AZ:$AZ,tableau_congé!C35),"x")=0,"x",IFERROR(INDEX(Bdd!$AZ:$AZ,tableau_congé!C35)," "))</f>
        <v xml:space="preserve"> </v>
      </c>
      <c r="S35" s="162" t="str">
        <f>IF(R35="x",R35,IFERROR(INDEX(Bdd!$BA:$BA,tableau_congé!C35),"  "))</f>
        <v xml:space="preserve">  </v>
      </c>
      <c r="T35" s="8" t="str">
        <f ca="1">IFERROR(ndex(Bdd!$AY:$AY,tableau_congé!C35),"")</f>
        <v/>
      </c>
    </row>
    <row r="36" spans="1:20" x14ac:dyDescent="0.25">
      <c r="A36">
        <f t="shared" si="0"/>
        <v>33</v>
      </c>
      <c r="B36" s="8" t="str">
        <f>IF(Bdd!AX54="Congé",ROW(Bdd!AX54),"")</f>
        <v/>
      </c>
      <c r="C36" s="8" t="str">
        <f t="shared" si="4"/>
        <v/>
      </c>
      <c r="D36" s="8" t="str">
        <f>IFERROR(INDEX(Bdd!AD:AD,tableau_congé!$C36),"")</f>
        <v/>
      </c>
      <c r="E36" s="8" t="str">
        <f>IFERROR(INDEX(Bdd!AE:AE,tableau_congé!$C36),"")</f>
        <v/>
      </c>
      <c r="F36" s="8" t="str">
        <f>IFERROR(INDEX(Bdd!AF:AF,tableau_congé!$C36),"")</f>
        <v/>
      </c>
      <c r="G36" s="8" t="str">
        <f>IFERROR(INDEX(Bdd!AG:AG,tableau_congé!$C36),"")</f>
        <v/>
      </c>
      <c r="H36" s="8" t="str">
        <f>IFERROR(INDEX(Bdd!AH:AH,tableau_congé!$C36),"")</f>
        <v/>
      </c>
      <c r="I36" s="8" t="str">
        <f>IFERROR(INDEX(Bdd!AI:AI,tableau_congé!$C36),"")</f>
        <v/>
      </c>
      <c r="J36" s="8" t="str">
        <f>IFERROR(INDEX(Bdd!AJ:AJ,tableau_congé!$C36),"")</f>
        <v/>
      </c>
      <c r="K36" s="8" t="str">
        <f>IFERROR(INDEX(Bdd!AK:AK,tableau_congé!$C36),"")</f>
        <v/>
      </c>
      <c r="L36" s="8" t="str">
        <f>IFERROR(INDEX(Bdd!AL:AL,tableau_congé!$C36),"")</f>
        <v/>
      </c>
      <c r="M36" s="8" t="str">
        <f>IFERROR(INDEX(Bdd!AM:AM,tableau_congé!$C36),"")</f>
        <v/>
      </c>
      <c r="N36" s="8" t="str">
        <f>IFERROR(INDEX(Bdd!AN:AN,tableau_congé!$C36),"")</f>
        <v/>
      </c>
      <c r="O36" s="8" t="str">
        <f>IFERROR(INDEX(Bdd!AO:AO,tableau_congé!$C36),"")</f>
        <v/>
      </c>
      <c r="P36" s="8">
        <f t="shared" si="5"/>
        <v>0</v>
      </c>
      <c r="Q36" s="8" t="str">
        <f t="shared" ca="1" si="6"/>
        <v/>
      </c>
      <c r="R36" s="162" t="str">
        <f>IF(IFERROR(INDEX(Bdd!$AZ:$AZ,tableau_congé!C36),"x")=0,"x",IFERROR(INDEX(Bdd!$AZ:$AZ,tableau_congé!C36)," "))</f>
        <v xml:space="preserve"> </v>
      </c>
      <c r="S36" s="162" t="str">
        <f>IF(R36="x",R36,IFERROR(INDEX(Bdd!$BA:$BA,tableau_congé!C36),"  "))</f>
        <v xml:space="preserve">  </v>
      </c>
      <c r="T36" s="8" t="str">
        <f ca="1">IFERROR(ndex(Bdd!$AY:$AY,tableau_congé!C36),"")</f>
        <v/>
      </c>
    </row>
    <row r="37" spans="1:20" x14ac:dyDescent="0.25">
      <c r="A37">
        <f t="shared" si="0"/>
        <v>34</v>
      </c>
      <c r="B37" s="8" t="str">
        <f>IF(Bdd!AX55="Congé",ROW(Bdd!AX55),"")</f>
        <v/>
      </c>
      <c r="C37" s="8" t="str">
        <f t="shared" si="4"/>
        <v/>
      </c>
      <c r="D37" s="8" t="str">
        <f>IFERROR(INDEX(Bdd!AD:AD,tableau_congé!$C37),"")</f>
        <v/>
      </c>
      <c r="E37" s="8" t="str">
        <f>IFERROR(INDEX(Bdd!AE:AE,tableau_congé!$C37),"")</f>
        <v/>
      </c>
      <c r="F37" s="8" t="str">
        <f>IFERROR(INDEX(Bdd!AF:AF,tableau_congé!$C37),"")</f>
        <v/>
      </c>
      <c r="G37" s="8" t="str">
        <f>IFERROR(INDEX(Bdd!AG:AG,tableau_congé!$C37),"")</f>
        <v/>
      </c>
      <c r="H37" s="8" t="str">
        <f>IFERROR(INDEX(Bdd!AH:AH,tableau_congé!$C37),"")</f>
        <v/>
      </c>
      <c r="I37" s="8" t="str">
        <f>IFERROR(INDEX(Bdd!AI:AI,tableau_congé!$C37),"")</f>
        <v/>
      </c>
      <c r="J37" s="8" t="str">
        <f>IFERROR(INDEX(Bdd!AJ:AJ,tableau_congé!$C37),"")</f>
        <v/>
      </c>
      <c r="K37" s="8" t="str">
        <f>IFERROR(INDEX(Bdd!AK:AK,tableau_congé!$C37),"")</f>
        <v/>
      </c>
      <c r="L37" s="8" t="str">
        <f>IFERROR(INDEX(Bdd!AL:AL,tableau_congé!$C37),"")</f>
        <v/>
      </c>
      <c r="M37" s="8" t="str">
        <f>IFERROR(INDEX(Bdd!AM:AM,tableau_congé!$C37),"")</f>
        <v/>
      </c>
      <c r="N37" s="8" t="str">
        <f>IFERROR(INDEX(Bdd!AN:AN,tableau_congé!$C37),"")</f>
        <v/>
      </c>
      <c r="O37" s="8" t="str">
        <f>IFERROR(INDEX(Bdd!AO:AO,tableau_congé!$C37),"")</f>
        <v/>
      </c>
      <c r="P37" s="8">
        <f t="shared" si="5"/>
        <v>0</v>
      </c>
      <c r="Q37" s="8" t="str">
        <f t="shared" ca="1" si="6"/>
        <v/>
      </c>
      <c r="R37" s="162" t="str">
        <f>IF(IFERROR(INDEX(Bdd!$AZ:$AZ,tableau_congé!C37),"x")=0,"x",IFERROR(INDEX(Bdd!$AZ:$AZ,tableau_congé!C37)," "))</f>
        <v xml:space="preserve"> </v>
      </c>
      <c r="S37" s="162" t="str">
        <f>IF(R37="x",R37,IFERROR(INDEX(Bdd!$BA:$BA,tableau_congé!C37),"  "))</f>
        <v xml:space="preserve">  </v>
      </c>
      <c r="T37" s="8" t="str">
        <f ca="1">IFERROR(ndex(Bdd!$AY:$AY,tableau_congé!C37),"")</f>
        <v/>
      </c>
    </row>
    <row r="38" spans="1:20" x14ac:dyDescent="0.25">
      <c r="A38">
        <f t="shared" si="0"/>
        <v>35</v>
      </c>
      <c r="B38" s="8">
        <f>IF(Bdd!AX56="Congé",ROW(Bdd!AX56),"")</f>
        <v>56</v>
      </c>
      <c r="C38" s="8" t="str">
        <f t="shared" si="4"/>
        <v/>
      </c>
      <c r="D38" s="8" t="str">
        <f>IFERROR(INDEX(Bdd!AD:AD,tableau_congé!$C38),"")</f>
        <v/>
      </c>
      <c r="E38" s="8" t="str">
        <f>IFERROR(INDEX(Bdd!AE:AE,tableau_congé!$C38),"")</f>
        <v/>
      </c>
      <c r="F38" s="8" t="str">
        <f>IFERROR(INDEX(Bdd!AF:AF,tableau_congé!$C38),"")</f>
        <v/>
      </c>
      <c r="G38" s="8" t="str">
        <f>IFERROR(INDEX(Bdd!AG:AG,tableau_congé!$C38),"")</f>
        <v/>
      </c>
      <c r="H38" s="8" t="str">
        <f>IFERROR(INDEX(Bdd!AH:AH,tableau_congé!$C38),"")</f>
        <v/>
      </c>
      <c r="I38" s="8" t="str">
        <f>IFERROR(INDEX(Bdd!AI:AI,tableau_congé!$C38),"")</f>
        <v/>
      </c>
      <c r="J38" s="8" t="str">
        <f>IFERROR(INDEX(Bdd!AJ:AJ,tableau_congé!$C38),"")</f>
        <v/>
      </c>
      <c r="K38" s="8" t="str">
        <f>IFERROR(INDEX(Bdd!AK:AK,tableau_congé!$C38),"")</f>
        <v/>
      </c>
      <c r="L38" s="8" t="str">
        <f>IFERROR(INDEX(Bdd!AL:AL,tableau_congé!$C38),"")</f>
        <v/>
      </c>
      <c r="M38" s="8" t="str">
        <f>IFERROR(INDEX(Bdd!AM:AM,tableau_congé!$C38),"")</f>
        <v/>
      </c>
      <c r="N38" s="8" t="str">
        <f>IFERROR(INDEX(Bdd!AN:AN,tableau_congé!$C38),"")</f>
        <v/>
      </c>
      <c r="O38" s="8" t="str">
        <f>IFERROR(INDEX(Bdd!AO:AO,tableau_congé!$C38),"")</f>
        <v/>
      </c>
      <c r="P38" s="8">
        <f t="shared" si="5"/>
        <v>0</v>
      </c>
      <c r="Q38" s="8" t="str">
        <f t="shared" ca="1" si="6"/>
        <v/>
      </c>
      <c r="R38" s="162" t="str">
        <f>IF(IFERROR(INDEX(Bdd!$AZ:$AZ,tableau_congé!C38),"x")=0,"x",IFERROR(INDEX(Bdd!$AZ:$AZ,tableau_congé!C38)," "))</f>
        <v xml:space="preserve"> </v>
      </c>
      <c r="S38" s="162" t="str">
        <f>IF(R38="x",R38,IFERROR(INDEX(Bdd!$BA:$BA,tableau_congé!C38),"  "))</f>
        <v xml:space="preserve">  </v>
      </c>
      <c r="T38" s="8" t="str">
        <f ca="1">IFERROR(ndex(Bdd!$AY:$AY,tableau_congé!C38),"")</f>
        <v/>
      </c>
    </row>
    <row r="39" spans="1:20" x14ac:dyDescent="0.25">
      <c r="A39">
        <f t="shared" si="0"/>
        <v>36</v>
      </c>
      <c r="B39" s="8" t="str">
        <f>IF(Bdd!AX57="Congé",ROW(Bdd!AX57),"")</f>
        <v/>
      </c>
      <c r="C39" s="8" t="str">
        <f t="shared" si="4"/>
        <v/>
      </c>
      <c r="D39" s="8" t="str">
        <f>IFERROR(INDEX(Bdd!AD:AD,tableau_congé!$C39),"")</f>
        <v/>
      </c>
      <c r="E39" s="8" t="str">
        <f>IFERROR(INDEX(Bdd!AE:AE,tableau_congé!$C39),"")</f>
        <v/>
      </c>
      <c r="F39" s="8" t="str">
        <f>IFERROR(INDEX(Bdd!AF:AF,tableau_congé!$C39),"")</f>
        <v/>
      </c>
      <c r="G39" s="8" t="str">
        <f>IFERROR(INDEX(Bdd!AG:AG,tableau_congé!$C39),"")</f>
        <v/>
      </c>
      <c r="H39" s="8" t="str">
        <f>IFERROR(INDEX(Bdd!AH:AH,tableau_congé!$C39),"")</f>
        <v/>
      </c>
      <c r="I39" s="8" t="str">
        <f>IFERROR(INDEX(Bdd!AI:AI,tableau_congé!$C39),"")</f>
        <v/>
      </c>
      <c r="J39" s="8" t="str">
        <f>IFERROR(INDEX(Bdd!AJ:AJ,tableau_congé!$C39),"")</f>
        <v/>
      </c>
      <c r="K39" s="8" t="str">
        <f>IFERROR(INDEX(Bdd!AK:AK,tableau_congé!$C39),"")</f>
        <v/>
      </c>
      <c r="L39" s="8" t="str">
        <f>IFERROR(INDEX(Bdd!AL:AL,tableau_congé!$C39),"")</f>
        <v/>
      </c>
      <c r="M39" s="8" t="str">
        <f>IFERROR(INDEX(Bdd!AM:AM,tableau_congé!$C39),"")</f>
        <v/>
      </c>
      <c r="N39" s="8" t="str">
        <f>IFERROR(INDEX(Bdd!AN:AN,tableau_congé!$C39),"")</f>
        <v/>
      </c>
      <c r="O39" s="8" t="str">
        <f>IFERROR(INDEX(Bdd!AO:AO,tableau_congé!$C39),"")</f>
        <v/>
      </c>
      <c r="P39" s="8">
        <f t="shared" si="5"/>
        <v>0</v>
      </c>
      <c r="Q39" s="8" t="str">
        <f t="shared" ca="1" si="6"/>
        <v/>
      </c>
      <c r="R39" s="162" t="str">
        <f>IF(IFERROR(INDEX(Bdd!$AZ:$AZ,tableau_congé!C39),"x")=0,"x",IFERROR(INDEX(Bdd!$AZ:$AZ,tableau_congé!C39)," "))</f>
        <v xml:space="preserve"> </v>
      </c>
      <c r="S39" s="162" t="str">
        <f>IF(R39="x",R39,IFERROR(INDEX(Bdd!$BA:$BA,tableau_congé!C39),"  "))</f>
        <v xml:space="preserve">  </v>
      </c>
      <c r="T39" s="8" t="str">
        <f ca="1">IFERROR(ndex(Bdd!$AY:$AY,tableau_congé!C39),"")</f>
        <v/>
      </c>
    </row>
    <row r="40" spans="1:20" x14ac:dyDescent="0.25">
      <c r="A40">
        <f t="shared" si="0"/>
        <v>37</v>
      </c>
      <c r="B40" s="8" t="str">
        <f>IF(Bdd!AX58="Congé",ROW(Bdd!AX58),"")</f>
        <v/>
      </c>
      <c r="C40" s="8" t="str">
        <f t="shared" si="4"/>
        <v/>
      </c>
      <c r="D40" s="8" t="str">
        <f>IFERROR(INDEX(Bdd!AD:AD,tableau_congé!$C40),"")</f>
        <v/>
      </c>
      <c r="E40" s="8" t="str">
        <f>IFERROR(INDEX(Bdd!AE:AE,tableau_congé!$C40),"")</f>
        <v/>
      </c>
      <c r="F40" s="8" t="str">
        <f>IFERROR(INDEX(Bdd!AF:AF,tableau_congé!$C40),"")</f>
        <v/>
      </c>
      <c r="G40" s="8" t="str">
        <f>IFERROR(INDEX(Bdd!AG:AG,tableau_congé!$C40),"")</f>
        <v/>
      </c>
      <c r="H40" s="8" t="str">
        <f>IFERROR(INDEX(Bdd!AH:AH,tableau_congé!$C40),"")</f>
        <v/>
      </c>
      <c r="I40" s="8" t="str">
        <f>IFERROR(INDEX(Bdd!AI:AI,tableau_congé!$C40),"")</f>
        <v/>
      </c>
      <c r="J40" s="8" t="str">
        <f>IFERROR(INDEX(Bdd!AJ:AJ,tableau_congé!$C40),"")</f>
        <v/>
      </c>
      <c r="K40" s="8" t="str">
        <f>IFERROR(INDEX(Bdd!AK:AK,tableau_congé!$C40),"")</f>
        <v/>
      </c>
      <c r="L40" s="8" t="str">
        <f>IFERROR(INDEX(Bdd!AL:AL,tableau_congé!$C40),"")</f>
        <v/>
      </c>
      <c r="M40" s="8" t="str">
        <f>IFERROR(INDEX(Bdd!AM:AM,tableau_congé!$C40),"")</f>
        <v/>
      </c>
      <c r="N40" s="8" t="str">
        <f>IFERROR(INDEX(Bdd!AN:AN,tableau_congé!$C40),"")</f>
        <v/>
      </c>
      <c r="O40" s="8" t="str">
        <f>IFERROR(INDEX(Bdd!AO:AO,tableau_congé!$C40),"")</f>
        <v/>
      </c>
      <c r="P40" s="8">
        <f t="shared" si="5"/>
        <v>0</v>
      </c>
      <c r="Q40" s="8" t="str">
        <f t="shared" ca="1" si="6"/>
        <v/>
      </c>
      <c r="R40" s="162" t="str">
        <f>IF(IFERROR(INDEX(Bdd!$AZ:$AZ,tableau_congé!C40),"x")=0,"x",IFERROR(INDEX(Bdd!$AZ:$AZ,tableau_congé!C40)," "))</f>
        <v xml:space="preserve"> </v>
      </c>
      <c r="S40" s="162" t="str">
        <f>IF(R40="x",R40,IFERROR(INDEX(Bdd!$BA:$BA,tableau_congé!C40),"  "))</f>
        <v xml:space="preserve">  </v>
      </c>
      <c r="T40" s="8" t="str">
        <f ca="1">IFERROR(ndex(Bdd!$AY:$AY,tableau_congé!C40),"")</f>
        <v/>
      </c>
    </row>
    <row r="41" spans="1:20" x14ac:dyDescent="0.25">
      <c r="A41">
        <f t="shared" si="0"/>
        <v>38</v>
      </c>
      <c r="B41" s="8">
        <f>IF(Bdd!AX59="Congé",ROW(Bdd!AX59),"")</f>
        <v>59</v>
      </c>
      <c r="C41" s="8" t="str">
        <f t="shared" si="4"/>
        <v/>
      </c>
      <c r="D41" s="8" t="str">
        <f>IFERROR(INDEX(Bdd!AD:AD,tableau_congé!$C41),"")</f>
        <v/>
      </c>
      <c r="E41" s="8" t="str">
        <f>IFERROR(INDEX(Bdd!AE:AE,tableau_congé!$C41),"")</f>
        <v/>
      </c>
      <c r="F41" s="8" t="str">
        <f>IFERROR(INDEX(Bdd!AF:AF,tableau_congé!$C41),"")</f>
        <v/>
      </c>
      <c r="G41" s="8" t="str">
        <f>IFERROR(INDEX(Bdd!AG:AG,tableau_congé!$C41),"")</f>
        <v/>
      </c>
      <c r="H41" s="8" t="str">
        <f>IFERROR(INDEX(Bdd!AH:AH,tableau_congé!$C41),"")</f>
        <v/>
      </c>
      <c r="I41" s="8" t="str">
        <f>IFERROR(INDEX(Bdd!AI:AI,tableau_congé!$C41),"")</f>
        <v/>
      </c>
      <c r="J41" s="8" t="str">
        <f>IFERROR(INDEX(Bdd!AJ:AJ,tableau_congé!$C41),"")</f>
        <v/>
      </c>
      <c r="K41" s="8" t="str">
        <f>IFERROR(INDEX(Bdd!AK:AK,tableau_congé!$C41),"")</f>
        <v/>
      </c>
      <c r="L41" s="8" t="str">
        <f>IFERROR(INDEX(Bdd!AL:AL,tableau_congé!$C41),"")</f>
        <v/>
      </c>
      <c r="M41" s="8" t="str">
        <f>IFERROR(INDEX(Bdd!AM:AM,tableau_congé!$C41),"")</f>
        <v/>
      </c>
      <c r="N41" s="8" t="str">
        <f>IFERROR(INDEX(Bdd!AN:AN,tableau_congé!$C41),"")</f>
        <v/>
      </c>
      <c r="O41" s="8" t="str">
        <f>IFERROR(INDEX(Bdd!AO:AO,tableau_congé!$C41),"")</f>
        <v/>
      </c>
      <c r="P41" s="8">
        <f t="shared" si="5"/>
        <v>0</v>
      </c>
      <c r="Q41" s="8" t="str">
        <f t="shared" ca="1" si="6"/>
        <v/>
      </c>
      <c r="R41" s="162" t="str">
        <f>IF(IFERROR(INDEX(Bdd!$AZ:$AZ,tableau_congé!C41),"x")=0,"x",IFERROR(INDEX(Bdd!$AZ:$AZ,tableau_congé!C41)," "))</f>
        <v xml:space="preserve"> </v>
      </c>
      <c r="S41" s="162" t="str">
        <f>IF(R41="x",R41,IFERROR(INDEX(Bdd!$BA:$BA,tableau_congé!C41),"  "))</f>
        <v xml:space="preserve">  </v>
      </c>
      <c r="T41" s="8" t="str">
        <f ca="1">IFERROR(ndex(Bdd!$AY:$AY,tableau_congé!C41),"")</f>
        <v/>
      </c>
    </row>
    <row r="42" spans="1:20" x14ac:dyDescent="0.25">
      <c r="A42">
        <f t="shared" si="0"/>
        <v>39</v>
      </c>
      <c r="B42" s="8" t="str">
        <f>IF(Bdd!AX60="Congé",ROW(Bdd!AX60),"")</f>
        <v/>
      </c>
      <c r="C42" s="8" t="str">
        <f t="shared" si="4"/>
        <v/>
      </c>
      <c r="D42" s="8" t="str">
        <f>IFERROR(INDEX(Bdd!AD:AD,tableau_congé!$C42),"")</f>
        <v/>
      </c>
      <c r="E42" s="8" t="str">
        <f>IFERROR(INDEX(Bdd!AE:AE,tableau_congé!$C42),"")</f>
        <v/>
      </c>
      <c r="F42" s="8" t="str">
        <f>IFERROR(INDEX(Bdd!AF:AF,tableau_congé!$C42),"")</f>
        <v/>
      </c>
      <c r="G42" s="8" t="str">
        <f>IFERROR(INDEX(Bdd!AG:AG,tableau_congé!$C42),"")</f>
        <v/>
      </c>
      <c r="H42" s="8" t="str">
        <f>IFERROR(INDEX(Bdd!AH:AH,tableau_congé!$C42),"")</f>
        <v/>
      </c>
      <c r="I42" s="8" t="str">
        <f>IFERROR(INDEX(Bdd!AI:AI,tableau_congé!$C42),"")</f>
        <v/>
      </c>
      <c r="J42" s="8" t="str">
        <f>IFERROR(INDEX(Bdd!AJ:AJ,tableau_congé!$C42),"")</f>
        <v/>
      </c>
      <c r="K42" s="8" t="str">
        <f>IFERROR(INDEX(Bdd!AK:AK,tableau_congé!$C42),"")</f>
        <v/>
      </c>
      <c r="L42" s="8" t="str">
        <f>IFERROR(INDEX(Bdd!AL:AL,tableau_congé!$C42),"")</f>
        <v/>
      </c>
      <c r="M42" s="8" t="str">
        <f>IFERROR(INDEX(Bdd!AM:AM,tableau_congé!$C42),"")</f>
        <v/>
      </c>
      <c r="N42" s="8" t="str">
        <f>IFERROR(INDEX(Bdd!AN:AN,tableau_congé!$C42),"")</f>
        <v/>
      </c>
      <c r="O42" s="8" t="str">
        <f>IFERROR(INDEX(Bdd!AO:AO,tableau_congé!$C42),"")</f>
        <v/>
      </c>
      <c r="P42" s="8">
        <f t="shared" si="5"/>
        <v>0</v>
      </c>
      <c r="Q42" s="8" t="str">
        <f t="shared" ca="1" si="6"/>
        <v/>
      </c>
      <c r="R42" s="162" t="str">
        <f>IF(IFERROR(INDEX(Bdd!$AZ:$AZ,tableau_congé!C42),"x")=0,"x",IFERROR(INDEX(Bdd!$AZ:$AZ,tableau_congé!C42)," "))</f>
        <v xml:space="preserve"> </v>
      </c>
      <c r="S42" s="162" t="str">
        <f>IF(R42="x",R42,IFERROR(INDEX(Bdd!$BA:$BA,tableau_congé!C42),"  "))</f>
        <v xml:space="preserve">  </v>
      </c>
      <c r="T42" s="8" t="str">
        <f ca="1">IFERROR(ndex(Bdd!$AY:$AY,tableau_congé!C42),"")</f>
        <v/>
      </c>
    </row>
    <row r="43" spans="1:20" x14ac:dyDescent="0.25">
      <c r="A43">
        <f t="shared" si="0"/>
        <v>40</v>
      </c>
      <c r="B43" s="8" t="str">
        <f>IF(Bdd!AX61="Congé",ROW(Bdd!AX61),"")</f>
        <v/>
      </c>
      <c r="C43" s="8" t="str">
        <f t="shared" si="4"/>
        <v/>
      </c>
      <c r="D43" s="8" t="str">
        <f>IFERROR(INDEX(Bdd!AD:AD,tableau_congé!$C43),"")</f>
        <v/>
      </c>
      <c r="E43" s="8" t="str">
        <f>IFERROR(INDEX(Bdd!AE:AE,tableau_congé!$C43),"")</f>
        <v/>
      </c>
      <c r="F43" s="8" t="str">
        <f>IFERROR(INDEX(Bdd!AF:AF,tableau_congé!$C43),"")</f>
        <v/>
      </c>
      <c r="G43" s="8" t="str">
        <f>IFERROR(INDEX(Bdd!AG:AG,tableau_congé!$C43),"")</f>
        <v/>
      </c>
      <c r="H43" s="8" t="str">
        <f>IFERROR(INDEX(Bdd!AH:AH,tableau_congé!$C43),"")</f>
        <v/>
      </c>
      <c r="I43" s="8" t="str">
        <f>IFERROR(INDEX(Bdd!AI:AI,tableau_congé!$C43),"")</f>
        <v/>
      </c>
      <c r="J43" s="8" t="str">
        <f>IFERROR(INDEX(Bdd!AJ:AJ,tableau_congé!$C43),"")</f>
        <v/>
      </c>
      <c r="K43" s="8" t="str">
        <f>IFERROR(INDEX(Bdd!AK:AK,tableau_congé!$C43),"")</f>
        <v/>
      </c>
      <c r="L43" s="8" t="str">
        <f>IFERROR(INDEX(Bdd!AL:AL,tableau_congé!$C43),"")</f>
        <v/>
      </c>
      <c r="M43" s="8" t="str">
        <f>IFERROR(INDEX(Bdd!AM:AM,tableau_congé!$C43),"")</f>
        <v/>
      </c>
      <c r="N43" s="8" t="str">
        <f>IFERROR(INDEX(Bdd!AN:AN,tableau_congé!$C43),"")</f>
        <v/>
      </c>
      <c r="O43" s="8" t="str">
        <f>IFERROR(INDEX(Bdd!AO:AO,tableau_congé!$C43),"")</f>
        <v/>
      </c>
      <c r="P43" s="8">
        <f t="shared" si="5"/>
        <v>0</v>
      </c>
      <c r="Q43" s="8" t="str">
        <f t="shared" ca="1" si="6"/>
        <v/>
      </c>
      <c r="R43" s="162" t="str">
        <f>IF(IFERROR(INDEX(Bdd!$AZ:$AZ,tableau_congé!C43),"x")=0,"x",IFERROR(INDEX(Bdd!$AZ:$AZ,tableau_congé!C43)," "))</f>
        <v xml:space="preserve"> </v>
      </c>
      <c r="S43" s="162" t="str">
        <f>IF(R43="x",R43,IFERROR(INDEX(Bdd!$BA:$BA,tableau_congé!C43),"  "))</f>
        <v xml:space="preserve">  </v>
      </c>
      <c r="T43" s="8" t="str">
        <f ca="1">IFERROR(ndex(Bdd!$AY:$AY,tableau_congé!C43),"")</f>
        <v/>
      </c>
    </row>
    <row r="44" spans="1:20" x14ac:dyDescent="0.25">
      <c r="A44">
        <f t="shared" si="0"/>
        <v>41</v>
      </c>
      <c r="B44" s="8" t="str">
        <f>IF(Bdd!AX62="Congé",ROW(Bdd!AX62),"")</f>
        <v/>
      </c>
      <c r="C44" s="8" t="str">
        <f t="shared" si="4"/>
        <v/>
      </c>
      <c r="D44" s="8" t="str">
        <f>IFERROR(INDEX(Bdd!AD:AD,tableau_congé!$C44),"")</f>
        <v/>
      </c>
      <c r="E44" s="8" t="str">
        <f>IFERROR(INDEX(Bdd!AE:AE,tableau_congé!$C44),"")</f>
        <v/>
      </c>
      <c r="F44" s="8" t="str">
        <f>IFERROR(INDEX(Bdd!AF:AF,tableau_congé!$C44),"")</f>
        <v/>
      </c>
      <c r="G44" s="8" t="str">
        <f>IFERROR(INDEX(Bdd!AG:AG,tableau_congé!$C44),"")</f>
        <v/>
      </c>
      <c r="H44" s="8" t="str">
        <f>IFERROR(INDEX(Bdd!AH:AH,tableau_congé!$C44),"")</f>
        <v/>
      </c>
      <c r="I44" s="8" t="str">
        <f>IFERROR(INDEX(Bdd!AI:AI,tableau_congé!$C44),"")</f>
        <v/>
      </c>
      <c r="J44" s="8" t="str">
        <f>IFERROR(INDEX(Bdd!AJ:AJ,tableau_congé!$C44),"")</f>
        <v/>
      </c>
      <c r="K44" s="8" t="str">
        <f>IFERROR(INDEX(Bdd!AK:AK,tableau_congé!$C44),"")</f>
        <v/>
      </c>
      <c r="L44" s="8" t="str">
        <f>IFERROR(INDEX(Bdd!AL:AL,tableau_congé!$C44),"")</f>
        <v/>
      </c>
      <c r="M44" s="8" t="str">
        <f>IFERROR(INDEX(Bdd!AM:AM,tableau_congé!$C44),"")</f>
        <v/>
      </c>
      <c r="N44" s="8" t="str">
        <f>IFERROR(INDEX(Bdd!AN:AN,tableau_congé!$C44),"")</f>
        <v/>
      </c>
      <c r="O44" s="8" t="str">
        <f>IFERROR(INDEX(Bdd!AO:AO,tableau_congé!$C44),"")</f>
        <v/>
      </c>
      <c r="P44" s="8">
        <f t="shared" si="5"/>
        <v>0</v>
      </c>
      <c r="Q44" s="8" t="str">
        <f t="shared" ca="1" si="6"/>
        <v/>
      </c>
      <c r="R44" s="162" t="str">
        <f>IF(IFERROR(INDEX(Bdd!$AZ:$AZ,tableau_congé!C44),"x")=0,"x",IFERROR(INDEX(Bdd!$AZ:$AZ,tableau_congé!C44)," "))</f>
        <v xml:space="preserve"> </v>
      </c>
      <c r="S44" s="162" t="str">
        <f>IF(R44="x",R44,IFERROR(INDEX(Bdd!$BA:$BA,tableau_congé!C44),"  "))</f>
        <v xml:space="preserve">  </v>
      </c>
      <c r="T44" s="8" t="str">
        <f ca="1">IFERROR(ndex(Bdd!$AY:$AY,tableau_congé!C44),"")</f>
        <v/>
      </c>
    </row>
    <row r="45" spans="1:20" x14ac:dyDescent="0.25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162"/>
      <c r="S45" s="162"/>
      <c r="T45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B12"/>
  <sheetViews>
    <sheetView workbookViewId="0">
      <selection activeCell="B9" sqref="B9"/>
    </sheetView>
  </sheetViews>
  <sheetFormatPr baseColWidth="10" defaultRowHeight="15" x14ac:dyDescent="0.25"/>
  <sheetData>
    <row r="1" spans="1:2" x14ac:dyDescent="0.25">
      <c r="A1" t="s">
        <v>44</v>
      </c>
      <c r="B1" s="7" t="s">
        <v>7</v>
      </c>
    </row>
    <row r="2" spans="1:2" x14ac:dyDescent="0.25">
      <c r="A2" t="s">
        <v>45</v>
      </c>
      <c r="B2" t="s">
        <v>906</v>
      </c>
    </row>
    <row r="3" spans="1:2" x14ac:dyDescent="0.25">
      <c r="A3" t="s">
        <v>905</v>
      </c>
      <c r="B3" s="7" t="s">
        <v>881</v>
      </c>
    </row>
    <row r="4" spans="1:2" x14ac:dyDescent="0.25">
      <c r="A4" t="s">
        <v>47</v>
      </c>
      <c r="B4" t="s">
        <v>882</v>
      </c>
    </row>
    <row r="5" spans="1:2" x14ac:dyDescent="0.25">
      <c r="A5" t="s">
        <v>48</v>
      </c>
      <c r="B5" s="7" t="s">
        <v>883</v>
      </c>
    </row>
    <row r="6" spans="1:2" x14ac:dyDescent="0.25">
      <c r="A6" t="s">
        <v>49</v>
      </c>
      <c r="B6" t="s">
        <v>884</v>
      </c>
    </row>
    <row r="7" spans="1:2" x14ac:dyDescent="0.25">
      <c r="A7" t="s">
        <v>50</v>
      </c>
      <c r="B7" s="7" t="s">
        <v>907</v>
      </c>
    </row>
    <row r="8" spans="1:2" x14ac:dyDescent="0.25">
      <c r="A8" t="s">
        <v>51</v>
      </c>
    </row>
    <row r="9" spans="1:2" x14ac:dyDescent="0.25">
      <c r="A9" t="s">
        <v>55</v>
      </c>
    </row>
    <row r="10" spans="1:2" x14ac:dyDescent="0.25">
      <c r="A10" t="s">
        <v>52</v>
      </c>
    </row>
    <row r="11" spans="1:2" x14ac:dyDescent="0.25">
      <c r="A11" t="s">
        <v>53</v>
      </c>
    </row>
    <row r="12" spans="1:2" x14ac:dyDescent="0.25">
      <c r="A12" t="s">
        <v>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M10"/>
  <sheetViews>
    <sheetView workbookViewId="0">
      <selection activeCell="H10" sqref="H10:L10"/>
    </sheetView>
  </sheetViews>
  <sheetFormatPr baseColWidth="10" defaultRowHeight="22.5" customHeight="1" x14ac:dyDescent="0.25"/>
  <cols>
    <col min="2" max="2" width="15.5703125" customWidth="1"/>
    <col min="9" max="9" width="20.28515625" customWidth="1"/>
    <col min="11" max="11" width="13.42578125" customWidth="1"/>
    <col min="13" max="13" width="64.5703125" customWidth="1"/>
  </cols>
  <sheetData>
    <row r="1" spans="1:13" ht="22.5" customHeight="1" x14ac:dyDescent="0.25">
      <c r="A1" s="40"/>
      <c r="B1" s="40" t="s">
        <v>142</v>
      </c>
      <c r="C1" s="40"/>
      <c r="D1" s="40" t="s">
        <v>989</v>
      </c>
      <c r="E1" s="40"/>
      <c r="F1" s="40"/>
      <c r="G1" s="40"/>
    </row>
    <row r="2" spans="1:13" ht="22.5" customHeight="1" x14ac:dyDescent="0.25">
      <c r="A2" s="40"/>
      <c r="B2" s="34" t="s">
        <v>1026</v>
      </c>
      <c r="C2" s="40"/>
      <c r="D2" s="40">
        <f>IFERROR(MATCH(B2,Bdd!AX:AX,0),0)</f>
        <v>0</v>
      </c>
      <c r="E2" s="40"/>
      <c r="F2" s="40"/>
      <c r="G2" s="40"/>
      <c r="K2" t="s">
        <v>993</v>
      </c>
      <c r="L2" t="b">
        <f ca="1">NOT(ISERROR(L4))</f>
        <v>0</v>
      </c>
    </row>
    <row r="3" spans="1:13" ht="22.5" customHeight="1" x14ac:dyDescent="0.25">
      <c r="A3" s="40"/>
      <c r="B3" s="40"/>
      <c r="C3" s="40"/>
      <c r="D3" s="40"/>
      <c r="E3" s="40"/>
      <c r="F3" s="40"/>
      <c r="G3" s="40"/>
    </row>
    <row r="4" spans="1:13" ht="22.5" customHeight="1" x14ac:dyDescent="0.25">
      <c r="I4" t="s">
        <v>43</v>
      </c>
      <c r="J4">
        <v>42</v>
      </c>
      <c r="L4" t="e">
        <f ca="1">SEARCH($B$2,OFFSET(Bdd!AW21,recherche!J4,recherche!J5,,),1)</f>
        <v>#VALUE!</v>
      </c>
      <c r="M4">
        <f ca="1">OFFSET(Bdd!$AW$21,recherche!J4,recherche!J5,,)</f>
        <v>0</v>
      </c>
    </row>
    <row r="5" spans="1:13" ht="22.5" customHeight="1" x14ac:dyDescent="0.25">
      <c r="I5" t="s">
        <v>990</v>
      </c>
      <c r="J5">
        <v>5</v>
      </c>
    </row>
    <row r="7" spans="1:13" ht="22.5" customHeight="1" x14ac:dyDescent="0.25">
      <c r="B7" t="s">
        <v>992</v>
      </c>
      <c r="D7">
        <f>SEARCH("azerty",B7:B8,1)</f>
        <v>5</v>
      </c>
    </row>
    <row r="8" spans="1:13" ht="22.5" customHeight="1" x14ac:dyDescent="0.25">
      <c r="B8" t="s">
        <v>991</v>
      </c>
      <c r="G8" t="s">
        <v>143</v>
      </c>
      <c r="H8">
        <f>J4-2</f>
        <v>40</v>
      </c>
    </row>
    <row r="9" spans="1:13" ht="22.5" customHeight="1" x14ac:dyDescent="0.25">
      <c r="G9" t="s">
        <v>123</v>
      </c>
      <c r="H9" t="str">
        <f>Bdd!AX21</f>
        <v>DT</v>
      </c>
      <c r="I9" t="str">
        <f>Bdd!AY21</f>
        <v>En tete</v>
      </c>
      <c r="J9" t="str">
        <f>Bdd!AZ21</f>
        <v>debut</v>
      </c>
      <c r="K9" t="str">
        <f>Bdd!BA21</f>
        <v>fin</v>
      </c>
      <c r="L9" t="str">
        <f>Bdd!BB21</f>
        <v>Nom</v>
      </c>
    </row>
    <row r="10" spans="1:13" ht="22.5" customHeight="1" x14ac:dyDescent="0.25">
      <c r="G10">
        <f>J4+21</f>
        <v>63</v>
      </c>
      <c r="H10">
        <f>INDEX(Bdd!1:1048576,recherche!$G$10,COLUMN(Bdd!AX21))</f>
        <v>0</v>
      </c>
      <c r="I10">
        <f>INDEX(Bdd!1:1048576,recherche!$G$10,COLUMN(Bdd!AY21))</f>
        <v>0</v>
      </c>
      <c r="J10" s="212">
        <f>INDEX(Bdd!1:1048576,recherche!$G$10,COLUMN(Bdd!AZ21))</f>
        <v>0</v>
      </c>
      <c r="K10" s="212">
        <f>INDEX(Bdd!1:1048576,recherche!$G$10,COLUMN(Bdd!BA21))</f>
        <v>0</v>
      </c>
      <c r="L10">
        <f>INDEX(Bdd!1:1048576,recherche!$G$10,COLUMN(Bdd!BB21))</f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3" name="Scroll Bar 1">
              <controlPr defaultSize="0" autoPict="0">
                <anchor moveWithCells="1">
                  <from>
                    <xdr:col>10</xdr:col>
                    <xdr:colOff>104775</xdr:colOff>
                    <xdr:row>3</xdr:row>
                    <xdr:rowOff>95250</xdr:rowOff>
                  </from>
                  <to>
                    <xdr:col>10</xdr:col>
                    <xdr:colOff>885825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0" r:id="rId4" name="Scroll Bar 2">
              <controlPr defaultSize="0" autoPict="0">
                <anchor moveWithCells="1">
                  <from>
                    <xdr:col>10</xdr:col>
                    <xdr:colOff>104775</xdr:colOff>
                    <xdr:row>4</xdr:row>
                    <xdr:rowOff>95250</xdr:rowOff>
                  </from>
                  <to>
                    <xdr:col>10</xdr:col>
                    <xdr:colOff>885825</xdr:colOff>
                    <xdr:row>4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S62"/>
  <sheetViews>
    <sheetView tabSelected="1" topLeftCell="AY1" zoomScale="85" zoomScaleNormal="85" workbookViewId="0">
      <pane ySplit="21" topLeftCell="A22" activePane="bottomLeft" state="frozenSplit"/>
      <selection pane="bottomLeft" activeCell="BC22" sqref="BC22:BC63"/>
    </sheetView>
  </sheetViews>
  <sheetFormatPr baseColWidth="10" defaultColWidth="4.42578125" defaultRowHeight="24.75" customHeight="1" x14ac:dyDescent="0.25"/>
  <cols>
    <col min="1" max="1" width="6.28515625" style="65" customWidth="1"/>
    <col min="2" max="25" width="3.28515625" style="65" customWidth="1"/>
    <col min="26" max="26" width="2.7109375" style="65" customWidth="1"/>
    <col min="27" max="27" width="5.28515625" style="65" customWidth="1"/>
    <col min="28" max="28" width="2.85546875" style="65" customWidth="1"/>
    <col min="29" max="29" width="4.42578125" style="214"/>
    <col min="30" max="49" width="4" style="214" customWidth="1"/>
    <col min="50" max="50" width="10" style="214" customWidth="1"/>
    <col min="51" max="51" width="46.7109375" style="65" customWidth="1"/>
    <col min="52" max="53" width="15.5703125" style="213" customWidth="1"/>
    <col min="54" max="54" width="74.42578125" style="65" customWidth="1"/>
    <col min="55" max="55" width="42.28515625" style="65" customWidth="1"/>
    <col min="56" max="65" width="4.42578125" style="65"/>
    <col min="66" max="66" width="22.5703125" style="65" customWidth="1"/>
    <col min="67" max="67" width="4.42578125" style="65"/>
    <col min="68" max="68" width="7.140625" style="65" customWidth="1"/>
    <col min="69" max="16384" width="4.42578125" style="65"/>
  </cols>
  <sheetData>
    <row r="1" spans="1:66" ht="24.75" customHeight="1" x14ac:dyDescent="0.25">
      <c r="A1" s="65" t="s">
        <v>23</v>
      </c>
      <c r="B1" s="65" t="s">
        <v>23</v>
      </c>
      <c r="C1" s="65" t="s">
        <v>23</v>
      </c>
      <c r="D1" s="65" t="s">
        <v>23</v>
      </c>
      <c r="E1" s="65" t="s">
        <v>23</v>
      </c>
      <c r="F1" s="65" t="s">
        <v>23</v>
      </c>
      <c r="G1" s="65" t="s">
        <v>23</v>
      </c>
      <c r="H1" s="65" t="s">
        <v>23</v>
      </c>
      <c r="I1" s="65" t="s">
        <v>23</v>
      </c>
      <c r="J1" s="65" t="s">
        <v>23</v>
      </c>
      <c r="K1" s="65" t="s">
        <v>23</v>
      </c>
      <c r="L1" s="65" t="s">
        <v>23</v>
      </c>
      <c r="M1" s="65" t="s">
        <v>23</v>
      </c>
      <c r="N1" s="65" t="s">
        <v>23</v>
      </c>
      <c r="O1" s="65" t="s">
        <v>23</v>
      </c>
      <c r="P1" s="65" t="s">
        <v>23</v>
      </c>
      <c r="Q1" s="65" t="s">
        <v>23</v>
      </c>
      <c r="R1" s="65" t="s">
        <v>23</v>
      </c>
      <c r="S1" s="65" t="s">
        <v>23</v>
      </c>
      <c r="T1" s="65" t="s">
        <v>23</v>
      </c>
      <c r="U1" s="65" t="s">
        <v>23</v>
      </c>
      <c r="V1" s="65" t="s">
        <v>23</v>
      </c>
      <c r="W1" s="65" t="s">
        <v>23</v>
      </c>
      <c r="X1" s="65" t="s">
        <v>23</v>
      </c>
      <c r="Y1" s="65" t="s">
        <v>23</v>
      </c>
      <c r="Z1" s="65" t="s">
        <v>23</v>
      </c>
      <c r="AA1" s="65" t="s">
        <v>23</v>
      </c>
      <c r="AB1" s="65" t="s">
        <v>23</v>
      </c>
      <c r="AC1" s="65" t="s">
        <v>23</v>
      </c>
      <c r="AD1" s="65" t="s">
        <v>23</v>
      </c>
      <c r="AE1" s="65" t="s">
        <v>23</v>
      </c>
      <c r="AF1" s="65" t="s">
        <v>23</v>
      </c>
      <c r="AG1" s="65" t="s">
        <v>23</v>
      </c>
      <c r="AH1" s="65" t="s">
        <v>23</v>
      </c>
      <c r="AI1" s="65" t="s">
        <v>23</v>
      </c>
      <c r="AJ1" s="65" t="s">
        <v>23</v>
      </c>
      <c r="AK1" s="65" t="s">
        <v>23</v>
      </c>
      <c r="AL1" s="65" t="s">
        <v>23</v>
      </c>
      <c r="AM1" s="65" t="s">
        <v>23</v>
      </c>
      <c r="AN1" s="65" t="s">
        <v>23</v>
      </c>
      <c r="AO1" s="65" t="s">
        <v>23</v>
      </c>
      <c r="AP1" s="65" t="s">
        <v>23</v>
      </c>
      <c r="AQ1" s="65" t="s">
        <v>23</v>
      </c>
      <c r="AR1" s="65" t="s">
        <v>23</v>
      </c>
      <c r="AS1" s="65" t="s">
        <v>23</v>
      </c>
      <c r="AT1" s="65" t="s">
        <v>23</v>
      </c>
      <c r="AU1" s="65" t="s">
        <v>23</v>
      </c>
      <c r="AV1" s="65" t="s">
        <v>23</v>
      </c>
      <c r="AW1" s="65" t="s">
        <v>23</v>
      </c>
      <c r="AX1" s="65" t="s">
        <v>23</v>
      </c>
      <c r="AY1" s="65">
        <f>COUNTA(AC:AC)-20</f>
        <v>41</v>
      </c>
      <c r="AZ1" s="213" t="s">
        <v>909</v>
      </c>
      <c r="BA1" s="213" t="s">
        <v>23</v>
      </c>
      <c r="BB1" s="65" t="s">
        <v>23</v>
      </c>
      <c r="BD1" s="65" t="s">
        <v>91</v>
      </c>
      <c r="BE1" s="65">
        <v>2</v>
      </c>
      <c r="BI1" s="65" t="s">
        <v>93</v>
      </c>
      <c r="BN1" s="65">
        <f>COLUMN()</f>
        <v>66</v>
      </c>
    </row>
    <row r="2" spans="1:66" ht="24.75" customHeight="1" x14ac:dyDescent="0.25">
      <c r="A2" s="65" t="s">
        <v>23</v>
      </c>
      <c r="B2" s="65" t="s">
        <v>23</v>
      </c>
      <c r="C2" s="65" t="s">
        <v>23</v>
      </c>
      <c r="D2" s="65" t="s">
        <v>23</v>
      </c>
      <c r="E2" s="65" t="s">
        <v>23</v>
      </c>
      <c r="F2" s="65" t="s">
        <v>23</v>
      </c>
      <c r="G2" s="65" t="s">
        <v>23</v>
      </c>
      <c r="H2" s="65" t="s">
        <v>23</v>
      </c>
      <c r="I2" s="65" t="s">
        <v>23</v>
      </c>
      <c r="J2" s="65" t="s">
        <v>23</v>
      </c>
      <c r="K2" s="65" t="s">
        <v>23</v>
      </c>
      <c r="L2" s="65" t="s">
        <v>23</v>
      </c>
      <c r="M2" s="65" t="s">
        <v>23</v>
      </c>
      <c r="N2" s="65" t="s">
        <v>23</v>
      </c>
      <c r="O2" s="65" t="s">
        <v>23</v>
      </c>
      <c r="P2" s="65" t="s">
        <v>23</v>
      </c>
      <c r="Q2" s="65" t="s">
        <v>23</v>
      </c>
      <c r="R2" s="65" t="s">
        <v>23</v>
      </c>
      <c r="S2" s="65" t="s">
        <v>23</v>
      </c>
      <c r="T2" s="65" t="s">
        <v>23</v>
      </c>
      <c r="U2" s="65" t="s">
        <v>23</v>
      </c>
      <c r="V2" s="65" t="s">
        <v>23</v>
      </c>
      <c r="W2" s="65" t="s">
        <v>23</v>
      </c>
      <c r="X2" s="65" t="s">
        <v>23</v>
      </c>
      <c r="Y2" s="65" t="s">
        <v>23</v>
      </c>
      <c r="Z2" s="65" t="s">
        <v>23</v>
      </c>
      <c r="AA2" s="65" t="s">
        <v>23</v>
      </c>
      <c r="AB2" s="65" t="s">
        <v>23</v>
      </c>
      <c r="AC2" s="65"/>
      <c r="AD2" s="65" t="s">
        <v>23</v>
      </c>
      <c r="AE2" s="65" t="s">
        <v>23</v>
      </c>
      <c r="AF2" s="65" t="s">
        <v>23</v>
      </c>
      <c r="AG2" s="65" t="s">
        <v>23</v>
      </c>
      <c r="AH2" s="65" t="s">
        <v>23</v>
      </c>
      <c r="AI2" s="65" t="s">
        <v>23</v>
      </c>
      <c r="AJ2" s="65" t="s">
        <v>23</v>
      </c>
      <c r="AK2" s="65" t="s">
        <v>23</v>
      </c>
      <c r="AL2" s="65" t="s">
        <v>23</v>
      </c>
      <c r="AM2" s="65" t="s">
        <v>23</v>
      </c>
      <c r="AN2" s="65" t="s">
        <v>23</v>
      </c>
      <c r="AO2" s="65" t="s">
        <v>23</v>
      </c>
      <c r="AP2" s="65" t="s">
        <v>23</v>
      </c>
      <c r="AQ2" s="65" t="s">
        <v>23</v>
      </c>
      <c r="AR2" s="65" t="s">
        <v>23</v>
      </c>
      <c r="AS2" s="65" t="s">
        <v>23</v>
      </c>
      <c r="AT2" s="65" t="s">
        <v>23</v>
      </c>
      <c r="AU2" s="65" t="s">
        <v>23</v>
      </c>
      <c r="AV2" s="65" t="s">
        <v>23</v>
      </c>
      <c r="AW2" s="65" t="s">
        <v>23</v>
      </c>
      <c r="AX2" s="65" t="s">
        <v>23</v>
      </c>
      <c r="AY2" s="65" t="s">
        <v>43</v>
      </c>
      <c r="AZ2" s="213" t="s">
        <v>23</v>
      </c>
      <c r="BA2" s="213" t="s">
        <v>23</v>
      </c>
      <c r="BB2" s="65" t="s">
        <v>23</v>
      </c>
      <c r="BD2" s="65">
        <v>1</v>
      </c>
      <c r="BE2" s="65" t="s">
        <v>87</v>
      </c>
      <c r="BI2" s="65">
        <f>COUNTA(AC:AC)+2</f>
        <v>63</v>
      </c>
    </row>
    <row r="3" spans="1:66" ht="24.75" customHeight="1" x14ac:dyDescent="0.25">
      <c r="A3" s="65" t="s">
        <v>23</v>
      </c>
      <c r="B3" s="65" t="s">
        <v>23</v>
      </c>
      <c r="C3" s="65" t="s">
        <v>23</v>
      </c>
      <c r="D3" s="65" t="s">
        <v>23</v>
      </c>
      <c r="E3" s="65" t="s">
        <v>23</v>
      </c>
      <c r="F3" s="65" t="s">
        <v>23</v>
      </c>
      <c r="G3" s="65" t="s">
        <v>23</v>
      </c>
      <c r="H3" s="65" t="s">
        <v>23</v>
      </c>
      <c r="I3" s="65" t="s">
        <v>23</v>
      </c>
      <c r="J3" s="65" t="s">
        <v>23</v>
      </c>
      <c r="K3" s="65" t="s">
        <v>23</v>
      </c>
      <c r="L3" s="65" t="s">
        <v>23</v>
      </c>
      <c r="M3" s="65" t="s">
        <v>23</v>
      </c>
      <c r="N3" s="65" t="s">
        <v>23</v>
      </c>
      <c r="O3" s="65" t="s">
        <v>23</v>
      </c>
      <c r="P3" s="65" t="s">
        <v>23</v>
      </c>
      <c r="Q3" s="65" t="s">
        <v>23</v>
      </c>
      <c r="R3" s="65" t="s">
        <v>23</v>
      </c>
      <c r="S3" s="65" t="s">
        <v>23</v>
      </c>
      <c r="T3" s="65" t="s">
        <v>23</v>
      </c>
      <c r="U3" s="65" t="s">
        <v>23</v>
      </c>
      <c r="V3" s="65" t="s">
        <v>23</v>
      </c>
      <c r="W3" s="65" t="s">
        <v>23</v>
      </c>
      <c r="X3" s="65" t="s">
        <v>23</v>
      </c>
      <c r="Y3" s="65" t="s">
        <v>23</v>
      </c>
      <c r="Z3" s="65" t="s">
        <v>23</v>
      </c>
      <c r="AA3" s="65" t="s">
        <v>23</v>
      </c>
      <c r="AB3" s="65" t="s">
        <v>23</v>
      </c>
      <c r="AC3" s="65" t="s">
        <v>23</v>
      </c>
      <c r="AD3" s="65" t="s">
        <v>23</v>
      </c>
      <c r="AE3" s="65" t="s">
        <v>23</v>
      </c>
      <c r="AF3" s="65" t="s">
        <v>23</v>
      </c>
      <c r="AG3" s="65" t="s">
        <v>23</v>
      </c>
      <c r="AH3" s="65" t="s">
        <v>23</v>
      </c>
      <c r="AI3" s="65" t="s">
        <v>23</v>
      </c>
      <c r="AJ3" s="65" t="s">
        <v>23</v>
      </c>
      <c r="AK3" s="65" t="s">
        <v>23</v>
      </c>
      <c r="AL3" s="65" t="s">
        <v>23</v>
      </c>
      <c r="AM3" s="65" t="s">
        <v>23</v>
      </c>
      <c r="AN3" s="65" t="s">
        <v>23</v>
      </c>
      <c r="AO3" s="65" t="s">
        <v>23</v>
      </c>
      <c r="AP3" s="65" t="s">
        <v>23</v>
      </c>
      <c r="AQ3" s="65" t="s">
        <v>23</v>
      </c>
      <c r="AR3" s="65" t="s">
        <v>23</v>
      </c>
      <c r="AS3" s="65" t="s">
        <v>23</v>
      </c>
      <c r="AT3" s="65" t="s">
        <v>23</v>
      </c>
      <c r="AU3" s="65" t="s">
        <v>23</v>
      </c>
      <c r="AV3" s="65" t="s">
        <v>23</v>
      </c>
      <c r="AW3" s="65" t="s">
        <v>23</v>
      </c>
      <c r="AX3" s="65" t="s">
        <v>23</v>
      </c>
      <c r="AY3" s="65" t="s">
        <v>23</v>
      </c>
      <c r="AZ3" s="213" t="s">
        <v>23</v>
      </c>
      <c r="BA3" s="213" t="s">
        <v>23</v>
      </c>
      <c r="BB3" s="65" t="s">
        <v>23</v>
      </c>
      <c r="BD3" s="65">
        <v>0</v>
      </c>
      <c r="BE3" s="65" t="s">
        <v>92</v>
      </c>
      <c r="BI3" s="65">
        <f>'FM-DT'!B3</f>
        <v>35</v>
      </c>
    </row>
    <row r="4" spans="1:66" ht="24.75" customHeight="1" x14ac:dyDescent="0.25">
      <c r="A4" s="65" t="s">
        <v>23</v>
      </c>
      <c r="B4" s="65" t="s">
        <v>23</v>
      </c>
      <c r="C4" s="65" t="s">
        <v>23</v>
      </c>
      <c r="D4" s="65" t="s">
        <v>23</v>
      </c>
      <c r="E4" s="65" t="s">
        <v>23</v>
      </c>
      <c r="F4" s="65" t="s">
        <v>23</v>
      </c>
      <c r="G4" s="65" t="s">
        <v>23</v>
      </c>
      <c r="H4" s="65" t="s">
        <v>23</v>
      </c>
      <c r="I4" s="65" t="s">
        <v>23</v>
      </c>
      <c r="J4" s="65" t="s">
        <v>23</v>
      </c>
      <c r="K4" s="65" t="s">
        <v>23</v>
      </c>
      <c r="L4" s="65" t="s">
        <v>23</v>
      </c>
      <c r="M4" s="65" t="s">
        <v>23</v>
      </c>
      <c r="N4" s="65" t="s">
        <v>23</v>
      </c>
      <c r="O4" s="65" t="s">
        <v>23</v>
      </c>
      <c r="P4" s="65" t="s">
        <v>23</v>
      </c>
      <c r="Q4" s="65" t="s">
        <v>23</v>
      </c>
      <c r="R4" s="65" t="s">
        <v>23</v>
      </c>
      <c r="S4" s="65" t="s">
        <v>23</v>
      </c>
      <c r="T4" s="65" t="s">
        <v>23</v>
      </c>
      <c r="U4" s="65" t="s">
        <v>23</v>
      </c>
      <c r="V4" s="65" t="s">
        <v>23</v>
      </c>
      <c r="W4" s="65" t="s">
        <v>23</v>
      </c>
      <c r="X4" s="65" t="s">
        <v>23</v>
      </c>
      <c r="Y4" s="65" t="s">
        <v>23</v>
      </c>
      <c r="Z4" s="65" t="s">
        <v>23</v>
      </c>
      <c r="AA4" s="65" t="s">
        <v>23</v>
      </c>
      <c r="AB4" s="65" t="s">
        <v>23</v>
      </c>
      <c r="AC4" s="65" t="s">
        <v>23</v>
      </c>
      <c r="AD4" s="65" t="s">
        <v>23</v>
      </c>
      <c r="AE4" s="65" t="s">
        <v>23</v>
      </c>
      <c r="AF4" s="65" t="s">
        <v>23</v>
      </c>
      <c r="AG4" s="65" t="s">
        <v>23</v>
      </c>
      <c r="AH4" s="65" t="s">
        <v>23</v>
      </c>
      <c r="AI4" s="65" t="s">
        <v>23</v>
      </c>
      <c r="AJ4" s="65" t="s">
        <v>23</v>
      </c>
      <c r="AK4" s="65" t="s">
        <v>23</v>
      </c>
      <c r="AL4" s="65" t="s">
        <v>23</v>
      </c>
      <c r="AM4" s="65" t="s">
        <v>23</v>
      </c>
      <c r="AN4" s="65" t="s">
        <v>23</v>
      </c>
      <c r="AO4" s="65" t="s">
        <v>23</v>
      </c>
      <c r="AP4" s="65" t="s">
        <v>23</v>
      </c>
      <c r="AQ4" s="65" t="s">
        <v>23</v>
      </c>
      <c r="AR4" s="65" t="s">
        <v>23</v>
      </c>
      <c r="AS4" s="65" t="s">
        <v>23</v>
      </c>
      <c r="AT4" s="65" t="s">
        <v>23</v>
      </c>
      <c r="AU4" s="65" t="s">
        <v>23</v>
      </c>
      <c r="AV4" s="65" t="s">
        <v>23</v>
      </c>
      <c r="AW4" s="65" t="s">
        <v>23</v>
      </c>
      <c r="AX4" s="65" t="s">
        <v>23</v>
      </c>
      <c r="AY4" s="65" t="s">
        <v>23</v>
      </c>
      <c r="AZ4" s="213" t="s">
        <v>23</v>
      </c>
      <c r="BA4" s="213" t="s">
        <v>23</v>
      </c>
      <c r="BB4" s="65" t="s">
        <v>23</v>
      </c>
      <c r="BD4" s="65">
        <v>2</v>
      </c>
      <c r="BE4" s="65" t="s">
        <v>95</v>
      </c>
    </row>
    <row r="5" spans="1:66" ht="24.75" hidden="1" customHeight="1" x14ac:dyDescent="0.25">
      <c r="A5" s="65" t="s">
        <v>23</v>
      </c>
      <c r="B5" s="65" t="s">
        <v>23</v>
      </c>
      <c r="C5" s="65" t="s">
        <v>23</v>
      </c>
      <c r="D5" s="65" t="s">
        <v>23</v>
      </c>
      <c r="E5" s="65" t="s">
        <v>23</v>
      </c>
      <c r="F5" s="65" t="s">
        <v>23</v>
      </c>
      <c r="G5" s="65" t="s">
        <v>23</v>
      </c>
      <c r="H5" s="65" t="s">
        <v>23</v>
      </c>
      <c r="I5" s="65" t="s">
        <v>23</v>
      </c>
      <c r="J5" s="65" t="s">
        <v>23</v>
      </c>
      <c r="K5" s="65" t="s">
        <v>23</v>
      </c>
      <c r="L5" s="65" t="s">
        <v>23</v>
      </c>
      <c r="M5" s="65" t="s">
        <v>23</v>
      </c>
      <c r="N5" s="65" t="s">
        <v>23</v>
      </c>
      <c r="O5" s="65" t="s">
        <v>23</v>
      </c>
      <c r="P5" s="65" t="s">
        <v>23</v>
      </c>
      <c r="Q5" s="65" t="s">
        <v>23</v>
      </c>
      <c r="R5" s="65" t="s">
        <v>23</v>
      </c>
      <c r="S5" s="65" t="s">
        <v>23</v>
      </c>
      <c r="T5" s="65" t="s">
        <v>23</v>
      </c>
      <c r="U5" s="65" t="s">
        <v>23</v>
      </c>
      <c r="V5" s="65" t="s">
        <v>23</v>
      </c>
      <c r="W5" s="65" t="s">
        <v>23</v>
      </c>
      <c r="X5" s="65" t="s">
        <v>23</v>
      </c>
      <c r="Y5" s="65" t="s">
        <v>23</v>
      </c>
      <c r="Z5" s="65" t="s">
        <v>23</v>
      </c>
      <c r="AA5" s="65" t="s">
        <v>23</v>
      </c>
      <c r="AB5" s="65" t="s">
        <v>23</v>
      </c>
      <c r="AC5" s="65" t="s">
        <v>23</v>
      </c>
      <c r="AD5" s="65" t="s">
        <v>23</v>
      </c>
      <c r="AE5" s="65" t="s">
        <v>23</v>
      </c>
      <c r="AF5" s="65" t="s">
        <v>23</v>
      </c>
      <c r="AG5" s="65" t="s">
        <v>23</v>
      </c>
      <c r="AH5" s="65" t="s">
        <v>23</v>
      </c>
      <c r="AI5" s="65" t="s">
        <v>23</v>
      </c>
      <c r="AJ5" s="65" t="s">
        <v>23</v>
      </c>
      <c r="AK5" s="65" t="s">
        <v>23</v>
      </c>
      <c r="AL5" s="65" t="s">
        <v>23</v>
      </c>
      <c r="AM5" s="65" t="s">
        <v>23</v>
      </c>
      <c r="AN5" s="65" t="s">
        <v>23</v>
      </c>
      <c r="AO5" s="65" t="s">
        <v>23</v>
      </c>
      <c r="AP5" s="65" t="s">
        <v>23</v>
      </c>
      <c r="AQ5" s="65" t="s">
        <v>23</v>
      </c>
      <c r="AR5" s="65" t="s">
        <v>23</v>
      </c>
      <c r="AS5" s="65" t="s">
        <v>23</v>
      </c>
      <c r="AT5" s="65" t="s">
        <v>23</v>
      </c>
      <c r="AU5" s="65" t="s">
        <v>23</v>
      </c>
      <c r="AV5" s="65" t="s">
        <v>23</v>
      </c>
      <c r="AW5" s="65" t="s">
        <v>23</v>
      </c>
      <c r="AX5" s="65" t="s">
        <v>23</v>
      </c>
      <c r="AY5" s="65" t="s">
        <v>23</v>
      </c>
      <c r="AZ5" s="213" t="s">
        <v>23</v>
      </c>
      <c r="BA5" s="213" t="s">
        <v>23</v>
      </c>
      <c r="BB5" s="65" t="s">
        <v>23</v>
      </c>
    </row>
    <row r="6" spans="1:66" ht="24.75" hidden="1" customHeight="1" x14ac:dyDescent="0.25">
      <c r="A6" s="65" t="s">
        <v>23</v>
      </c>
      <c r="B6" s="65" t="s">
        <v>23</v>
      </c>
      <c r="C6" s="65" t="s">
        <v>23</v>
      </c>
      <c r="D6" s="65" t="s">
        <v>23</v>
      </c>
      <c r="E6" s="65" t="s">
        <v>23</v>
      </c>
      <c r="F6" s="65" t="s">
        <v>23</v>
      </c>
      <c r="G6" s="65" t="s">
        <v>23</v>
      </c>
      <c r="H6" s="65" t="s">
        <v>23</v>
      </c>
      <c r="I6" s="65" t="s">
        <v>23</v>
      </c>
      <c r="J6" s="65" t="s">
        <v>23</v>
      </c>
      <c r="K6" s="65" t="s">
        <v>23</v>
      </c>
      <c r="L6" s="65" t="s">
        <v>23</v>
      </c>
      <c r="M6" s="65" t="s">
        <v>23</v>
      </c>
      <c r="N6" s="65" t="s">
        <v>23</v>
      </c>
      <c r="O6" s="65" t="s">
        <v>23</v>
      </c>
      <c r="P6" s="65" t="s">
        <v>23</v>
      </c>
      <c r="Q6" s="65" t="s">
        <v>23</v>
      </c>
      <c r="R6" s="65" t="s">
        <v>23</v>
      </c>
      <c r="S6" s="65" t="s">
        <v>23</v>
      </c>
      <c r="T6" s="65" t="s">
        <v>23</v>
      </c>
      <c r="U6" s="65" t="s">
        <v>23</v>
      </c>
      <c r="V6" s="65" t="s">
        <v>23</v>
      </c>
      <c r="W6" s="65" t="s">
        <v>23</v>
      </c>
      <c r="X6" s="65" t="s">
        <v>23</v>
      </c>
      <c r="Y6" s="65" t="s">
        <v>23</v>
      </c>
      <c r="Z6" s="65" t="s">
        <v>23</v>
      </c>
      <c r="AA6" s="65" t="s">
        <v>23</v>
      </c>
      <c r="AB6" s="65" t="s">
        <v>23</v>
      </c>
      <c r="AC6" s="65" t="s">
        <v>23</v>
      </c>
      <c r="AD6" s="65" t="s">
        <v>23</v>
      </c>
      <c r="AE6" s="65" t="s">
        <v>23</v>
      </c>
      <c r="AF6" s="65" t="s">
        <v>23</v>
      </c>
      <c r="AG6" s="65" t="s">
        <v>23</v>
      </c>
      <c r="AH6" s="65" t="s">
        <v>23</v>
      </c>
      <c r="AI6" s="65" t="s">
        <v>23</v>
      </c>
      <c r="AJ6" s="65" t="s">
        <v>23</v>
      </c>
      <c r="AK6" s="65" t="s">
        <v>23</v>
      </c>
      <c r="AL6" s="65" t="s">
        <v>23</v>
      </c>
      <c r="AM6" s="65" t="s">
        <v>23</v>
      </c>
      <c r="AN6" s="65" t="s">
        <v>23</v>
      </c>
      <c r="AO6" s="65" t="s">
        <v>23</v>
      </c>
      <c r="AP6" s="65" t="s">
        <v>23</v>
      </c>
      <c r="AQ6" s="65" t="s">
        <v>23</v>
      </c>
      <c r="AR6" s="65" t="s">
        <v>23</v>
      </c>
      <c r="AS6" s="65" t="s">
        <v>23</v>
      </c>
      <c r="AT6" s="65" t="s">
        <v>23</v>
      </c>
      <c r="AU6" s="65" t="s">
        <v>23</v>
      </c>
      <c r="AV6" s="65" t="s">
        <v>23</v>
      </c>
      <c r="AW6" s="65" t="s">
        <v>23</v>
      </c>
      <c r="AX6" s="65" t="s">
        <v>23</v>
      </c>
      <c r="AY6" s="65" t="s">
        <v>23</v>
      </c>
      <c r="AZ6" s="213" t="s">
        <v>23</v>
      </c>
      <c r="BA6" s="213" t="s">
        <v>23</v>
      </c>
      <c r="BB6" s="65" t="s">
        <v>23</v>
      </c>
    </row>
    <row r="7" spans="1:66" ht="24.75" hidden="1" customHeight="1" x14ac:dyDescent="0.25">
      <c r="A7" s="65" t="s">
        <v>23</v>
      </c>
      <c r="B7" s="65" t="s">
        <v>23</v>
      </c>
      <c r="C7" s="65" t="s">
        <v>23</v>
      </c>
      <c r="D7" s="65" t="s">
        <v>23</v>
      </c>
      <c r="E7" s="65" t="s">
        <v>23</v>
      </c>
      <c r="F7" s="65" t="s">
        <v>23</v>
      </c>
      <c r="G7" s="65" t="s">
        <v>23</v>
      </c>
      <c r="H7" s="65" t="s">
        <v>23</v>
      </c>
      <c r="I7" s="65" t="s">
        <v>23</v>
      </c>
      <c r="J7" s="65" t="s">
        <v>23</v>
      </c>
      <c r="K7" s="65" t="s">
        <v>23</v>
      </c>
      <c r="L7" s="65" t="s">
        <v>23</v>
      </c>
      <c r="M7" s="65" t="s">
        <v>23</v>
      </c>
      <c r="N7" s="65" t="s">
        <v>23</v>
      </c>
      <c r="O7" s="65" t="s">
        <v>23</v>
      </c>
      <c r="P7" s="65" t="s">
        <v>23</v>
      </c>
      <c r="Q7" s="65" t="s">
        <v>23</v>
      </c>
      <c r="R7" s="65" t="s">
        <v>23</v>
      </c>
      <c r="S7" s="65" t="s">
        <v>23</v>
      </c>
      <c r="T7" s="65" t="s">
        <v>23</v>
      </c>
      <c r="U7" s="65" t="s">
        <v>23</v>
      </c>
      <c r="V7" s="65" t="s">
        <v>23</v>
      </c>
      <c r="W7" s="65" t="s">
        <v>23</v>
      </c>
      <c r="X7" s="65" t="s">
        <v>23</v>
      </c>
      <c r="Y7" s="65" t="s">
        <v>23</v>
      </c>
      <c r="Z7" s="65" t="s">
        <v>23</v>
      </c>
      <c r="AA7" s="65" t="s">
        <v>23</v>
      </c>
      <c r="AB7" s="65" t="s">
        <v>23</v>
      </c>
      <c r="AC7" s="65" t="s">
        <v>23</v>
      </c>
      <c r="AD7" s="65" t="s">
        <v>23</v>
      </c>
      <c r="AE7" s="65" t="s">
        <v>23</v>
      </c>
      <c r="AF7" s="65" t="s">
        <v>23</v>
      </c>
      <c r="AG7" s="65" t="s">
        <v>23</v>
      </c>
      <c r="AH7" s="65" t="s">
        <v>23</v>
      </c>
      <c r="AI7" s="65" t="s">
        <v>23</v>
      </c>
      <c r="AJ7" s="65" t="s">
        <v>23</v>
      </c>
      <c r="AK7" s="65" t="s">
        <v>23</v>
      </c>
      <c r="AL7" s="65" t="s">
        <v>23</v>
      </c>
      <c r="AM7" s="65" t="s">
        <v>23</v>
      </c>
      <c r="AN7" s="65" t="s">
        <v>23</v>
      </c>
      <c r="AO7" s="65" t="s">
        <v>23</v>
      </c>
      <c r="AP7" s="65" t="s">
        <v>23</v>
      </c>
      <c r="AQ7" s="65" t="s">
        <v>23</v>
      </c>
      <c r="AR7" s="65" t="s">
        <v>23</v>
      </c>
      <c r="AS7" s="65" t="s">
        <v>23</v>
      </c>
      <c r="AT7" s="65" t="s">
        <v>23</v>
      </c>
      <c r="AU7" s="65" t="s">
        <v>23</v>
      </c>
      <c r="AV7" s="65" t="s">
        <v>23</v>
      </c>
      <c r="AW7" s="65" t="s">
        <v>23</v>
      </c>
      <c r="AX7" s="65" t="s">
        <v>23</v>
      </c>
      <c r="AY7" s="65" t="s">
        <v>23</v>
      </c>
      <c r="AZ7" s="213" t="s">
        <v>23</v>
      </c>
      <c r="BA7" s="213" t="s">
        <v>23</v>
      </c>
      <c r="BB7" s="65" t="s">
        <v>23</v>
      </c>
    </row>
    <row r="8" spans="1:66" ht="24.75" hidden="1" customHeight="1" x14ac:dyDescent="0.25">
      <c r="A8" s="65" t="s">
        <v>23</v>
      </c>
      <c r="B8" s="65" t="s">
        <v>23</v>
      </c>
      <c r="C8" s="65" t="s">
        <v>23</v>
      </c>
      <c r="D8" s="65" t="s">
        <v>23</v>
      </c>
      <c r="E8" s="65" t="s">
        <v>23</v>
      </c>
      <c r="F8" s="65" t="s">
        <v>23</v>
      </c>
      <c r="G8" s="65" t="s">
        <v>23</v>
      </c>
      <c r="H8" s="65" t="s">
        <v>23</v>
      </c>
      <c r="I8" s="65" t="s">
        <v>23</v>
      </c>
      <c r="J8" s="65" t="s">
        <v>23</v>
      </c>
      <c r="K8" s="65" t="s">
        <v>23</v>
      </c>
      <c r="L8" s="65" t="s">
        <v>23</v>
      </c>
      <c r="M8" s="65" t="s">
        <v>23</v>
      </c>
      <c r="N8" s="65" t="s">
        <v>23</v>
      </c>
      <c r="O8" s="65" t="s">
        <v>23</v>
      </c>
      <c r="P8" s="65" t="s">
        <v>23</v>
      </c>
      <c r="Q8" s="65" t="s">
        <v>23</v>
      </c>
      <c r="R8" s="65" t="s">
        <v>23</v>
      </c>
      <c r="S8" s="65" t="s">
        <v>23</v>
      </c>
      <c r="T8" s="65" t="s">
        <v>23</v>
      </c>
      <c r="U8" s="65" t="s">
        <v>23</v>
      </c>
      <c r="V8" s="65" t="s">
        <v>23</v>
      </c>
      <c r="W8" s="65" t="s">
        <v>23</v>
      </c>
      <c r="X8" s="65" t="s">
        <v>23</v>
      </c>
      <c r="Y8" s="65" t="s">
        <v>23</v>
      </c>
      <c r="Z8" s="65" t="s">
        <v>23</v>
      </c>
      <c r="AA8" s="65" t="s">
        <v>23</v>
      </c>
      <c r="AB8" s="65" t="s">
        <v>23</v>
      </c>
      <c r="AC8" s="65" t="s">
        <v>23</v>
      </c>
      <c r="AD8" s="65" t="s">
        <v>23</v>
      </c>
      <c r="AE8" s="65" t="s">
        <v>23</v>
      </c>
      <c r="AF8" s="65" t="s">
        <v>23</v>
      </c>
      <c r="AG8" s="65" t="s">
        <v>23</v>
      </c>
      <c r="AH8" s="65" t="s">
        <v>23</v>
      </c>
      <c r="AI8" s="65" t="s">
        <v>23</v>
      </c>
      <c r="AJ8" s="65" t="s">
        <v>23</v>
      </c>
      <c r="AK8" s="65" t="s">
        <v>23</v>
      </c>
      <c r="AL8" s="65" t="s">
        <v>23</v>
      </c>
      <c r="AM8" s="65" t="s">
        <v>23</v>
      </c>
      <c r="AN8" s="65" t="s">
        <v>23</v>
      </c>
      <c r="AO8" s="65" t="s">
        <v>23</v>
      </c>
      <c r="AP8" s="65" t="s">
        <v>23</v>
      </c>
      <c r="AQ8" s="65" t="s">
        <v>23</v>
      </c>
      <c r="AR8" s="65" t="s">
        <v>23</v>
      </c>
      <c r="AS8" s="65" t="s">
        <v>23</v>
      </c>
      <c r="AT8" s="65" t="s">
        <v>23</v>
      </c>
      <c r="AU8" s="65" t="s">
        <v>23</v>
      </c>
      <c r="AV8" s="65" t="s">
        <v>23</v>
      </c>
      <c r="AW8" s="65" t="s">
        <v>23</v>
      </c>
      <c r="AX8" s="65" t="s">
        <v>23</v>
      </c>
      <c r="AY8" s="65" t="s">
        <v>23</v>
      </c>
      <c r="AZ8" s="213" t="s">
        <v>23</v>
      </c>
      <c r="BA8" s="213" t="s">
        <v>23</v>
      </c>
      <c r="BB8" s="65" t="s">
        <v>23</v>
      </c>
    </row>
    <row r="9" spans="1:66" ht="24.75" hidden="1" customHeight="1" x14ac:dyDescent="0.25">
      <c r="A9" s="65" t="s">
        <v>23</v>
      </c>
      <c r="B9" s="65" t="s">
        <v>23</v>
      </c>
      <c r="C9" s="65" t="s">
        <v>23</v>
      </c>
      <c r="D9" s="65" t="s">
        <v>23</v>
      </c>
      <c r="E9" s="65" t="s">
        <v>23</v>
      </c>
      <c r="F9" s="65" t="s">
        <v>23</v>
      </c>
      <c r="G9" s="65" t="s">
        <v>23</v>
      </c>
      <c r="H9" s="65" t="s">
        <v>23</v>
      </c>
      <c r="I9" s="65" t="s">
        <v>23</v>
      </c>
      <c r="J9" s="65" t="s">
        <v>23</v>
      </c>
      <c r="K9" s="65" t="s">
        <v>23</v>
      </c>
      <c r="L9" s="65" t="s">
        <v>23</v>
      </c>
      <c r="M9" s="65" t="s">
        <v>23</v>
      </c>
      <c r="N9" s="65" t="s">
        <v>23</v>
      </c>
      <c r="O9" s="65" t="s">
        <v>23</v>
      </c>
      <c r="P9" s="65" t="s">
        <v>23</v>
      </c>
      <c r="Q9" s="65" t="s">
        <v>23</v>
      </c>
      <c r="R9" s="65" t="s">
        <v>23</v>
      </c>
      <c r="S9" s="65" t="s">
        <v>23</v>
      </c>
      <c r="T9" s="65" t="s">
        <v>23</v>
      </c>
      <c r="U9" s="65" t="s">
        <v>23</v>
      </c>
      <c r="V9" s="65" t="s">
        <v>23</v>
      </c>
      <c r="W9" s="65" t="s">
        <v>23</v>
      </c>
      <c r="X9" s="65" t="s">
        <v>23</v>
      </c>
      <c r="Y9" s="65" t="s">
        <v>23</v>
      </c>
      <c r="Z9" s="65" t="s">
        <v>23</v>
      </c>
      <c r="AA9" s="65" t="s">
        <v>23</v>
      </c>
      <c r="AB9" s="65" t="s">
        <v>23</v>
      </c>
      <c r="AC9" s="65" t="s">
        <v>23</v>
      </c>
      <c r="AD9" s="65" t="s">
        <v>23</v>
      </c>
      <c r="AE9" s="65" t="s">
        <v>23</v>
      </c>
      <c r="AF9" s="65" t="s">
        <v>23</v>
      </c>
      <c r="AG9" s="65" t="s">
        <v>23</v>
      </c>
      <c r="AH9" s="65" t="s">
        <v>23</v>
      </c>
      <c r="AI9" s="65" t="s">
        <v>23</v>
      </c>
      <c r="AJ9" s="65" t="s">
        <v>23</v>
      </c>
      <c r="AK9" s="65" t="s">
        <v>23</v>
      </c>
      <c r="AL9" s="65" t="s">
        <v>23</v>
      </c>
      <c r="AM9" s="65" t="s">
        <v>23</v>
      </c>
      <c r="AN9" s="65" t="s">
        <v>23</v>
      </c>
      <c r="AO9" s="65" t="s">
        <v>23</v>
      </c>
      <c r="AP9" s="65" t="s">
        <v>23</v>
      </c>
      <c r="AQ9" s="65" t="s">
        <v>23</v>
      </c>
      <c r="AR9" s="65" t="s">
        <v>23</v>
      </c>
      <c r="AS9" s="65" t="s">
        <v>23</v>
      </c>
      <c r="AT9" s="65" t="s">
        <v>23</v>
      </c>
      <c r="AU9" s="65" t="s">
        <v>23</v>
      </c>
      <c r="AV9" s="65" t="s">
        <v>23</v>
      </c>
      <c r="AW9" s="65" t="s">
        <v>23</v>
      </c>
      <c r="AX9" s="65" t="s">
        <v>23</v>
      </c>
      <c r="AY9" s="65" t="s">
        <v>23</v>
      </c>
      <c r="AZ9" s="213" t="s">
        <v>23</v>
      </c>
      <c r="BA9" s="213" t="s">
        <v>23</v>
      </c>
      <c r="BB9" s="65" t="s">
        <v>23</v>
      </c>
    </row>
    <row r="10" spans="1:66" ht="24.75" hidden="1" customHeight="1" x14ac:dyDescent="0.25">
      <c r="A10" s="65" t="s">
        <v>23</v>
      </c>
      <c r="B10" s="65" t="s">
        <v>23</v>
      </c>
      <c r="C10" s="65" t="s">
        <v>23</v>
      </c>
      <c r="D10" s="65" t="s">
        <v>23</v>
      </c>
      <c r="E10" s="65" t="s">
        <v>23</v>
      </c>
      <c r="F10" s="65" t="s">
        <v>23</v>
      </c>
      <c r="G10" s="65" t="s">
        <v>23</v>
      </c>
      <c r="H10" s="65" t="s">
        <v>23</v>
      </c>
      <c r="I10" s="65" t="s">
        <v>23</v>
      </c>
      <c r="J10" s="65" t="s">
        <v>23</v>
      </c>
      <c r="K10" s="65" t="s">
        <v>23</v>
      </c>
      <c r="L10" s="65" t="s">
        <v>23</v>
      </c>
      <c r="M10" s="65" t="s">
        <v>23</v>
      </c>
      <c r="N10" s="65" t="s">
        <v>23</v>
      </c>
      <c r="O10" s="65" t="s">
        <v>23</v>
      </c>
      <c r="P10" s="65" t="s">
        <v>23</v>
      </c>
      <c r="Q10" s="65" t="s">
        <v>23</v>
      </c>
      <c r="R10" s="65" t="s">
        <v>23</v>
      </c>
      <c r="S10" s="65" t="s">
        <v>23</v>
      </c>
      <c r="T10" s="65" t="s">
        <v>23</v>
      </c>
      <c r="U10" s="65" t="s">
        <v>23</v>
      </c>
      <c r="V10" s="65" t="s">
        <v>23</v>
      </c>
      <c r="W10" s="65" t="s">
        <v>23</v>
      </c>
      <c r="X10" s="65" t="s">
        <v>23</v>
      </c>
      <c r="Y10" s="65" t="s">
        <v>23</v>
      </c>
      <c r="Z10" s="65" t="s">
        <v>23</v>
      </c>
      <c r="AA10" s="65" t="s">
        <v>23</v>
      </c>
      <c r="AB10" s="65" t="s">
        <v>23</v>
      </c>
      <c r="AC10" s="65" t="s">
        <v>23</v>
      </c>
      <c r="AD10" s="65" t="s">
        <v>23</v>
      </c>
      <c r="AE10" s="65" t="s">
        <v>23</v>
      </c>
      <c r="AF10" s="65" t="s">
        <v>23</v>
      </c>
      <c r="AG10" s="65" t="s">
        <v>23</v>
      </c>
      <c r="AH10" s="65" t="s">
        <v>23</v>
      </c>
      <c r="AI10" s="65" t="s">
        <v>23</v>
      </c>
      <c r="AJ10" s="65" t="s">
        <v>23</v>
      </c>
      <c r="AK10" s="65" t="s">
        <v>23</v>
      </c>
      <c r="AL10" s="65" t="s">
        <v>23</v>
      </c>
      <c r="AM10" s="65" t="s">
        <v>23</v>
      </c>
      <c r="AN10" s="65" t="s">
        <v>23</v>
      </c>
      <c r="AO10" s="65" t="s">
        <v>23</v>
      </c>
      <c r="AP10" s="65" t="s">
        <v>23</v>
      </c>
      <c r="AQ10" s="65" t="s">
        <v>23</v>
      </c>
      <c r="AR10" s="65" t="s">
        <v>23</v>
      </c>
      <c r="AS10" s="65" t="s">
        <v>23</v>
      </c>
      <c r="AT10" s="65" t="s">
        <v>23</v>
      </c>
      <c r="AU10" s="65" t="s">
        <v>23</v>
      </c>
      <c r="AV10" s="65" t="s">
        <v>23</v>
      </c>
      <c r="AW10" s="65" t="s">
        <v>23</v>
      </c>
      <c r="AX10" s="65" t="s">
        <v>23</v>
      </c>
      <c r="AY10" s="65" t="s">
        <v>23</v>
      </c>
      <c r="AZ10" s="213" t="s">
        <v>23</v>
      </c>
      <c r="BA10" s="213" t="s">
        <v>23</v>
      </c>
      <c r="BB10" s="65" t="s">
        <v>23</v>
      </c>
    </row>
    <row r="11" spans="1:66" ht="24.75" hidden="1" customHeight="1" x14ac:dyDescent="0.25">
      <c r="A11" s="65" t="s">
        <v>23</v>
      </c>
      <c r="B11" s="65" t="s">
        <v>23</v>
      </c>
      <c r="C11" s="65" t="s">
        <v>23</v>
      </c>
      <c r="D11" s="65" t="s">
        <v>23</v>
      </c>
      <c r="E11" s="65" t="s">
        <v>23</v>
      </c>
      <c r="F11" s="65" t="s">
        <v>23</v>
      </c>
      <c r="G11" s="65" t="s">
        <v>23</v>
      </c>
      <c r="H11" s="65" t="s">
        <v>23</v>
      </c>
      <c r="I11" s="65" t="s">
        <v>23</v>
      </c>
      <c r="J11" s="65" t="s">
        <v>23</v>
      </c>
      <c r="K11" s="65" t="s">
        <v>23</v>
      </c>
      <c r="L11" s="65" t="s">
        <v>23</v>
      </c>
      <c r="M11" s="65" t="s">
        <v>23</v>
      </c>
      <c r="N11" s="65" t="s">
        <v>23</v>
      </c>
      <c r="O11" s="65" t="s">
        <v>23</v>
      </c>
      <c r="P11" s="65" t="s">
        <v>23</v>
      </c>
      <c r="Q11" s="65" t="s">
        <v>23</v>
      </c>
      <c r="R11" s="65" t="s">
        <v>23</v>
      </c>
      <c r="S11" s="65" t="s">
        <v>23</v>
      </c>
      <c r="T11" s="65" t="s">
        <v>23</v>
      </c>
      <c r="U11" s="65" t="s">
        <v>23</v>
      </c>
      <c r="V11" s="65" t="s">
        <v>23</v>
      </c>
      <c r="W11" s="65" t="s">
        <v>23</v>
      </c>
      <c r="X11" s="65" t="s">
        <v>23</v>
      </c>
      <c r="Y11" s="65" t="s">
        <v>23</v>
      </c>
      <c r="Z11" s="65" t="s">
        <v>23</v>
      </c>
      <c r="AA11" s="65" t="s">
        <v>23</v>
      </c>
      <c r="AB11" s="65" t="s">
        <v>23</v>
      </c>
      <c r="AC11" s="65" t="s">
        <v>23</v>
      </c>
      <c r="AD11" s="65" t="s">
        <v>23</v>
      </c>
      <c r="AE11" s="65" t="s">
        <v>23</v>
      </c>
      <c r="AF11" s="65" t="s">
        <v>23</v>
      </c>
      <c r="AG11" s="65" t="s">
        <v>23</v>
      </c>
      <c r="AH11" s="65" t="s">
        <v>23</v>
      </c>
      <c r="AI11" s="65" t="s">
        <v>23</v>
      </c>
      <c r="AJ11" s="65" t="s">
        <v>23</v>
      </c>
      <c r="AK11" s="65" t="s">
        <v>23</v>
      </c>
      <c r="AL11" s="65" t="s">
        <v>23</v>
      </c>
      <c r="AM11" s="65" t="s">
        <v>23</v>
      </c>
      <c r="AN11" s="65" t="s">
        <v>23</v>
      </c>
      <c r="AO11" s="65" t="s">
        <v>23</v>
      </c>
      <c r="AP11" s="65" t="s">
        <v>23</v>
      </c>
      <c r="AQ11" s="65" t="s">
        <v>23</v>
      </c>
      <c r="AR11" s="65" t="s">
        <v>23</v>
      </c>
      <c r="AS11" s="65" t="s">
        <v>23</v>
      </c>
      <c r="AT11" s="65" t="s">
        <v>23</v>
      </c>
      <c r="AU11" s="65" t="s">
        <v>23</v>
      </c>
      <c r="AV11" s="65" t="s">
        <v>23</v>
      </c>
      <c r="AW11" s="65" t="s">
        <v>23</v>
      </c>
      <c r="AX11" s="65" t="s">
        <v>23</v>
      </c>
      <c r="AY11" s="65" t="s">
        <v>23</v>
      </c>
      <c r="AZ11" s="213" t="s">
        <v>23</v>
      </c>
      <c r="BA11" s="213" t="s">
        <v>23</v>
      </c>
      <c r="BB11" s="65" t="s">
        <v>23</v>
      </c>
    </row>
    <row r="12" spans="1:66" ht="24.75" hidden="1" customHeight="1" x14ac:dyDescent="0.25">
      <c r="A12" s="65" t="s">
        <v>23</v>
      </c>
      <c r="B12" s="65" t="s">
        <v>23</v>
      </c>
      <c r="C12" s="65" t="s">
        <v>23</v>
      </c>
      <c r="D12" s="65" t="s">
        <v>23</v>
      </c>
      <c r="E12" s="65" t="s">
        <v>23</v>
      </c>
      <c r="F12" s="65" t="s">
        <v>23</v>
      </c>
      <c r="G12" s="65" t="s">
        <v>23</v>
      </c>
      <c r="H12" s="65" t="s">
        <v>23</v>
      </c>
      <c r="I12" s="65" t="s">
        <v>23</v>
      </c>
      <c r="J12" s="65" t="s">
        <v>23</v>
      </c>
      <c r="K12" s="65" t="s">
        <v>23</v>
      </c>
      <c r="L12" s="65" t="s">
        <v>23</v>
      </c>
      <c r="M12" s="65" t="s">
        <v>23</v>
      </c>
      <c r="N12" s="65" t="s">
        <v>23</v>
      </c>
      <c r="O12" s="65" t="s">
        <v>23</v>
      </c>
      <c r="P12" s="65" t="s">
        <v>23</v>
      </c>
      <c r="Q12" s="65" t="s">
        <v>23</v>
      </c>
      <c r="R12" s="65" t="s">
        <v>23</v>
      </c>
      <c r="S12" s="65" t="s">
        <v>23</v>
      </c>
      <c r="T12" s="65" t="s">
        <v>23</v>
      </c>
      <c r="U12" s="65" t="s">
        <v>23</v>
      </c>
      <c r="V12" s="65" t="s">
        <v>23</v>
      </c>
      <c r="W12" s="65" t="s">
        <v>23</v>
      </c>
      <c r="X12" s="65" t="s">
        <v>23</v>
      </c>
      <c r="Y12" s="65" t="s">
        <v>23</v>
      </c>
      <c r="Z12" s="65" t="s">
        <v>23</v>
      </c>
      <c r="AA12" s="65" t="s">
        <v>23</v>
      </c>
      <c r="AB12" s="65" t="s">
        <v>23</v>
      </c>
      <c r="AC12" s="65" t="s">
        <v>23</v>
      </c>
      <c r="AD12" s="65" t="s">
        <v>23</v>
      </c>
      <c r="AE12" s="65" t="s">
        <v>23</v>
      </c>
      <c r="AF12" s="65" t="s">
        <v>23</v>
      </c>
      <c r="AG12" s="65" t="s">
        <v>23</v>
      </c>
      <c r="AH12" s="65" t="s">
        <v>23</v>
      </c>
      <c r="AI12" s="65" t="s">
        <v>23</v>
      </c>
      <c r="AJ12" s="65" t="s">
        <v>23</v>
      </c>
      <c r="AK12" s="65" t="s">
        <v>23</v>
      </c>
      <c r="AL12" s="65" t="s">
        <v>23</v>
      </c>
      <c r="AM12" s="65" t="s">
        <v>23</v>
      </c>
      <c r="AN12" s="65" t="s">
        <v>23</v>
      </c>
      <c r="AO12" s="65" t="s">
        <v>23</v>
      </c>
      <c r="AP12" s="65" t="s">
        <v>23</v>
      </c>
      <c r="AQ12" s="65" t="s">
        <v>23</v>
      </c>
      <c r="AR12" s="65" t="s">
        <v>23</v>
      </c>
      <c r="AS12" s="65" t="s">
        <v>23</v>
      </c>
      <c r="AT12" s="65" t="s">
        <v>23</v>
      </c>
      <c r="AU12" s="65" t="s">
        <v>23</v>
      </c>
      <c r="AV12" s="65" t="s">
        <v>23</v>
      </c>
      <c r="AW12" s="65" t="s">
        <v>23</v>
      </c>
      <c r="AX12" s="65" t="s">
        <v>23</v>
      </c>
      <c r="AY12" s="65" t="s">
        <v>23</v>
      </c>
      <c r="AZ12" s="213" t="s">
        <v>23</v>
      </c>
      <c r="BA12" s="213" t="s">
        <v>23</v>
      </c>
      <c r="BB12" s="65" t="s">
        <v>23</v>
      </c>
    </row>
    <row r="13" spans="1:66" ht="24.75" hidden="1" customHeight="1" x14ac:dyDescent="0.25">
      <c r="A13" s="65" t="s">
        <v>23</v>
      </c>
      <c r="B13" s="65" t="s">
        <v>23</v>
      </c>
      <c r="C13" s="65" t="s">
        <v>23</v>
      </c>
      <c r="D13" s="65" t="s">
        <v>23</v>
      </c>
      <c r="E13" s="65" t="s">
        <v>23</v>
      </c>
      <c r="F13" s="65" t="s">
        <v>23</v>
      </c>
      <c r="G13" s="65" t="s">
        <v>23</v>
      </c>
      <c r="H13" s="65" t="s">
        <v>23</v>
      </c>
      <c r="I13" s="65" t="s">
        <v>23</v>
      </c>
      <c r="J13" s="65" t="s">
        <v>23</v>
      </c>
      <c r="K13" s="65" t="s">
        <v>23</v>
      </c>
      <c r="L13" s="65" t="s">
        <v>23</v>
      </c>
      <c r="M13" s="65" t="s">
        <v>23</v>
      </c>
      <c r="N13" s="65" t="s">
        <v>23</v>
      </c>
      <c r="O13" s="65" t="s">
        <v>23</v>
      </c>
      <c r="P13" s="65" t="s">
        <v>23</v>
      </c>
      <c r="Q13" s="65" t="s">
        <v>23</v>
      </c>
      <c r="R13" s="65" t="s">
        <v>23</v>
      </c>
      <c r="S13" s="65" t="s">
        <v>23</v>
      </c>
      <c r="T13" s="65" t="s">
        <v>23</v>
      </c>
      <c r="U13" s="65" t="s">
        <v>23</v>
      </c>
      <c r="V13" s="65" t="s">
        <v>23</v>
      </c>
      <c r="W13" s="65" t="s">
        <v>23</v>
      </c>
      <c r="X13" s="65" t="s">
        <v>23</v>
      </c>
      <c r="Y13" s="65" t="s">
        <v>23</v>
      </c>
      <c r="Z13" s="65" t="s">
        <v>23</v>
      </c>
      <c r="AA13" s="65" t="s">
        <v>23</v>
      </c>
      <c r="AB13" s="65" t="s">
        <v>23</v>
      </c>
      <c r="AC13" s="65" t="s">
        <v>23</v>
      </c>
      <c r="AD13" s="65" t="s">
        <v>23</v>
      </c>
      <c r="AE13" s="65" t="s">
        <v>23</v>
      </c>
      <c r="AF13" s="65" t="s">
        <v>23</v>
      </c>
      <c r="AG13" s="65" t="s">
        <v>23</v>
      </c>
      <c r="AH13" s="65" t="s">
        <v>23</v>
      </c>
      <c r="AI13" s="65" t="s">
        <v>23</v>
      </c>
      <c r="AJ13" s="65" t="s">
        <v>23</v>
      </c>
      <c r="AK13" s="65" t="s">
        <v>23</v>
      </c>
      <c r="AL13" s="65" t="s">
        <v>23</v>
      </c>
      <c r="AM13" s="65" t="s">
        <v>23</v>
      </c>
      <c r="AN13" s="65" t="s">
        <v>23</v>
      </c>
      <c r="AO13" s="65" t="s">
        <v>23</v>
      </c>
      <c r="AP13" s="65" t="s">
        <v>23</v>
      </c>
      <c r="AQ13" s="65" t="s">
        <v>23</v>
      </c>
      <c r="AR13" s="65" t="s">
        <v>23</v>
      </c>
      <c r="AS13" s="65" t="s">
        <v>23</v>
      </c>
      <c r="AT13" s="65" t="s">
        <v>23</v>
      </c>
      <c r="AU13" s="65" t="s">
        <v>23</v>
      </c>
      <c r="AV13" s="65" t="s">
        <v>23</v>
      </c>
      <c r="AW13" s="65" t="s">
        <v>23</v>
      </c>
      <c r="AX13" s="65" t="s">
        <v>23</v>
      </c>
      <c r="AY13" s="65" t="s">
        <v>23</v>
      </c>
      <c r="AZ13" s="213" t="s">
        <v>23</v>
      </c>
      <c r="BA13" s="213" t="s">
        <v>23</v>
      </c>
      <c r="BB13" s="65" t="s">
        <v>23</v>
      </c>
    </row>
    <row r="14" spans="1:66" ht="24.75" hidden="1" customHeight="1" x14ac:dyDescent="0.25">
      <c r="A14" s="65" t="s">
        <v>23</v>
      </c>
      <c r="B14" s="65" t="s">
        <v>23</v>
      </c>
      <c r="C14" s="65" t="s">
        <v>23</v>
      </c>
      <c r="D14" s="65" t="s">
        <v>23</v>
      </c>
      <c r="E14" s="65" t="s">
        <v>23</v>
      </c>
      <c r="F14" s="65" t="s">
        <v>23</v>
      </c>
      <c r="G14" s="65" t="s">
        <v>23</v>
      </c>
      <c r="H14" s="65" t="s">
        <v>23</v>
      </c>
      <c r="I14" s="65" t="s">
        <v>23</v>
      </c>
      <c r="J14" s="65" t="s">
        <v>23</v>
      </c>
      <c r="K14" s="65" t="s">
        <v>23</v>
      </c>
      <c r="L14" s="65" t="s">
        <v>23</v>
      </c>
      <c r="M14" s="65" t="s">
        <v>23</v>
      </c>
      <c r="N14" s="65" t="s">
        <v>23</v>
      </c>
      <c r="O14" s="65" t="s">
        <v>23</v>
      </c>
      <c r="P14" s="65" t="s">
        <v>23</v>
      </c>
      <c r="Q14" s="65" t="s">
        <v>23</v>
      </c>
      <c r="R14" s="65" t="s">
        <v>23</v>
      </c>
      <c r="S14" s="65" t="s">
        <v>23</v>
      </c>
      <c r="T14" s="65" t="s">
        <v>23</v>
      </c>
      <c r="U14" s="65" t="s">
        <v>23</v>
      </c>
      <c r="V14" s="65" t="s">
        <v>23</v>
      </c>
      <c r="W14" s="65" t="s">
        <v>23</v>
      </c>
      <c r="X14" s="65" t="s">
        <v>23</v>
      </c>
      <c r="Y14" s="65" t="s">
        <v>23</v>
      </c>
      <c r="Z14" s="65" t="s">
        <v>23</v>
      </c>
      <c r="AA14" s="65" t="s">
        <v>23</v>
      </c>
      <c r="AB14" s="65" t="s">
        <v>23</v>
      </c>
      <c r="AC14" s="65" t="s">
        <v>23</v>
      </c>
      <c r="AD14" s="65" t="s">
        <v>23</v>
      </c>
      <c r="AE14" s="65" t="s">
        <v>23</v>
      </c>
      <c r="AF14" s="65" t="s">
        <v>23</v>
      </c>
      <c r="AG14" s="65" t="s">
        <v>23</v>
      </c>
      <c r="AH14" s="65" t="s">
        <v>23</v>
      </c>
      <c r="AI14" s="65" t="s">
        <v>23</v>
      </c>
      <c r="AJ14" s="65" t="s">
        <v>23</v>
      </c>
      <c r="AK14" s="65" t="s">
        <v>23</v>
      </c>
      <c r="AL14" s="65" t="s">
        <v>23</v>
      </c>
      <c r="AM14" s="65" t="s">
        <v>23</v>
      </c>
      <c r="AN14" s="65" t="s">
        <v>23</v>
      </c>
      <c r="AO14" s="65" t="s">
        <v>23</v>
      </c>
      <c r="AP14" s="65" t="s">
        <v>23</v>
      </c>
      <c r="AQ14" s="65" t="s">
        <v>23</v>
      </c>
      <c r="AR14" s="65" t="s">
        <v>23</v>
      </c>
      <c r="AS14" s="65" t="s">
        <v>23</v>
      </c>
      <c r="AT14" s="65" t="s">
        <v>23</v>
      </c>
      <c r="AU14" s="65" t="s">
        <v>23</v>
      </c>
      <c r="AV14" s="65" t="s">
        <v>23</v>
      </c>
      <c r="AW14" s="65" t="s">
        <v>23</v>
      </c>
      <c r="AX14" s="65" t="s">
        <v>23</v>
      </c>
      <c r="AY14" s="65" t="s">
        <v>23</v>
      </c>
      <c r="AZ14" s="213" t="s">
        <v>23</v>
      </c>
      <c r="BA14" s="213" t="s">
        <v>23</v>
      </c>
      <c r="BB14" s="65" t="s">
        <v>23</v>
      </c>
    </row>
    <row r="15" spans="1:66" ht="24.75" hidden="1" customHeight="1" x14ac:dyDescent="0.25">
      <c r="A15" s="65" t="s">
        <v>23</v>
      </c>
      <c r="B15" s="65" t="s">
        <v>23</v>
      </c>
      <c r="C15" s="65" t="s">
        <v>23</v>
      </c>
      <c r="D15" s="65" t="s">
        <v>23</v>
      </c>
      <c r="E15" s="65" t="s">
        <v>23</v>
      </c>
      <c r="F15" s="65" t="s">
        <v>23</v>
      </c>
      <c r="G15" s="65" t="s">
        <v>23</v>
      </c>
      <c r="H15" s="65" t="s">
        <v>23</v>
      </c>
      <c r="I15" s="65" t="s">
        <v>23</v>
      </c>
      <c r="J15" s="65" t="s">
        <v>23</v>
      </c>
      <c r="K15" s="65" t="s">
        <v>23</v>
      </c>
      <c r="L15" s="65" t="s">
        <v>23</v>
      </c>
      <c r="M15" s="65" t="s">
        <v>23</v>
      </c>
      <c r="N15" s="65" t="s">
        <v>23</v>
      </c>
      <c r="O15" s="65" t="s">
        <v>23</v>
      </c>
      <c r="P15" s="65" t="s">
        <v>23</v>
      </c>
      <c r="Q15" s="65" t="s">
        <v>23</v>
      </c>
      <c r="R15" s="65" t="s">
        <v>23</v>
      </c>
      <c r="S15" s="65" t="s">
        <v>23</v>
      </c>
      <c r="T15" s="65" t="s">
        <v>23</v>
      </c>
      <c r="U15" s="65" t="s">
        <v>23</v>
      </c>
      <c r="V15" s="65" t="s">
        <v>23</v>
      </c>
      <c r="W15" s="65" t="s">
        <v>23</v>
      </c>
      <c r="X15" s="65" t="s">
        <v>23</v>
      </c>
      <c r="Y15" s="65" t="s">
        <v>23</v>
      </c>
      <c r="Z15" s="65" t="s">
        <v>23</v>
      </c>
      <c r="AA15" s="65" t="s">
        <v>23</v>
      </c>
      <c r="AB15" s="65" t="s">
        <v>23</v>
      </c>
      <c r="AC15" s="65" t="s">
        <v>23</v>
      </c>
      <c r="AD15" s="65" t="s">
        <v>23</v>
      </c>
      <c r="AE15" s="65" t="s">
        <v>23</v>
      </c>
      <c r="AF15" s="65" t="s">
        <v>23</v>
      </c>
      <c r="AG15" s="65" t="s">
        <v>23</v>
      </c>
      <c r="AH15" s="65" t="s">
        <v>23</v>
      </c>
      <c r="AI15" s="65" t="s">
        <v>23</v>
      </c>
      <c r="AJ15" s="65" t="s">
        <v>23</v>
      </c>
      <c r="AK15" s="65" t="s">
        <v>23</v>
      </c>
      <c r="AL15" s="65" t="s">
        <v>23</v>
      </c>
      <c r="AM15" s="65" t="s">
        <v>23</v>
      </c>
      <c r="AN15" s="65" t="s">
        <v>23</v>
      </c>
      <c r="AO15" s="65" t="s">
        <v>23</v>
      </c>
      <c r="AP15" s="65" t="s">
        <v>23</v>
      </c>
      <c r="AQ15" s="65" t="s">
        <v>23</v>
      </c>
      <c r="AR15" s="65" t="s">
        <v>23</v>
      </c>
      <c r="AS15" s="65" t="s">
        <v>23</v>
      </c>
      <c r="AT15" s="65" t="s">
        <v>23</v>
      </c>
      <c r="AU15" s="65" t="s">
        <v>23</v>
      </c>
      <c r="AV15" s="65" t="s">
        <v>23</v>
      </c>
      <c r="AW15" s="65" t="s">
        <v>23</v>
      </c>
      <c r="AX15" s="65" t="s">
        <v>23</v>
      </c>
      <c r="AY15" s="65" t="s">
        <v>23</v>
      </c>
      <c r="AZ15" s="213" t="s">
        <v>23</v>
      </c>
      <c r="BA15" s="213" t="s">
        <v>23</v>
      </c>
      <c r="BB15" s="65" t="s">
        <v>23</v>
      </c>
    </row>
    <row r="16" spans="1:66" ht="24.75" hidden="1" customHeight="1" x14ac:dyDescent="0.25">
      <c r="A16" s="65" t="s">
        <v>23</v>
      </c>
      <c r="B16" s="65" t="s">
        <v>23</v>
      </c>
      <c r="C16" s="65" t="s">
        <v>23</v>
      </c>
      <c r="D16" s="65" t="s">
        <v>23</v>
      </c>
      <c r="E16" s="65" t="s">
        <v>23</v>
      </c>
      <c r="F16" s="65" t="s">
        <v>23</v>
      </c>
      <c r="G16" s="65" t="s">
        <v>23</v>
      </c>
      <c r="H16" s="65" t="s">
        <v>23</v>
      </c>
      <c r="I16" s="65" t="s">
        <v>23</v>
      </c>
      <c r="J16" s="65" t="s">
        <v>23</v>
      </c>
      <c r="K16" s="65" t="s">
        <v>23</v>
      </c>
      <c r="L16" s="65" t="s">
        <v>23</v>
      </c>
      <c r="M16" s="65" t="s">
        <v>23</v>
      </c>
      <c r="N16" s="65" t="s">
        <v>23</v>
      </c>
      <c r="O16" s="65" t="s">
        <v>23</v>
      </c>
      <c r="P16" s="65" t="s">
        <v>23</v>
      </c>
      <c r="Q16" s="65" t="s">
        <v>23</v>
      </c>
      <c r="R16" s="65" t="s">
        <v>23</v>
      </c>
      <c r="S16" s="65" t="s">
        <v>23</v>
      </c>
      <c r="T16" s="65" t="s">
        <v>23</v>
      </c>
      <c r="U16" s="65" t="s">
        <v>23</v>
      </c>
      <c r="V16" s="65" t="s">
        <v>23</v>
      </c>
      <c r="W16" s="65" t="s">
        <v>23</v>
      </c>
      <c r="X16" s="65" t="s">
        <v>23</v>
      </c>
      <c r="Y16" s="65" t="s">
        <v>23</v>
      </c>
      <c r="Z16" s="65" t="s">
        <v>23</v>
      </c>
      <c r="AA16" s="65" t="s">
        <v>23</v>
      </c>
      <c r="AB16" s="65" t="s">
        <v>23</v>
      </c>
      <c r="AC16" s="65" t="s">
        <v>23</v>
      </c>
      <c r="AD16" s="65" t="s">
        <v>23</v>
      </c>
      <c r="AE16" s="65" t="s">
        <v>23</v>
      </c>
      <c r="AF16" s="65" t="s">
        <v>23</v>
      </c>
      <c r="AG16" s="65" t="s">
        <v>23</v>
      </c>
      <c r="AH16" s="65" t="s">
        <v>23</v>
      </c>
      <c r="AI16" s="65" t="s">
        <v>23</v>
      </c>
      <c r="AJ16" s="65" t="s">
        <v>23</v>
      </c>
      <c r="AK16" s="65" t="s">
        <v>23</v>
      </c>
      <c r="AL16" s="65" t="s">
        <v>23</v>
      </c>
      <c r="AM16" s="65" t="s">
        <v>23</v>
      </c>
      <c r="AN16" s="65" t="s">
        <v>23</v>
      </c>
      <c r="AO16" s="65" t="s">
        <v>23</v>
      </c>
      <c r="AP16" s="65" t="s">
        <v>23</v>
      </c>
      <c r="AQ16" s="65" t="s">
        <v>23</v>
      </c>
      <c r="AR16" s="65" t="s">
        <v>23</v>
      </c>
      <c r="AS16" s="65" t="s">
        <v>23</v>
      </c>
      <c r="AT16" s="65" t="s">
        <v>23</v>
      </c>
      <c r="AU16" s="65" t="s">
        <v>23</v>
      </c>
      <c r="AV16" s="65" t="s">
        <v>23</v>
      </c>
      <c r="AW16" s="65" t="s">
        <v>23</v>
      </c>
      <c r="AX16" s="65" t="s">
        <v>23</v>
      </c>
      <c r="AY16" s="65" t="s">
        <v>23</v>
      </c>
      <c r="AZ16" s="213" t="s">
        <v>23</v>
      </c>
      <c r="BA16" s="213" t="s">
        <v>23</v>
      </c>
      <c r="BB16" s="65" t="s">
        <v>23</v>
      </c>
    </row>
    <row r="17" spans="1:71" ht="24.75" hidden="1" customHeight="1" x14ac:dyDescent="0.25">
      <c r="A17" s="65" t="s">
        <v>23</v>
      </c>
      <c r="B17" s="65" t="s">
        <v>23</v>
      </c>
      <c r="C17" s="65" t="s">
        <v>23</v>
      </c>
      <c r="D17" s="65" t="s">
        <v>23</v>
      </c>
      <c r="E17" s="65" t="s">
        <v>23</v>
      </c>
      <c r="F17" s="65" t="s">
        <v>23</v>
      </c>
      <c r="G17" s="65" t="s">
        <v>23</v>
      </c>
      <c r="H17" s="65" t="s">
        <v>23</v>
      </c>
      <c r="I17" s="65" t="s">
        <v>23</v>
      </c>
      <c r="J17" s="65" t="s">
        <v>23</v>
      </c>
      <c r="K17" s="65" t="s">
        <v>23</v>
      </c>
      <c r="L17" s="65" t="s">
        <v>23</v>
      </c>
      <c r="M17" s="65" t="s">
        <v>23</v>
      </c>
      <c r="N17" s="65" t="s">
        <v>23</v>
      </c>
      <c r="O17" s="65" t="s">
        <v>23</v>
      </c>
      <c r="P17" s="65" t="s">
        <v>23</v>
      </c>
      <c r="Q17" s="65" t="s">
        <v>23</v>
      </c>
      <c r="R17" s="65" t="s">
        <v>23</v>
      </c>
      <c r="S17" s="65" t="s">
        <v>23</v>
      </c>
      <c r="T17" s="65" t="s">
        <v>23</v>
      </c>
      <c r="U17" s="65" t="s">
        <v>23</v>
      </c>
      <c r="V17" s="65" t="s">
        <v>23</v>
      </c>
      <c r="W17" s="65" t="s">
        <v>23</v>
      </c>
      <c r="X17" s="65" t="s">
        <v>23</v>
      </c>
      <c r="Y17" s="65" t="s">
        <v>23</v>
      </c>
      <c r="Z17" s="65" t="s">
        <v>23</v>
      </c>
      <c r="AA17" s="65" t="s">
        <v>23</v>
      </c>
      <c r="AB17" s="65" t="s">
        <v>23</v>
      </c>
      <c r="AC17" s="65" t="s">
        <v>23</v>
      </c>
      <c r="AD17" s="65" t="s">
        <v>23</v>
      </c>
      <c r="AE17" s="65" t="s">
        <v>23</v>
      </c>
      <c r="AF17" s="65" t="s">
        <v>23</v>
      </c>
      <c r="AG17" s="65" t="s">
        <v>23</v>
      </c>
      <c r="AH17" s="65" t="s">
        <v>23</v>
      </c>
      <c r="AI17" s="65" t="s">
        <v>23</v>
      </c>
      <c r="AJ17" s="65" t="s">
        <v>23</v>
      </c>
      <c r="AK17" s="65" t="s">
        <v>23</v>
      </c>
      <c r="AL17" s="65" t="s">
        <v>23</v>
      </c>
      <c r="AM17" s="65" t="s">
        <v>23</v>
      </c>
      <c r="AN17" s="65" t="s">
        <v>23</v>
      </c>
      <c r="AO17" s="65" t="s">
        <v>23</v>
      </c>
      <c r="AP17" s="65" t="s">
        <v>23</v>
      </c>
      <c r="AQ17" s="65" t="s">
        <v>23</v>
      </c>
      <c r="AR17" s="65" t="s">
        <v>23</v>
      </c>
      <c r="AS17" s="65" t="s">
        <v>23</v>
      </c>
      <c r="AT17" s="65" t="s">
        <v>23</v>
      </c>
      <c r="AU17" s="65" t="s">
        <v>23</v>
      </c>
      <c r="AV17" s="65" t="s">
        <v>23</v>
      </c>
      <c r="AW17" s="65" t="s">
        <v>23</v>
      </c>
      <c r="AX17" s="65" t="s">
        <v>23</v>
      </c>
      <c r="AY17" s="65" t="s">
        <v>23</v>
      </c>
      <c r="AZ17" s="213" t="s">
        <v>23</v>
      </c>
      <c r="BA17" s="213" t="s">
        <v>23</v>
      </c>
      <c r="BB17" s="65" t="s">
        <v>23</v>
      </c>
    </row>
    <row r="18" spans="1:71" ht="24.75" hidden="1" customHeight="1" x14ac:dyDescent="0.25">
      <c r="A18" s="65" t="s">
        <v>23</v>
      </c>
      <c r="B18" s="65" t="s">
        <v>23</v>
      </c>
      <c r="C18" s="65" t="s">
        <v>23</v>
      </c>
      <c r="D18" s="65" t="s">
        <v>23</v>
      </c>
      <c r="E18" s="65" t="s">
        <v>23</v>
      </c>
      <c r="F18" s="65" t="s">
        <v>23</v>
      </c>
      <c r="G18" s="65" t="s">
        <v>23</v>
      </c>
      <c r="H18" s="65" t="s">
        <v>23</v>
      </c>
      <c r="I18" s="65" t="s">
        <v>23</v>
      </c>
      <c r="J18" s="65" t="s">
        <v>23</v>
      </c>
      <c r="K18" s="65" t="s">
        <v>23</v>
      </c>
      <c r="L18" s="65" t="s">
        <v>23</v>
      </c>
      <c r="M18" s="65" t="s">
        <v>23</v>
      </c>
      <c r="N18" s="65" t="s">
        <v>23</v>
      </c>
      <c r="O18" s="65" t="s">
        <v>23</v>
      </c>
      <c r="P18" s="65" t="s">
        <v>23</v>
      </c>
      <c r="Q18" s="65" t="s">
        <v>23</v>
      </c>
      <c r="R18" s="65" t="s">
        <v>23</v>
      </c>
      <c r="S18" s="65" t="s">
        <v>23</v>
      </c>
      <c r="T18" s="65" t="s">
        <v>23</v>
      </c>
      <c r="U18" s="65" t="s">
        <v>23</v>
      </c>
      <c r="V18" s="65" t="s">
        <v>23</v>
      </c>
      <c r="W18" s="65" t="s">
        <v>23</v>
      </c>
      <c r="X18" s="65" t="s">
        <v>23</v>
      </c>
      <c r="Y18" s="65" t="s">
        <v>23</v>
      </c>
      <c r="Z18" s="65" t="s">
        <v>23</v>
      </c>
      <c r="AA18" s="65" t="s">
        <v>23</v>
      </c>
      <c r="AB18" s="65" t="s">
        <v>23</v>
      </c>
      <c r="AC18" s="65" t="s">
        <v>23</v>
      </c>
      <c r="AD18" s="65" t="s">
        <v>23</v>
      </c>
      <c r="AE18" s="65" t="s">
        <v>23</v>
      </c>
      <c r="AF18" s="65" t="s">
        <v>23</v>
      </c>
      <c r="AG18" s="65" t="s">
        <v>23</v>
      </c>
      <c r="AH18" s="65" t="s">
        <v>23</v>
      </c>
      <c r="AI18" s="65" t="s">
        <v>23</v>
      </c>
      <c r="AJ18" s="65" t="s">
        <v>23</v>
      </c>
      <c r="AK18" s="65" t="s">
        <v>23</v>
      </c>
      <c r="AL18" s="65" t="s">
        <v>23</v>
      </c>
      <c r="AM18" s="65" t="s">
        <v>23</v>
      </c>
      <c r="AN18" s="65" t="s">
        <v>23</v>
      </c>
      <c r="AO18" s="65" t="s">
        <v>23</v>
      </c>
      <c r="AP18" s="65" t="s">
        <v>23</v>
      </c>
      <c r="AQ18" s="65" t="s">
        <v>23</v>
      </c>
      <c r="AR18" s="65" t="s">
        <v>23</v>
      </c>
      <c r="AS18" s="65" t="s">
        <v>23</v>
      </c>
      <c r="AT18" s="65" t="s">
        <v>23</v>
      </c>
      <c r="AU18" s="65" t="s">
        <v>23</v>
      </c>
      <c r="AV18" s="65" t="s">
        <v>23</v>
      </c>
      <c r="AW18" s="65" t="s">
        <v>23</v>
      </c>
      <c r="AX18" s="65" t="s">
        <v>23</v>
      </c>
      <c r="AY18" s="65" t="s">
        <v>23</v>
      </c>
      <c r="AZ18" s="213" t="s">
        <v>23</v>
      </c>
      <c r="BA18" s="213" t="s">
        <v>23</v>
      </c>
      <c r="BB18" s="65" t="s">
        <v>23</v>
      </c>
    </row>
    <row r="19" spans="1:71" ht="24.75" hidden="1" customHeight="1" x14ac:dyDescent="0.25">
      <c r="A19" s="65" t="s">
        <v>23</v>
      </c>
      <c r="B19" s="65" t="s">
        <v>23</v>
      </c>
      <c r="C19" s="65" t="s">
        <v>23</v>
      </c>
      <c r="D19" s="65" t="s">
        <v>23</v>
      </c>
      <c r="E19" s="65" t="s">
        <v>23</v>
      </c>
      <c r="F19" s="65" t="s">
        <v>23</v>
      </c>
      <c r="G19" s="65" t="s">
        <v>23</v>
      </c>
      <c r="H19" s="65" t="s">
        <v>23</v>
      </c>
      <c r="I19" s="65" t="s">
        <v>23</v>
      </c>
      <c r="J19" s="65" t="s">
        <v>23</v>
      </c>
      <c r="K19" s="65" t="s">
        <v>23</v>
      </c>
      <c r="L19" s="65" t="s">
        <v>23</v>
      </c>
      <c r="M19" s="65" t="s">
        <v>23</v>
      </c>
      <c r="N19" s="65" t="s">
        <v>23</v>
      </c>
      <c r="O19" s="65" t="s">
        <v>23</v>
      </c>
      <c r="P19" s="65" t="s">
        <v>23</v>
      </c>
      <c r="Q19" s="65" t="s">
        <v>23</v>
      </c>
      <c r="R19" s="65" t="s">
        <v>23</v>
      </c>
      <c r="S19" s="65" t="s">
        <v>23</v>
      </c>
      <c r="T19" s="65" t="s">
        <v>23</v>
      </c>
      <c r="U19" s="65" t="s">
        <v>23</v>
      </c>
      <c r="V19" s="65" t="s">
        <v>23</v>
      </c>
      <c r="W19" s="65" t="s">
        <v>23</v>
      </c>
      <c r="X19" s="65" t="s">
        <v>23</v>
      </c>
      <c r="Y19" s="65" t="s">
        <v>23</v>
      </c>
      <c r="Z19" s="65" t="s">
        <v>23</v>
      </c>
      <c r="AA19" s="65" t="s">
        <v>23</v>
      </c>
      <c r="AB19" s="65" t="s">
        <v>23</v>
      </c>
      <c r="AC19" s="65" t="s">
        <v>23</v>
      </c>
      <c r="AD19" s="65" t="s">
        <v>23</v>
      </c>
      <c r="AE19" s="65" t="s">
        <v>23</v>
      </c>
      <c r="AF19" s="65" t="s">
        <v>23</v>
      </c>
      <c r="AG19" s="65" t="s">
        <v>23</v>
      </c>
      <c r="AH19" s="65" t="s">
        <v>23</v>
      </c>
      <c r="AI19" s="65" t="s">
        <v>23</v>
      </c>
      <c r="AJ19" s="65" t="s">
        <v>23</v>
      </c>
      <c r="AK19" s="65" t="s">
        <v>23</v>
      </c>
      <c r="AL19" s="65" t="s">
        <v>23</v>
      </c>
      <c r="AM19" s="65" t="s">
        <v>23</v>
      </c>
      <c r="AN19" s="65" t="s">
        <v>23</v>
      </c>
      <c r="AO19" s="65" t="s">
        <v>23</v>
      </c>
      <c r="AP19" s="65" t="s">
        <v>23</v>
      </c>
      <c r="AQ19" s="65" t="s">
        <v>23</v>
      </c>
      <c r="AR19" s="65" t="s">
        <v>23</v>
      </c>
      <c r="AS19" s="65" t="s">
        <v>23</v>
      </c>
      <c r="AT19" s="65" t="s">
        <v>23</v>
      </c>
      <c r="AU19" s="65" t="s">
        <v>23</v>
      </c>
      <c r="AV19" s="65" t="s">
        <v>23</v>
      </c>
      <c r="AW19" s="65" t="s">
        <v>23</v>
      </c>
      <c r="AX19" s="65" t="s">
        <v>23</v>
      </c>
      <c r="AY19" s="65" t="s">
        <v>23</v>
      </c>
      <c r="AZ19" s="213" t="s">
        <v>23</v>
      </c>
      <c r="BA19" s="213" t="s">
        <v>23</v>
      </c>
      <c r="BB19" s="65" t="s">
        <v>23</v>
      </c>
      <c r="BD19" s="65">
        <v>1</v>
      </c>
      <c r="BE19" s="65">
        <v>2</v>
      </c>
      <c r="BF19" s="65">
        <v>3</v>
      </c>
      <c r="BG19" s="65">
        <v>4</v>
      </c>
      <c r="BH19" s="65">
        <v>5</v>
      </c>
      <c r="BI19" s="65">
        <v>6</v>
      </c>
      <c r="BJ19" s="65">
        <v>7</v>
      </c>
      <c r="BK19" s="65">
        <v>8</v>
      </c>
      <c r="BL19" s="65">
        <v>9</v>
      </c>
      <c r="BM19" s="65" t="s">
        <v>23</v>
      </c>
      <c r="BN19" s="65" t="s">
        <v>94</v>
      </c>
    </row>
    <row r="20" spans="1:71" ht="70.5" customHeight="1" x14ac:dyDescent="0.25">
      <c r="A20" s="65" t="s">
        <v>23</v>
      </c>
      <c r="B20" s="214" t="s">
        <v>25</v>
      </c>
      <c r="C20" s="214" t="s">
        <v>26</v>
      </c>
      <c r="D20" s="214" t="s">
        <v>27</v>
      </c>
      <c r="E20" s="214" t="s">
        <v>28</v>
      </c>
      <c r="F20" s="214" t="s">
        <v>29</v>
      </c>
      <c r="G20" s="214" t="s">
        <v>30</v>
      </c>
      <c r="H20" s="214" t="s">
        <v>31</v>
      </c>
      <c r="J20" s="214" t="s">
        <v>25</v>
      </c>
      <c r="K20" s="214" t="s">
        <v>26</v>
      </c>
      <c r="L20" s="214" t="s">
        <v>27</v>
      </c>
      <c r="M20" s="214" t="s">
        <v>28</v>
      </c>
      <c r="N20" s="214" t="s">
        <v>29</v>
      </c>
      <c r="O20" s="214" t="s">
        <v>30</v>
      </c>
      <c r="P20" s="214" t="s">
        <v>31</v>
      </c>
      <c r="S20" s="214" t="s">
        <v>25</v>
      </c>
      <c r="T20" s="214" t="s">
        <v>26</v>
      </c>
      <c r="U20" s="214" t="s">
        <v>27</v>
      </c>
      <c r="V20" s="214" t="s">
        <v>28</v>
      </c>
      <c r="W20" s="214" t="s">
        <v>29</v>
      </c>
      <c r="X20" s="214" t="s">
        <v>30</v>
      </c>
      <c r="Y20" s="214" t="s">
        <v>31</v>
      </c>
      <c r="AA20" s="214" t="s">
        <v>38</v>
      </c>
      <c r="AC20" s="214" t="s">
        <v>23</v>
      </c>
      <c r="AD20" s="215" t="str">
        <f>INDEX(Agents!$A$1:$A$20,Bdd!AD21)</f>
        <v>Yannick</v>
      </c>
      <c r="AE20" s="215" t="str">
        <f>INDEX(Agents!$A$1:$A$20,Bdd!AE21)</f>
        <v>Bruno</v>
      </c>
      <c r="AF20" s="215" t="str">
        <f>INDEX(Agents!$A$1:$A$20,Bdd!AF21)</f>
        <v>Olivier</v>
      </c>
      <c r="AG20" s="215" t="str">
        <f>INDEX(Agents!$A$1:$A$20,Bdd!AG21)</f>
        <v>Jimmy</v>
      </c>
      <c r="AH20" s="215" t="str">
        <f>INDEX(Agents!$A$1:$A$20,Bdd!AH21)</f>
        <v>Richard</v>
      </c>
      <c r="AI20" s="215" t="str">
        <f>INDEX(Agents!$A$1:$A$20,Bdd!AI21)</f>
        <v>Stéphane B</v>
      </c>
      <c r="AJ20" s="215" t="str">
        <f>INDEX(Agents!$A$1:$A$20,Bdd!AJ21)</f>
        <v>Eddy</v>
      </c>
      <c r="AK20" s="215" t="str">
        <f>INDEX(Agents!$A$1:$A$20,Bdd!AK21)</f>
        <v>Stéphane T</v>
      </c>
      <c r="AL20" s="215" t="str">
        <f>INDEX(Agents!$A$1:$A$20,Bdd!AL21)</f>
        <v>Yoan</v>
      </c>
      <c r="AM20" s="215">
        <f>INDEX(Agents!$A$1:$A$20,Bdd!AM21)</f>
        <v>0</v>
      </c>
      <c r="AN20" s="215">
        <f>INDEX(Agents!$A$1:$A$20,Bdd!AN21)</f>
        <v>0</v>
      </c>
      <c r="AO20" s="215">
        <f>INDEX(Agents!$A$1:$A$20,Bdd!AO21)</f>
        <v>0</v>
      </c>
      <c r="AP20" s="215">
        <f>INDEX(Agents!$A$1:$A$20,Bdd!AP21)</f>
        <v>0</v>
      </c>
      <c r="AQ20" s="215">
        <f>INDEX(Agents!$A$1:$A$20,Bdd!AQ21)</f>
        <v>0</v>
      </c>
      <c r="AR20" s="215">
        <f>INDEX(Agents!$A$1:$A$20,Bdd!AR21)</f>
        <v>0</v>
      </c>
      <c r="AS20" s="215">
        <f>INDEX(Agents!$A$1:$A$20,Bdd!AS21)</f>
        <v>0</v>
      </c>
      <c r="AT20" s="215">
        <f>INDEX(Agents!$A$1:$A$20,Bdd!AT21)</f>
        <v>0</v>
      </c>
      <c r="AU20" s="215">
        <f>INDEX(Agents!$A$1:$A$20,Bdd!AU21)</f>
        <v>0</v>
      </c>
      <c r="AV20" s="215">
        <f>INDEX(Agents!$A$1:$A$20,Bdd!AV21)</f>
        <v>0</v>
      </c>
      <c r="AW20" s="215">
        <f>INDEX(Agents!$A$1:$A$20,Bdd!AW21)</f>
        <v>0</v>
      </c>
      <c r="BC20" s="65" t="str">
        <f>INDEX(Feuil1!$B$1:$B$7,WEEKDAY(AZ20))&amp;" "&amp;DAY(AZ20)&amp;" "&amp;INDEX(Feuil1!$A$1:$A$12,MONTH(Bdd!AZ20))&amp;" "&amp;YEAR(AZ20)&amp;IF(AZ20=BA20,""," au "&amp;INDEX(Feuil1!$B$1:$B$7,WEEKDAY(BA20))&amp;" "&amp;DAY(BA20)&amp;" "&amp;INDEX(Feuil1!$A$1:$A$12,MONTH(Bdd!BA20))&amp;" "&amp;YEAR(BA20))</f>
        <v>Samedi 0 janv 1900</v>
      </c>
      <c r="BD20" s="65" t="s">
        <v>79</v>
      </c>
      <c r="BE20" s="65" t="s">
        <v>79</v>
      </c>
      <c r="BF20" s="65" t="s">
        <v>75</v>
      </c>
      <c r="BG20" s="65" t="s">
        <v>40</v>
      </c>
      <c r="BH20" s="65" t="s">
        <v>41</v>
      </c>
      <c r="BI20" s="65" t="s">
        <v>40</v>
      </c>
      <c r="BJ20" s="65" t="s">
        <v>76</v>
      </c>
      <c r="BK20" s="65" t="s">
        <v>77</v>
      </c>
      <c r="BL20" s="65" t="s">
        <v>40</v>
      </c>
      <c r="BM20" s="65" t="s">
        <v>78</v>
      </c>
      <c r="BN20" s="65" t="s">
        <v>79</v>
      </c>
      <c r="BO20" s="65" t="s">
        <v>79</v>
      </c>
      <c r="BP20" s="65" t="s">
        <v>79</v>
      </c>
    </row>
    <row r="21" spans="1:71" ht="24.75" customHeight="1" x14ac:dyDescent="0.25">
      <c r="A21" s="65" t="s">
        <v>23</v>
      </c>
      <c r="B21" s="216" t="s">
        <v>23</v>
      </c>
      <c r="C21" s="216" t="s">
        <v>23</v>
      </c>
      <c r="D21" s="216" t="s">
        <v>23</v>
      </c>
      <c r="E21" s="216" t="s">
        <v>23</v>
      </c>
      <c r="F21" s="216" t="s">
        <v>23</v>
      </c>
      <c r="G21" s="216" t="s">
        <v>23</v>
      </c>
      <c r="H21" s="216" t="s">
        <v>23</v>
      </c>
      <c r="J21" s="65" t="s">
        <v>23</v>
      </c>
      <c r="K21" s="65" t="s">
        <v>23</v>
      </c>
      <c r="L21" s="65" t="s">
        <v>23</v>
      </c>
      <c r="M21" s="65" t="s">
        <v>23</v>
      </c>
      <c r="N21" s="65" t="s">
        <v>23</v>
      </c>
      <c r="O21" s="65" t="s">
        <v>23</v>
      </c>
      <c r="P21" s="65" t="s">
        <v>23</v>
      </c>
      <c r="S21" s="65" t="s">
        <v>23</v>
      </c>
      <c r="T21" s="65" t="s">
        <v>23</v>
      </c>
      <c r="U21" s="65" t="s">
        <v>23</v>
      </c>
      <c r="V21" s="65" t="s">
        <v>23</v>
      </c>
      <c r="W21" s="65" t="s">
        <v>23</v>
      </c>
      <c r="X21" s="65" t="s">
        <v>23</v>
      </c>
      <c r="Y21" s="65" t="s">
        <v>23</v>
      </c>
      <c r="AC21" s="214" t="s">
        <v>18</v>
      </c>
      <c r="AD21" s="214">
        <v>1</v>
      </c>
      <c r="AE21" s="214">
        <v>2</v>
      </c>
      <c r="AF21" s="214">
        <v>3</v>
      </c>
      <c r="AG21" s="214">
        <v>4</v>
      </c>
      <c r="AH21" s="214">
        <v>5</v>
      </c>
      <c r="AI21" s="214">
        <v>6</v>
      </c>
      <c r="AJ21" s="214">
        <v>7</v>
      </c>
      <c r="AK21" s="214">
        <v>8</v>
      </c>
      <c r="AL21" s="214">
        <v>9</v>
      </c>
      <c r="AM21" s="214">
        <v>10</v>
      </c>
      <c r="AN21" s="214">
        <v>11</v>
      </c>
      <c r="AO21" s="214">
        <v>12</v>
      </c>
      <c r="AP21" s="214">
        <v>13</v>
      </c>
      <c r="AQ21" s="214">
        <v>14</v>
      </c>
      <c r="AR21" s="214">
        <v>15</v>
      </c>
      <c r="AS21" s="214">
        <v>16</v>
      </c>
      <c r="AT21" s="214">
        <v>17</v>
      </c>
      <c r="AU21" s="214">
        <v>18</v>
      </c>
      <c r="AV21" s="214">
        <v>19</v>
      </c>
      <c r="AW21" s="214">
        <v>20</v>
      </c>
      <c r="AX21" s="214" t="s">
        <v>24</v>
      </c>
      <c r="AY21" s="65" t="s">
        <v>64</v>
      </c>
      <c r="AZ21" s="213" t="s">
        <v>19</v>
      </c>
      <c r="BA21" s="213" t="s">
        <v>20</v>
      </c>
      <c r="BB21" s="65" t="s">
        <v>875</v>
      </c>
      <c r="BC21" s="65" t="s">
        <v>22</v>
      </c>
      <c r="BD21" s="65" t="s">
        <v>65</v>
      </c>
      <c r="BE21" s="65" t="s">
        <v>66</v>
      </c>
      <c r="BF21" s="65" t="s">
        <v>67</v>
      </c>
      <c r="BG21" s="65" t="s">
        <v>68</v>
      </c>
      <c r="BH21" s="65" t="s">
        <v>69</v>
      </c>
      <c r="BI21" s="65" t="s">
        <v>70</v>
      </c>
      <c r="BJ21" s="65" t="s">
        <v>71</v>
      </c>
      <c r="BK21" s="65" t="s">
        <v>72</v>
      </c>
      <c r="BL21" s="65" t="s">
        <v>73</v>
      </c>
      <c r="BM21" s="65" t="s">
        <v>74</v>
      </c>
      <c r="BN21" s="65" t="s">
        <v>79</v>
      </c>
      <c r="BO21" s="65" t="s">
        <v>79</v>
      </c>
      <c r="BP21" s="65" t="s">
        <v>79</v>
      </c>
    </row>
    <row r="22" spans="1:71" ht="24.75" customHeight="1" x14ac:dyDescent="0.25">
      <c r="A22" s="217">
        <f>IF(AZ22&lt;tableau!$N$5,ROW(),"")</f>
        <v>22</v>
      </c>
      <c r="B22" s="218" t="str">
        <f>IF(tableau!N$5=$AZ22,ROW(),"")</f>
        <v/>
      </c>
      <c r="C22" s="218" t="str">
        <f>IF(tableau!O$5=$AZ22,ROW(),"")</f>
        <v/>
      </c>
      <c r="D22" s="218" t="str">
        <f>IF(tableau!P$5=$AZ22,ROW(),"")</f>
        <v/>
      </c>
      <c r="E22" s="218" t="str">
        <f>IF(tableau!Q$5=$AZ22,ROW(),"")</f>
        <v/>
      </c>
      <c r="F22" s="218" t="str">
        <f>IF(tableau!R$5=$AZ22,ROW(),"")</f>
        <v/>
      </c>
      <c r="G22" s="218" t="str">
        <f>IF(tableau!S$5=$AZ22,ROW(),"")</f>
        <v/>
      </c>
      <c r="H22" s="218" t="str">
        <f>IF(tableau!T$5=$AZ22,ROW(),"")</f>
        <v/>
      </c>
      <c r="I22" s="217"/>
      <c r="J22" s="217" t="str">
        <f>IF(tableau!N$5=$BA22,ROW(),"")</f>
        <v/>
      </c>
      <c r="K22" s="217" t="str">
        <f>IF(tableau!O$5=$BA22,ROW(),"")</f>
        <v/>
      </c>
      <c r="L22" s="217" t="str">
        <f>IF(tableau!P$5=$BA22,ROW(),"")</f>
        <v/>
      </c>
      <c r="M22" s="217" t="str">
        <f>IF(tableau!Q$5=$BA22,ROW(),"")</f>
        <v/>
      </c>
      <c r="N22" s="217" t="str">
        <f>IF(tableau!R$5=$BA22,ROW(),"")</f>
        <v/>
      </c>
      <c r="O22" s="217" t="str">
        <f>IF(tableau!S$5=$BA22,ROW(),"")</f>
        <v/>
      </c>
      <c r="P22" s="217" t="str">
        <f>IF(tableau!T$5=$BA22,ROW(),"")</f>
        <v/>
      </c>
      <c r="Q22" s="217" t="str">
        <f>IF($BA22&gt;tableau!$T$5,ROW(),"")</f>
        <v/>
      </c>
      <c r="R22" s="217"/>
      <c r="S22" s="217" t="str">
        <f>IF(AND(SUM(J22:$Q22)&gt;0,SUM($A22:B22)&gt;0),ROW(),"")</f>
        <v/>
      </c>
      <c r="T22" s="217" t="str">
        <f>IF(AND(SUM(K22:$Q22)&gt;0,SUM($A22:C22)&gt;0),ROW(),"")</f>
        <v/>
      </c>
      <c r="U22" s="217" t="str">
        <f>IF(AND(SUM(L22:$Q22)&gt;0,SUM($A22:D22)&gt;0),ROW(),"")</f>
        <v/>
      </c>
      <c r="V22" s="217" t="str">
        <f>IF(AND(SUM(M22:$Q22)&gt;0,SUM($A22:E22)&gt;0),ROW(),"")</f>
        <v/>
      </c>
      <c r="W22" s="217" t="str">
        <f>IF(AND(SUM(N22:$Q22)&gt;0,SUM($A22:F22)&gt;0),ROW(),"")</f>
        <v/>
      </c>
      <c r="X22" s="217" t="str">
        <f>IF(AND(SUM(O22:$Q22)&gt;0,SUM($A22:G22)&gt;0),ROW(),"")</f>
        <v/>
      </c>
      <c r="Y22" s="217" t="str">
        <f>IF(AND(SUM(P22:$Q22)&gt;0,SUM($A22:H22)&gt;0),ROW(),"")</f>
        <v/>
      </c>
      <c r="AA22" s="65">
        <v>0</v>
      </c>
      <c r="AC22" s="219">
        <f>ROW()</f>
        <v>22</v>
      </c>
      <c r="AD22" s="214">
        <v>0</v>
      </c>
      <c r="AE22" s="214">
        <v>1</v>
      </c>
      <c r="AF22" s="214">
        <v>1</v>
      </c>
      <c r="AG22" s="214">
        <v>0</v>
      </c>
      <c r="AH22" s="214">
        <v>0</v>
      </c>
      <c r="AI22" s="214">
        <v>1</v>
      </c>
      <c r="AJ22" s="214">
        <v>1</v>
      </c>
      <c r="AK22" s="214">
        <v>0</v>
      </c>
      <c r="AL22" s="214">
        <v>0</v>
      </c>
      <c r="AM22" s="214">
        <v>1</v>
      </c>
      <c r="AN22" s="214">
        <v>1</v>
      </c>
      <c r="AO22" s="214">
        <v>0</v>
      </c>
      <c r="AP22" s="214">
        <v>0</v>
      </c>
      <c r="AQ22" s="214">
        <v>0</v>
      </c>
      <c r="AR22" s="214">
        <v>0</v>
      </c>
      <c r="AS22" s="214">
        <v>0</v>
      </c>
      <c r="AT22" s="214">
        <v>0</v>
      </c>
      <c r="AU22" s="214">
        <v>0</v>
      </c>
      <c r="AV22" s="214">
        <v>0</v>
      </c>
      <c r="AW22" s="214">
        <v>0</v>
      </c>
      <c r="AX22" s="214" t="s">
        <v>892</v>
      </c>
      <c r="AY22" s="65" t="s">
        <v>908</v>
      </c>
      <c r="AZ22" s="213">
        <v>1</v>
      </c>
      <c r="BA22" s="213">
        <v>1</v>
      </c>
      <c r="BB22" s="65" t="s">
        <v>879</v>
      </c>
      <c r="BC22" s="65" t="str">
        <f>INDEX(Feuil1!$B$1:$B$7,WEEKDAY(AZ22))&amp;" "&amp;DAY(AZ22)&amp;" "&amp;INDEX(Feuil1!$A$1:$A$12,MONTH(Bdd!AZ22))&amp;" "&amp;YEAR(AZ22)&amp;IF(AZ22=BA22,""," au "&amp;INDEX(Feuil1!$B$1:$B$7,WEEKDAY(BA22))&amp;" "&amp;DAY(BA22)&amp;" "&amp;INDEX(Feuil1!$A$1:$A$12,MONTH(Bdd!BA22))&amp;" "&amp;YEAR(BA22))</f>
        <v>Dimanche 1 janv 1900</v>
      </c>
      <c r="BD22" s="65">
        <v>0</v>
      </c>
      <c r="BE22" s="65">
        <v>0</v>
      </c>
      <c r="BF22" s="65">
        <v>0</v>
      </c>
      <c r="BG22" s="65">
        <v>0</v>
      </c>
      <c r="BH22" s="65">
        <v>0</v>
      </c>
      <c r="BI22" s="65">
        <v>0</v>
      </c>
      <c r="BJ22" s="65">
        <v>0</v>
      </c>
      <c r="BK22" s="65">
        <v>0</v>
      </c>
      <c r="BL22" s="65">
        <v>0</v>
      </c>
      <c r="BM22" s="65">
        <v>0</v>
      </c>
      <c r="BN22" s="65" t="s">
        <v>644</v>
      </c>
      <c r="BO22" s="65" t="s">
        <v>79</v>
      </c>
      <c r="BP22" s="65" t="s">
        <v>79</v>
      </c>
    </row>
    <row r="23" spans="1:71" ht="24.75" customHeight="1" x14ac:dyDescent="0.25">
      <c r="A23" s="217">
        <f>IF(AZ23&lt;tableau!$N$5,ROW(),"")</f>
        <v>23</v>
      </c>
      <c r="B23" s="218" t="str">
        <f>IF(tableau!N$5=$AZ23,ROW(),"")</f>
        <v/>
      </c>
      <c r="C23" s="218" t="str">
        <f>IF(tableau!O$5=$AZ23,ROW(),"")</f>
        <v/>
      </c>
      <c r="D23" s="218" t="str">
        <f>IF(tableau!P$5=$AZ23,ROW(),"")</f>
        <v/>
      </c>
      <c r="E23" s="218" t="str">
        <f>IF(tableau!Q$5=$AZ23,ROW(),"")</f>
        <v/>
      </c>
      <c r="F23" s="218" t="str">
        <f>IF(tableau!R$5=$AZ23,ROW(),"")</f>
        <v/>
      </c>
      <c r="G23" s="218" t="str">
        <f>IF(tableau!S$5=$AZ23,ROW(),"")</f>
        <v/>
      </c>
      <c r="H23" s="218" t="str">
        <f>IF(tableau!T$5=$AZ23,ROW(),"")</f>
        <v/>
      </c>
      <c r="I23" s="217"/>
      <c r="J23" s="217" t="str">
        <f>IF(tableau!N$5=$BA23,ROW(),"")</f>
        <v/>
      </c>
      <c r="K23" s="217" t="str">
        <f>IF(tableau!O$5=$BA23,ROW(),"")</f>
        <v/>
      </c>
      <c r="L23" s="217" t="str">
        <f>IF(tableau!P$5=$BA23,ROW(),"")</f>
        <v/>
      </c>
      <c r="M23" s="217" t="str">
        <f>IF(tableau!Q$5=$BA23,ROW(),"")</f>
        <v/>
      </c>
      <c r="N23" s="217" t="str">
        <f>IF(tableau!R$5=$BA23,ROW(),"")</f>
        <v/>
      </c>
      <c r="O23" s="217" t="str">
        <f>IF(tableau!S$5=$BA23,ROW(),"")</f>
        <v/>
      </c>
      <c r="P23" s="217" t="str">
        <f>IF(tableau!T$5=$BA23,ROW(),"")</f>
        <v/>
      </c>
      <c r="Q23" s="217" t="str">
        <f>IF($BA23&gt;tableau!$T$5,ROW(),"")</f>
        <v/>
      </c>
      <c r="R23" s="217"/>
      <c r="S23" s="217" t="str">
        <f>IF(AND(SUM(J23:$Q23)&gt;0,SUM($A23:B23)&gt;0),ROW(),"")</f>
        <v/>
      </c>
      <c r="T23" s="217" t="str">
        <f>IF(AND(SUM(K23:$Q23)&gt;0,SUM($A23:C23)&gt;0),ROW(),"")</f>
        <v/>
      </c>
      <c r="U23" s="217" t="str">
        <f>IF(AND(SUM(L23:$Q23)&gt;0,SUM($A23:D23)&gt;0),ROW(),"")</f>
        <v/>
      </c>
      <c r="V23" s="217" t="str">
        <f>IF(AND(SUM(M23:$Q23)&gt;0,SUM($A23:E23)&gt;0),ROW(),"")</f>
        <v/>
      </c>
      <c r="W23" s="217" t="str">
        <f>IF(AND(SUM(N23:$Q23)&gt;0,SUM($A23:F23)&gt;0),ROW(),"")</f>
        <v/>
      </c>
      <c r="X23" s="217" t="str">
        <f>IF(AND(SUM(O23:$Q23)&gt;0,SUM($A23:G23)&gt;0),ROW(),"")</f>
        <v/>
      </c>
      <c r="Y23" s="217" t="str">
        <f>IF(AND(SUM(P23:$Q23)&gt;0,SUM($A23:H23)&gt;0),ROW(),"")</f>
        <v/>
      </c>
      <c r="AA23" s="65">
        <v>6</v>
      </c>
      <c r="AC23" s="219">
        <f>ROW()</f>
        <v>23</v>
      </c>
      <c r="AD23" s="214">
        <v>0</v>
      </c>
      <c r="AE23" s="214">
        <v>1</v>
      </c>
      <c r="AF23" s="214">
        <v>0</v>
      </c>
      <c r="AG23" s="214">
        <v>0</v>
      </c>
      <c r="AH23" s="214">
        <v>0</v>
      </c>
      <c r="AI23" s="214">
        <v>0</v>
      </c>
      <c r="AJ23" s="214">
        <v>0</v>
      </c>
      <c r="AK23" s="214">
        <v>0</v>
      </c>
      <c r="AL23" s="214">
        <v>0</v>
      </c>
      <c r="AM23" s="214">
        <v>0</v>
      </c>
      <c r="AN23" s="214">
        <v>0</v>
      </c>
      <c r="AO23" s="214">
        <v>0</v>
      </c>
      <c r="AP23" s="214">
        <v>0</v>
      </c>
      <c r="AQ23" s="214">
        <v>0</v>
      </c>
      <c r="AR23" s="214">
        <v>0</v>
      </c>
      <c r="AS23" s="214">
        <v>0</v>
      </c>
      <c r="AT23" s="214">
        <v>0</v>
      </c>
      <c r="AU23" s="214">
        <v>0</v>
      </c>
      <c r="AV23" s="214">
        <v>0</v>
      </c>
      <c r="AW23" s="214">
        <v>0</v>
      </c>
      <c r="AX23" s="214" t="s">
        <v>960</v>
      </c>
      <c r="AY23" s="65" t="s">
        <v>1029</v>
      </c>
      <c r="AZ23" s="213">
        <v>43451</v>
      </c>
      <c r="BA23" s="213">
        <v>43462</v>
      </c>
      <c r="BB23" s="65" t="s">
        <v>970</v>
      </c>
      <c r="BC23" s="65" t="str">
        <f>INDEX(Feuil1!$B$1:$B$7,WEEKDAY(AZ23))&amp;" "&amp;DAY(AZ23)&amp;" "&amp;INDEX(Feuil1!$A$1:$A$12,MONTH(Bdd!AZ23))&amp;" "&amp;YEAR(AZ23)&amp;IF(AZ23=BA23,""," au "&amp;INDEX(Feuil1!$B$1:$B$7,WEEKDAY(BA23))&amp;" "&amp;DAY(BA23)&amp;" "&amp;INDEX(Feuil1!$A$1:$A$12,MONTH(Bdd!BA23))&amp;" "&amp;YEAR(BA23))</f>
        <v>Lundi  17 dec 2018 au Vendredi 28 dec 2018</v>
      </c>
      <c r="BD23" s="65">
        <v>0</v>
      </c>
      <c r="BE23" s="65">
        <v>0</v>
      </c>
      <c r="BF23" s="65">
        <v>0</v>
      </c>
      <c r="BG23" s="65">
        <v>0</v>
      </c>
      <c r="BH23" s="65">
        <v>0</v>
      </c>
      <c r="BI23" s="65">
        <v>0</v>
      </c>
      <c r="BJ23" s="65">
        <v>0</v>
      </c>
      <c r="BK23" s="65">
        <v>0</v>
      </c>
      <c r="BL23" s="65">
        <v>0</v>
      </c>
      <c r="BM23" s="65">
        <v>0</v>
      </c>
      <c r="BN23" s="65" t="s">
        <v>1029</v>
      </c>
      <c r="BO23" s="220"/>
      <c r="BP23" s="72"/>
      <c r="BQ23" s="72"/>
      <c r="BR23" s="72"/>
      <c r="BS23" s="72"/>
    </row>
    <row r="24" spans="1:71" ht="24.75" customHeight="1" x14ac:dyDescent="0.25">
      <c r="A24" s="217">
        <f>IF(AZ24&lt;tableau!$N$5,ROW(),"")</f>
        <v>24</v>
      </c>
      <c r="B24" s="218" t="str">
        <f>IF(tableau!N$5=$AZ24,ROW(),"")</f>
        <v/>
      </c>
      <c r="C24" s="218" t="str">
        <f>IF(tableau!O$5=$AZ24,ROW(),"")</f>
        <v/>
      </c>
      <c r="D24" s="218" t="str">
        <f>IF(tableau!P$5=$AZ24,ROW(),"")</f>
        <v/>
      </c>
      <c r="E24" s="218" t="str">
        <f>IF(tableau!Q$5=$AZ24,ROW(),"")</f>
        <v/>
      </c>
      <c r="F24" s="218" t="str">
        <f>IF(tableau!R$5=$AZ24,ROW(),"")</f>
        <v/>
      </c>
      <c r="G24" s="218" t="str">
        <f>IF(tableau!S$5=$AZ24,ROW(),"")</f>
        <v/>
      </c>
      <c r="H24" s="218" t="str">
        <f>IF(tableau!T$5=$AZ24,ROW(),"")</f>
        <v/>
      </c>
      <c r="I24" s="217"/>
      <c r="J24" s="217">
        <f>IF(tableau!N$5=$BA24,ROW(),"")</f>
        <v>24</v>
      </c>
      <c r="K24" s="217" t="str">
        <f>IF(tableau!O$5=$BA24,ROW(),"")</f>
        <v/>
      </c>
      <c r="L24" s="217" t="str">
        <f>IF(tableau!P$5=$BA24,ROW(),"")</f>
        <v/>
      </c>
      <c r="M24" s="217" t="str">
        <f>IF(tableau!Q$5=$BA24,ROW(),"")</f>
        <v/>
      </c>
      <c r="N24" s="217" t="str">
        <f>IF(tableau!R$5=$BA24,ROW(),"")</f>
        <v/>
      </c>
      <c r="O24" s="217" t="str">
        <f>IF(tableau!S$5=$BA24,ROW(),"")</f>
        <v/>
      </c>
      <c r="P24" s="217" t="str">
        <f>IF(tableau!T$5=$BA24,ROW(),"")</f>
        <v/>
      </c>
      <c r="Q24" s="217" t="str">
        <f>IF($BA24&gt;tableau!$T$5,ROW(),"")</f>
        <v/>
      </c>
      <c r="R24" s="217"/>
      <c r="S24" s="217">
        <f>IF(AND(SUM(J24:$Q24)&gt;0,SUM($A24:B24)&gt;0),ROW(),"")</f>
        <v>24</v>
      </c>
      <c r="T24" s="217" t="str">
        <f>IF(AND(SUM(K24:$Q24)&gt;0,SUM($A24:C24)&gt;0),ROW(),"")</f>
        <v/>
      </c>
      <c r="U24" s="217" t="str">
        <f>IF(AND(SUM(L24:$Q24)&gt;0,SUM($A24:D24)&gt;0),ROW(),"")</f>
        <v/>
      </c>
      <c r="V24" s="217" t="str">
        <f>IF(AND(SUM(M24:$Q24)&gt;0,SUM($A24:E24)&gt;0),ROW(),"")</f>
        <v/>
      </c>
      <c r="W24" s="217" t="str">
        <f>IF(AND(SUM(N24:$Q24)&gt;0,SUM($A24:F24)&gt;0),ROW(),"")</f>
        <v/>
      </c>
      <c r="X24" s="217" t="str">
        <f>IF(AND(SUM(O24:$Q24)&gt;0,SUM($A24:G24)&gt;0),ROW(),"")</f>
        <v/>
      </c>
      <c r="Y24" s="217" t="str">
        <f>IF(AND(SUM(P24:$Q24)&gt;0,SUM($A24:H24)&gt;0),ROW(),"")</f>
        <v/>
      </c>
      <c r="AA24" s="65">
        <v>9</v>
      </c>
      <c r="AC24" s="219">
        <f>ROW()</f>
        <v>24</v>
      </c>
      <c r="AD24" s="214">
        <v>0</v>
      </c>
      <c r="AE24" s="214">
        <v>0</v>
      </c>
      <c r="AF24" s="214">
        <v>1</v>
      </c>
      <c r="AG24" s="214">
        <v>0</v>
      </c>
      <c r="AH24" s="214">
        <v>0</v>
      </c>
      <c r="AI24" s="214">
        <v>0</v>
      </c>
      <c r="AJ24" s="214">
        <v>0</v>
      </c>
      <c r="AK24" s="214">
        <v>0</v>
      </c>
      <c r="AL24" s="214">
        <v>0</v>
      </c>
      <c r="AM24" s="214">
        <v>0</v>
      </c>
      <c r="AN24" s="214">
        <v>0</v>
      </c>
      <c r="AO24" s="214">
        <v>0</v>
      </c>
      <c r="AP24" s="214">
        <v>0</v>
      </c>
      <c r="AQ24" s="214">
        <v>0</v>
      </c>
      <c r="AR24" s="214">
        <v>0</v>
      </c>
      <c r="AS24" s="214">
        <v>0</v>
      </c>
      <c r="AT24" s="214">
        <v>0</v>
      </c>
      <c r="AU24" s="214">
        <v>0</v>
      </c>
      <c r="AV24" s="214">
        <v>0</v>
      </c>
      <c r="AW24" s="214">
        <v>0</v>
      </c>
      <c r="AX24" s="214" t="s">
        <v>960</v>
      </c>
      <c r="AY24" s="65" t="s">
        <v>1030</v>
      </c>
      <c r="AZ24" s="213">
        <v>43458</v>
      </c>
      <c r="BA24" s="213">
        <v>43465</v>
      </c>
      <c r="BB24" s="65" t="s">
        <v>964</v>
      </c>
      <c r="BC24" s="65" t="str">
        <f>INDEX(Feuil1!$B$1:$B$7,WEEKDAY(AZ24))&amp;" "&amp;DAY(AZ24)&amp;" "&amp;INDEX(Feuil1!$A$1:$A$12,MONTH(Bdd!AZ24))&amp;" "&amp;YEAR(AZ24)&amp;IF(AZ24=BA24,""," au "&amp;INDEX(Feuil1!$B$1:$B$7,WEEKDAY(BA24))&amp;" "&amp;DAY(BA24)&amp;" "&amp;INDEX(Feuil1!$A$1:$A$12,MONTH(Bdd!BA24))&amp;" "&amp;YEAR(BA24))</f>
        <v>Lundi  24 dec 2018 au Lundi  31 dec 2018</v>
      </c>
      <c r="BD24" s="65">
        <v>0</v>
      </c>
      <c r="BE24" s="65">
        <v>0</v>
      </c>
      <c r="BF24" s="65">
        <v>0</v>
      </c>
      <c r="BG24" s="65">
        <v>0</v>
      </c>
      <c r="BH24" s="65">
        <v>0</v>
      </c>
      <c r="BI24" s="65">
        <v>0</v>
      </c>
      <c r="BJ24" s="65">
        <v>0</v>
      </c>
      <c r="BK24" s="65">
        <v>0</v>
      </c>
      <c r="BL24" s="65">
        <v>0</v>
      </c>
      <c r="BM24" s="65">
        <v>0</v>
      </c>
      <c r="BN24" s="65" t="s">
        <v>1030</v>
      </c>
      <c r="BO24" s="220"/>
      <c r="BP24" s="72"/>
      <c r="BQ24" s="72"/>
      <c r="BR24" s="72"/>
      <c r="BS24" s="72"/>
    </row>
    <row r="25" spans="1:71" ht="24.75" customHeight="1" x14ac:dyDescent="0.25">
      <c r="A25" s="217">
        <f>IF(AZ25&lt;tableau!$N$5,ROW(),"")</f>
        <v>25</v>
      </c>
      <c r="B25" s="218" t="str">
        <f>IF(tableau!N$5=$AZ25,ROW(),"")</f>
        <v/>
      </c>
      <c r="C25" s="218" t="str">
        <f>IF(tableau!O$5=$AZ25,ROW(),"")</f>
        <v/>
      </c>
      <c r="D25" s="218" t="str">
        <f>IF(tableau!P$5=$AZ25,ROW(),"")</f>
        <v/>
      </c>
      <c r="E25" s="218" t="str">
        <f>IF(tableau!Q$5=$AZ25,ROW(),"")</f>
        <v/>
      </c>
      <c r="F25" s="218" t="str">
        <f>IF(tableau!R$5=$AZ25,ROW(),"")</f>
        <v/>
      </c>
      <c r="G25" s="218" t="str">
        <f>IF(tableau!S$5=$AZ25,ROW(),"")</f>
        <v/>
      </c>
      <c r="H25" s="218" t="str">
        <f>IF(tableau!T$5=$AZ25,ROW(),"")</f>
        <v/>
      </c>
      <c r="I25" s="217"/>
      <c r="J25" s="217">
        <f>IF(tableau!N$5=$BA25,ROW(),"")</f>
        <v>25</v>
      </c>
      <c r="K25" s="217" t="str">
        <f>IF(tableau!O$5=$BA25,ROW(),"")</f>
        <v/>
      </c>
      <c r="L25" s="217" t="str">
        <f>IF(tableau!P$5=$BA25,ROW(),"")</f>
        <v/>
      </c>
      <c r="M25" s="217" t="str">
        <f>IF(tableau!Q$5=$BA25,ROW(),"")</f>
        <v/>
      </c>
      <c r="N25" s="217" t="str">
        <f>IF(tableau!R$5=$BA25,ROW(),"")</f>
        <v/>
      </c>
      <c r="O25" s="217" t="str">
        <f>IF(tableau!S$5=$BA25,ROW(),"")</f>
        <v/>
      </c>
      <c r="P25" s="217" t="str">
        <f>IF(tableau!T$5=$BA25,ROW(),"")</f>
        <v/>
      </c>
      <c r="Q25" s="217" t="str">
        <f>IF($BA25&gt;tableau!$T$5,ROW(),"")</f>
        <v/>
      </c>
      <c r="R25" s="217"/>
      <c r="S25" s="217">
        <f>IF(AND(SUM(J25:$Q25)&gt;0,SUM($A25:B25)&gt;0),ROW(),"")</f>
        <v>25</v>
      </c>
      <c r="T25" s="217" t="str">
        <f>IF(AND(SUM(K25:$Q25)&gt;0,SUM($A25:C25)&gt;0),ROW(),"")</f>
        <v/>
      </c>
      <c r="U25" s="217" t="str">
        <f>IF(AND(SUM(L25:$Q25)&gt;0,SUM($A25:D25)&gt;0),ROW(),"")</f>
        <v/>
      </c>
      <c r="V25" s="217" t="str">
        <f>IF(AND(SUM(M25:$Q25)&gt;0,SUM($A25:E25)&gt;0),ROW(),"")</f>
        <v/>
      </c>
      <c r="W25" s="217" t="str">
        <f>IF(AND(SUM(N25:$Q25)&gt;0,SUM($A25:F25)&gt;0),ROW(),"")</f>
        <v/>
      </c>
      <c r="X25" s="217" t="str">
        <f>IF(AND(SUM(O25:$Q25)&gt;0,SUM($A25:G25)&gt;0),ROW(),"")</f>
        <v/>
      </c>
      <c r="Y25" s="217" t="str">
        <f>IF(AND(SUM(P25:$Q25)&gt;0,SUM($A25:H25)&gt;0),ROW(),"")</f>
        <v/>
      </c>
      <c r="AA25" s="65">
        <v>10</v>
      </c>
      <c r="AC25" s="219">
        <f>ROW()</f>
        <v>25</v>
      </c>
      <c r="AD25" s="214">
        <v>1</v>
      </c>
      <c r="AE25" s="214">
        <v>0</v>
      </c>
      <c r="AF25" s="214">
        <v>0</v>
      </c>
      <c r="AG25" s="214">
        <v>0</v>
      </c>
      <c r="AH25" s="214">
        <v>0</v>
      </c>
      <c r="AI25" s="214">
        <v>0</v>
      </c>
      <c r="AJ25" s="214">
        <v>0</v>
      </c>
      <c r="AK25" s="214">
        <v>0</v>
      </c>
      <c r="AL25" s="214">
        <v>0</v>
      </c>
      <c r="AM25" s="214">
        <v>0</v>
      </c>
      <c r="AN25" s="214">
        <v>0</v>
      </c>
      <c r="AO25" s="214">
        <v>0</v>
      </c>
      <c r="AP25" s="214">
        <v>0</v>
      </c>
      <c r="AQ25" s="214">
        <v>0</v>
      </c>
      <c r="AR25" s="214">
        <v>0</v>
      </c>
      <c r="AS25" s="214">
        <v>0</v>
      </c>
      <c r="AT25" s="214">
        <v>0</v>
      </c>
      <c r="AU25" s="214">
        <v>0</v>
      </c>
      <c r="AV25" s="214">
        <v>0</v>
      </c>
      <c r="AW25" s="214">
        <v>0</v>
      </c>
      <c r="AX25" s="214" t="s">
        <v>960</v>
      </c>
      <c r="AY25" s="65" t="s">
        <v>1031</v>
      </c>
      <c r="AZ25" s="213">
        <v>43458</v>
      </c>
      <c r="BA25" s="213">
        <v>43465</v>
      </c>
      <c r="BB25" s="65" t="s">
        <v>974</v>
      </c>
      <c r="BC25" s="65" t="str">
        <f>INDEX(Feuil1!$B$1:$B$7,WEEKDAY(AZ25))&amp;" "&amp;DAY(AZ25)&amp;" "&amp;INDEX(Feuil1!$A$1:$A$12,MONTH(Bdd!AZ25))&amp;" "&amp;YEAR(AZ25)&amp;IF(AZ25=BA25,""," au "&amp;INDEX(Feuil1!$B$1:$B$7,WEEKDAY(BA25))&amp;" "&amp;DAY(BA25)&amp;" "&amp;INDEX(Feuil1!$A$1:$A$12,MONTH(Bdd!BA25))&amp;" "&amp;YEAR(BA25))</f>
        <v>Lundi  24 dec 2018 au Lundi  31 dec 2018</v>
      </c>
      <c r="BD25" s="65">
        <v>0</v>
      </c>
      <c r="BE25" s="65">
        <v>0</v>
      </c>
      <c r="BF25" s="65">
        <v>0</v>
      </c>
      <c r="BG25" s="65">
        <v>0</v>
      </c>
      <c r="BH25" s="65">
        <v>0</v>
      </c>
      <c r="BI25" s="65">
        <v>0</v>
      </c>
      <c r="BJ25" s="65">
        <v>0</v>
      </c>
      <c r="BK25" s="65">
        <v>0</v>
      </c>
      <c r="BL25" s="65">
        <v>0</v>
      </c>
      <c r="BM25" s="65">
        <v>0</v>
      </c>
      <c r="BN25" s="65" t="s">
        <v>1031</v>
      </c>
      <c r="BO25" s="220"/>
      <c r="BP25" s="72"/>
      <c r="BQ25" s="72"/>
      <c r="BR25" s="72"/>
      <c r="BS25" s="72"/>
    </row>
    <row r="26" spans="1:71" ht="24.75" customHeight="1" x14ac:dyDescent="0.25">
      <c r="A26" s="217">
        <f>IF(AZ26&lt;tableau!$N$5,ROW(),"")</f>
        <v>26</v>
      </c>
      <c r="B26" s="218" t="str">
        <f>IF(tableau!N$5=$AZ26,ROW(),"")</f>
        <v/>
      </c>
      <c r="C26" s="218" t="str">
        <f>IF(tableau!O$5=$AZ26,ROW(),"")</f>
        <v/>
      </c>
      <c r="D26" s="218" t="str">
        <f>IF(tableau!P$5=$AZ26,ROW(),"")</f>
        <v/>
      </c>
      <c r="E26" s="218" t="str">
        <f>IF(tableau!Q$5=$AZ26,ROW(),"")</f>
        <v/>
      </c>
      <c r="F26" s="218" t="str">
        <f>IF(tableau!R$5=$AZ26,ROW(),"")</f>
        <v/>
      </c>
      <c r="G26" s="218" t="str">
        <f>IF(tableau!S$5=$AZ26,ROW(),"")</f>
        <v/>
      </c>
      <c r="H26" s="218" t="str">
        <f>IF(tableau!T$5=$AZ26,ROW(),"")</f>
        <v/>
      </c>
      <c r="I26" s="217"/>
      <c r="J26" s="217" t="str">
        <f>IF(tableau!N$5=$BA26,ROW(),"")</f>
        <v/>
      </c>
      <c r="K26" s="217" t="str">
        <f>IF(tableau!O$5=$BA26,ROW(),"")</f>
        <v/>
      </c>
      <c r="L26" s="217" t="str">
        <f>IF(tableau!P$5=$BA26,ROW(),"")</f>
        <v/>
      </c>
      <c r="M26" s="217" t="str">
        <f>IF(tableau!Q$5=$BA26,ROW(),"")</f>
        <v/>
      </c>
      <c r="N26" s="217" t="str">
        <f>IF(tableau!R$5=$BA26,ROW(),"")</f>
        <v/>
      </c>
      <c r="O26" s="217" t="str">
        <f>IF(tableau!S$5=$BA26,ROW(),"")</f>
        <v/>
      </c>
      <c r="P26" s="217" t="str">
        <f>IF(tableau!T$5=$BA26,ROW(),"")</f>
        <v/>
      </c>
      <c r="Q26" s="217" t="str">
        <f>IF($BA26&gt;tableau!$T$5,ROW(),"")</f>
        <v/>
      </c>
      <c r="R26" s="217"/>
      <c r="S26" s="217" t="str">
        <f>IF(AND(SUM(J26:$Q26)&gt;0,SUM($A26:B26)&gt;0),ROW(),"")</f>
        <v/>
      </c>
      <c r="T26" s="217" t="str">
        <f>IF(AND(SUM(K26:$Q26)&gt;0,SUM($A26:C26)&gt;0),ROW(),"")</f>
        <v/>
      </c>
      <c r="U26" s="217" t="str">
        <f>IF(AND(SUM(L26:$Q26)&gt;0,SUM($A26:D26)&gt;0),ROW(),"")</f>
        <v/>
      </c>
      <c r="V26" s="217" t="str">
        <f>IF(AND(SUM(M26:$Q26)&gt;0,SUM($A26:E26)&gt;0),ROW(),"")</f>
        <v/>
      </c>
      <c r="W26" s="217" t="str">
        <f>IF(AND(SUM(N26:$Q26)&gt;0,SUM($A26:F26)&gt;0),ROW(),"")</f>
        <v/>
      </c>
      <c r="X26" s="217" t="str">
        <f>IF(AND(SUM(O26:$Q26)&gt;0,SUM($A26:G26)&gt;0),ROW(),"")</f>
        <v/>
      </c>
      <c r="Y26" s="217" t="str">
        <f>IF(AND(SUM(P26:$Q26)&gt;0,SUM($A26:H26)&gt;0),ROW(),"")</f>
        <v/>
      </c>
      <c r="AA26" s="65">
        <v>11</v>
      </c>
      <c r="AC26" s="219">
        <f>ROW()</f>
        <v>26</v>
      </c>
      <c r="AD26" s="214">
        <v>0</v>
      </c>
      <c r="AE26" s="214">
        <v>0</v>
      </c>
      <c r="AF26" s="214">
        <v>0</v>
      </c>
      <c r="AG26" s="214">
        <v>0</v>
      </c>
      <c r="AH26" s="214">
        <v>0</v>
      </c>
      <c r="AI26" s="214">
        <v>1</v>
      </c>
      <c r="AJ26" s="214">
        <v>0</v>
      </c>
      <c r="AK26" s="214">
        <v>0</v>
      </c>
      <c r="AL26" s="214">
        <v>0</v>
      </c>
      <c r="AM26" s="214">
        <v>0</v>
      </c>
      <c r="AN26" s="214">
        <v>0</v>
      </c>
      <c r="AO26" s="214">
        <v>0</v>
      </c>
      <c r="AP26" s="214">
        <v>0</v>
      </c>
      <c r="AQ26" s="214">
        <v>0</v>
      </c>
      <c r="AR26" s="214">
        <v>0</v>
      </c>
      <c r="AS26" s="214">
        <v>0</v>
      </c>
      <c r="AT26" s="214">
        <v>0</v>
      </c>
      <c r="AU26" s="214">
        <v>0</v>
      </c>
      <c r="AV26" s="214">
        <v>0</v>
      </c>
      <c r="AW26" s="214">
        <v>0</v>
      </c>
      <c r="AX26" s="214" t="s">
        <v>925</v>
      </c>
      <c r="AY26" s="65" t="s">
        <v>1032</v>
      </c>
      <c r="AZ26" s="213">
        <v>43460</v>
      </c>
      <c r="BA26" s="213">
        <v>43462</v>
      </c>
      <c r="BB26" s="65" t="s">
        <v>928</v>
      </c>
      <c r="BC26" s="65" t="str">
        <f>INDEX(Feuil1!$B$1:$B$7,WEEKDAY(AZ26))&amp;" "&amp;DAY(AZ26)&amp;" "&amp;INDEX(Feuil1!$A$1:$A$12,MONTH(Bdd!AZ26))&amp;" "&amp;YEAR(AZ26)&amp;IF(AZ26=BA26,""," au "&amp;INDEX(Feuil1!$B$1:$B$7,WEEKDAY(BA26))&amp;" "&amp;DAY(BA26)&amp;" "&amp;INDEX(Feuil1!$A$1:$A$12,MONTH(Bdd!BA26))&amp;" "&amp;YEAR(BA26))</f>
        <v>Mercredi 26 dec 2018 au Vendredi 28 dec 2018</v>
      </c>
      <c r="BD26" s="65">
        <v>0</v>
      </c>
      <c r="BE26" s="65">
        <v>0</v>
      </c>
      <c r="BF26" s="65">
        <v>0</v>
      </c>
      <c r="BG26" s="65">
        <v>0</v>
      </c>
      <c r="BH26" s="65">
        <v>0</v>
      </c>
      <c r="BI26" s="65">
        <v>0</v>
      </c>
      <c r="BJ26" s="65">
        <v>0</v>
      </c>
      <c r="BK26" s="65">
        <v>0</v>
      </c>
      <c r="BL26" s="65">
        <v>0</v>
      </c>
      <c r="BM26" s="65">
        <v>0</v>
      </c>
      <c r="BN26" s="65" t="s">
        <v>1032</v>
      </c>
      <c r="BO26" s="220"/>
      <c r="BP26" s="72"/>
      <c r="BQ26" s="72"/>
      <c r="BR26" s="72"/>
      <c r="BS26" s="72"/>
    </row>
    <row r="27" spans="1:71" ht="24.75" customHeight="1" x14ac:dyDescent="0.25">
      <c r="A27" s="217">
        <f>IF(AZ27&lt;tableau!$N$5,ROW(),"")</f>
        <v>27</v>
      </c>
      <c r="B27" s="218" t="str">
        <f>IF(tableau!N$5=$AZ27,ROW(),"")</f>
        <v/>
      </c>
      <c r="C27" s="218" t="str">
        <f>IF(tableau!O$5=$AZ27,ROW(),"")</f>
        <v/>
      </c>
      <c r="D27" s="218" t="str">
        <f>IF(tableau!P$5=$AZ27,ROW(),"")</f>
        <v/>
      </c>
      <c r="E27" s="218" t="str">
        <f>IF(tableau!Q$5=$AZ27,ROW(),"")</f>
        <v/>
      </c>
      <c r="F27" s="218" t="str">
        <f>IF(tableau!R$5=$AZ27,ROW(),"")</f>
        <v/>
      </c>
      <c r="G27" s="218" t="str">
        <f>IF(tableau!S$5=$AZ27,ROW(),"")</f>
        <v/>
      </c>
      <c r="H27" s="218" t="str">
        <f>IF(tableau!T$5=$AZ27,ROW(),"")</f>
        <v/>
      </c>
      <c r="I27" s="217"/>
      <c r="J27" s="217" t="str">
        <f>IF(tableau!N$5=$BA27,ROW(),"")</f>
        <v/>
      </c>
      <c r="K27" s="217" t="str">
        <f>IF(tableau!O$5=$BA27,ROW(),"")</f>
        <v/>
      </c>
      <c r="L27" s="217" t="str">
        <f>IF(tableau!P$5=$BA27,ROW(),"")</f>
        <v/>
      </c>
      <c r="M27" s="217" t="str">
        <f>IF(tableau!Q$5=$BA27,ROW(),"")</f>
        <v/>
      </c>
      <c r="N27" s="217">
        <f>IF(tableau!R$5=$BA27,ROW(),"")</f>
        <v>27</v>
      </c>
      <c r="O27" s="217" t="str">
        <f>IF(tableau!S$5=$BA27,ROW(),"")</f>
        <v/>
      </c>
      <c r="P27" s="217" t="str">
        <f>IF(tableau!T$5=$BA27,ROW(),"")</f>
        <v/>
      </c>
      <c r="Q27" s="217" t="str">
        <f>IF($BA27&gt;tableau!$T$5,ROW(),"")</f>
        <v/>
      </c>
      <c r="R27" s="217"/>
      <c r="S27" s="217">
        <f>IF(AND(SUM(J27:$Q27)&gt;0,SUM($A27:B27)&gt;0),ROW(),"")</f>
        <v>27</v>
      </c>
      <c r="T27" s="217">
        <f>IF(AND(SUM(K27:$Q27)&gt;0,SUM($A27:C27)&gt;0),ROW(),"")</f>
        <v>27</v>
      </c>
      <c r="U27" s="217">
        <f>IF(AND(SUM(L27:$Q27)&gt;0,SUM($A27:D27)&gt;0),ROW(),"")</f>
        <v>27</v>
      </c>
      <c r="V27" s="217">
        <f>IF(AND(SUM(M27:$Q27)&gt;0,SUM($A27:E27)&gt;0),ROW(),"")</f>
        <v>27</v>
      </c>
      <c r="W27" s="217">
        <f>IF(AND(SUM(N27:$Q27)&gt;0,SUM($A27:F27)&gt;0),ROW(),"")</f>
        <v>27</v>
      </c>
      <c r="X27" s="217" t="str">
        <f>IF(AND(SUM(O27:$Q27)&gt;0,SUM($A27:G27)&gt;0),ROW(),"")</f>
        <v/>
      </c>
      <c r="Y27" s="217" t="str">
        <f>IF(AND(SUM(P27:$Q27)&gt;0,SUM($A27:H27)&gt;0),ROW(),"")</f>
        <v/>
      </c>
      <c r="AA27" s="65">
        <v>12</v>
      </c>
      <c r="AC27" s="219">
        <f>ROW()</f>
        <v>27</v>
      </c>
      <c r="AD27" s="214">
        <v>0</v>
      </c>
      <c r="AE27" s="214">
        <v>0</v>
      </c>
      <c r="AF27" s="214">
        <v>0</v>
      </c>
      <c r="AG27" s="214">
        <v>0</v>
      </c>
      <c r="AH27" s="214">
        <v>0</v>
      </c>
      <c r="AI27" s="214">
        <v>0</v>
      </c>
      <c r="AJ27" s="214">
        <v>1</v>
      </c>
      <c r="AK27" s="214">
        <v>0</v>
      </c>
      <c r="AL27" s="214">
        <v>0</v>
      </c>
      <c r="AM27" s="214">
        <v>0</v>
      </c>
      <c r="AN27" s="214">
        <v>0</v>
      </c>
      <c r="AO27" s="214">
        <v>0</v>
      </c>
      <c r="AP27" s="214">
        <v>0</v>
      </c>
      <c r="AQ27" s="214">
        <v>0</v>
      </c>
      <c r="AR27" s="214">
        <v>0</v>
      </c>
      <c r="AS27" s="214">
        <v>0</v>
      </c>
      <c r="AT27" s="214">
        <v>0</v>
      </c>
      <c r="AU27" s="214">
        <v>0</v>
      </c>
      <c r="AV27" s="214">
        <v>0</v>
      </c>
      <c r="AW27" s="214">
        <v>0</v>
      </c>
      <c r="AX27" s="214" t="s">
        <v>960</v>
      </c>
      <c r="AY27" s="65" t="s">
        <v>1033</v>
      </c>
      <c r="AZ27" s="213">
        <v>43460</v>
      </c>
      <c r="BA27" s="213">
        <v>43469</v>
      </c>
      <c r="BB27" s="65" t="s">
        <v>967</v>
      </c>
      <c r="BC27" s="65" t="str">
        <f>INDEX(Feuil1!$B$1:$B$7,WEEKDAY(AZ27))&amp;" "&amp;DAY(AZ27)&amp;" "&amp;INDEX(Feuil1!$A$1:$A$12,MONTH(Bdd!AZ27))&amp;" "&amp;YEAR(AZ27)&amp;IF(AZ27=BA27,""," au "&amp;INDEX(Feuil1!$B$1:$B$7,WEEKDAY(BA27))&amp;" "&amp;DAY(BA27)&amp;" "&amp;INDEX(Feuil1!$A$1:$A$12,MONTH(Bdd!BA27))&amp;" "&amp;YEAR(BA27))</f>
        <v>Mercredi 26 dec 2018 au Vendredi 4 janv 2019</v>
      </c>
      <c r="BD27" s="65">
        <v>0</v>
      </c>
      <c r="BE27" s="65">
        <v>0</v>
      </c>
      <c r="BF27" s="65">
        <v>0</v>
      </c>
      <c r="BG27" s="65">
        <v>0</v>
      </c>
      <c r="BH27" s="65">
        <v>0</v>
      </c>
      <c r="BI27" s="65">
        <v>0</v>
      </c>
      <c r="BJ27" s="65">
        <v>0</v>
      </c>
      <c r="BK27" s="65">
        <v>0</v>
      </c>
      <c r="BL27" s="65">
        <v>0</v>
      </c>
      <c r="BM27" s="65">
        <v>0</v>
      </c>
      <c r="BN27" s="65" t="s">
        <v>1033</v>
      </c>
      <c r="BO27" s="220"/>
      <c r="BP27" s="72"/>
      <c r="BQ27" s="72"/>
      <c r="BR27" s="72"/>
      <c r="BS27" s="72"/>
    </row>
    <row r="28" spans="1:71" ht="24.75" customHeight="1" x14ac:dyDescent="0.25">
      <c r="A28" s="217">
        <f>IF(AZ28&lt;tableau!$N$5,ROW(),"")</f>
        <v>28</v>
      </c>
      <c r="B28" s="218" t="str">
        <f>IF(tableau!N$5=$AZ28,ROW(),"")</f>
        <v/>
      </c>
      <c r="C28" s="218" t="str">
        <f>IF(tableau!O$5=$AZ28,ROW(),"")</f>
        <v/>
      </c>
      <c r="D28" s="218" t="str">
        <f>IF(tableau!P$5=$AZ28,ROW(),"")</f>
        <v/>
      </c>
      <c r="E28" s="218" t="str">
        <f>IF(tableau!Q$5=$AZ28,ROW(),"")</f>
        <v/>
      </c>
      <c r="F28" s="218" t="str">
        <f>IF(tableau!R$5=$AZ28,ROW(),"")</f>
        <v/>
      </c>
      <c r="G28" s="218" t="str">
        <f>IF(tableau!S$5=$AZ28,ROW(),"")</f>
        <v/>
      </c>
      <c r="H28" s="218" t="str">
        <f>IF(tableau!T$5=$AZ28,ROW(),"")</f>
        <v/>
      </c>
      <c r="I28" s="217"/>
      <c r="J28" s="217" t="str">
        <f>IF(tableau!N$5=$BA28,ROW(),"")</f>
        <v/>
      </c>
      <c r="K28" s="217" t="str">
        <f>IF(tableau!O$5=$BA28,ROW(),"")</f>
        <v/>
      </c>
      <c r="L28" s="217" t="str">
        <f>IF(tableau!P$5=$BA28,ROW(),"")</f>
        <v/>
      </c>
      <c r="M28" s="217" t="str">
        <f>IF(tableau!Q$5=$BA28,ROW(),"")</f>
        <v/>
      </c>
      <c r="N28" s="217" t="str">
        <f>IF(tableau!R$5=$BA28,ROW(),"")</f>
        <v/>
      </c>
      <c r="O28" s="217" t="str">
        <f>IF(tableau!S$5=$BA28,ROW(),"")</f>
        <v/>
      </c>
      <c r="P28" s="217" t="str">
        <f>IF(tableau!T$5=$BA28,ROW(),"")</f>
        <v/>
      </c>
      <c r="Q28" s="217" t="str">
        <f>IF($BA28&gt;tableau!$T$5,ROW(),"")</f>
        <v/>
      </c>
      <c r="R28" s="217"/>
      <c r="S28" s="217" t="str">
        <f>IF(AND(SUM(J28:$Q28)&gt;0,SUM($A28:B28)&gt;0),ROW(),"")</f>
        <v/>
      </c>
      <c r="T28" s="217" t="str">
        <f>IF(AND(SUM(K28:$Q28)&gt;0,SUM($A28:C28)&gt;0),ROW(),"")</f>
        <v/>
      </c>
      <c r="U28" s="217" t="str">
        <f>IF(AND(SUM(L28:$Q28)&gt;0,SUM($A28:D28)&gt;0),ROW(),"")</f>
        <v/>
      </c>
      <c r="V28" s="217" t="str">
        <f>IF(AND(SUM(M28:$Q28)&gt;0,SUM($A28:E28)&gt;0),ROW(),"")</f>
        <v/>
      </c>
      <c r="W28" s="217" t="str">
        <f>IF(AND(SUM(N28:$Q28)&gt;0,SUM($A28:F28)&gt;0),ROW(),"")</f>
        <v/>
      </c>
      <c r="X28" s="217" t="str">
        <f>IF(AND(SUM(O28:$Q28)&gt;0,SUM($A28:G28)&gt;0),ROW(),"")</f>
        <v/>
      </c>
      <c r="Y28" s="217" t="str">
        <f>IF(AND(SUM(P28:$Q28)&gt;0,SUM($A28:H28)&gt;0),ROW(),"")</f>
        <v/>
      </c>
      <c r="AA28" s="65">
        <v>14</v>
      </c>
      <c r="AC28" s="219">
        <f>ROW()</f>
        <v>28</v>
      </c>
      <c r="AD28" s="214">
        <v>0</v>
      </c>
      <c r="AE28" s="214">
        <v>0</v>
      </c>
      <c r="AF28" s="214">
        <v>0</v>
      </c>
      <c r="AG28" s="214">
        <v>0</v>
      </c>
      <c r="AH28" s="214">
        <v>1</v>
      </c>
      <c r="AI28" s="214">
        <v>0</v>
      </c>
      <c r="AJ28" s="214">
        <v>0</v>
      </c>
      <c r="AK28" s="214">
        <v>0</v>
      </c>
      <c r="AL28" s="214">
        <v>0</v>
      </c>
      <c r="AM28" s="214">
        <v>0</v>
      </c>
      <c r="AN28" s="214">
        <v>0</v>
      </c>
      <c r="AO28" s="214">
        <v>0</v>
      </c>
      <c r="AP28" s="214">
        <v>0</v>
      </c>
      <c r="AQ28" s="214">
        <v>0</v>
      </c>
      <c r="AR28" s="214">
        <v>0</v>
      </c>
      <c r="AS28" s="214">
        <v>0</v>
      </c>
      <c r="AT28" s="214">
        <v>0</v>
      </c>
      <c r="AU28" s="214">
        <v>0</v>
      </c>
      <c r="AV28" s="214">
        <v>0</v>
      </c>
      <c r="AW28" s="214">
        <v>0</v>
      </c>
      <c r="AX28" s="214" t="s">
        <v>960</v>
      </c>
      <c r="AY28" s="65" t="s">
        <v>1034</v>
      </c>
      <c r="AZ28" s="213">
        <v>43460</v>
      </c>
      <c r="BA28" s="213">
        <v>43462</v>
      </c>
      <c r="BB28" s="65" t="s">
        <v>977</v>
      </c>
      <c r="BC28" s="65" t="str">
        <f>INDEX(Feuil1!$B$1:$B$7,WEEKDAY(AZ28))&amp;" "&amp;DAY(AZ28)&amp;" "&amp;INDEX(Feuil1!$A$1:$A$12,MONTH(Bdd!AZ28))&amp;" "&amp;YEAR(AZ28)&amp;IF(AZ28=BA28,""," au "&amp;INDEX(Feuil1!$B$1:$B$7,WEEKDAY(BA28))&amp;" "&amp;DAY(BA28)&amp;" "&amp;INDEX(Feuil1!$A$1:$A$12,MONTH(Bdd!BA28))&amp;" "&amp;YEAR(BA28))</f>
        <v>Mercredi 26 dec 2018 au Vendredi 28 dec 2018</v>
      </c>
      <c r="BD28" s="65">
        <v>0</v>
      </c>
      <c r="BE28" s="65">
        <v>0</v>
      </c>
      <c r="BF28" s="65">
        <v>0</v>
      </c>
      <c r="BG28" s="65">
        <v>0</v>
      </c>
      <c r="BH28" s="65">
        <v>0</v>
      </c>
      <c r="BI28" s="65">
        <v>0</v>
      </c>
      <c r="BJ28" s="65">
        <v>0</v>
      </c>
      <c r="BK28" s="65">
        <v>0</v>
      </c>
      <c r="BL28" s="65">
        <v>0</v>
      </c>
      <c r="BM28" s="65">
        <v>0</v>
      </c>
      <c r="BN28" s="65" t="s">
        <v>1034</v>
      </c>
      <c r="BO28" s="220"/>
      <c r="BP28" s="72"/>
      <c r="BQ28" s="72"/>
      <c r="BR28" s="72"/>
      <c r="BS28" s="72"/>
    </row>
    <row r="29" spans="1:71" ht="24.75" customHeight="1" x14ac:dyDescent="0.25">
      <c r="A29" s="217">
        <f>IF(AZ29&lt;tableau!$N$5,ROW(),"")</f>
        <v>29</v>
      </c>
      <c r="B29" s="218" t="str">
        <f>IF(tableau!N$5=$AZ29,ROW(),"")</f>
        <v/>
      </c>
      <c r="C29" s="218" t="str">
        <f>IF(tableau!O$5=$AZ29,ROW(),"")</f>
        <v/>
      </c>
      <c r="D29" s="218" t="str">
        <f>IF(tableau!P$5=$AZ29,ROW(),"")</f>
        <v/>
      </c>
      <c r="E29" s="218" t="str">
        <f>IF(tableau!Q$5=$AZ29,ROW(),"")</f>
        <v/>
      </c>
      <c r="F29" s="218" t="str">
        <f>IF(tableau!R$5=$AZ29,ROW(),"")</f>
        <v/>
      </c>
      <c r="G29" s="218" t="str">
        <f>IF(tableau!S$5=$AZ29,ROW(),"")</f>
        <v/>
      </c>
      <c r="H29" s="218" t="str">
        <f>IF(tableau!T$5=$AZ29,ROW(),"")</f>
        <v/>
      </c>
      <c r="I29" s="217"/>
      <c r="J29" s="217" t="str">
        <f>IF(tableau!N$5=$BA29,ROW(),"")</f>
        <v/>
      </c>
      <c r="K29" s="217" t="str">
        <f>IF(tableau!O$5=$BA29,ROW(),"")</f>
        <v/>
      </c>
      <c r="L29" s="217" t="str">
        <f>IF(tableau!P$5=$BA29,ROW(),"")</f>
        <v/>
      </c>
      <c r="M29" s="217" t="str">
        <f>IF(tableau!Q$5=$BA29,ROW(),"")</f>
        <v/>
      </c>
      <c r="N29" s="217" t="str">
        <f>IF(tableau!R$5=$BA29,ROW(),"")</f>
        <v/>
      </c>
      <c r="O29" s="217" t="str">
        <f>IF(tableau!S$5=$BA29,ROW(),"")</f>
        <v/>
      </c>
      <c r="P29" s="217" t="str">
        <f>IF(tableau!T$5=$BA29,ROW(),"")</f>
        <v/>
      </c>
      <c r="Q29" s="217" t="str">
        <f>IF($BA29&gt;tableau!$T$5,ROW(),"")</f>
        <v/>
      </c>
      <c r="R29" s="217"/>
      <c r="S29" s="217" t="str">
        <f>IF(AND(SUM(J29:$Q29)&gt;0,SUM($A29:B29)&gt;0),ROW(),"")</f>
        <v/>
      </c>
      <c r="T29" s="217" t="str">
        <f>IF(AND(SUM(K29:$Q29)&gt;0,SUM($A29:C29)&gt;0),ROW(),"")</f>
        <v/>
      </c>
      <c r="U29" s="217" t="str">
        <f>IF(AND(SUM(L29:$Q29)&gt;0,SUM($A29:D29)&gt;0),ROW(),"")</f>
        <v/>
      </c>
      <c r="V29" s="217" t="str">
        <f>IF(AND(SUM(M29:$Q29)&gt;0,SUM($A29:E29)&gt;0),ROW(),"")</f>
        <v/>
      </c>
      <c r="W29" s="217" t="str">
        <f>IF(AND(SUM(N29:$Q29)&gt;0,SUM($A29:F29)&gt;0),ROW(),"")</f>
        <v/>
      </c>
      <c r="X29" s="217" t="str">
        <f>IF(AND(SUM(O29:$Q29)&gt;0,SUM($A29:G29)&gt;0),ROW(),"")</f>
        <v/>
      </c>
      <c r="Y29" s="217" t="str">
        <f>IF(AND(SUM(P29:$Q29)&gt;0,SUM($A29:H29)&gt;0),ROW(),"")</f>
        <v/>
      </c>
      <c r="AA29" s="65">
        <v>18</v>
      </c>
      <c r="AC29" s="219">
        <f>ROW()</f>
        <v>29</v>
      </c>
      <c r="AD29" s="214">
        <v>0</v>
      </c>
      <c r="AE29" s="214">
        <v>0</v>
      </c>
      <c r="AF29" s="214">
        <v>0</v>
      </c>
      <c r="AG29" s="214">
        <v>0</v>
      </c>
      <c r="AH29" s="214">
        <v>0</v>
      </c>
      <c r="AI29" s="214">
        <v>1</v>
      </c>
      <c r="AJ29" s="214">
        <v>0</v>
      </c>
      <c r="AK29" s="214">
        <v>0</v>
      </c>
      <c r="AL29" s="214">
        <v>0</v>
      </c>
      <c r="AM29" s="214">
        <v>0</v>
      </c>
      <c r="AN29" s="214">
        <v>0</v>
      </c>
      <c r="AO29" s="214">
        <v>0</v>
      </c>
      <c r="AP29" s="214">
        <v>0</v>
      </c>
      <c r="AQ29" s="214">
        <v>0</v>
      </c>
      <c r="AR29" s="214">
        <v>0</v>
      </c>
      <c r="AS29" s="214">
        <v>0</v>
      </c>
      <c r="AT29" s="214">
        <v>0</v>
      </c>
      <c r="AU29" s="214">
        <v>0</v>
      </c>
      <c r="AV29" s="214">
        <v>0</v>
      </c>
      <c r="AW29" s="214">
        <v>0</v>
      </c>
      <c r="AX29" s="214" t="s">
        <v>863</v>
      </c>
      <c r="AY29" s="65" t="s">
        <v>1035</v>
      </c>
      <c r="AZ29" s="213">
        <v>43462</v>
      </c>
      <c r="BA29" s="213">
        <v>43462</v>
      </c>
      <c r="BB29" s="65" t="s">
        <v>928</v>
      </c>
      <c r="BC29" s="65" t="str">
        <f>INDEX(Feuil1!$B$1:$B$7,WEEKDAY(AZ29))&amp;" "&amp;DAY(AZ29)&amp;" "&amp;INDEX(Feuil1!$A$1:$A$12,MONTH(Bdd!AZ29))&amp;" "&amp;YEAR(AZ29)&amp;IF(AZ29=BA29,""," au "&amp;INDEX(Feuil1!$B$1:$B$7,WEEKDAY(BA29))&amp;" "&amp;DAY(BA29)&amp;" "&amp;INDEX(Feuil1!$A$1:$A$12,MONTH(Bdd!BA29))&amp;" "&amp;YEAR(BA29))</f>
        <v>Vendredi 28 dec 2018</v>
      </c>
      <c r="BD29" s="65">
        <v>0</v>
      </c>
      <c r="BE29" s="65">
        <v>0</v>
      </c>
      <c r="BF29" s="65">
        <v>0</v>
      </c>
      <c r="BG29" s="65">
        <v>0</v>
      </c>
      <c r="BH29" s="65">
        <v>0</v>
      </c>
      <c r="BI29" s="65">
        <v>0</v>
      </c>
      <c r="BJ29" s="65">
        <v>0</v>
      </c>
      <c r="BK29" s="65">
        <v>0</v>
      </c>
      <c r="BL29" s="65">
        <v>0</v>
      </c>
      <c r="BM29" s="65">
        <v>0</v>
      </c>
      <c r="BN29" s="65" t="s">
        <v>1035</v>
      </c>
      <c r="BO29" s="72"/>
      <c r="BP29" s="72"/>
      <c r="BQ29" s="72"/>
      <c r="BR29" s="72"/>
      <c r="BS29" s="72"/>
    </row>
    <row r="30" spans="1:71" ht="24.75" customHeight="1" x14ac:dyDescent="0.25">
      <c r="A30" s="217" t="str">
        <f>IF(AZ30&lt;tableau!$N$5,ROW(),"")</f>
        <v/>
      </c>
      <c r="B30" s="218">
        <f>IF(tableau!N$5=$AZ30,ROW(),"")</f>
        <v>30</v>
      </c>
      <c r="C30" s="218" t="str">
        <f>IF(tableau!O$5=$AZ30,ROW(),"")</f>
        <v/>
      </c>
      <c r="D30" s="218" t="str">
        <f>IF(tableau!P$5=$AZ30,ROW(),"")</f>
        <v/>
      </c>
      <c r="E30" s="218" t="str">
        <f>IF(tableau!Q$5=$AZ30,ROW(),"")</f>
        <v/>
      </c>
      <c r="F30" s="218" t="str">
        <f>IF(tableau!R$5=$AZ30,ROW(),"")</f>
        <v/>
      </c>
      <c r="G30" s="218" t="str">
        <f>IF(tableau!S$5=$AZ30,ROW(),"")</f>
        <v/>
      </c>
      <c r="H30" s="218" t="str">
        <f>IF(tableau!T$5=$AZ30,ROW(),"")</f>
        <v/>
      </c>
      <c r="I30" s="217"/>
      <c r="J30" s="217" t="str">
        <f>IF(tableau!N$5=$BA30,ROW(),"")</f>
        <v/>
      </c>
      <c r="K30" s="217" t="str">
        <f>IF(tableau!O$5=$BA30,ROW(),"")</f>
        <v/>
      </c>
      <c r="L30" s="217">
        <f>IF(tableau!P$5=$BA30,ROW(),"")</f>
        <v>30</v>
      </c>
      <c r="M30" s="217" t="str">
        <f>IF(tableau!Q$5=$BA30,ROW(),"")</f>
        <v/>
      </c>
      <c r="N30" s="217" t="str">
        <f>IF(tableau!R$5=$BA30,ROW(),"")</f>
        <v/>
      </c>
      <c r="O30" s="217" t="str">
        <f>IF(tableau!S$5=$BA30,ROW(),"")</f>
        <v/>
      </c>
      <c r="P30" s="217" t="str">
        <f>IF(tableau!T$5=$BA30,ROW(),"")</f>
        <v/>
      </c>
      <c r="Q30" s="217" t="str">
        <f>IF($BA30&gt;tableau!$T$5,ROW(),"")</f>
        <v/>
      </c>
      <c r="R30" s="217"/>
      <c r="S30" s="217">
        <f>IF(AND(SUM(J30:$Q30)&gt;0,SUM($A30:B30)&gt;0),ROW(),"")</f>
        <v>30</v>
      </c>
      <c r="T30" s="217">
        <f>IF(AND(SUM(K30:$Q30)&gt;0,SUM($A30:C30)&gt;0),ROW(),"")</f>
        <v>30</v>
      </c>
      <c r="U30" s="217">
        <f>IF(AND(SUM(L30:$Q30)&gt;0,SUM($A30:D30)&gt;0),ROW(),"")</f>
        <v>30</v>
      </c>
      <c r="V30" s="217" t="str">
        <f>IF(AND(SUM(M30:$Q30)&gt;0,SUM($A30:E30)&gt;0),ROW(),"")</f>
        <v/>
      </c>
      <c r="W30" s="217" t="str">
        <f>IF(AND(SUM(N30:$Q30)&gt;0,SUM($A30:F30)&gt;0),ROW(),"")</f>
        <v/>
      </c>
      <c r="X30" s="217" t="str">
        <f>IF(AND(SUM(O30:$Q30)&gt;0,SUM($A30:G30)&gt;0),ROW(),"")</f>
        <v/>
      </c>
      <c r="Y30" s="217" t="str">
        <f>IF(AND(SUM(P30:$Q30)&gt;0,SUM($A30:H30)&gt;0),ROW(),"")</f>
        <v/>
      </c>
      <c r="AA30" s="65">
        <v>19</v>
      </c>
      <c r="AC30" s="219">
        <f>ROW()</f>
        <v>30</v>
      </c>
      <c r="AD30" s="214">
        <v>0</v>
      </c>
      <c r="AE30" s="214">
        <v>0</v>
      </c>
      <c r="AF30" s="214">
        <v>0</v>
      </c>
      <c r="AG30" s="214">
        <v>0</v>
      </c>
      <c r="AH30" s="214">
        <v>0</v>
      </c>
      <c r="AI30" s="214">
        <v>0</v>
      </c>
      <c r="AJ30" s="214">
        <v>0</v>
      </c>
      <c r="AK30" s="214">
        <v>0</v>
      </c>
      <c r="AL30" s="214">
        <v>1</v>
      </c>
      <c r="AM30" s="214">
        <v>0</v>
      </c>
      <c r="AN30" s="214">
        <v>0</v>
      </c>
      <c r="AO30" s="214">
        <v>0</v>
      </c>
      <c r="AP30" s="214">
        <v>0</v>
      </c>
      <c r="AQ30" s="214">
        <v>0</v>
      </c>
      <c r="AR30" s="214">
        <v>0</v>
      </c>
      <c r="AS30" s="214">
        <v>0</v>
      </c>
      <c r="AT30" s="214">
        <v>0</v>
      </c>
      <c r="AU30" s="214">
        <v>0</v>
      </c>
      <c r="AV30" s="214">
        <v>0</v>
      </c>
      <c r="AW30" s="214">
        <v>0</v>
      </c>
      <c r="AX30" s="214" t="s">
        <v>960</v>
      </c>
      <c r="AY30" s="65" t="s">
        <v>1036</v>
      </c>
      <c r="AZ30" s="213">
        <v>43465</v>
      </c>
      <c r="BA30" s="213">
        <v>43467</v>
      </c>
      <c r="BB30" s="65" t="s">
        <v>961</v>
      </c>
      <c r="BC30" s="65" t="str">
        <f>INDEX(Feuil1!$B$1:$B$7,WEEKDAY(AZ30))&amp;" "&amp;DAY(AZ30)&amp;" "&amp;INDEX(Feuil1!$A$1:$A$12,MONTH(Bdd!AZ30))&amp;" "&amp;YEAR(AZ30)&amp;IF(AZ30=BA30,""," au "&amp;INDEX(Feuil1!$B$1:$B$7,WEEKDAY(BA30))&amp;" "&amp;DAY(BA30)&amp;" "&amp;INDEX(Feuil1!$A$1:$A$12,MONTH(Bdd!BA30))&amp;" "&amp;YEAR(BA30))</f>
        <v>Lundi  31 dec 2018 au Mercredi 2 janv 2019</v>
      </c>
      <c r="BD30" s="65">
        <v>0</v>
      </c>
      <c r="BE30" s="65">
        <v>0</v>
      </c>
      <c r="BF30" s="65">
        <v>0</v>
      </c>
      <c r="BG30" s="65">
        <v>0</v>
      </c>
      <c r="BH30" s="65">
        <v>0</v>
      </c>
      <c r="BI30" s="65">
        <v>0</v>
      </c>
      <c r="BJ30" s="65">
        <v>0</v>
      </c>
      <c r="BK30" s="65">
        <v>0</v>
      </c>
      <c r="BL30" s="65">
        <v>0</v>
      </c>
      <c r="BM30" s="65">
        <v>0</v>
      </c>
      <c r="BN30" s="65" t="s">
        <v>1036</v>
      </c>
      <c r="BO30" s="72"/>
      <c r="BP30" s="72"/>
      <c r="BQ30" s="72"/>
      <c r="BR30" s="72"/>
      <c r="BS30" s="72"/>
    </row>
    <row r="31" spans="1:71" ht="24.75" customHeight="1" x14ac:dyDescent="0.25">
      <c r="A31" s="217" t="str">
        <f>IF(AZ31&lt;tableau!$N$5,ROW(),"")</f>
        <v/>
      </c>
      <c r="B31" s="218" t="str">
        <f>IF(tableau!N$5=$AZ31,ROW(),"")</f>
        <v/>
      </c>
      <c r="C31" s="218" t="str">
        <f>IF(tableau!O$5=$AZ31,ROW(),"")</f>
        <v/>
      </c>
      <c r="D31" s="218">
        <f>IF(tableau!P$5=$AZ31,ROW(),"")</f>
        <v>31</v>
      </c>
      <c r="E31" s="218" t="str">
        <f>IF(tableau!Q$5=$AZ31,ROW(),"")</f>
        <v/>
      </c>
      <c r="F31" s="218" t="str">
        <f>IF(tableau!R$5=$AZ31,ROW(),"")</f>
        <v/>
      </c>
      <c r="G31" s="218" t="str">
        <f>IF(tableau!S$5=$AZ31,ROW(),"")</f>
        <v/>
      </c>
      <c r="H31" s="218" t="str">
        <f>IF(tableau!T$5=$AZ31,ROW(),"")</f>
        <v/>
      </c>
      <c r="I31" s="217"/>
      <c r="J31" s="217" t="str">
        <f>IF(tableau!N$5=$BA31,ROW(),"")</f>
        <v/>
      </c>
      <c r="K31" s="217" t="str">
        <f>IF(tableau!O$5=$BA31,ROW(),"")</f>
        <v/>
      </c>
      <c r="L31" s="217">
        <f>IF(tableau!P$5=$BA31,ROW(),"")</f>
        <v>31</v>
      </c>
      <c r="M31" s="217" t="str">
        <f>IF(tableau!Q$5=$BA31,ROW(),"")</f>
        <v/>
      </c>
      <c r="N31" s="217" t="str">
        <f>IF(tableau!R$5=$BA31,ROW(),"")</f>
        <v/>
      </c>
      <c r="O31" s="217" t="str">
        <f>IF(tableau!S$5=$BA31,ROW(),"")</f>
        <v/>
      </c>
      <c r="P31" s="217" t="str">
        <f>IF(tableau!T$5=$BA31,ROW(),"")</f>
        <v/>
      </c>
      <c r="Q31" s="217" t="str">
        <f>IF($BA31&gt;tableau!$T$5,ROW(),"")</f>
        <v/>
      </c>
      <c r="R31" s="217"/>
      <c r="S31" s="217" t="str">
        <f>IF(AND(SUM(J31:$Q31)&gt;0,SUM($A31:B31)&gt;0),ROW(),"")</f>
        <v/>
      </c>
      <c r="T31" s="217" t="str">
        <f>IF(AND(SUM(K31:$Q31)&gt;0,SUM($A31:C31)&gt;0),ROW(),"")</f>
        <v/>
      </c>
      <c r="U31" s="217">
        <f>IF(AND(SUM(L31:$Q31)&gt;0,SUM($A31:D31)&gt;0),ROW(),"")</f>
        <v>31</v>
      </c>
      <c r="V31" s="217" t="str">
        <f>IF(AND(SUM(M31:$Q31)&gt;0,SUM($A31:E31)&gt;0),ROW(),"")</f>
        <v/>
      </c>
      <c r="W31" s="217" t="str">
        <f>IF(AND(SUM(N31:$Q31)&gt;0,SUM($A31:F31)&gt;0),ROW(),"")</f>
        <v/>
      </c>
      <c r="X31" s="217" t="str">
        <f>IF(AND(SUM(O31:$Q31)&gt;0,SUM($A31:G31)&gt;0),ROW(),"")</f>
        <v/>
      </c>
      <c r="Y31" s="217" t="str">
        <f>IF(AND(SUM(P31:$Q31)&gt;0,SUM($A31:H31)&gt;0),ROW(),"")</f>
        <v/>
      </c>
      <c r="AA31" s="65">
        <v>20</v>
      </c>
      <c r="AC31" s="219">
        <f>ROW()</f>
        <v>31</v>
      </c>
      <c r="AD31" s="214">
        <v>0</v>
      </c>
      <c r="AE31" s="214">
        <v>0</v>
      </c>
      <c r="AF31" s="214">
        <v>0</v>
      </c>
      <c r="AG31" s="214">
        <v>0</v>
      </c>
      <c r="AH31" s="214">
        <v>1</v>
      </c>
      <c r="AI31" s="214">
        <v>1</v>
      </c>
      <c r="AJ31" s="214">
        <v>0</v>
      </c>
      <c r="AK31" s="214">
        <v>0</v>
      </c>
      <c r="AL31" s="214">
        <v>0</v>
      </c>
      <c r="AM31" s="214">
        <v>0</v>
      </c>
      <c r="AN31" s="214">
        <v>0</v>
      </c>
      <c r="AO31" s="214">
        <v>0</v>
      </c>
      <c r="AP31" s="214">
        <v>0</v>
      </c>
      <c r="AQ31" s="214">
        <v>0</v>
      </c>
      <c r="AR31" s="214">
        <v>0</v>
      </c>
      <c r="AS31" s="214">
        <v>0</v>
      </c>
      <c r="AT31" s="214">
        <v>0</v>
      </c>
      <c r="AU31" s="214">
        <v>0</v>
      </c>
      <c r="AV31" s="214">
        <v>0</v>
      </c>
      <c r="AW31" s="214">
        <v>0</v>
      </c>
      <c r="AX31" s="214" t="s">
        <v>935</v>
      </c>
      <c r="AY31" s="65" t="s">
        <v>1037</v>
      </c>
      <c r="AZ31" s="213">
        <v>43467</v>
      </c>
      <c r="BA31" s="213">
        <v>43467</v>
      </c>
      <c r="BB31" s="65" t="s">
        <v>936</v>
      </c>
      <c r="BC31" s="65" t="str">
        <f>INDEX(Feuil1!$B$1:$B$7,WEEKDAY(AZ31))&amp;" "&amp;DAY(AZ31)&amp;" "&amp;INDEX(Feuil1!$A$1:$A$12,MONTH(Bdd!AZ31))&amp;" "&amp;YEAR(AZ31)&amp;IF(AZ31=BA31,""," au "&amp;INDEX(Feuil1!$B$1:$B$7,WEEKDAY(BA31))&amp;" "&amp;DAY(BA31)&amp;" "&amp;INDEX(Feuil1!$A$1:$A$12,MONTH(Bdd!BA31))&amp;" "&amp;YEAR(BA31))</f>
        <v>Mercredi 2 janv 2019</v>
      </c>
      <c r="BD31" s="65">
        <v>0</v>
      </c>
      <c r="BE31" s="65">
        <v>0</v>
      </c>
      <c r="BF31" s="65">
        <v>0</v>
      </c>
      <c r="BG31" s="65">
        <v>0</v>
      </c>
      <c r="BH31" s="65">
        <v>0</v>
      </c>
      <c r="BI31" s="65">
        <v>0</v>
      </c>
      <c r="BJ31" s="65">
        <v>0</v>
      </c>
      <c r="BK31" s="65">
        <v>0</v>
      </c>
      <c r="BL31" s="65">
        <v>0</v>
      </c>
      <c r="BM31" s="65">
        <v>0</v>
      </c>
      <c r="BN31" s="65" t="s">
        <v>1037</v>
      </c>
      <c r="BO31" s="72"/>
      <c r="BP31" s="72"/>
      <c r="BQ31" s="72"/>
      <c r="BR31" s="72"/>
      <c r="BS31" s="72"/>
    </row>
    <row r="32" spans="1:71" ht="24.75" customHeight="1" x14ac:dyDescent="0.25">
      <c r="A32" s="217" t="str">
        <f>IF(AZ32&lt;tableau!$N$5,ROW(),"")</f>
        <v/>
      </c>
      <c r="B32" s="218" t="str">
        <f>IF(tableau!N$5=$AZ32,ROW(),"")</f>
        <v/>
      </c>
      <c r="C32" s="218" t="str">
        <f>IF(tableau!O$5=$AZ32,ROW(),"")</f>
        <v/>
      </c>
      <c r="D32" s="218">
        <f>IF(tableau!P$5=$AZ32,ROW(),"")</f>
        <v>32</v>
      </c>
      <c r="E32" s="218" t="str">
        <f>IF(tableau!Q$5=$AZ32,ROW(),"")</f>
        <v/>
      </c>
      <c r="F32" s="218" t="str">
        <f>IF(tableau!R$5=$AZ32,ROW(),"")</f>
        <v/>
      </c>
      <c r="G32" s="218" t="str">
        <f>IF(tableau!S$5=$AZ32,ROW(),"")</f>
        <v/>
      </c>
      <c r="H32" s="218" t="str">
        <f>IF(tableau!T$5=$AZ32,ROW(),"")</f>
        <v/>
      </c>
      <c r="I32" s="217"/>
      <c r="J32" s="217" t="str">
        <f>IF(tableau!N$5=$BA32,ROW(),"")</f>
        <v/>
      </c>
      <c r="K32" s="217" t="str">
        <f>IF(tableau!O$5=$BA32,ROW(),"")</f>
        <v/>
      </c>
      <c r="L32" s="217">
        <f>IF(tableau!P$5=$BA32,ROW(),"")</f>
        <v>32</v>
      </c>
      <c r="M32" s="217" t="str">
        <f>IF(tableau!Q$5=$BA32,ROW(),"")</f>
        <v/>
      </c>
      <c r="N32" s="217" t="str">
        <f>IF(tableau!R$5=$BA32,ROW(),"")</f>
        <v/>
      </c>
      <c r="O32" s="217" t="str">
        <f>IF(tableau!S$5=$BA32,ROW(),"")</f>
        <v/>
      </c>
      <c r="P32" s="217" t="str">
        <f>IF(tableau!T$5=$BA32,ROW(),"")</f>
        <v/>
      </c>
      <c r="Q32" s="217" t="str">
        <f>IF($BA32&gt;tableau!$T$5,ROW(),"")</f>
        <v/>
      </c>
      <c r="R32" s="217"/>
      <c r="S32" s="217" t="str">
        <f>IF(AND(SUM(J32:$Q32)&gt;0,SUM($A32:B32)&gt;0),ROW(),"")</f>
        <v/>
      </c>
      <c r="T32" s="217" t="str">
        <f>IF(AND(SUM(K32:$Q32)&gt;0,SUM($A32:C32)&gt;0),ROW(),"")</f>
        <v/>
      </c>
      <c r="U32" s="217">
        <f>IF(AND(SUM(L32:$Q32)&gt;0,SUM($A32:D32)&gt;0),ROW(),"")</f>
        <v>32</v>
      </c>
      <c r="V32" s="217" t="str">
        <f>IF(AND(SUM(M32:$Q32)&gt;0,SUM($A32:E32)&gt;0),ROW(),"")</f>
        <v/>
      </c>
      <c r="W32" s="217" t="str">
        <f>IF(AND(SUM(N32:$Q32)&gt;0,SUM($A32:F32)&gt;0),ROW(),"")</f>
        <v/>
      </c>
      <c r="X32" s="217" t="str">
        <f>IF(AND(SUM(O32:$Q32)&gt;0,SUM($A32:G32)&gt;0),ROW(),"")</f>
        <v/>
      </c>
      <c r="Y32" s="217" t="str">
        <f>IF(AND(SUM(P32:$Q32)&gt;0,SUM($A32:H32)&gt;0),ROW(),"")</f>
        <v/>
      </c>
      <c r="AA32" s="65">
        <v>21</v>
      </c>
      <c r="AC32" s="219">
        <f>ROW()</f>
        <v>32</v>
      </c>
      <c r="AD32" s="214">
        <v>0</v>
      </c>
      <c r="AE32" s="214">
        <v>0</v>
      </c>
      <c r="AF32" s="214">
        <v>0</v>
      </c>
      <c r="AG32" s="214">
        <v>0</v>
      </c>
      <c r="AH32" s="214">
        <v>1</v>
      </c>
      <c r="AI32" s="214">
        <v>0</v>
      </c>
      <c r="AJ32" s="214">
        <v>0</v>
      </c>
      <c r="AK32" s="214">
        <v>1</v>
      </c>
      <c r="AL32" s="214">
        <v>0</v>
      </c>
      <c r="AM32" s="214">
        <v>0</v>
      </c>
      <c r="AN32" s="214">
        <v>0</v>
      </c>
      <c r="AO32" s="214">
        <v>0</v>
      </c>
      <c r="AP32" s="214">
        <v>0</v>
      </c>
      <c r="AQ32" s="214">
        <v>0</v>
      </c>
      <c r="AR32" s="214">
        <v>0</v>
      </c>
      <c r="AS32" s="214">
        <v>0</v>
      </c>
      <c r="AT32" s="214">
        <v>0</v>
      </c>
      <c r="AU32" s="214">
        <v>0</v>
      </c>
      <c r="AV32" s="214">
        <v>0</v>
      </c>
      <c r="AW32" s="214">
        <v>0</v>
      </c>
      <c r="AX32" s="214" t="s">
        <v>929</v>
      </c>
      <c r="AY32" s="65" t="s">
        <v>1038</v>
      </c>
      <c r="AZ32" s="213">
        <v>43467</v>
      </c>
      <c r="BA32" s="213">
        <v>43467</v>
      </c>
      <c r="BB32" s="65" t="s">
        <v>930</v>
      </c>
      <c r="BC32" s="65" t="str">
        <f>INDEX(Feuil1!$B$1:$B$7,WEEKDAY(AZ32))&amp;" "&amp;DAY(AZ32)&amp;" "&amp;INDEX(Feuil1!$A$1:$A$12,MONTH(Bdd!AZ32))&amp;" "&amp;YEAR(AZ32)&amp;IF(AZ32=BA32,""," au "&amp;INDEX(Feuil1!$B$1:$B$7,WEEKDAY(BA32))&amp;" "&amp;DAY(BA32)&amp;" "&amp;INDEX(Feuil1!$A$1:$A$12,MONTH(Bdd!BA32))&amp;" "&amp;YEAR(BA32))</f>
        <v>Mercredi 2 janv 2019</v>
      </c>
      <c r="BD32" s="65">
        <v>0</v>
      </c>
      <c r="BE32" s="65">
        <v>0</v>
      </c>
      <c r="BF32" s="65">
        <v>0</v>
      </c>
      <c r="BG32" s="65">
        <v>0</v>
      </c>
      <c r="BH32" s="65">
        <v>0</v>
      </c>
      <c r="BI32" s="65">
        <v>0</v>
      </c>
      <c r="BJ32" s="65">
        <v>0</v>
      </c>
      <c r="BK32" s="65">
        <v>0</v>
      </c>
      <c r="BL32" s="65">
        <v>0</v>
      </c>
      <c r="BM32" s="65">
        <v>0</v>
      </c>
      <c r="BN32" s="65" t="s">
        <v>1038</v>
      </c>
      <c r="BO32" s="72"/>
      <c r="BP32" s="72"/>
      <c r="BQ32" s="72"/>
      <c r="BR32" s="72"/>
      <c r="BS32" s="72"/>
    </row>
    <row r="33" spans="1:71" ht="24.75" customHeight="1" x14ac:dyDescent="0.25">
      <c r="A33" s="217" t="str">
        <f>IF(AZ33&lt;tableau!$N$5,ROW(),"")</f>
        <v/>
      </c>
      <c r="B33" s="218" t="str">
        <f>IF(tableau!N$5=$AZ33,ROW(),"")</f>
        <v/>
      </c>
      <c r="C33" s="218" t="str">
        <f>IF(tableau!O$5=$AZ33,ROW(),"")</f>
        <v/>
      </c>
      <c r="D33" s="218">
        <f>IF(tableau!P$5=$AZ33,ROW(),"")</f>
        <v>33</v>
      </c>
      <c r="E33" s="218" t="str">
        <f>IF(tableau!Q$5=$AZ33,ROW(),"")</f>
        <v/>
      </c>
      <c r="F33" s="218" t="str">
        <f>IF(tableau!R$5=$AZ33,ROW(),"")</f>
        <v/>
      </c>
      <c r="G33" s="218" t="str">
        <f>IF(tableau!S$5=$AZ33,ROW(),"")</f>
        <v/>
      </c>
      <c r="H33" s="218" t="str">
        <f>IF(tableau!T$5=$AZ33,ROW(),"")</f>
        <v/>
      </c>
      <c r="I33" s="217"/>
      <c r="J33" s="217" t="str">
        <f>IF(tableau!N$5=$BA33,ROW(),"")</f>
        <v/>
      </c>
      <c r="K33" s="217" t="str">
        <f>IF(tableau!O$5=$BA33,ROW(),"")</f>
        <v/>
      </c>
      <c r="L33" s="217">
        <f>IF(tableau!P$5=$BA33,ROW(),"")</f>
        <v>33</v>
      </c>
      <c r="M33" s="217" t="str">
        <f>IF(tableau!Q$5=$BA33,ROW(),"")</f>
        <v/>
      </c>
      <c r="N33" s="217" t="str">
        <f>IF(tableau!R$5=$BA33,ROW(),"")</f>
        <v/>
      </c>
      <c r="O33" s="217" t="str">
        <f>IF(tableau!S$5=$BA33,ROW(),"")</f>
        <v/>
      </c>
      <c r="P33" s="217" t="str">
        <f>IF(tableau!T$5=$BA33,ROW(),"")</f>
        <v/>
      </c>
      <c r="Q33" s="217" t="str">
        <f>IF($BA33&gt;tableau!$T$5,ROW(),"")</f>
        <v/>
      </c>
      <c r="R33" s="217"/>
      <c r="S33" s="217" t="str">
        <f>IF(AND(SUM(J33:$Q33)&gt;0,SUM($A33:B33)&gt;0),ROW(),"")</f>
        <v/>
      </c>
      <c r="T33" s="217" t="str">
        <f>IF(AND(SUM(K33:$Q33)&gt;0,SUM($A33:C33)&gt;0),ROW(),"")</f>
        <v/>
      </c>
      <c r="U33" s="217">
        <f>IF(AND(SUM(L33:$Q33)&gt;0,SUM($A33:D33)&gt;0),ROW(),"")</f>
        <v>33</v>
      </c>
      <c r="V33" s="217" t="str">
        <f>IF(AND(SUM(M33:$Q33)&gt;0,SUM($A33:E33)&gt;0),ROW(),"")</f>
        <v/>
      </c>
      <c r="W33" s="217" t="str">
        <f>IF(AND(SUM(N33:$Q33)&gt;0,SUM($A33:F33)&gt;0),ROW(),"")</f>
        <v/>
      </c>
      <c r="X33" s="217" t="str">
        <f>IF(AND(SUM(O33:$Q33)&gt;0,SUM($A33:G33)&gt;0),ROW(),"")</f>
        <v/>
      </c>
      <c r="Y33" s="217" t="str">
        <f>IF(AND(SUM(P33:$Q33)&gt;0,SUM($A33:H33)&gt;0),ROW(),"")</f>
        <v/>
      </c>
      <c r="AA33" s="65">
        <v>22</v>
      </c>
      <c r="AC33" s="219">
        <f>ROW()</f>
        <v>33</v>
      </c>
      <c r="AD33" s="214">
        <v>0</v>
      </c>
      <c r="AE33" s="214">
        <v>0</v>
      </c>
      <c r="AF33" s="214">
        <v>0</v>
      </c>
      <c r="AG33" s="214">
        <v>0</v>
      </c>
      <c r="AH33" s="214">
        <v>1</v>
      </c>
      <c r="AI33" s="214">
        <v>1</v>
      </c>
      <c r="AJ33" s="214">
        <v>0</v>
      </c>
      <c r="AK33" s="214">
        <v>0</v>
      </c>
      <c r="AL33" s="214">
        <v>0</v>
      </c>
      <c r="AM33" s="214">
        <v>0</v>
      </c>
      <c r="AN33" s="214">
        <v>0</v>
      </c>
      <c r="AO33" s="214">
        <v>0</v>
      </c>
      <c r="AP33" s="214">
        <v>0</v>
      </c>
      <c r="AQ33" s="214">
        <v>0</v>
      </c>
      <c r="AR33" s="214">
        <v>0</v>
      </c>
      <c r="AS33" s="214">
        <v>0</v>
      </c>
      <c r="AT33" s="214">
        <v>0</v>
      </c>
      <c r="AU33" s="214">
        <v>0</v>
      </c>
      <c r="AV33" s="214">
        <v>0</v>
      </c>
      <c r="AW33" s="214">
        <v>0</v>
      </c>
      <c r="AX33" s="214" t="s">
        <v>937</v>
      </c>
      <c r="AY33" s="65" t="s">
        <v>1039</v>
      </c>
      <c r="AZ33" s="213">
        <v>43467</v>
      </c>
      <c r="BA33" s="213">
        <v>43467</v>
      </c>
      <c r="BB33" s="65" t="s">
        <v>936</v>
      </c>
      <c r="BC33" s="65" t="str">
        <f>INDEX(Feuil1!$B$1:$B$7,WEEKDAY(AZ33))&amp;" "&amp;DAY(AZ33)&amp;" "&amp;INDEX(Feuil1!$A$1:$A$12,MONTH(Bdd!AZ33))&amp;" "&amp;YEAR(AZ33)&amp;IF(AZ33=BA33,""," au "&amp;INDEX(Feuil1!$B$1:$B$7,WEEKDAY(BA33))&amp;" "&amp;DAY(BA33)&amp;" "&amp;INDEX(Feuil1!$A$1:$A$12,MONTH(Bdd!BA33))&amp;" "&amp;YEAR(BA33))</f>
        <v>Mercredi 2 janv 2019</v>
      </c>
      <c r="BD33" s="65">
        <v>0</v>
      </c>
      <c r="BE33" s="65">
        <v>0</v>
      </c>
      <c r="BF33" s="65">
        <v>0</v>
      </c>
      <c r="BG33" s="65">
        <v>0</v>
      </c>
      <c r="BH33" s="65">
        <v>0</v>
      </c>
      <c r="BI33" s="65">
        <v>0</v>
      </c>
      <c r="BJ33" s="65">
        <v>0</v>
      </c>
      <c r="BK33" s="65">
        <v>0</v>
      </c>
      <c r="BL33" s="65">
        <v>0</v>
      </c>
      <c r="BM33" s="65">
        <v>0</v>
      </c>
      <c r="BN33" s="65" t="s">
        <v>1039</v>
      </c>
      <c r="BO33" s="72"/>
      <c r="BP33" s="72"/>
      <c r="BQ33" s="72"/>
      <c r="BR33" s="72"/>
      <c r="BS33" s="72"/>
    </row>
    <row r="34" spans="1:71" ht="24.75" customHeight="1" x14ac:dyDescent="0.25">
      <c r="A34" s="217" t="str">
        <f>IF(AZ34&lt;tableau!$N$5,ROW(),"")</f>
        <v/>
      </c>
      <c r="B34" s="218" t="str">
        <f>IF(tableau!N$5=$AZ34,ROW(),"")</f>
        <v/>
      </c>
      <c r="C34" s="218" t="str">
        <f>IF(tableau!O$5=$AZ34,ROW(),"")</f>
        <v/>
      </c>
      <c r="D34" s="218">
        <f>IF(tableau!P$5=$AZ34,ROW(),"")</f>
        <v>34</v>
      </c>
      <c r="E34" s="218" t="str">
        <f>IF(tableau!Q$5=$AZ34,ROW(),"")</f>
        <v/>
      </c>
      <c r="F34" s="218" t="str">
        <f>IF(tableau!R$5=$AZ34,ROW(),"")</f>
        <v/>
      </c>
      <c r="G34" s="218" t="str">
        <f>IF(tableau!S$5=$AZ34,ROW(),"")</f>
        <v/>
      </c>
      <c r="H34" s="218" t="str">
        <f>IF(tableau!T$5=$AZ34,ROW(),"")</f>
        <v/>
      </c>
      <c r="I34" s="217"/>
      <c r="J34" s="217" t="str">
        <f>IF(tableau!N$5=$BA34,ROW(),"")</f>
        <v/>
      </c>
      <c r="K34" s="217" t="str">
        <f>IF(tableau!O$5=$BA34,ROW(),"")</f>
        <v/>
      </c>
      <c r="L34" s="217">
        <f>IF(tableau!P$5=$BA34,ROW(),"")</f>
        <v>34</v>
      </c>
      <c r="M34" s="217" t="str">
        <f>IF(tableau!Q$5=$BA34,ROW(),"")</f>
        <v/>
      </c>
      <c r="N34" s="217" t="str">
        <f>IF(tableau!R$5=$BA34,ROW(),"")</f>
        <v/>
      </c>
      <c r="O34" s="217" t="str">
        <f>IF(tableau!S$5=$BA34,ROW(),"")</f>
        <v/>
      </c>
      <c r="P34" s="217" t="str">
        <f>IF(tableau!T$5=$BA34,ROW(),"")</f>
        <v/>
      </c>
      <c r="Q34" s="217" t="str">
        <f>IF($BA34&gt;tableau!$T$5,ROW(),"")</f>
        <v/>
      </c>
      <c r="R34" s="217"/>
      <c r="S34" s="217" t="str">
        <f>IF(AND(SUM(J34:$Q34)&gt;0,SUM($A34:B34)&gt;0),ROW(),"")</f>
        <v/>
      </c>
      <c r="T34" s="217" t="str">
        <f>IF(AND(SUM(K34:$Q34)&gt;0,SUM($A34:C34)&gt;0),ROW(),"")</f>
        <v/>
      </c>
      <c r="U34" s="217">
        <f>IF(AND(SUM(L34:$Q34)&gt;0,SUM($A34:D34)&gt;0),ROW(),"")</f>
        <v>34</v>
      </c>
      <c r="V34" s="217" t="str">
        <f>IF(AND(SUM(M34:$Q34)&gt;0,SUM($A34:E34)&gt;0),ROW(),"")</f>
        <v/>
      </c>
      <c r="W34" s="217" t="str">
        <f>IF(AND(SUM(N34:$Q34)&gt;0,SUM($A34:F34)&gt;0),ROW(),"")</f>
        <v/>
      </c>
      <c r="X34" s="217" t="str">
        <f>IF(AND(SUM(O34:$Q34)&gt;0,SUM($A34:G34)&gt;0),ROW(),"")</f>
        <v/>
      </c>
      <c r="Y34" s="217" t="str">
        <f>IF(AND(SUM(P34:$Q34)&gt;0,SUM($A34:H34)&gt;0),ROW(),"")</f>
        <v/>
      </c>
      <c r="AA34" s="65">
        <v>25</v>
      </c>
      <c r="AC34" s="219">
        <f>ROW()</f>
        <v>34</v>
      </c>
      <c r="AD34" s="214">
        <v>1</v>
      </c>
      <c r="AE34" s="214">
        <v>0</v>
      </c>
      <c r="AF34" s="214">
        <v>0</v>
      </c>
      <c r="AG34" s="214">
        <v>0</v>
      </c>
      <c r="AH34" s="214">
        <v>1</v>
      </c>
      <c r="AI34" s="214">
        <v>0</v>
      </c>
      <c r="AJ34" s="214">
        <v>0</v>
      </c>
      <c r="AK34" s="214">
        <v>0</v>
      </c>
      <c r="AL34" s="214">
        <v>0</v>
      </c>
      <c r="AM34" s="214">
        <v>0</v>
      </c>
      <c r="AN34" s="214">
        <v>0</v>
      </c>
      <c r="AO34" s="214">
        <v>0</v>
      </c>
      <c r="AP34" s="214">
        <v>0</v>
      </c>
      <c r="AQ34" s="214">
        <v>0</v>
      </c>
      <c r="AR34" s="214">
        <v>0</v>
      </c>
      <c r="AS34" s="214">
        <v>0</v>
      </c>
      <c r="AT34" s="214">
        <v>0</v>
      </c>
      <c r="AU34" s="214">
        <v>0</v>
      </c>
      <c r="AV34" s="214">
        <v>0</v>
      </c>
      <c r="AW34" s="214">
        <v>0</v>
      </c>
      <c r="AX34" s="214" t="s">
        <v>940</v>
      </c>
      <c r="AY34" s="65" t="s">
        <v>1040</v>
      </c>
      <c r="AZ34" s="213">
        <v>43467</v>
      </c>
      <c r="BA34" s="213">
        <v>43467</v>
      </c>
      <c r="BB34" s="65" t="s">
        <v>941</v>
      </c>
      <c r="BC34" s="65" t="str">
        <f>INDEX(Feuil1!$B$1:$B$7,WEEKDAY(AZ34))&amp;" "&amp;DAY(AZ34)&amp;" "&amp;INDEX(Feuil1!$A$1:$A$12,MONTH(Bdd!AZ34))&amp;" "&amp;YEAR(AZ34)&amp;IF(AZ34=BA34,""," au "&amp;INDEX(Feuil1!$B$1:$B$7,WEEKDAY(BA34))&amp;" "&amp;DAY(BA34)&amp;" "&amp;INDEX(Feuil1!$A$1:$A$12,MONTH(Bdd!BA34))&amp;" "&amp;YEAR(BA34))</f>
        <v>Mercredi 2 janv 2019</v>
      </c>
      <c r="BD34" s="65">
        <v>0</v>
      </c>
      <c r="BE34" s="65">
        <v>0</v>
      </c>
      <c r="BF34" s="65">
        <v>0</v>
      </c>
      <c r="BG34" s="65">
        <v>0</v>
      </c>
      <c r="BH34" s="65">
        <v>0</v>
      </c>
      <c r="BI34" s="65">
        <v>0</v>
      </c>
      <c r="BJ34" s="65">
        <v>0</v>
      </c>
      <c r="BK34" s="65">
        <v>0</v>
      </c>
      <c r="BL34" s="65">
        <v>0</v>
      </c>
      <c r="BM34" s="65">
        <v>0</v>
      </c>
      <c r="BN34" s="65" t="s">
        <v>1040</v>
      </c>
      <c r="BO34" s="72"/>
      <c r="BP34" s="72"/>
      <c r="BQ34" s="72"/>
      <c r="BR34" s="72"/>
      <c r="BS34" s="72"/>
    </row>
    <row r="35" spans="1:71" ht="24.75" customHeight="1" x14ac:dyDescent="0.25">
      <c r="A35" s="217" t="str">
        <f>IF(AZ35&lt;tableau!$N$5,ROW(),"")</f>
        <v/>
      </c>
      <c r="B35" s="218" t="str">
        <f>IF(tableau!N$5=$AZ35,ROW(),"")</f>
        <v/>
      </c>
      <c r="C35" s="218" t="str">
        <f>IF(tableau!O$5=$AZ35,ROW(),"")</f>
        <v/>
      </c>
      <c r="D35" s="218" t="str">
        <f>IF(tableau!P$5=$AZ35,ROW(),"")</f>
        <v/>
      </c>
      <c r="E35" s="218">
        <f>IF(tableau!Q$5=$AZ35,ROW(),"")</f>
        <v>35</v>
      </c>
      <c r="F35" s="218" t="str">
        <f>IF(tableau!R$5=$AZ35,ROW(),"")</f>
        <v/>
      </c>
      <c r="G35" s="218" t="str">
        <f>IF(tableau!S$5=$AZ35,ROW(),"")</f>
        <v/>
      </c>
      <c r="H35" s="218" t="str">
        <f>IF(tableau!T$5=$AZ35,ROW(),"")</f>
        <v/>
      </c>
      <c r="I35" s="217"/>
      <c r="J35" s="217" t="str">
        <f>IF(tableau!N$5=$BA35,ROW(),"")</f>
        <v/>
      </c>
      <c r="K35" s="217" t="str">
        <f>IF(tableau!O$5=$BA35,ROW(),"")</f>
        <v/>
      </c>
      <c r="L35" s="217" t="str">
        <f>IF(tableau!P$5=$BA35,ROW(),"")</f>
        <v/>
      </c>
      <c r="M35" s="217">
        <f>IF(tableau!Q$5=$BA35,ROW(),"")</f>
        <v>35</v>
      </c>
      <c r="N35" s="217" t="str">
        <f>IF(tableau!R$5=$BA35,ROW(),"")</f>
        <v/>
      </c>
      <c r="O35" s="217" t="str">
        <f>IF(tableau!S$5=$BA35,ROW(),"")</f>
        <v/>
      </c>
      <c r="P35" s="217" t="str">
        <f>IF(tableau!T$5=$BA35,ROW(),"")</f>
        <v/>
      </c>
      <c r="Q35" s="217" t="str">
        <f>IF($BA35&gt;tableau!$T$5,ROW(),"")</f>
        <v/>
      </c>
      <c r="R35" s="217"/>
      <c r="S35" s="217" t="str">
        <f>IF(AND(SUM(J35:$Q35)&gt;0,SUM($A35:B35)&gt;0),ROW(),"")</f>
        <v/>
      </c>
      <c r="T35" s="217" t="str">
        <f>IF(AND(SUM(K35:$Q35)&gt;0,SUM($A35:C35)&gt;0),ROW(),"")</f>
        <v/>
      </c>
      <c r="U35" s="217" t="str">
        <f>IF(AND(SUM(L35:$Q35)&gt;0,SUM($A35:D35)&gt;0),ROW(),"")</f>
        <v/>
      </c>
      <c r="V35" s="217">
        <f>IF(AND(SUM(M35:$Q35)&gt;0,SUM($A35:E35)&gt;0),ROW(),"")</f>
        <v>35</v>
      </c>
      <c r="W35" s="217" t="str">
        <f>IF(AND(SUM(N35:$Q35)&gt;0,SUM($A35:F35)&gt;0),ROW(),"")</f>
        <v/>
      </c>
      <c r="X35" s="217" t="str">
        <f>IF(AND(SUM(O35:$Q35)&gt;0,SUM($A35:G35)&gt;0),ROW(),"")</f>
        <v/>
      </c>
      <c r="Y35" s="217" t="str">
        <f>IF(AND(SUM(P35:$Q35)&gt;0,SUM($A35:H35)&gt;0),ROW(),"")</f>
        <v/>
      </c>
      <c r="AA35" s="65">
        <v>27</v>
      </c>
      <c r="AC35" s="219">
        <f>ROW()</f>
        <v>35</v>
      </c>
      <c r="AD35" s="214">
        <v>0</v>
      </c>
      <c r="AE35" s="214">
        <v>0</v>
      </c>
      <c r="AF35" s="214">
        <v>0</v>
      </c>
      <c r="AG35" s="214">
        <v>1</v>
      </c>
      <c r="AH35" s="214">
        <v>1</v>
      </c>
      <c r="AI35" s="214">
        <v>1</v>
      </c>
      <c r="AJ35" s="214">
        <v>0</v>
      </c>
      <c r="AK35" s="214">
        <v>0</v>
      </c>
      <c r="AL35" s="214">
        <v>0</v>
      </c>
      <c r="AM35" s="214">
        <v>0</v>
      </c>
      <c r="AN35" s="214">
        <v>0</v>
      </c>
      <c r="AO35" s="214">
        <v>0</v>
      </c>
      <c r="AP35" s="214">
        <v>0</v>
      </c>
      <c r="AQ35" s="214">
        <v>0</v>
      </c>
      <c r="AR35" s="214">
        <v>0</v>
      </c>
      <c r="AS35" s="214">
        <v>0</v>
      </c>
      <c r="AT35" s="214">
        <v>0</v>
      </c>
      <c r="AU35" s="214">
        <v>0</v>
      </c>
      <c r="AV35" s="214">
        <v>0</v>
      </c>
      <c r="AW35" s="214">
        <v>0</v>
      </c>
      <c r="AX35" s="214" t="s">
        <v>942</v>
      </c>
      <c r="AY35" s="65" t="s">
        <v>1069</v>
      </c>
      <c r="AZ35" s="213">
        <v>43468</v>
      </c>
      <c r="BA35" s="213">
        <v>43468</v>
      </c>
      <c r="BB35" s="65" t="s">
        <v>1070</v>
      </c>
      <c r="BC35" s="65" t="str">
        <f>INDEX(Feuil1!$B$1:$B$7,WEEKDAY(AZ35))&amp;" "&amp;DAY(AZ35)&amp;" "&amp;INDEX(Feuil1!$A$1:$A$12,MONTH(Bdd!AZ35))&amp;" "&amp;YEAR(AZ35)&amp;IF(AZ35=BA35,""," au "&amp;INDEX(Feuil1!$B$1:$B$7,WEEKDAY(BA35))&amp;" "&amp;DAY(BA35)&amp;" "&amp;INDEX(Feuil1!$A$1:$A$12,MONTH(Bdd!BA35))&amp;" "&amp;YEAR(BA35))</f>
        <v>Jeudi 3 janv 2019</v>
      </c>
      <c r="BD35" s="65">
        <v>0</v>
      </c>
      <c r="BE35" s="65">
        <v>0</v>
      </c>
      <c r="BF35" s="65">
        <v>0</v>
      </c>
      <c r="BG35" s="65">
        <v>0</v>
      </c>
      <c r="BH35" s="65">
        <v>0</v>
      </c>
      <c r="BI35" s="65">
        <v>0</v>
      </c>
      <c r="BJ35" s="65">
        <v>0</v>
      </c>
      <c r="BK35" s="65">
        <v>0</v>
      </c>
      <c r="BL35" s="65">
        <v>0</v>
      </c>
      <c r="BM35" s="65">
        <v>0</v>
      </c>
      <c r="BN35" s="65" t="s">
        <v>1041</v>
      </c>
      <c r="BO35" s="72"/>
      <c r="BP35" s="72"/>
      <c r="BQ35" s="72"/>
      <c r="BR35" s="72"/>
      <c r="BS35" s="72"/>
    </row>
    <row r="36" spans="1:71" ht="24.75" customHeight="1" x14ac:dyDescent="0.25">
      <c r="A36" s="217" t="str">
        <f>IF(AZ36&lt;tableau!$N$5,ROW(),"")</f>
        <v/>
      </c>
      <c r="B36" s="218" t="str">
        <f>IF(tableau!N$5=$AZ36,ROW(),"")</f>
        <v/>
      </c>
      <c r="C36" s="218" t="str">
        <f>IF(tableau!O$5=$AZ36,ROW(),"")</f>
        <v/>
      </c>
      <c r="D36" s="218" t="str">
        <f>IF(tableau!P$5=$AZ36,ROW(),"")</f>
        <v/>
      </c>
      <c r="E36" s="218" t="str">
        <f>IF(tableau!Q$5=$AZ36,ROW(),"")</f>
        <v/>
      </c>
      <c r="F36" s="218">
        <f>IF(tableau!R$5=$AZ36,ROW(),"")</f>
        <v>36</v>
      </c>
      <c r="G36" s="218" t="str">
        <f>IF(tableau!S$5=$AZ36,ROW(),"")</f>
        <v/>
      </c>
      <c r="H36" s="218" t="str">
        <f>IF(tableau!T$5=$AZ36,ROW(),"")</f>
        <v/>
      </c>
      <c r="I36" s="217"/>
      <c r="J36" s="217" t="str">
        <f>IF(tableau!N$5=$BA36,ROW(),"")</f>
        <v/>
      </c>
      <c r="K36" s="217" t="str">
        <f>IF(tableau!O$5=$BA36,ROW(),"")</f>
        <v/>
      </c>
      <c r="L36" s="217" t="str">
        <f>IF(tableau!P$5=$BA36,ROW(),"")</f>
        <v/>
      </c>
      <c r="M36" s="217" t="str">
        <f>IF(tableau!Q$5=$BA36,ROW(),"")</f>
        <v/>
      </c>
      <c r="N36" s="217">
        <f>IF(tableau!R$5=$BA36,ROW(),"")</f>
        <v>36</v>
      </c>
      <c r="O36" s="217" t="str">
        <f>IF(tableau!S$5=$BA36,ROW(),"")</f>
        <v/>
      </c>
      <c r="P36" s="217" t="str">
        <f>IF(tableau!T$5=$BA36,ROW(),"")</f>
        <v/>
      </c>
      <c r="Q36" s="217" t="str">
        <f>IF($BA36&gt;tableau!$T$5,ROW(),"")</f>
        <v/>
      </c>
      <c r="R36" s="217"/>
      <c r="S36" s="217" t="str">
        <f>IF(AND(SUM(J36:$Q36)&gt;0,SUM($A36:B36)&gt;0),ROW(),"")</f>
        <v/>
      </c>
      <c r="T36" s="217" t="str">
        <f>IF(AND(SUM(K36:$Q36)&gt;0,SUM($A36:C36)&gt;0),ROW(),"")</f>
        <v/>
      </c>
      <c r="U36" s="217" t="str">
        <f>IF(AND(SUM(L36:$Q36)&gt;0,SUM($A36:D36)&gt;0),ROW(),"")</f>
        <v/>
      </c>
      <c r="V36" s="217" t="str">
        <f>IF(AND(SUM(M36:$Q36)&gt;0,SUM($A36:E36)&gt;0),ROW(),"")</f>
        <v/>
      </c>
      <c r="W36" s="217">
        <f>IF(AND(SUM(N36:$Q36)&gt;0,SUM($A36:F36)&gt;0),ROW(),"")</f>
        <v>36</v>
      </c>
      <c r="X36" s="217" t="str">
        <f>IF(AND(SUM(O36:$Q36)&gt;0,SUM($A36:G36)&gt;0),ROW(),"")</f>
        <v/>
      </c>
      <c r="Y36" s="217" t="str">
        <f>IF(AND(SUM(P36:$Q36)&gt;0,SUM($A36:H36)&gt;0),ROW(),"")</f>
        <v/>
      </c>
      <c r="AA36" s="65">
        <v>28</v>
      </c>
      <c r="AC36" s="219">
        <f>ROW()</f>
        <v>36</v>
      </c>
      <c r="AD36" s="214">
        <v>0</v>
      </c>
      <c r="AE36" s="214">
        <v>0</v>
      </c>
      <c r="AF36" s="214">
        <v>0</v>
      </c>
      <c r="AG36" s="214">
        <v>1</v>
      </c>
      <c r="AH36" s="214">
        <v>0</v>
      </c>
      <c r="AI36" s="214">
        <v>0</v>
      </c>
      <c r="AJ36" s="214">
        <v>0</v>
      </c>
      <c r="AK36" s="214">
        <v>0</v>
      </c>
      <c r="AL36" s="214">
        <v>0</v>
      </c>
      <c r="AM36" s="214">
        <v>0</v>
      </c>
      <c r="AN36" s="214">
        <v>0</v>
      </c>
      <c r="AO36" s="214">
        <v>0</v>
      </c>
      <c r="AP36" s="214">
        <v>0</v>
      </c>
      <c r="AQ36" s="214">
        <v>0</v>
      </c>
      <c r="AR36" s="214">
        <v>0</v>
      </c>
      <c r="AS36" s="214">
        <v>0</v>
      </c>
      <c r="AT36" s="214">
        <v>0</v>
      </c>
      <c r="AU36" s="214">
        <v>0</v>
      </c>
      <c r="AV36" s="214">
        <v>0</v>
      </c>
      <c r="AW36" s="214">
        <v>0</v>
      </c>
      <c r="AX36" s="214" t="s">
        <v>943</v>
      </c>
      <c r="AY36" s="65" t="s">
        <v>1042</v>
      </c>
      <c r="AZ36" s="213">
        <v>43469</v>
      </c>
      <c r="BA36" s="213">
        <v>43469</v>
      </c>
      <c r="BB36" s="65" t="s">
        <v>893</v>
      </c>
      <c r="BC36" s="65" t="str">
        <f>INDEX(Feuil1!$B$1:$B$7,WEEKDAY(AZ36))&amp;" "&amp;DAY(AZ36)&amp;" "&amp;INDEX(Feuil1!$A$1:$A$12,MONTH(Bdd!AZ36))&amp;" "&amp;YEAR(AZ36)&amp;IF(AZ36=BA36,""," au "&amp;INDEX(Feuil1!$B$1:$B$7,WEEKDAY(BA36))&amp;" "&amp;DAY(BA36)&amp;" "&amp;INDEX(Feuil1!$A$1:$A$12,MONTH(Bdd!BA36))&amp;" "&amp;YEAR(BA36))</f>
        <v>Vendredi 4 janv 2019</v>
      </c>
      <c r="BD36" s="65">
        <v>0</v>
      </c>
      <c r="BE36" s="65">
        <v>0</v>
      </c>
      <c r="BF36" s="65">
        <v>0</v>
      </c>
      <c r="BG36" s="65">
        <v>0</v>
      </c>
      <c r="BH36" s="65">
        <v>0</v>
      </c>
      <c r="BI36" s="65">
        <v>0</v>
      </c>
      <c r="BJ36" s="65">
        <v>0</v>
      </c>
      <c r="BK36" s="65">
        <v>0</v>
      </c>
      <c r="BL36" s="65">
        <v>0</v>
      </c>
      <c r="BM36" s="65">
        <v>0</v>
      </c>
      <c r="BN36" s="65" t="s">
        <v>1042</v>
      </c>
      <c r="BO36" s="72"/>
      <c r="BP36" s="72"/>
      <c r="BQ36" s="72"/>
      <c r="BR36" s="72"/>
      <c r="BS36" s="72"/>
    </row>
    <row r="37" spans="1:71" ht="24.75" customHeight="1" x14ac:dyDescent="0.25">
      <c r="A37" s="217" t="str">
        <f>IF(AZ37&lt;tableau!$N$5,ROW(),"")</f>
        <v/>
      </c>
      <c r="B37" s="218" t="str">
        <f>IF(tableau!N$5=$AZ37,ROW(),"")</f>
        <v/>
      </c>
      <c r="C37" s="218" t="str">
        <f>IF(tableau!O$5=$AZ37,ROW(),"")</f>
        <v/>
      </c>
      <c r="D37" s="218" t="str">
        <f>IF(tableau!P$5=$AZ37,ROW(),"")</f>
        <v/>
      </c>
      <c r="E37" s="218" t="str">
        <f>IF(tableau!Q$5=$AZ37,ROW(),"")</f>
        <v/>
      </c>
      <c r="F37" s="218" t="str">
        <f>IF(tableau!R$5=$AZ37,ROW(),"")</f>
        <v/>
      </c>
      <c r="G37" s="218" t="str">
        <f>IF(tableau!S$5=$AZ37,ROW(),"")</f>
        <v/>
      </c>
      <c r="H37" s="218" t="str">
        <f>IF(tableau!T$5=$AZ37,ROW(),"")</f>
        <v/>
      </c>
      <c r="I37" s="217"/>
      <c r="J37" s="217" t="str">
        <f>IF(tableau!N$5=$BA37,ROW(),"")</f>
        <v/>
      </c>
      <c r="K37" s="217" t="str">
        <f>IF(tableau!O$5=$BA37,ROW(),"")</f>
        <v/>
      </c>
      <c r="L37" s="217" t="str">
        <f>IF(tableau!P$5=$BA37,ROW(),"")</f>
        <v/>
      </c>
      <c r="M37" s="217" t="str">
        <f>IF(tableau!Q$5=$BA37,ROW(),"")</f>
        <v/>
      </c>
      <c r="N37" s="217" t="str">
        <f>IF(tableau!R$5=$BA37,ROW(),"")</f>
        <v/>
      </c>
      <c r="O37" s="217" t="str">
        <f>IF(tableau!S$5=$BA37,ROW(),"")</f>
        <v/>
      </c>
      <c r="P37" s="217" t="str">
        <f>IF(tableau!T$5=$BA37,ROW(),"")</f>
        <v/>
      </c>
      <c r="Q37" s="217">
        <f>IF($BA37&gt;tableau!$T$5,ROW(),"")</f>
        <v>37</v>
      </c>
      <c r="R37" s="217"/>
      <c r="S37" s="217" t="str">
        <f>IF(AND(SUM(J37:$Q37)&gt;0,SUM($A37:B37)&gt;0),ROW(),"")</f>
        <v/>
      </c>
      <c r="T37" s="217" t="str">
        <f>IF(AND(SUM(K37:$Q37)&gt;0,SUM($A37:C37)&gt;0),ROW(),"")</f>
        <v/>
      </c>
      <c r="U37" s="217" t="str">
        <f>IF(AND(SUM(L37:$Q37)&gt;0,SUM($A37:D37)&gt;0),ROW(),"")</f>
        <v/>
      </c>
      <c r="V37" s="217" t="str">
        <f>IF(AND(SUM(M37:$Q37)&gt;0,SUM($A37:E37)&gt;0),ROW(),"")</f>
        <v/>
      </c>
      <c r="W37" s="217" t="str">
        <f>IF(AND(SUM(N37:$Q37)&gt;0,SUM($A37:F37)&gt;0),ROW(),"")</f>
        <v/>
      </c>
      <c r="X37" s="217" t="str">
        <f>IF(AND(SUM(O37:$Q37)&gt;0,SUM($A37:G37)&gt;0),ROW(),"")</f>
        <v/>
      </c>
      <c r="Y37" s="217" t="str">
        <f>IF(AND(SUM(P37:$Q37)&gt;0,SUM($A37:H37)&gt;0),ROW(),"")</f>
        <v/>
      </c>
      <c r="AA37" s="65">
        <v>29</v>
      </c>
      <c r="AC37" s="219">
        <f>ROW()</f>
        <v>37</v>
      </c>
      <c r="AD37" s="214">
        <v>0</v>
      </c>
      <c r="AE37" s="214">
        <v>0</v>
      </c>
      <c r="AF37" s="214">
        <v>0</v>
      </c>
      <c r="AG37" s="214">
        <v>1</v>
      </c>
      <c r="AH37" s="214">
        <v>0</v>
      </c>
      <c r="AI37" s="214">
        <v>0</v>
      </c>
      <c r="AJ37" s="214">
        <v>0</v>
      </c>
      <c r="AK37" s="214">
        <v>0</v>
      </c>
      <c r="AL37" s="214">
        <v>0</v>
      </c>
      <c r="AM37" s="214">
        <v>0</v>
      </c>
      <c r="AN37" s="214">
        <v>0</v>
      </c>
      <c r="AO37" s="214">
        <v>0</v>
      </c>
      <c r="AP37" s="214">
        <v>0</v>
      </c>
      <c r="AQ37" s="214">
        <v>0</v>
      </c>
      <c r="AR37" s="214">
        <v>0</v>
      </c>
      <c r="AS37" s="214">
        <v>0</v>
      </c>
      <c r="AT37" s="214">
        <v>0</v>
      </c>
      <c r="AU37" s="214">
        <v>0</v>
      </c>
      <c r="AV37" s="214">
        <v>0</v>
      </c>
      <c r="AW37" s="214">
        <v>0</v>
      </c>
      <c r="AX37" s="214" t="s">
        <v>946</v>
      </c>
      <c r="AY37" s="65" t="s">
        <v>1043</v>
      </c>
      <c r="AZ37" s="213">
        <v>43472</v>
      </c>
      <c r="BA37" s="213">
        <v>43472</v>
      </c>
      <c r="BB37" s="65" t="s">
        <v>893</v>
      </c>
      <c r="BC37" s="65" t="str">
        <f>INDEX(Feuil1!$B$1:$B$7,WEEKDAY(AZ37))&amp;" "&amp;DAY(AZ37)&amp;" "&amp;INDEX(Feuil1!$A$1:$A$12,MONTH(Bdd!AZ37))&amp;" "&amp;YEAR(AZ37)&amp;IF(AZ37=BA37,""," au "&amp;INDEX(Feuil1!$B$1:$B$7,WEEKDAY(BA37))&amp;" "&amp;DAY(BA37)&amp;" "&amp;INDEX(Feuil1!$A$1:$A$12,MONTH(Bdd!BA37))&amp;" "&amp;YEAR(BA37))</f>
        <v>Lundi  7 janv 2019</v>
      </c>
      <c r="BD37" s="65">
        <v>0</v>
      </c>
      <c r="BE37" s="65">
        <v>0</v>
      </c>
      <c r="BF37" s="65">
        <v>0</v>
      </c>
      <c r="BG37" s="65">
        <v>0</v>
      </c>
      <c r="BH37" s="65">
        <v>0</v>
      </c>
      <c r="BI37" s="65">
        <v>0</v>
      </c>
      <c r="BJ37" s="65">
        <v>0</v>
      </c>
      <c r="BK37" s="65">
        <v>0</v>
      </c>
      <c r="BL37" s="65">
        <v>0</v>
      </c>
      <c r="BM37" s="65">
        <v>0</v>
      </c>
      <c r="BN37" s="65" t="s">
        <v>1043</v>
      </c>
      <c r="BO37" s="72"/>
      <c r="BP37" s="72"/>
      <c r="BQ37" s="72"/>
      <c r="BR37" s="72"/>
      <c r="BS37" s="72"/>
    </row>
    <row r="38" spans="1:71" ht="24.75" customHeight="1" x14ac:dyDescent="0.25">
      <c r="A38" s="217" t="str">
        <f>IF(AZ38&lt;tableau!$N$5,ROW(),"")</f>
        <v/>
      </c>
      <c r="B38" s="218" t="str">
        <f>IF(tableau!N$5=$AZ38,ROW(),"")</f>
        <v/>
      </c>
      <c r="C38" s="218" t="str">
        <f>IF(tableau!O$5=$AZ38,ROW(),"")</f>
        <v/>
      </c>
      <c r="D38" s="218" t="str">
        <f>IF(tableau!P$5=$AZ38,ROW(),"")</f>
        <v/>
      </c>
      <c r="E38" s="218" t="str">
        <f>IF(tableau!Q$5=$AZ38,ROW(),"")</f>
        <v/>
      </c>
      <c r="F38" s="218" t="str">
        <f>IF(tableau!R$5=$AZ38,ROW(),"")</f>
        <v/>
      </c>
      <c r="G38" s="218" t="str">
        <f>IF(tableau!S$5=$AZ38,ROW(),"")</f>
        <v/>
      </c>
      <c r="H38" s="218" t="str">
        <f>IF(tableau!T$5=$AZ38,ROW(),"")</f>
        <v/>
      </c>
      <c r="I38" s="217"/>
      <c r="J38" s="217" t="str">
        <f>IF(tableau!N$5=$BA38,ROW(),"")</f>
        <v/>
      </c>
      <c r="K38" s="217" t="str">
        <f>IF(tableau!O$5=$BA38,ROW(),"")</f>
        <v/>
      </c>
      <c r="L38" s="217" t="str">
        <f>IF(tableau!P$5=$BA38,ROW(),"")</f>
        <v/>
      </c>
      <c r="M38" s="217" t="str">
        <f>IF(tableau!Q$5=$BA38,ROW(),"")</f>
        <v/>
      </c>
      <c r="N38" s="217" t="str">
        <f>IF(tableau!R$5=$BA38,ROW(),"")</f>
        <v/>
      </c>
      <c r="O38" s="217" t="str">
        <f>IF(tableau!S$5=$BA38,ROW(),"")</f>
        <v/>
      </c>
      <c r="P38" s="217" t="str">
        <f>IF(tableau!T$5=$BA38,ROW(),"")</f>
        <v/>
      </c>
      <c r="Q38" s="217">
        <f>IF($BA38&gt;tableau!$T$5,ROW(),"")</f>
        <v>38</v>
      </c>
      <c r="R38" s="217"/>
      <c r="S38" s="217" t="str">
        <f>IF(AND(SUM(J38:$Q38)&gt;0,SUM($A38:B38)&gt;0),ROW(),"")</f>
        <v/>
      </c>
      <c r="T38" s="217" t="str">
        <f>IF(AND(SUM(K38:$Q38)&gt;0,SUM($A38:C38)&gt;0),ROW(),"")</f>
        <v/>
      </c>
      <c r="U38" s="217" t="str">
        <f>IF(AND(SUM(L38:$Q38)&gt;0,SUM($A38:D38)&gt;0),ROW(),"")</f>
        <v/>
      </c>
      <c r="V38" s="217" t="str">
        <f>IF(AND(SUM(M38:$Q38)&gt;0,SUM($A38:E38)&gt;0),ROW(),"")</f>
        <v/>
      </c>
      <c r="W38" s="217" t="str">
        <f>IF(AND(SUM(N38:$Q38)&gt;0,SUM($A38:F38)&gt;0),ROW(),"")</f>
        <v/>
      </c>
      <c r="X38" s="217" t="str">
        <f>IF(AND(SUM(O38:$Q38)&gt;0,SUM($A38:G38)&gt;0),ROW(),"")</f>
        <v/>
      </c>
      <c r="Y38" s="217" t="str">
        <f>IF(AND(SUM(P38:$Q38)&gt;0,SUM($A38:H38)&gt;0),ROW(),"")</f>
        <v/>
      </c>
      <c r="AA38" s="65">
        <v>30</v>
      </c>
      <c r="AC38" s="219">
        <f>ROW()</f>
        <v>38</v>
      </c>
      <c r="AD38" s="214">
        <v>0</v>
      </c>
      <c r="AE38" s="214">
        <v>0</v>
      </c>
      <c r="AF38" s="214">
        <v>1</v>
      </c>
      <c r="AG38" s="214">
        <v>1</v>
      </c>
      <c r="AH38" s="214">
        <v>0</v>
      </c>
      <c r="AI38" s="214">
        <v>0</v>
      </c>
      <c r="AJ38" s="214">
        <v>0</v>
      </c>
      <c r="AK38" s="214">
        <v>0</v>
      </c>
      <c r="AL38" s="214">
        <v>0</v>
      </c>
      <c r="AM38" s="214">
        <v>0</v>
      </c>
      <c r="AN38" s="214">
        <v>0</v>
      </c>
      <c r="AO38" s="214">
        <v>0</v>
      </c>
      <c r="AP38" s="214">
        <v>0</v>
      </c>
      <c r="AQ38" s="214">
        <v>0</v>
      </c>
      <c r="AR38" s="214">
        <v>0</v>
      </c>
      <c r="AS38" s="214">
        <v>0</v>
      </c>
      <c r="AT38" s="214">
        <v>0</v>
      </c>
      <c r="AU38" s="214">
        <v>0</v>
      </c>
      <c r="AV38" s="214">
        <v>0</v>
      </c>
      <c r="AW38" s="214">
        <v>0</v>
      </c>
      <c r="AX38" s="214" t="s">
        <v>1008</v>
      </c>
      <c r="AY38" s="65" t="s">
        <v>1044</v>
      </c>
      <c r="AZ38" s="213">
        <v>43476</v>
      </c>
      <c r="BA38" s="213">
        <v>43476</v>
      </c>
      <c r="BB38" s="65" t="s">
        <v>911</v>
      </c>
      <c r="BC38" s="65" t="str">
        <f>INDEX(Feuil1!$B$1:$B$7,WEEKDAY(AZ38))&amp;" "&amp;DAY(AZ38)&amp;" "&amp;INDEX(Feuil1!$A$1:$A$12,MONTH(Bdd!AZ38))&amp;" "&amp;YEAR(AZ38)&amp;IF(AZ38=BA38,""," au "&amp;INDEX(Feuil1!$B$1:$B$7,WEEKDAY(BA38))&amp;" "&amp;DAY(BA38)&amp;" "&amp;INDEX(Feuil1!$A$1:$A$12,MONTH(Bdd!BA38))&amp;" "&amp;YEAR(BA38))</f>
        <v>Vendredi 11 janv 2019</v>
      </c>
      <c r="BD38" s="65">
        <v>1</v>
      </c>
      <c r="BE38" s="65">
        <v>0</v>
      </c>
      <c r="BF38" s="65">
        <v>0</v>
      </c>
      <c r="BG38" s="65">
        <v>0</v>
      </c>
      <c r="BH38" s="65">
        <v>0</v>
      </c>
      <c r="BI38" s="65">
        <v>0</v>
      </c>
      <c r="BJ38" s="65">
        <v>0</v>
      </c>
      <c r="BK38" s="65">
        <v>0</v>
      </c>
      <c r="BL38" s="65">
        <v>0</v>
      </c>
      <c r="BM38" s="65">
        <v>0</v>
      </c>
      <c r="BN38" s="65" t="s">
        <v>1044</v>
      </c>
      <c r="BO38" s="72"/>
      <c r="BP38" s="72"/>
      <c r="BQ38" s="72"/>
      <c r="BR38" s="72"/>
      <c r="BS38" s="72"/>
    </row>
    <row r="39" spans="1:71" ht="24.75" customHeight="1" x14ac:dyDescent="0.25">
      <c r="A39" s="217" t="str">
        <f>IF(AZ39&lt;tableau!$N$5,ROW(),"")</f>
        <v/>
      </c>
      <c r="B39" s="218" t="str">
        <f>IF(tableau!N$5=$AZ39,ROW(),"")</f>
        <v/>
      </c>
      <c r="C39" s="218" t="str">
        <f>IF(tableau!O$5=$AZ39,ROW(),"")</f>
        <v/>
      </c>
      <c r="D39" s="218" t="str">
        <f>IF(tableau!P$5=$AZ39,ROW(),"")</f>
        <v/>
      </c>
      <c r="E39" s="218" t="str">
        <f>IF(tableau!Q$5=$AZ39,ROW(),"")</f>
        <v/>
      </c>
      <c r="F39" s="218" t="str">
        <f>IF(tableau!R$5=$AZ39,ROW(),"")</f>
        <v/>
      </c>
      <c r="G39" s="218" t="str">
        <f>IF(tableau!S$5=$AZ39,ROW(),"")</f>
        <v/>
      </c>
      <c r="H39" s="218" t="str">
        <f>IF(tableau!T$5=$AZ39,ROW(),"")</f>
        <v/>
      </c>
      <c r="I39" s="217"/>
      <c r="J39" s="217" t="str">
        <f>IF(tableau!N$5=$BA39,ROW(),"")</f>
        <v/>
      </c>
      <c r="K39" s="217" t="str">
        <f>IF(tableau!O$5=$BA39,ROW(),"")</f>
        <v/>
      </c>
      <c r="L39" s="217" t="str">
        <f>IF(tableau!P$5=$BA39,ROW(),"")</f>
        <v/>
      </c>
      <c r="M39" s="217" t="str">
        <f>IF(tableau!Q$5=$BA39,ROW(),"")</f>
        <v/>
      </c>
      <c r="N39" s="217" t="str">
        <f>IF(tableau!R$5=$BA39,ROW(),"")</f>
        <v/>
      </c>
      <c r="O39" s="217" t="str">
        <f>IF(tableau!S$5=$BA39,ROW(),"")</f>
        <v/>
      </c>
      <c r="P39" s="217" t="str">
        <f>IF(tableau!T$5=$BA39,ROW(),"")</f>
        <v/>
      </c>
      <c r="Q39" s="217">
        <f>IF($BA39&gt;tableau!$T$5,ROW(),"")</f>
        <v>39</v>
      </c>
      <c r="R39" s="217"/>
      <c r="S39" s="217" t="str">
        <f>IF(AND(SUM(J39:$Q39)&gt;0,SUM($A39:B39)&gt;0),ROW(),"")</f>
        <v/>
      </c>
      <c r="T39" s="217" t="str">
        <f>IF(AND(SUM(K39:$Q39)&gt;0,SUM($A39:C39)&gt;0),ROW(),"")</f>
        <v/>
      </c>
      <c r="U39" s="217" t="str">
        <f>IF(AND(SUM(L39:$Q39)&gt;0,SUM($A39:D39)&gt;0),ROW(),"")</f>
        <v/>
      </c>
      <c r="V39" s="217" t="str">
        <f>IF(AND(SUM(M39:$Q39)&gt;0,SUM($A39:E39)&gt;0),ROW(),"")</f>
        <v/>
      </c>
      <c r="W39" s="217" t="str">
        <f>IF(AND(SUM(N39:$Q39)&gt;0,SUM($A39:F39)&gt;0),ROW(),"")</f>
        <v/>
      </c>
      <c r="X39" s="217" t="str">
        <f>IF(AND(SUM(O39:$Q39)&gt;0,SUM($A39:G39)&gt;0),ROW(),"")</f>
        <v/>
      </c>
      <c r="Y39" s="217" t="str">
        <f>IF(AND(SUM(P39:$Q39)&gt;0,SUM($A39:H39)&gt;0),ROW(),"")</f>
        <v/>
      </c>
      <c r="AA39" s="65">
        <v>31</v>
      </c>
      <c r="AC39" s="219">
        <f>ROW()</f>
        <v>39</v>
      </c>
      <c r="AD39" s="214">
        <v>0</v>
      </c>
      <c r="AE39" s="214">
        <v>0</v>
      </c>
      <c r="AF39" s="214">
        <v>1</v>
      </c>
      <c r="AG39" s="214">
        <v>1</v>
      </c>
      <c r="AH39" s="214">
        <v>0</v>
      </c>
      <c r="AI39" s="214">
        <v>0</v>
      </c>
      <c r="AJ39" s="214">
        <v>0</v>
      </c>
      <c r="AK39" s="214">
        <v>0</v>
      </c>
      <c r="AL39" s="214">
        <v>0</v>
      </c>
      <c r="AM39" s="214">
        <v>0</v>
      </c>
      <c r="AN39" s="214">
        <v>0</v>
      </c>
      <c r="AO39" s="214">
        <v>0</v>
      </c>
      <c r="AP39" s="214">
        <v>0</v>
      </c>
      <c r="AQ39" s="214">
        <v>0</v>
      </c>
      <c r="AR39" s="214">
        <v>0</v>
      </c>
      <c r="AS39" s="214">
        <v>0</v>
      </c>
      <c r="AT39" s="214">
        <v>0</v>
      </c>
      <c r="AU39" s="214">
        <v>0</v>
      </c>
      <c r="AV39" s="214">
        <v>0</v>
      </c>
      <c r="AW39" s="214">
        <v>0</v>
      </c>
      <c r="AX39" s="214" t="s">
        <v>1003</v>
      </c>
      <c r="AY39" s="65" t="s">
        <v>1045</v>
      </c>
      <c r="AZ39" s="213">
        <v>43476</v>
      </c>
      <c r="BA39" s="213">
        <v>43476</v>
      </c>
      <c r="BB39" s="65" t="s">
        <v>911</v>
      </c>
      <c r="BC39" s="65" t="str">
        <f>INDEX(Feuil1!$B$1:$B$7,WEEKDAY(AZ39))&amp;" "&amp;DAY(AZ39)&amp;" "&amp;INDEX(Feuil1!$A$1:$A$12,MONTH(Bdd!AZ39))&amp;" "&amp;YEAR(AZ39)&amp;IF(AZ39=BA39,""," au "&amp;INDEX(Feuil1!$B$1:$B$7,WEEKDAY(BA39))&amp;" "&amp;DAY(BA39)&amp;" "&amp;INDEX(Feuil1!$A$1:$A$12,MONTH(Bdd!BA39))&amp;" "&amp;YEAR(BA39))</f>
        <v>Vendredi 11 janv 2019</v>
      </c>
      <c r="BD39" s="65">
        <v>1</v>
      </c>
      <c r="BE39" s="65">
        <v>0</v>
      </c>
      <c r="BF39" s="65">
        <v>0</v>
      </c>
      <c r="BG39" s="65">
        <v>0</v>
      </c>
      <c r="BH39" s="65">
        <v>0</v>
      </c>
      <c r="BI39" s="65">
        <v>0</v>
      </c>
      <c r="BJ39" s="65">
        <v>0</v>
      </c>
      <c r="BK39" s="65">
        <v>0</v>
      </c>
      <c r="BL39" s="65">
        <v>0</v>
      </c>
      <c r="BM39" s="65">
        <v>0</v>
      </c>
      <c r="BN39" s="65" t="s">
        <v>1045</v>
      </c>
      <c r="BO39" s="72"/>
      <c r="BP39" s="72"/>
      <c r="BQ39" s="72"/>
      <c r="BR39" s="72"/>
      <c r="BS39" s="72"/>
    </row>
    <row r="40" spans="1:71" ht="24.75" customHeight="1" x14ac:dyDescent="0.25">
      <c r="A40" s="217" t="str">
        <f>IF(AZ40&lt;tableau!$N$5,ROW(),"")</f>
        <v/>
      </c>
      <c r="B40" s="218" t="str">
        <f>IF(tableau!N$5=$AZ40,ROW(),"")</f>
        <v/>
      </c>
      <c r="C40" s="218" t="str">
        <f>IF(tableau!O$5=$AZ40,ROW(),"")</f>
        <v/>
      </c>
      <c r="D40" s="218" t="str">
        <f>IF(tableau!P$5=$AZ40,ROW(),"")</f>
        <v/>
      </c>
      <c r="E40" s="218" t="str">
        <f>IF(tableau!Q$5=$AZ40,ROW(),"")</f>
        <v/>
      </c>
      <c r="F40" s="218" t="str">
        <f>IF(tableau!R$5=$AZ40,ROW(),"")</f>
        <v/>
      </c>
      <c r="G40" s="218" t="str">
        <f>IF(tableau!S$5=$AZ40,ROW(),"")</f>
        <v/>
      </c>
      <c r="H40" s="218" t="str">
        <f>IF(tableau!T$5=$AZ40,ROW(),"")</f>
        <v/>
      </c>
      <c r="I40" s="217"/>
      <c r="J40" s="217" t="str">
        <f>IF(tableau!N$5=$BA40,ROW(),"")</f>
        <v/>
      </c>
      <c r="K40" s="217" t="str">
        <f>IF(tableau!O$5=$BA40,ROW(),"")</f>
        <v/>
      </c>
      <c r="L40" s="217" t="str">
        <f>IF(tableau!P$5=$BA40,ROW(),"")</f>
        <v/>
      </c>
      <c r="M40" s="217" t="str">
        <f>IF(tableau!Q$5=$BA40,ROW(),"")</f>
        <v/>
      </c>
      <c r="N40" s="217" t="str">
        <f>IF(tableau!R$5=$BA40,ROW(),"")</f>
        <v/>
      </c>
      <c r="O40" s="217" t="str">
        <f>IF(tableau!S$5=$BA40,ROW(),"")</f>
        <v/>
      </c>
      <c r="P40" s="217" t="str">
        <f>IF(tableau!T$5=$BA40,ROW(),"")</f>
        <v/>
      </c>
      <c r="Q40" s="217">
        <f>IF($BA40&gt;tableau!$T$5,ROW(),"")</f>
        <v>40</v>
      </c>
      <c r="R40" s="217"/>
      <c r="S40" s="217" t="str">
        <f>IF(AND(SUM(J40:$Q40)&gt;0,SUM($A40:B40)&gt;0),ROW(),"")</f>
        <v/>
      </c>
      <c r="T40" s="217" t="str">
        <f>IF(AND(SUM(K40:$Q40)&gt;0,SUM($A40:C40)&gt;0),ROW(),"")</f>
        <v/>
      </c>
      <c r="U40" s="217" t="str">
        <f>IF(AND(SUM(L40:$Q40)&gt;0,SUM($A40:D40)&gt;0),ROW(),"")</f>
        <v/>
      </c>
      <c r="V40" s="217" t="str">
        <f>IF(AND(SUM(M40:$Q40)&gt;0,SUM($A40:E40)&gt;0),ROW(),"")</f>
        <v/>
      </c>
      <c r="W40" s="217" t="str">
        <f>IF(AND(SUM(N40:$Q40)&gt;0,SUM($A40:F40)&gt;0),ROW(),"")</f>
        <v/>
      </c>
      <c r="X40" s="217" t="str">
        <f>IF(AND(SUM(O40:$Q40)&gt;0,SUM($A40:G40)&gt;0),ROW(),"")</f>
        <v/>
      </c>
      <c r="Y40" s="217" t="str">
        <f>IF(AND(SUM(P40:$Q40)&gt;0,SUM($A40:H40)&gt;0),ROW(),"")</f>
        <v/>
      </c>
      <c r="AA40" s="65">
        <v>32</v>
      </c>
      <c r="AC40" s="219">
        <f>ROW()</f>
        <v>40</v>
      </c>
      <c r="AD40" s="214">
        <v>0</v>
      </c>
      <c r="AE40" s="214">
        <v>0</v>
      </c>
      <c r="AF40" s="214">
        <v>1</v>
      </c>
      <c r="AG40" s="214">
        <v>1</v>
      </c>
      <c r="AH40" s="214">
        <v>0</v>
      </c>
      <c r="AI40" s="214">
        <v>0</v>
      </c>
      <c r="AJ40" s="214">
        <v>0</v>
      </c>
      <c r="AK40" s="214">
        <v>0</v>
      </c>
      <c r="AL40" s="214">
        <v>0</v>
      </c>
      <c r="AM40" s="214">
        <v>0</v>
      </c>
      <c r="AN40" s="214">
        <v>0</v>
      </c>
      <c r="AO40" s="214">
        <v>0</v>
      </c>
      <c r="AP40" s="214">
        <v>0</v>
      </c>
      <c r="AQ40" s="214">
        <v>0</v>
      </c>
      <c r="AR40" s="214">
        <v>0</v>
      </c>
      <c r="AS40" s="214">
        <v>0</v>
      </c>
      <c r="AT40" s="214">
        <v>0</v>
      </c>
      <c r="AU40" s="214">
        <v>0</v>
      </c>
      <c r="AV40" s="214">
        <v>0</v>
      </c>
      <c r="AW40" s="214">
        <v>0</v>
      </c>
      <c r="AX40" s="214" t="s">
        <v>1003</v>
      </c>
      <c r="AY40" s="65" t="s">
        <v>1046</v>
      </c>
      <c r="AZ40" s="213">
        <v>43479</v>
      </c>
      <c r="BA40" s="213">
        <v>43479</v>
      </c>
      <c r="BB40" s="65" t="s">
        <v>911</v>
      </c>
      <c r="BC40" s="65" t="str">
        <f>INDEX(Feuil1!$B$1:$B$7,WEEKDAY(AZ40))&amp;" "&amp;DAY(AZ40)&amp;" "&amp;INDEX(Feuil1!$A$1:$A$12,MONTH(Bdd!AZ40))&amp;" "&amp;YEAR(AZ40)&amp;IF(AZ40=BA40,""," au "&amp;INDEX(Feuil1!$B$1:$B$7,WEEKDAY(BA40))&amp;" "&amp;DAY(BA40)&amp;" "&amp;INDEX(Feuil1!$A$1:$A$12,MONTH(Bdd!BA40))&amp;" "&amp;YEAR(BA40))</f>
        <v>Lundi  14 janv 2019</v>
      </c>
      <c r="BD40" s="65">
        <v>0</v>
      </c>
      <c r="BE40" s="65">
        <v>1</v>
      </c>
      <c r="BF40" s="65">
        <v>0</v>
      </c>
      <c r="BG40" s="65">
        <v>0</v>
      </c>
      <c r="BH40" s="65">
        <v>0</v>
      </c>
      <c r="BI40" s="65">
        <v>0</v>
      </c>
      <c r="BJ40" s="65">
        <v>0</v>
      </c>
      <c r="BK40" s="65">
        <v>0</v>
      </c>
      <c r="BL40" s="65">
        <v>0</v>
      </c>
      <c r="BM40" s="65">
        <v>0</v>
      </c>
      <c r="BN40" s="65" t="s">
        <v>1046</v>
      </c>
      <c r="BO40" s="72"/>
      <c r="BP40" s="72"/>
      <c r="BQ40" s="72"/>
      <c r="BR40" s="72"/>
      <c r="BS40" s="72"/>
    </row>
    <row r="41" spans="1:71" ht="24.75" customHeight="1" x14ac:dyDescent="0.25">
      <c r="A41" s="217" t="str">
        <f>IF(AZ41&lt;tableau!$N$5,ROW(),"")</f>
        <v/>
      </c>
      <c r="B41" s="218" t="str">
        <f>IF(tableau!N$5=$AZ41,ROW(),"")</f>
        <v/>
      </c>
      <c r="C41" s="218" t="str">
        <f>IF(tableau!O$5=$AZ41,ROW(),"")</f>
        <v/>
      </c>
      <c r="D41" s="218" t="str">
        <f>IF(tableau!P$5=$AZ41,ROW(),"")</f>
        <v/>
      </c>
      <c r="E41" s="218" t="str">
        <f>IF(tableau!Q$5=$AZ41,ROW(),"")</f>
        <v/>
      </c>
      <c r="F41" s="218" t="str">
        <f>IF(tableau!R$5=$AZ41,ROW(),"")</f>
        <v/>
      </c>
      <c r="G41" s="218" t="str">
        <f>IF(tableau!S$5=$AZ41,ROW(),"")</f>
        <v/>
      </c>
      <c r="H41" s="218" t="str">
        <f>IF(tableau!T$5=$AZ41,ROW(),"")</f>
        <v/>
      </c>
      <c r="I41" s="217"/>
      <c r="J41" s="217" t="str">
        <f>IF(tableau!N$5=$BA41,ROW(),"")</f>
        <v/>
      </c>
      <c r="K41" s="217" t="str">
        <f>IF(tableau!O$5=$BA41,ROW(),"")</f>
        <v/>
      </c>
      <c r="L41" s="217" t="str">
        <f>IF(tableau!P$5=$BA41,ROW(),"")</f>
        <v/>
      </c>
      <c r="M41" s="217" t="str">
        <f>IF(tableau!Q$5=$BA41,ROW(),"")</f>
        <v/>
      </c>
      <c r="N41" s="217" t="str">
        <f>IF(tableau!R$5=$BA41,ROW(),"")</f>
        <v/>
      </c>
      <c r="O41" s="217" t="str">
        <f>IF(tableau!S$5=$BA41,ROW(),"")</f>
        <v/>
      </c>
      <c r="P41" s="217" t="str">
        <f>IF(tableau!T$5=$BA41,ROW(),"")</f>
        <v/>
      </c>
      <c r="Q41" s="217">
        <f>IF($BA41&gt;tableau!$T$5,ROW(),"")</f>
        <v>41</v>
      </c>
      <c r="R41" s="217"/>
      <c r="S41" s="217" t="str">
        <f>IF(AND(SUM(J41:$Q41)&gt;0,SUM($A41:B41)&gt;0),ROW(),"")</f>
        <v/>
      </c>
      <c r="T41" s="217" t="str">
        <f>IF(AND(SUM(K41:$Q41)&gt;0,SUM($A41:C41)&gt;0),ROW(),"")</f>
        <v/>
      </c>
      <c r="U41" s="217" t="str">
        <f>IF(AND(SUM(L41:$Q41)&gt;0,SUM($A41:D41)&gt;0),ROW(),"")</f>
        <v/>
      </c>
      <c r="V41" s="217" t="str">
        <f>IF(AND(SUM(M41:$Q41)&gt;0,SUM($A41:E41)&gt;0),ROW(),"")</f>
        <v/>
      </c>
      <c r="W41" s="217" t="str">
        <f>IF(AND(SUM(N41:$Q41)&gt;0,SUM($A41:F41)&gt;0),ROW(),"")</f>
        <v/>
      </c>
      <c r="X41" s="217" t="str">
        <f>IF(AND(SUM(O41:$Q41)&gt;0,SUM($A41:G41)&gt;0),ROW(),"")</f>
        <v/>
      </c>
      <c r="Y41" s="217" t="str">
        <f>IF(AND(SUM(P41:$Q41)&gt;0,SUM($A41:H41)&gt;0),ROW(),"")</f>
        <v/>
      </c>
      <c r="AA41" s="65">
        <v>33</v>
      </c>
      <c r="AC41" s="219">
        <f>ROW()</f>
        <v>41</v>
      </c>
      <c r="AD41" s="214">
        <v>0</v>
      </c>
      <c r="AE41" s="214">
        <v>0</v>
      </c>
      <c r="AF41" s="214">
        <v>1</v>
      </c>
      <c r="AG41" s="214">
        <v>1</v>
      </c>
      <c r="AH41" s="214">
        <v>0</v>
      </c>
      <c r="AI41" s="214">
        <v>0</v>
      </c>
      <c r="AJ41" s="214">
        <v>0</v>
      </c>
      <c r="AK41" s="214">
        <v>0</v>
      </c>
      <c r="AL41" s="214">
        <v>0</v>
      </c>
      <c r="AM41" s="214">
        <v>0</v>
      </c>
      <c r="AN41" s="214">
        <v>0</v>
      </c>
      <c r="AO41" s="214">
        <v>0</v>
      </c>
      <c r="AP41" s="214">
        <v>0</v>
      </c>
      <c r="AQ41" s="214">
        <v>0</v>
      </c>
      <c r="AR41" s="214">
        <v>0</v>
      </c>
      <c r="AS41" s="214">
        <v>0</v>
      </c>
      <c r="AT41" s="214">
        <v>0</v>
      </c>
      <c r="AU41" s="214">
        <v>0</v>
      </c>
      <c r="AV41" s="214">
        <v>0</v>
      </c>
      <c r="AW41" s="214">
        <v>0</v>
      </c>
      <c r="AX41" s="214" t="s">
        <v>1008</v>
      </c>
      <c r="AY41" s="65" t="s">
        <v>1047</v>
      </c>
      <c r="AZ41" s="213">
        <v>43479</v>
      </c>
      <c r="BA41" s="213">
        <v>43479</v>
      </c>
      <c r="BB41" s="65" t="s">
        <v>911</v>
      </c>
      <c r="BC41" s="65" t="str">
        <f>INDEX(Feuil1!$B$1:$B$7,WEEKDAY(AZ41))&amp;" "&amp;DAY(AZ41)&amp;" "&amp;INDEX(Feuil1!$A$1:$A$12,MONTH(Bdd!AZ41))&amp;" "&amp;YEAR(AZ41)&amp;IF(AZ41=BA41,""," au "&amp;INDEX(Feuil1!$B$1:$B$7,WEEKDAY(BA41))&amp;" "&amp;DAY(BA41)&amp;" "&amp;INDEX(Feuil1!$A$1:$A$12,MONTH(Bdd!BA41))&amp;" "&amp;YEAR(BA41))</f>
        <v>Lundi  14 janv 2019</v>
      </c>
      <c r="BD41" s="65">
        <v>0</v>
      </c>
      <c r="BE41" s="65">
        <v>1</v>
      </c>
      <c r="BF41" s="65">
        <v>0</v>
      </c>
      <c r="BG41" s="65">
        <v>0</v>
      </c>
      <c r="BH41" s="65">
        <v>0</v>
      </c>
      <c r="BI41" s="65">
        <v>0</v>
      </c>
      <c r="BJ41" s="65">
        <v>0</v>
      </c>
      <c r="BK41" s="65">
        <v>0</v>
      </c>
      <c r="BL41" s="65">
        <v>0</v>
      </c>
      <c r="BM41" s="65">
        <v>0</v>
      </c>
      <c r="BN41" s="65" t="s">
        <v>1047</v>
      </c>
      <c r="BO41" s="72"/>
      <c r="BP41" s="72"/>
      <c r="BQ41" s="72"/>
      <c r="BR41" s="72"/>
      <c r="BS41" s="72"/>
    </row>
    <row r="42" spans="1:71" ht="24.75" customHeight="1" x14ac:dyDescent="0.25">
      <c r="A42" s="217" t="str">
        <f>IF(AZ42&lt;tableau!$N$5,ROW(),"")</f>
        <v/>
      </c>
      <c r="B42" s="218" t="str">
        <f>IF(tableau!N$5=$AZ42,ROW(),"")</f>
        <v/>
      </c>
      <c r="C42" s="218" t="str">
        <f>IF(tableau!O$5=$AZ42,ROW(),"")</f>
        <v/>
      </c>
      <c r="D42" s="218" t="str">
        <f>IF(tableau!P$5=$AZ42,ROW(),"")</f>
        <v/>
      </c>
      <c r="E42" s="218" t="str">
        <f>IF(tableau!Q$5=$AZ42,ROW(),"")</f>
        <v/>
      </c>
      <c r="F42" s="218" t="str">
        <f>IF(tableau!R$5=$AZ42,ROW(),"")</f>
        <v/>
      </c>
      <c r="G42" s="218" t="str">
        <f>IF(tableau!S$5=$AZ42,ROW(),"")</f>
        <v/>
      </c>
      <c r="H42" s="218" t="str">
        <f>IF(tableau!T$5=$AZ42,ROW(),"")</f>
        <v/>
      </c>
      <c r="I42" s="217"/>
      <c r="J42" s="217" t="str">
        <f>IF(tableau!N$5=$BA42,ROW(),"")</f>
        <v/>
      </c>
      <c r="K42" s="217" t="str">
        <f>IF(tableau!O$5=$BA42,ROW(),"")</f>
        <v/>
      </c>
      <c r="L42" s="217" t="str">
        <f>IF(tableau!P$5=$BA42,ROW(),"")</f>
        <v/>
      </c>
      <c r="M42" s="217" t="str">
        <f>IF(tableau!Q$5=$BA42,ROW(),"")</f>
        <v/>
      </c>
      <c r="N42" s="217" t="str">
        <f>IF(tableau!R$5=$BA42,ROW(),"")</f>
        <v/>
      </c>
      <c r="O42" s="217" t="str">
        <f>IF(tableau!S$5=$BA42,ROW(),"")</f>
        <v/>
      </c>
      <c r="P42" s="217" t="str">
        <f>IF(tableau!T$5=$BA42,ROW(),"")</f>
        <v/>
      </c>
      <c r="Q42" s="217">
        <f>IF($BA42&gt;tableau!$T$5,ROW(),"")</f>
        <v>42</v>
      </c>
      <c r="R42" s="217"/>
      <c r="S42" s="217" t="str">
        <f>IF(AND(SUM(J42:$Q42)&gt;0,SUM($A42:B42)&gt;0),ROW(),"")</f>
        <v/>
      </c>
      <c r="T42" s="217" t="str">
        <f>IF(AND(SUM(K42:$Q42)&gt;0,SUM($A42:C42)&gt;0),ROW(),"")</f>
        <v/>
      </c>
      <c r="U42" s="217" t="str">
        <f>IF(AND(SUM(L42:$Q42)&gt;0,SUM($A42:D42)&gt;0),ROW(),"")</f>
        <v/>
      </c>
      <c r="V42" s="217" t="str">
        <f>IF(AND(SUM(M42:$Q42)&gt;0,SUM($A42:E42)&gt;0),ROW(),"")</f>
        <v/>
      </c>
      <c r="W42" s="217" t="str">
        <f>IF(AND(SUM(N42:$Q42)&gt;0,SUM($A42:F42)&gt;0),ROW(),"")</f>
        <v/>
      </c>
      <c r="X42" s="217" t="str">
        <f>IF(AND(SUM(O42:$Q42)&gt;0,SUM($A42:G42)&gt;0),ROW(),"")</f>
        <v/>
      </c>
      <c r="Y42" s="217" t="str">
        <f>IF(AND(SUM(P42:$Q42)&gt;0,SUM($A42:H42)&gt;0),ROW(),"")</f>
        <v/>
      </c>
      <c r="AA42" s="65">
        <v>34</v>
      </c>
      <c r="AC42" s="219">
        <f>ROW()</f>
        <v>42</v>
      </c>
      <c r="AD42" s="214">
        <v>0</v>
      </c>
      <c r="AE42" s="214">
        <v>0</v>
      </c>
      <c r="AF42" s="214">
        <v>1</v>
      </c>
      <c r="AG42" s="214">
        <v>1</v>
      </c>
      <c r="AH42" s="214">
        <v>0</v>
      </c>
      <c r="AI42" s="214">
        <v>0</v>
      </c>
      <c r="AJ42" s="214">
        <v>0</v>
      </c>
      <c r="AK42" s="214">
        <v>0</v>
      </c>
      <c r="AL42" s="214">
        <v>0</v>
      </c>
      <c r="AM42" s="214">
        <v>0</v>
      </c>
      <c r="AN42" s="214">
        <v>0</v>
      </c>
      <c r="AO42" s="214">
        <v>0</v>
      </c>
      <c r="AP42" s="214">
        <v>0</v>
      </c>
      <c r="AQ42" s="214">
        <v>0</v>
      </c>
      <c r="AR42" s="214">
        <v>0</v>
      </c>
      <c r="AS42" s="214">
        <v>0</v>
      </c>
      <c r="AT42" s="214">
        <v>0</v>
      </c>
      <c r="AU42" s="214">
        <v>0</v>
      </c>
      <c r="AV42" s="214">
        <v>0</v>
      </c>
      <c r="AW42" s="214">
        <v>0</v>
      </c>
      <c r="AX42" s="214" t="s">
        <v>1024</v>
      </c>
      <c r="AY42" s="65" t="s">
        <v>1048</v>
      </c>
      <c r="AZ42" s="213">
        <v>43481</v>
      </c>
      <c r="BA42" s="213">
        <v>43481</v>
      </c>
      <c r="BB42" s="65" t="s">
        <v>911</v>
      </c>
      <c r="BC42" s="65" t="str">
        <f>INDEX(Feuil1!$B$1:$B$7,WEEKDAY(AZ42))&amp;" "&amp;DAY(AZ42)&amp;" "&amp;INDEX(Feuil1!$A$1:$A$12,MONTH(Bdd!AZ42))&amp;" "&amp;YEAR(AZ42)&amp;IF(AZ42=BA42,""," au "&amp;INDEX(Feuil1!$B$1:$B$7,WEEKDAY(BA42))&amp;" "&amp;DAY(BA42)&amp;" "&amp;INDEX(Feuil1!$A$1:$A$12,MONTH(Bdd!BA42))&amp;" "&amp;YEAR(BA42))</f>
        <v>Mercredi 16 janv 2019</v>
      </c>
      <c r="BD42" s="65">
        <v>1</v>
      </c>
      <c r="BE42" s="65">
        <v>0</v>
      </c>
      <c r="BF42" s="65">
        <v>0</v>
      </c>
      <c r="BG42" s="65">
        <v>0</v>
      </c>
      <c r="BH42" s="65">
        <v>0</v>
      </c>
      <c r="BI42" s="65">
        <v>0</v>
      </c>
      <c r="BJ42" s="65">
        <v>0</v>
      </c>
      <c r="BK42" s="65">
        <v>0</v>
      </c>
      <c r="BL42" s="65">
        <v>0</v>
      </c>
      <c r="BM42" s="65">
        <v>0</v>
      </c>
      <c r="BN42" s="65" t="s">
        <v>1048</v>
      </c>
      <c r="BO42" s="72"/>
      <c r="BP42" s="72"/>
      <c r="BQ42" s="72"/>
      <c r="BR42" s="72"/>
      <c r="BS42" s="72"/>
    </row>
    <row r="43" spans="1:71" ht="24.75" customHeight="1" x14ac:dyDescent="0.25">
      <c r="A43" s="217" t="str">
        <f>IF(AZ43&lt;tableau!$N$5,ROW(),"")</f>
        <v/>
      </c>
      <c r="B43" s="218" t="str">
        <f>IF(tableau!N$5=$AZ43,ROW(),"")</f>
        <v/>
      </c>
      <c r="C43" s="218" t="str">
        <f>IF(tableau!O$5=$AZ43,ROW(),"")</f>
        <v/>
      </c>
      <c r="D43" s="218" t="str">
        <f>IF(tableau!P$5=$AZ43,ROW(),"")</f>
        <v/>
      </c>
      <c r="E43" s="218" t="str">
        <f>IF(tableau!Q$5=$AZ43,ROW(),"")</f>
        <v/>
      </c>
      <c r="F43" s="218" t="str">
        <f>IF(tableau!R$5=$AZ43,ROW(),"")</f>
        <v/>
      </c>
      <c r="G43" s="218" t="str">
        <f>IF(tableau!S$5=$AZ43,ROW(),"")</f>
        <v/>
      </c>
      <c r="H43" s="218" t="str">
        <f>IF(tableau!T$5=$AZ43,ROW(),"")</f>
        <v/>
      </c>
      <c r="I43" s="217"/>
      <c r="J43" s="217" t="str">
        <f>IF(tableau!N$5=$BA43,ROW(),"")</f>
        <v/>
      </c>
      <c r="K43" s="217" t="str">
        <f>IF(tableau!O$5=$BA43,ROW(),"")</f>
        <v/>
      </c>
      <c r="L43" s="217" t="str">
        <f>IF(tableau!P$5=$BA43,ROW(),"")</f>
        <v/>
      </c>
      <c r="M43" s="217" t="str">
        <f>IF(tableau!Q$5=$BA43,ROW(),"")</f>
        <v/>
      </c>
      <c r="N43" s="217" t="str">
        <f>IF(tableau!R$5=$BA43,ROW(),"")</f>
        <v/>
      </c>
      <c r="O43" s="217" t="str">
        <f>IF(tableau!S$5=$BA43,ROW(),"")</f>
        <v/>
      </c>
      <c r="P43" s="217" t="str">
        <f>IF(tableau!T$5=$BA43,ROW(),"")</f>
        <v/>
      </c>
      <c r="Q43" s="217">
        <f>IF($BA43&gt;tableau!$T$5,ROW(),"")</f>
        <v>43</v>
      </c>
      <c r="R43" s="217"/>
      <c r="S43" s="217" t="str">
        <f>IF(AND(SUM(J43:$Q43)&gt;0,SUM($A43:B43)&gt;0),ROW(),"")</f>
        <v/>
      </c>
      <c r="T43" s="217" t="str">
        <f>IF(AND(SUM(K43:$Q43)&gt;0,SUM($A43:C43)&gt;0),ROW(),"")</f>
        <v/>
      </c>
      <c r="U43" s="217" t="str">
        <f>IF(AND(SUM(L43:$Q43)&gt;0,SUM($A43:D43)&gt;0),ROW(),"")</f>
        <v/>
      </c>
      <c r="V43" s="217" t="str">
        <f>IF(AND(SUM(M43:$Q43)&gt;0,SUM($A43:E43)&gt;0),ROW(),"")</f>
        <v/>
      </c>
      <c r="W43" s="217" t="str">
        <f>IF(AND(SUM(N43:$Q43)&gt;0,SUM($A43:F43)&gt;0),ROW(),"")</f>
        <v/>
      </c>
      <c r="X43" s="217" t="str">
        <f>IF(AND(SUM(O43:$Q43)&gt;0,SUM($A43:G43)&gt;0),ROW(),"")</f>
        <v/>
      </c>
      <c r="Y43" s="217" t="str">
        <f>IF(AND(SUM(P43:$Q43)&gt;0,SUM($A43:H43)&gt;0),ROW(),"")</f>
        <v/>
      </c>
      <c r="AA43" s="65">
        <v>35</v>
      </c>
      <c r="AC43" s="219">
        <f>ROW()</f>
        <v>43</v>
      </c>
      <c r="AD43" s="214">
        <v>1</v>
      </c>
      <c r="AE43" s="214">
        <v>0</v>
      </c>
      <c r="AF43" s="214">
        <v>0</v>
      </c>
      <c r="AG43" s="214">
        <v>0</v>
      </c>
      <c r="AH43" s="214">
        <v>0</v>
      </c>
      <c r="AI43" s="214">
        <v>0</v>
      </c>
      <c r="AJ43" s="214">
        <v>1</v>
      </c>
      <c r="AK43" s="214">
        <v>1</v>
      </c>
      <c r="AL43" s="214">
        <v>0</v>
      </c>
      <c r="AM43" s="214">
        <v>0</v>
      </c>
      <c r="AN43" s="214">
        <v>0</v>
      </c>
      <c r="AO43" s="214">
        <v>0</v>
      </c>
      <c r="AP43" s="214">
        <v>0</v>
      </c>
      <c r="AQ43" s="214">
        <v>0</v>
      </c>
      <c r="AR43" s="214">
        <v>0</v>
      </c>
      <c r="AS43" s="214">
        <v>0</v>
      </c>
      <c r="AT43" s="214">
        <v>0</v>
      </c>
      <c r="AU43" s="214">
        <v>0</v>
      </c>
      <c r="AV43" s="214">
        <v>0</v>
      </c>
      <c r="AW43" s="214">
        <v>0</v>
      </c>
      <c r="AX43" s="214" t="s">
        <v>949</v>
      </c>
      <c r="AY43" s="65" t="s">
        <v>1049</v>
      </c>
      <c r="AZ43" s="213">
        <v>43482</v>
      </c>
      <c r="BA43" s="213">
        <v>43482</v>
      </c>
      <c r="BB43" s="65" t="s">
        <v>952</v>
      </c>
      <c r="BC43" s="65" t="str">
        <f>INDEX(Feuil1!$B$1:$B$7,WEEKDAY(AZ43))&amp;" "&amp;DAY(AZ43)&amp;" "&amp;INDEX(Feuil1!$A$1:$A$12,MONTH(Bdd!AZ43))&amp;" "&amp;YEAR(AZ43)&amp;IF(AZ43=BA43,""," au "&amp;INDEX(Feuil1!$B$1:$B$7,WEEKDAY(BA43))&amp;" "&amp;DAY(BA43)&amp;" "&amp;INDEX(Feuil1!$A$1:$A$12,MONTH(Bdd!BA43))&amp;" "&amp;YEAR(BA43))</f>
        <v>Jeudi 17 janv 2019</v>
      </c>
      <c r="BD43" s="65">
        <v>0</v>
      </c>
      <c r="BE43" s="65">
        <v>0</v>
      </c>
      <c r="BF43" s="65">
        <v>0</v>
      </c>
      <c r="BG43" s="65">
        <v>0</v>
      </c>
      <c r="BH43" s="65">
        <v>0</v>
      </c>
      <c r="BI43" s="65">
        <v>1</v>
      </c>
      <c r="BJ43" s="65">
        <v>0</v>
      </c>
      <c r="BK43" s="65">
        <v>0</v>
      </c>
      <c r="BL43" s="65">
        <v>0</v>
      </c>
      <c r="BM43" s="65">
        <v>0</v>
      </c>
      <c r="BN43" s="65" t="s">
        <v>1049</v>
      </c>
      <c r="BO43" s="72"/>
      <c r="BP43" s="72"/>
      <c r="BQ43" s="72"/>
      <c r="BR43" s="72"/>
      <c r="BS43" s="72"/>
    </row>
    <row r="44" spans="1:71" ht="24.75" customHeight="1" x14ac:dyDescent="0.25">
      <c r="A44" s="217" t="str">
        <f>IF(AZ44&lt;tableau!$N$5,ROW(),"")</f>
        <v/>
      </c>
      <c r="B44" s="218" t="str">
        <f>IF(tableau!N$5=$AZ44,ROW(),"")</f>
        <v/>
      </c>
      <c r="C44" s="218" t="str">
        <f>IF(tableau!O$5=$AZ44,ROW(),"")</f>
        <v/>
      </c>
      <c r="D44" s="218" t="str">
        <f>IF(tableau!P$5=$AZ44,ROW(),"")</f>
        <v/>
      </c>
      <c r="E44" s="218" t="str">
        <f>IF(tableau!Q$5=$AZ44,ROW(),"")</f>
        <v/>
      </c>
      <c r="F44" s="218" t="str">
        <f>IF(tableau!R$5=$AZ44,ROW(),"")</f>
        <v/>
      </c>
      <c r="G44" s="218" t="str">
        <f>IF(tableau!S$5=$AZ44,ROW(),"")</f>
        <v/>
      </c>
      <c r="H44" s="218" t="str">
        <f>IF(tableau!T$5=$AZ44,ROW(),"")</f>
        <v/>
      </c>
      <c r="I44" s="217"/>
      <c r="J44" s="217" t="str">
        <f>IF(tableau!N$5=$BA44,ROW(),"")</f>
        <v/>
      </c>
      <c r="K44" s="217" t="str">
        <f>IF(tableau!O$5=$BA44,ROW(),"")</f>
        <v/>
      </c>
      <c r="L44" s="217" t="str">
        <f>IF(tableau!P$5=$BA44,ROW(),"")</f>
        <v/>
      </c>
      <c r="M44" s="217" t="str">
        <f>IF(tableau!Q$5=$BA44,ROW(),"")</f>
        <v/>
      </c>
      <c r="N44" s="217" t="str">
        <f>IF(tableau!R$5=$BA44,ROW(),"")</f>
        <v/>
      </c>
      <c r="O44" s="217" t="str">
        <f>IF(tableau!S$5=$BA44,ROW(),"")</f>
        <v/>
      </c>
      <c r="P44" s="217" t="str">
        <f>IF(tableau!T$5=$BA44,ROW(),"")</f>
        <v/>
      </c>
      <c r="Q44" s="217">
        <f>IF($BA44&gt;tableau!$T$5,ROW(),"")</f>
        <v>44</v>
      </c>
      <c r="R44" s="217"/>
      <c r="S44" s="217" t="str">
        <f>IF(AND(SUM(J44:$Q44)&gt;0,SUM($A44:B44)&gt;0),ROW(),"")</f>
        <v/>
      </c>
      <c r="T44" s="217" t="str">
        <f>IF(AND(SUM(K44:$Q44)&gt;0,SUM($A44:C44)&gt;0),ROW(),"")</f>
        <v/>
      </c>
      <c r="U44" s="217" t="str">
        <f>IF(AND(SUM(L44:$Q44)&gt;0,SUM($A44:D44)&gt;0),ROW(),"")</f>
        <v/>
      </c>
      <c r="V44" s="217" t="str">
        <f>IF(AND(SUM(M44:$Q44)&gt;0,SUM($A44:E44)&gt;0),ROW(),"")</f>
        <v/>
      </c>
      <c r="W44" s="217" t="str">
        <f>IF(AND(SUM(N44:$Q44)&gt;0,SUM($A44:F44)&gt;0),ROW(),"")</f>
        <v/>
      </c>
      <c r="X44" s="217" t="str">
        <f>IF(AND(SUM(O44:$Q44)&gt;0,SUM($A44:G44)&gt;0),ROW(),"")</f>
        <v/>
      </c>
      <c r="Y44" s="217" t="str">
        <f>IF(AND(SUM(P44:$Q44)&gt;0,SUM($A44:H44)&gt;0),ROW(),"")</f>
        <v/>
      </c>
      <c r="AA44" s="65">
        <v>36</v>
      </c>
      <c r="AC44" s="219">
        <f>ROW()</f>
        <v>44</v>
      </c>
      <c r="AD44" s="214">
        <v>0</v>
      </c>
      <c r="AE44" s="214">
        <v>0</v>
      </c>
      <c r="AF44" s="214">
        <v>0</v>
      </c>
      <c r="AG44" s="214">
        <v>0</v>
      </c>
      <c r="AH44" s="214">
        <v>0</v>
      </c>
      <c r="AI44" s="214">
        <v>0</v>
      </c>
      <c r="AJ44" s="214">
        <v>0</v>
      </c>
      <c r="AK44" s="214">
        <v>1</v>
      </c>
      <c r="AL44" s="214">
        <v>0</v>
      </c>
      <c r="AM44" s="214">
        <v>0</v>
      </c>
      <c r="AN44" s="214">
        <v>0</v>
      </c>
      <c r="AO44" s="214">
        <v>0</v>
      </c>
      <c r="AP44" s="214">
        <v>0</v>
      </c>
      <c r="AQ44" s="214">
        <v>0</v>
      </c>
      <c r="AR44" s="214">
        <v>0</v>
      </c>
      <c r="AS44" s="214">
        <v>0</v>
      </c>
      <c r="AT44" s="214">
        <v>0</v>
      </c>
      <c r="AU44" s="214">
        <v>0</v>
      </c>
      <c r="AV44" s="214">
        <v>0</v>
      </c>
      <c r="AW44" s="214">
        <v>0</v>
      </c>
      <c r="AX44" s="214" t="s">
        <v>960</v>
      </c>
      <c r="AY44" s="65" t="s">
        <v>1050</v>
      </c>
      <c r="AZ44" s="213">
        <v>43482</v>
      </c>
      <c r="BA44" s="213">
        <v>43482</v>
      </c>
      <c r="BB44" s="65" t="s">
        <v>971</v>
      </c>
      <c r="BC44" s="65" t="str">
        <f>INDEX(Feuil1!$B$1:$B$7,WEEKDAY(AZ44))&amp;" "&amp;DAY(AZ44)&amp;" "&amp;INDEX(Feuil1!$A$1:$A$12,MONTH(Bdd!AZ44))&amp;" "&amp;YEAR(AZ44)&amp;IF(AZ44=BA44,""," au "&amp;INDEX(Feuil1!$B$1:$B$7,WEEKDAY(BA44))&amp;" "&amp;DAY(BA44)&amp;" "&amp;INDEX(Feuil1!$A$1:$A$12,MONTH(Bdd!BA44))&amp;" "&amp;YEAR(BA44))</f>
        <v>Jeudi 17 janv 2019</v>
      </c>
      <c r="BD44" s="65">
        <v>0</v>
      </c>
      <c r="BE44" s="65">
        <v>0</v>
      </c>
      <c r="BF44" s="65">
        <v>0</v>
      </c>
      <c r="BG44" s="65">
        <v>0</v>
      </c>
      <c r="BH44" s="65">
        <v>0</v>
      </c>
      <c r="BI44" s="65">
        <v>0</v>
      </c>
      <c r="BJ44" s="65">
        <v>0</v>
      </c>
      <c r="BK44" s="65">
        <v>0</v>
      </c>
      <c r="BL44" s="65">
        <v>0</v>
      </c>
      <c r="BM44" s="65">
        <v>0</v>
      </c>
      <c r="BN44" s="65" t="s">
        <v>1050</v>
      </c>
      <c r="BO44" s="72"/>
      <c r="BP44" s="72"/>
      <c r="BQ44" s="72"/>
      <c r="BR44" s="72"/>
      <c r="BS44" s="72"/>
    </row>
    <row r="45" spans="1:71" ht="24.75" customHeight="1" x14ac:dyDescent="0.25">
      <c r="A45" s="217" t="str">
        <f>IF(AZ45&lt;tableau!$N$5,ROW(),"")</f>
        <v/>
      </c>
      <c r="B45" s="218" t="str">
        <f>IF(tableau!N$5=$AZ45,ROW(),"")</f>
        <v/>
      </c>
      <c r="C45" s="218" t="str">
        <f>IF(tableau!O$5=$AZ45,ROW(),"")</f>
        <v/>
      </c>
      <c r="D45" s="218" t="str">
        <f>IF(tableau!P$5=$AZ45,ROW(),"")</f>
        <v/>
      </c>
      <c r="E45" s="218" t="str">
        <f>IF(tableau!Q$5=$AZ45,ROW(),"")</f>
        <v/>
      </c>
      <c r="F45" s="218" t="str">
        <f>IF(tableau!R$5=$AZ45,ROW(),"")</f>
        <v/>
      </c>
      <c r="G45" s="218" t="str">
        <f>IF(tableau!S$5=$AZ45,ROW(),"")</f>
        <v/>
      </c>
      <c r="H45" s="218" t="str">
        <f>IF(tableau!T$5=$AZ45,ROW(),"")</f>
        <v/>
      </c>
      <c r="I45" s="217"/>
      <c r="J45" s="217" t="str">
        <f>IF(tableau!N$5=$BA45,ROW(),"")</f>
        <v/>
      </c>
      <c r="K45" s="217" t="str">
        <f>IF(tableau!O$5=$BA45,ROW(),"")</f>
        <v/>
      </c>
      <c r="L45" s="217" t="str">
        <f>IF(tableau!P$5=$BA45,ROW(),"")</f>
        <v/>
      </c>
      <c r="M45" s="217" t="str">
        <f>IF(tableau!Q$5=$BA45,ROW(),"")</f>
        <v/>
      </c>
      <c r="N45" s="217" t="str">
        <f>IF(tableau!R$5=$BA45,ROW(),"")</f>
        <v/>
      </c>
      <c r="O45" s="217" t="str">
        <f>IF(tableau!S$5=$BA45,ROW(),"")</f>
        <v/>
      </c>
      <c r="P45" s="217" t="str">
        <f>IF(tableau!T$5=$BA45,ROW(),"")</f>
        <v/>
      </c>
      <c r="Q45" s="217">
        <f>IF($BA45&gt;tableau!$T$5,ROW(),"")</f>
        <v>45</v>
      </c>
      <c r="R45" s="217"/>
      <c r="S45" s="217" t="str">
        <f>IF(AND(SUM(J45:$Q45)&gt;0,SUM($A45:B45)&gt;0),ROW(),"")</f>
        <v/>
      </c>
      <c r="T45" s="217" t="str">
        <f>IF(AND(SUM(K45:$Q45)&gt;0,SUM($A45:C45)&gt;0),ROW(),"")</f>
        <v/>
      </c>
      <c r="U45" s="217" t="str">
        <f>IF(AND(SUM(L45:$Q45)&gt;0,SUM($A45:D45)&gt;0),ROW(),"")</f>
        <v/>
      </c>
      <c r="V45" s="217" t="str">
        <f>IF(AND(SUM(M45:$Q45)&gt;0,SUM($A45:E45)&gt;0),ROW(),"")</f>
        <v/>
      </c>
      <c r="W45" s="217" t="str">
        <f>IF(AND(SUM(N45:$Q45)&gt;0,SUM($A45:F45)&gt;0),ROW(),"")</f>
        <v/>
      </c>
      <c r="X45" s="217" t="str">
        <f>IF(AND(SUM(O45:$Q45)&gt;0,SUM($A45:G45)&gt;0),ROW(),"")</f>
        <v/>
      </c>
      <c r="Y45" s="217" t="str">
        <f>IF(AND(SUM(P45:$Q45)&gt;0,SUM($A45:H45)&gt;0),ROW(),"")</f>
        <v/>
      </c>
      <c r="AA45" s="65">
        <v>37</v>
      </c>
      <c r="AC45" s="219">
        <f>ROW()</f>
        <v>45</v>
      </c>
      <c r="AD45" s="214">
        <v>1</v>
      </c>
      <c r="AE45" s="214">
        <v>1</v>
      </c>
      <c r="AF45" s="214">
        <v>1</v>
      </c>
      <c r="AG45" s="214">
        <v>1</v>
      </c>
      <c r="AH45" s="214">
        <v>1</v>
      </c>
      <c r="AI45" s="214">
        <v>1</v>
      </c>
      <c r="AJ45" s="214">
        <v>1</v>
      </c>
      <c r="AK45" s="214">
        <v>1</v>
      </c>
      <c r="AL45" s="214">
        <v>1</v>
      </c>
      <c r="AM45" s="214">
        <v>0</v>
      </c>
      <c r="AN45" s="214">
        <v>0</v>
      </c>
      <c r="AO45" s="214">
        <v>0</v>
      </c>
      <c r="AP45" s="214">
        <v>0</v>
      </c>
      <c r="AQ45" s="214">
        <v>0</v>
      </c>
      <c r="AR45" s="214">
        <v>0</v>
      </c>
      <c r="AS45" s="214">
        <v>0</v>
      </c>
      <c r="AT45" s="214">
        <v>0</v>
      </c>
      <c r="AU45" s="214">
        <v>0</v>
      </c>
      <c r="AV45" s="214">
        <v>0</v>
      </c>
      <c r="AW45" s="214">
        <v>0</v>
      </c>
      <c r="AX45" s="214" t="s">
        <v>954</v>
      </c>
      <c r="AY45" s="65" t="s">
        <v>1051</v>
      </c>
      <c r="AZ45" s="213">
        <v>43483</v>
      </c>
      <c r="BA45" s="213">
        <v>43483</v>
      </c>
      <c r="BB45" s="65" t="s">
        <v>913</v>
      </c>
      <c r="BC45" s="65" t="str">
        <f>INDEX(Feuil1!$B$1:$B$7,WEEKDAY(AZ45))&amp;" "&amp;DAY(AZ45)&amp;" "&amp;INDEX(Feuil1!$A$1:$A$12,MONTH(Bdd!AZ45))&amp;" "&amp;YEAR(AZ45)&amp;IF(AZ45=BA45,""," au "&amp;INDEX(Feuil1!$B$1:$B$7,WEEKDAY(BA45))&amp;" "&amp;DAY(BA45)&amp;" "&amp;INDEX(Feuil1!$A$1:$A$12,MONTH(Bdd!BA45))&amp;" "&amp;YEAR(BA45))</f>
        <v>Vendredi 18 janv 2019</v>
      </c>
      <c r="BD45" s="65">
        <v>0</v>
      </c>
      <c r="BE45" s="65">
        <v>0</v>
      </c>
      <c r="BF45" s="65">
        <v>0</v>
      </c>
      <c r="BG45" s="65">
        <v>0</v>
      </c>
      <c r="BH45" s="65">
        <v>0</v>
      </c>
      <c r="BI45" s="65">
        <v>0</v>
      </c>
      <c r="BJ45" s="65">
        <v>0</v>
      </c>
      <c r="BK45" s="65">
        <v>0</v>
      </c>
      <c r="BL45" s="65">
        <v>0</v>
      </c>
      <c r="BM45" s="65">
        <v>0</v>
      </c>
      <c r="BN45" s="65" t="s">
        <v>1051</v>
      </c>
      <c r="BO45" s="72"/>
      <c r="BP45" s="72"/>
      <c r="BQ45" s="72"/>
      <c r="BR45" s="72"/>
      <c r="BS45" s="72"/>
    </row>
    <row r="46" spans="1:71" ht="24.75" customHeight="1" x14ac:dyDescent="0.25">
      <c r="A46" s="217" t="str">
        <f>IF(AZ46&lt;tableau!$N$5,ROW(),"")</f>
        <v/>
      </c>
      <c r="B46" s="218" t="str">
        <f>IF(tableau!N$5=$AZ46,ROW(),"")</f>
        <v/>
      </c>
      <c r="C46" s="218" t="str">
        <f>IF(tableau!O$5=$AZ46,ROW(),"")</f>
        <v/>
      </c>
      <c r="D46" s="218" t="str">
        <f>IF(tableau!P$5=$AZ46,ROW(),"")</f>
        <v/>
      </c>
      <c r="E46" s="218" t="str">
        <f>IF(tableau!Q$5=$AZ46,ROW(),"")</f>
        <v/>
      </c>
      <c r="F46" s="218" t="str">
        <f>IF(tableau!R$5=$AZ46,ROW(),"")</f>
        <v/>
      </c>
      <c r="G46" s="218" t="str">
        <f>IF(tableau!S$5=$AZ46,ROW(),"")</f>
        <v/>
      </c>
      <c r="H46" s="218" t="str">
        <f>IF(tableau!T$5=$AZ46,ROW(),"")</f>
        <v/>
      </c>
      <c r="I46" s="217"/>
      <c r="J46" s="217" t="str">
        <f>IF(tableau!N$5=$BA46,ROW(),"")</f>
        <v/>
      </c>
      <c r="K46" s="217" t="str">
        <f>IF(tableau!O$5=$BA46,ROW(),"")</f>
        <v/>
      </c>
      <c r="L46" s="217" t="str">
        <f>IF(tableau!P$5=$BA46,ROW(),"")</f>
        <v/>
      </c>
      <c r="M46" s="217" t="str">
        <f>IF(tableau!Q$5=$BA46,ROW(),"")</f>
        <v/>
      </c>
      <c r="N46" s="217" t="str">
        <f>IF(tableau!R$5=$BA46,ROW(),"")</f>
        <v/>
      </c>
      <c r="O46" s="217" t="str">
        <f>IF(tableau!S$5=$BA46,ROW(),"")</f>
        <v/>
      </c>
      <c r="P46" s="217" t="str">
        <f>IF(tableau!T$5=$BA46,ROW(),"")</f>
        <v/>
      </c>
      <c r="Q46" s="217">
        <f>IF($BA46&gt;tableau!$T$5,ROW(),"")</f>
        <v>46</v>
      </c>
      <c r="R46" s="217"/>
      <c r="S46" s="217" t="str">
        <f>IF(AND(SUM(J46:$Q46)&gt;0,SUM($A46:B46)&gt;0),ROW(),"")</f>
        <v/>
      </c>
      <c r="T46" s="217" t="str">
        <f>IF(AND(SUM(K46:$Q46)&gt;0,SUM($A46:C46)&gt;0),ROW(),"")</f>
        <v/>
      </c>
      <c r="U46" s="217" t="str">
        <f>IF(AND(SUM(L46:$Q46)&gt;0,SUM($A46:D46)&gt;0),ROW(),"")</f>
        <v/>
      </c>
      <c r="V46" s="217" t="str">
        <f>IF(AND(SUM(M46:$Q46)&gt;0,SUM($A46:E46)&gt;0),ROW(),"")</f>
        <v/>
      </c>
      <c r="W46" s="217" t="str">
        <f>IF(AND(SUM(N46:$Q46)&gt;0,SUM($A46:F46)&gt;0),ROW(),"")</f>
        <v/>
      </c>
      <c r="X46" s="217" t="str">
        <f>IF(AND(SUM(O46:$Q46)&gt;0,SUM($A46:G46)&gt;0),ROW(),"")</f>
        <v/>
      </c>
      <c r="Y46" s="217" t="str">
        <f>IF(AND(SUM(P46:$Q46)&gt;0,SUM($A46:H46)&gt;0),ROW(),"")</f>
        <v/>
      </c>
      <c r="AA46" s="65">
        <v>38</v>
      </c>
      <c r="AC46" s="219">
        <f>ROW()</f>
        <v>46</v>
      </c>
      <c r="AD46" s="214">
        <v>0</v>
      </c>
      <c r="AE46" s="214">
        <v>0</v>
      </c>
      <c r="AF46" s="214">
        <v>0</v>
      </c>
      <c r="AG46" s="214">
        <v>1</v>
      </c>
      <c r="AH46" s="214">
        <v>0</v>
      </c>
      <c r="AI46" s="214">
        <v>0</v>
      </c>
      <c r="AJ46" s="214">
        <v>0</v>
      </c>
      <c r="AK46" s="214">
        <v>0</v>
      </c>
      <c r="AL46" s="214">
        <v>0</v>
      </c>
      <c r="AM46" s="214">
        <v>0</v>
      </c>
      <c r="AN46" s="214">
        <v>0</v>
      </c>
      <c r="AO46" s="214">
        <v>0</v>
      </c>
      <c r="AP46" s="214">
        <v>0</v>
      </c>
      <c r="AQ46" s="214">
        <v>0</v>
      </c>
      <c r="AR46" s="214">
        <v>0</v>
      </c>
      <c r="AS46" s="214">
        <v>0</v>
      </c>
      <c r="AT46" s="214">
        <v>0</v>
      </c>
      <c r="AU46" s="214">
        <v>0</v>
      </c>
      <c r="AV46" s="214">
        <v>0</v>
      </c>
      <c r="AW46" s="214">
        <v>0</v>
      </c>
      <c r="AX46" s="214" t="s">
        <v>946</v>
      </c>
      <c r="AY46" s="65" t="s">
        <v>1052</v>
      </c>
      <c r="AZ46" s="213">
        <v>43483</v>
      </c>
      <c r="BA46" s="213">
        <v>43483</v>
      </c>
      <c r="BB46" s="65" t="s">
        <v>893</v>
      </c>
      <c r="BC46" s="65" t="str">
        <f>INDEX(Feuil1!$B$1:$B$7,WEEKDAY(AZ46))&amp;" "&amp;DAY(AZ46)&amp;" "&amp;INDEX(Feuil1!$A$1:$A$12,MONTH(Bdd!AZ46))&amp;" "&amp;YEAR(AZ46)&amp;IF(AZ46=BA46,""," au "&amp;INDEX(Feuil1!$B$1:$B$7,WEEKDAY(BA46))&amp;" "&amp;DAY(BA46)&amp;" "&amp;INDEX(Feuil1!$A$1:$A$12,MONTH(Bdd!BA46))&amp;" "&amp;YEAR(BA46))</f>
        <v>Vendredi 18 janv 2019</v>
      </c>
      <c r="BD46" s="65">
        <v>0</v>
      </c>
      <c r="BE46" s="65">
        <v>0</v>
      </c>
      <c r="BF46" s="65">
        <v>0</v>
      </c>
      <c r="BG46" s="65">
        <v>0</v>
      </c>
      <c r="BH46" s="65">
        <v>0</v>
      </c>
      <c r="BI46" s="65">
        <v>0</v>
      </c>
      <c r="BJ46" s="65">
        <v>0</v>
      </c>
      <c r="BK46" s="65">
        <v>0</v>
      </c>
      <c r="BL46" s="65">
        <v>0</v>
      </c>
      <c r="BM46" s="65">
        <v>0</v>
      </c>
      <c r="BN46" s="65" t="s">
        <v>1052</v>
      </c>
      <c r="BO46" s="72"/>
      <c r="BP46" s="72"/>
      <c r="BQ46" s="72"/>
      <c r="BR46" s="72"/>
      <c r="BS46" s="72"/>
    </row>
    <row r="47" spans="1:71" ht="24.75" customHeight="1" x14ac:dyDescent="0.25">
      <c r="A47" s="217" t="str">
        <f>IF(AZ47&lt;tableau!$N$5,ROW(),"")</f>
        <v/>
      </c>
      <c r="B47" s="218" t="str">
        <f>IF(tableau!N$5=$AZ47,ROW(),"")</f>
        <v/>
      </c>
      <c r="C47" s="218" t="str">
        <f>IF(tableau!O$5=$AZ47,ROW(),"")</f>
        <v/>
      </c>
      <c r="D47" s="218" t="str">
        <f>IF(tableau!P$5=$AZ47,ROW(),"")</f>
        <v/>
      </c>
      <c r="E47" s="218" t="str">
        <f>IF(tableau!Q$5=$AZ47,ROW(),"")</f>
        <v/>
      </c>
      <c r="F47" s="218" t="str">
        <f>IF(tableau!R$5=$AZ47,ROW(),"")</f>
        <v/>
      </c>
      <c r="G47" s="218" t="str">
        <f>IF(tableau!S$5=$AZ47,ROW(),"")</f>
        <v/>
      </c>
      <c r="H47" s="218" t="str">
        <f>IF(tableau!T$5=$AZ47,ROW(),"")</f>
        <v/>
      </c>
      <c r="I47" s="217"/>
      <c r="J47" s="217" t="str">
        <f>IF(tableau!N$5=$BA47,ROW(),"")</f>
        <v/>
      </c>
      <c r="K47" s="217" t="str">
        <f>IF(tableau!O$5=$BA47,ROW(),"")</f>
        <v/>
      </c>
      <c r="L47" s="217" t="str">
        <f>IF(tableau!P$5=$BA47,ROW(),"")</f>
        <v/>
      </c>
      <c r="M47" s="217" t="str">
        <f>IF(tableau!Q$5=$BA47,ROW(),"")</f>
        <v/>
      </c>
      <c r="N47" s="217" t="str">
        <f>IF(tableau!R$5=$BA47,ROW(),"")</f>
        <v/>
      </c>
      <c r="O47" s="217" t="str">
        <f>IF(tableau!S$5=$BA47,ROW(),"")</f>
        <v/>
      </c>
      <c r="P47" s="217" t="str">
        <f>IF(tableau!T$5=$BA47,ROW(),"")</f>
        <v/>
      </c>
      <c r="Q47" s="217">
        <f>IF($BA47&gt;tableau!$T$5,ROW(),"")</f>
        <v>47</v>
      </c>
      <c r="R47" s="217"/>
      <c r="S47" s="217" t="str">
        <f>IF(AND(SUM(J47:$Q47)&gt;0,SUM($A47:B47)&gt;0),ROW(),"")</f>
        <v/>
      </c>
      <c r="T47" s="217" t="str">
        <f>IF(AND(SUM(K47:$Q47)&gt;0,SUM($A47:C47)&gt;0),ROW(),"")</f>
        <v/>
      </c>
      <c r="U47" s="217" t="str">
        <f>IF(AND(SUM(L47:$Q47)&gt;0,SUM($A47:D47)&gt;0),ROW(),"")</f>
        <v/>
      </c>
      <c r="V47" s="217" t="str">
        <f>IF(AND(SUM(M47:$Q47)&gt;0,SUM($A47:E47)&gt;0),ROW(),"")</f>
        <v/>
      </c>
      <c r="W47" s="217" t="str">
        <f>IF(AND(SUM(N47:$Q47)&gt;0,SUM($A47:F47)&gt;0),ROW(),"")</f>
        <v/>
      </c>
      <c r="X47" s="217" t="str">
        <f>IF(AND(SUM(O47:$Q47)&gt;0,SUM($A47:G47)&gt;0),ROW(),"")</f>
        <v/>
      </c>
      <c r="Y47" s="217" t="str">
        <f>IF(AND(SUM(P47:$Q47)&gt;0,SUM($A47:H47)&gt;0),ROW(),"")</f>
        <v/>
      </c>
      <c r="AA47" s="65">
        <v>39</v>
      </c>
      <c r="AC47" s="219">
        <f>ROW()</f>
        <v>47</v>
      </c>
      <c r="AD47" s="214">
        <v>0</v>
      </c>
      <c r="AE47" s="214">
        <v>0</v>
      </c>
      <c r="AF47" s="214">
        <v>1</v>
      </c>
      <c r="AG47" s="214">
        <v>1</v>
      </c>
      <c r="AH47" s="214">
        <v>0</v>
      </c>
      <c r="AI47" s="214">
        <v>0</v>
      </c>
      <c r="AJ47" s="214">
        <v>0</v>
      </c>
      <c r="AK47" s="214">
        <v>0</v>
      </c>
      <c r="AL47" s="214">
        <v>0</v>
      </c>
      <c r="AM47" s="214">
        <v>0</v>
      </c>
      <c r="AN47" s="214">
        <v>0</v>
      </c>
      <c r="AO47" s="214">
        <v>0</v>
      </c>
      <c r="AP47" s="214">
        <v>0</v>
      </c>
      <c r="AQ47" s="214">
        <v>0</v>
      </c>
      <c r="AR47" s="214">
        <v>0</v>
      </c>
      <c r="AS47" s="214">
        <v>0</v>
      </c>
      <c r="AT47" s="214">
        <v>0</v>
      </c>
      <c r="AU47" s="214">
        <v>0</v>
      </c>
      <c r="AV47" s="214">
        <v>0</v>
      </c>
      <c r="AW47" s="214">
        <v>0</v>
      </c>
      <c r="AX47" s="214" t="s">
        <v>1019</v>
      </c>
      <c r="AY47" s="65" t="s">
        <v>1053</v>
      </c>
      <c r="AZ47" s="213">
        <v>43483</v>
      </c>
      <c r="BA47" s="213">
        <v>43483</v>
      </c>
      <c r="BB47" s="65" t="s">
        <v>911</v>
      </c>
      <c r="BC47" s="65" t="str">
        <f>INDEX(Feuil1!$B$1:$B$7,WEEKDAY(AZ47))&amp;" "&amp;DAY(AZ47)&amp;" "&amp;INDEX(Feuil1!$A$1:$A$12,MONTH(Bdd!AZ47))&amp;" "&amp;YEAR(AZ47)&amp;IF(AZ47=BA47,""," au "&amp;INDEX(Feuil1!$B$1:$B$7,WEEKDAY(BA47))&amp;" "&amp;DAY(BA47)&amp;" "&amp;INDEX(Feuil1!$A$1:$A$12,MONTH(Bdd!BA47))&amp;" "&amp;YEAR(BA47))</f>
        <v>Vendredi 18 janv 2019</v>
      </c>
      <c r="BD47" s="65">
        <v>1</v>
      </c>
      <c r="BE47" s="65">
        <v>0</v>
      </c>
      <c r="BF47" s="65">
        <v>0</v>
      </c>
      <c r="BG47" s="65">
        <v>0</v>
      </c>
      <c r="BH47" s="65">
        <v>0</v>
      </c>
      <c r="BI47" s="65">
        <v>0</v>
      </c>
      <c r="BJ47" s="65">
        <v>0</v>
      </c>
      <c r="BK47" s="65">
        <v>0</v>
      </c>
      <c r="BL47" s="65">
        <v>0</v>
      </c>
      <c r="BM47" s="65">
        <v>0</v>
      </c>
      <c r="BN47" s="65" t="s">
        <v>1053</v>
      </c>
      <c r="BO47" s="72"/>
      <c r="BP47" s="72"/>
      <c r="BQ47" s="72"/>
      <c r="BR47" s="72"/>
      <c r="BS47" s="72"/>
    </row>
    <row r="48" spans="1:71" ht="24.75" customHeight="1" x14ac:dyDescent="0.25">
      <c r="A48" s="217" t="str">
        <f>IF(AZ48&lt;tableau!$N$5,ROW(),"")</f>
        <v/>
      </c>
      <c r="B48" s="218" t="str">
        <f>IF(tableau!N$5=$AZ48,ROW(),"")</f>
        <v/>
      </c>
      <c r="C48" s="218" t="str">
        <f>IF(tableau!O$5=$AZ48,ROW(),"")</f>
        <v/>
      </c>
      <c r="D48" s="218" t="str">
        <f>IF(tableau!P$5=$AZ48,ROW(),"")</f>
        <v/>
      </c>
      <c r="E48" s="218" t="str">
        <f>IF(tableau!Q$5=$AZ48,ROW(),"")</f>
        <v/>
      </c>
      <c r="F48" s="218" t="str">
        <f>IF(tableau!R$5=$AZ48,ROW(),"")</f>
        <v/>
      </c>
      <c r="G48" s="218" t="str">
        <f>IF(tableau!S$5=$AZ48,ROW(),"")</f>
        <v/>
      </c>
      <c r="H48" s="218" t="str">
        <f>IF(tableau!T$5=$AZ48,ROW(),"")</f>
        <v/>
      </c>
      <c r="I48" s="217"/>
      <c r="J48" s="217" t="str">
        <f>IF(tableau!N$5=$BA48,ROW(),"")</f>
        <v/>
      </c>
      <c r="K48" s="217" t="str">
        <f>IF(tableau!O$5=$BA48,ROW(),"")</f>
        <v/>
      </c>
      <c r="L48" s="217" t="str">
        <f>IF(tableau!P$5=$BA48,ROW(),"")</f>
        <v/>
      </c>
      <c r="M48" s="217" t="str">
        <f>IF(tableau!Q$5=$BA48,ROW(),"")</f>
        <v/>
      </c>
      <c r="N48" s="217" t="str">
        <f>IF(tableau!R$5=$BA48,ROW(),"")</f>
        <v/>
      </c>
      <c r="O48" s="217" t="str">
        <f>IF(tableau!S$5=$BA48,ROW(),"")</f>
        <v/>
      </c>
      <c r="P48" s="217" t="str">
        <f>IF(tableau!T$5=$BA48,ROW(),"")</f>
        <v/>
      </c>
      <c r="Q48" s="217">
        <f>IF($BA48&gt;tableau!$T$5,ROW(),"")</f>
        <v>48</v>
      </c>
      <c r="R48" s="217"/>
      <c r="S48" s="217" t="str">
        <f>IF(AND(SUM(J48:$Q48)&gt;0,SUM($A48:B48)&gt;0),ROW(),"")</f>
        <v/>
      </c>
      <c r="T48" s="217" t="str">
        <f>IF(AND(SUM(K48:$Q48)&gt;0,SUM($A48:C48)&gt;0),ROW(),"")</f>
        <v/>
      </c>
      <c r="U48" s="217" t="str">
        <f>IF(AND(SUM(L48:$Q48)&gt;0,SUM($A48:D48)&gt;0),ROW(),"")</f>
        <v/>
      </c>
      <c r="V48" s="217" t="str">
        <f>IF(AND(SUM(M48:$Q48)&gt;0,SUM($A48:E48)&gt;0),ROW(),"")</f>
        <v/>
      </c>
      <c r="W48" s="217" t="str">
        <f>IF(AND(SUM(N48:$Q48)&gt;0,SUM($A48:F48)&gt;0),ROW(),"")</f>
        <v/>
      </c>
      <c r="X48" s="217" t="str">
        <f>IF(AND(SUM(O48:$Q48)&gt;0,SUM($A48:G48)&gt;0),ROW(),"")</f>
        <v/>
      </c>
      <c r="Y48" s="217" t="str">
        <f>IF(AND(SUM(P48:$Q48)&gt;0,SUM($A48:H48)&gt;0),ROW(),"")</f>
        <v/>
      </c>
      <c r="AA48" s="65">
        <v>22</v>
      </c>
      <c r="AC48" s="219">
        <f>ROW()</f>
        <v>48</v>
      </c>
      <c r="AD48" s="214">
        <v>0</v>
      </c>
      <c r="AE48" s="214">
        <v>0</v>
      </c>
      <c r="AF48" s="214">
        <v>1</v>
      </c>
      <c r="AG48" s="214">
        <v>1</v>
      </c>
      <c r="AH48" s="214">
        <v>0</v>
      </c>
      <c r="AI48" s="214">
        <v>0</v>
      </c>
      <c r="AJ48" s="214">
        <v>0</v>
      </c>
      <c r="AK48" s="214">
        <v>0</v>
      </c>
      <c r="AL48" s="214">
        <v>0</v>
      </c>
      <c r="AM48" s="214">
        <v>0</v>
      </c>
      <c r="AN48" s="214">
        <v>0</v>
      </c>
      <c r="AO48" s="214">
        <v>0</v>
      </c>
      <c r="AP48" s="214">
        <v>0</v>
      </c>
      <c r="AQ48" s="214">
        <v>0</v>
      </c>
      <c r="AR48" s="214">
        <v>0</v>
      </c>
      <c r="AS48" s="214">
        <v>0</v>
      </c>
      <c r="AT48" s="214">
        <v>0</v>
      </c>
      <c r="AU48" s="214">
        <v>0</v>
      </c>
      <c r="AV48" s="214">
        <v>0</v>
      </c>
      <c r="AW48" s="214">
        <v>0</v>
      </c>
      <c r="AX48" s="214" t="s">
        <v>1024</v>
      </c>
      <c r="AY48" s="65" t="s">
        <v>1054</v>
      </c>
      <c r="AZ48" s="213">
        <v>43483</v>
      </c>
      <c r="BA48" s="213">
        <v>43483</v>
      </c>
      <c r="BB48" s="65" t="s">
        <v>911</v>
      </c>
      <c r="BC48" s="65" t="str">
        <f>INDEX(Feuil1!$B$1:$B$7,WEEKDAY(AZ48))&amp;" "&amp;DAY(AZ48)&amp;" "&amp;INDEX(Feuil1!$A$1:$A$12,MONTH(Bdd!AZ48))&amp;" "&amp;YEAR(AZ48)&amp;IF(AZ48=BA48,""," au "&amp;INDEX(Feuil1!$B$1:$B$7,WEEKDAY(BA48))&amp;" "&amp;DAY(BA48)&amp;" "&amp;INDEX(Feuil1!$A$1:$A$12,MONTH(Bdd!BA48))&amp;" "&amp;YEAR(BA48))</f>
        <v>Vendredi 18 janv 2019</v>
      </c>
      <c r="BD48" s="65">
        <v>0</v>
      </c>
      <c r="BE48" s="65">
        <v>1</v>
      </c>
      <c r="BF48" s="65">
        <v>0</v>
      </c>
      <c r="BG48" s="65">
        <v>0</v>
      </c>
      <c r="BH48" s="65">
        <v>0</v>
      </c>
      <c r="BI48" s="65">
        <v>0</v>
      </c>
      <c r="BJ48" s="65">
        <v>0</v>
      </c>
      <c r="BK48" s="65">
        <v>0</v>
      </c>
      <c r="BL48" s="65">
        <v>0</v>
      </c>
      <c r="BM48" s="65">
        <v>0</v>
      </c>
      <c r="BN48" s="65" t="s">
        <v>1054</v>
      </c>
      <c r="BO48" s="72"/>
      <c r="BP48" s="72"/>
      <c r="BQ48" s="72"/>
      <c r="BR48" s="72"/>
      <c r="BS48" s="72"/>
    </row>
    <row r="49" spans="1:71" ht="24.75" customHeight="1" x14ac:dyDescent="0.25">
      <c r="A49" s="65" t="str">
        <f>IF(AZ49&lt;tableau!$N$5,ROW(),"")</f>
        <v/>
      </c>
      <c r="B49" s="65" t="str">
        <f>IF(tableau!N$5=$AZ49,ROW(),"")</f>
        <v/>
      </c>
      <c r="C49" s="65" t="str">
        <f>IF(tableau!O$5=$AZ49,ROW(),"")</f>
        <v/>
      </c>
      <c r="D49" s="65" t="str">
        <f>IF(tableau!P$5=$AZ49,ROW(),"")</f>
        <v/>
      </c>
      <c r="E49" s="65" t="str">
        <f>IF(tableau!Q$5=$AZ49,ROW(),"")</f>
        <v/>
      </c>
      <c r="F49" s="65" t="str">
        <f>IF(tableau!R$5=$AZ49,ROW(),"")</f>
        <v/>
      </c>
      <c r="G49" s="65" t="str">
        <f>IF(tableau!S$5=$AZ49,ROW(),"")</f>
        <v/>
      </c>
      <c r="H49" s="65" t="str">
        <f>IF(tableau!T$5=$AZ49,ROW(),"")</f>
        <v/>
      </c>
      <c r="J49" s="65" t="str">
        <f>IF(tableau!N$5=$BA49,ROW(),"")</f>
        <v/>
      </c>
      <c r="K49" s="65" t="str">
        <f>IF(tableau!O$5=$BA49,ROW(),"")</f>
        <v/>
      </c>
      <c r="L49" s="65" t="str">
        <f>IF(tableau!P$5=$BA49,ROW(),"")</f>
        <v/>
      </c>
      <c r="M49" s="65" t="str">
        <f>IF(tableau!Q$5=$BA49,ROW(),"")</f>
        <v/>
      </c>
      <c r="N49" s="65" t="str">
        <f>IF(tableau!R$5=$BA49,ROW(),"")</f>
        <v/>
      </c>
      <c r="O49" s="65" t="str">
        <f>IF(tableau!S$5=$BA49,ROW(),"")</f>
        <v/>
      </c>
      <c r="P49" s="65" t="str">
        <f>IF(tableau!T$5=$BA49,ROW(),"")</f>
        <v/>
      </c>
      <c r="Q49" s="65">
        <f>IF($BA49&gt;tableau!$T$5,ROW(),"")</f>
        <v>49</v>
      </c>
      <c r="S49" s="65" t="str">
        <f>IF(AND(SUM(J49:$Q49)&gt;0,SUM($A49:B49)&gt;0),ROW(),"")</f>
        <v/>
      </c>
      <c r="T49" s="65" t="str">
        <f>IF(AND(SUM(K49:$Q49)&gt;0,SUM($A49:C49)&gt;0),ROW(),"")</f>
        <v/>
      </c>
      <c r="U49" s="65" t="str">
        <f>IF(AND(SUM(L49:$Q49)&gt;0,SUM($A49:D49)&gt;0),ROW(),"")</f>
        <v/>
      </c>
      <c r="V49" s="65" t="str">
        <f>IF(AND(SUM(M49:$Q49)&gt;0,SUM($A49:E49)&gt;0),ROW(),"")</f>
        <v/>
      </c>
      <c r="W49" s="65" t="str">
        <f>IF(AND(SUM(N49:$Q49)&gt;0,SUM($A49:F49)&gt;0),ROW(),"")</f>
        <v/>
      </c>
      <c r="X49" s="65" t="str">
        <f>IF(AND(SUM(O49:$Q49)&gt;0,SUM($A49:G49)&gt;0),ROW(),"")</f>
        <v/>
      </c>
      <c r="Y49" s="65" t="str">
        <f>IF(AND(SUM(P49:$Q49)&gt;0,SUM($A49:H49)&gt;0),ROW(),"")</f>
        <v/>
      </c>
      <c r="AA49" s="65">
        <v>14</v>
      </c>
      <c r="AC49" s="214">
        <f>ROW()</f>
        <v>49</v>
      </c>
      <c r="AD49" s="214">
        <v>0</v>
      </c>
      <c r="AE49" s="214">
        <v>0</v>
      </c>
      <c r="AF49" s="214">
        <v>1</v>
      </c>
      <c r="AG49" s="214">
        <v>1</v>
      </c>
      <c r="AH49" s="214">
        <v>0</v>
      </c>
      <c r="AI49" s="214">
        <v>0</v>
      </c>
      <c r="AJ49" s="214">
        <v>0</v>
      </c>
      <c r="AK49" s="214">
        <v>0</v>
      </c>
      <c r="AL49" s="214">
        <v>0</v>
      </c>
      <c r="AM49" s="214">
        <v>0</v>
      </c>
      <c r="AN49" s="214">
        <v>0</v>
      </c>
      <c r="AO49" s="214">
        <v>0</v>
      </c>
      <c r="AP49" s="214">
        <v>0</v>
      </c>
      <c r="AQ49" s="214">
        <v>0</v>
      </c>
      <c r="AR49" s="214">
        <v>0</v>
      </c>
      <c r="AS49" s="214">
        <v>0</v>
      </c>
      <c r="AT49" s="214">
        <v>0</v>
      </c>
      <c r="AU49" s="214">
        <v>0</v>
      </c>
      <c r="AV49" s="214">
        <v>0</v>
      </c>
      <c r="AW49" s="214">
        <v>0</v>
      </c>
      <c r="AX49" s="214" t="s">
        <v>1019</v>
      </c>
      <c r="AY49" s="65" t="s">
        <v>1055</v>
      </c>
      <c r="AZ49" s="213">
        <v>43486</v>
      </c>
      <c r="BA49" s="213">
        <v>43486</v>
      </c>
      <c r="BB49" s="65" t="s">
        <v>911</v>
      </c>
      <c r="BC49" s="65" t="str">
        <f>INDEX(Feuil1!$B$1:$B$7,WEEKDAY(AZ49))&amp;" "&amp;DAY(AZ49)&amp;" "&amp;INDEX(Feuil1!$A$1:$A$12,MONTH(Bdd!AZ49))&amp;" "&amp;YEAR(AZ49)&amp;IF(AZ49=BA49,""," au "&amp;INDEX(Feuil1!$B$1:$B$7,WEEKDAY(BA49))&amp;" "&amp;DAY(BA49)&amp;" "&amp;INDEX(Feuil1!$A$1:$A$12,MONTH(Bdd!BA49))&amp;" "&amp;YEAR(BA49))</f>
        <v>Lundi  21 janv 2019</v>
      </c>
      <c r="BD49" s="65">
        <v>0</v>
      </c>
      <c r="BE49" s="65">
        <v>1</v>
      </c>
      <c r="BF49" s="65">
        <v>0</v>
      </c>
      <c r="BG49" s="65">
        <v>0</v>
      </c>
      <c r="BH49" s="65">
        <v>0</v>
      </c>
      <c r="BI49" s="65">
        <v>0</v>
      </c>
      <c r="BJ49" s="65">
        <v>0</v>
      </c>
      <c r="BK49" s="65">
        <v>0</v>
      </c>
      <c r="BL49" s="65">
        <v>0</v>
      </c>
      <c r="BM49" s="65">
        <v>0</v>
      </c>
      <c r="BN49" s="65" t="s">
        <v>1055</v>
      </c>
      <c r="BO49" s="72"/>
      <c r="BP49" s="72"/>
      <c r="BQ49" s="72"/>
      <c r="BR49" s="72"/>
      <c r="BS49" s="72"/>
    </row>
    <row r="50" spans="1:71" ht="24.75" customHeight="1" x14ac:dyDescent="0.25">
      <c r="A50" s="65" t="str">
        <f>IF(AZ50&lt;tableau!$N$5,ROW(),"")</f>
        <v/>
      </c>
      <c r="B50" s="65" t="str">
        <f>IF(tableau!N$5=$AZ50,ROW(),"")</f>
        <v/>
      </c>
      <c r="C50" s="65" t="str">
        <f>IF(tableau!O$5=$AZ50,ROW(),"")</f>
        <v/>
      </c>
      <c r="D50" s="65" t="str">
        <f>IF(tableau!P$5=$AZ50,ROW(),"")</f>
        <v/>
      </c>
      <c r="E50" s="65" t="str">
        <f>IF(tableau!Q$5=$AZ50,ROW(),"")</f>
        <v/>
      </c>
      <c r="F50" s="65" t="str">
        <f>IF(tableau!R$5=$AZ50,ROW(),"")</f>
        <v/>
      </c>
      <c r="G50" s="65" t="str">
        <f>IF(tableau!S$5=$AZ50,ROW(),"")</f>
        <v/>
      </c>
      <c r="H50" s="65" t="str">
        <f>IF(tableau!T$5=$AZ50,ROW(),"")</f>
        <v/>
      </c>
      <c r="J50" s="65" t="str">
        <f>IF(tableau!N$5=$BA50,ROW(),"")</f>
        <v/>
      </c>
      <c r="K50" s="65" t="str">
        <f>IF(tableau!O$5=$BA50,ROW(),"")</f>
        <v/>
      </c>
      <c r="L50" s="65" t="str">
        <f>IF(tableau!P$5=$BA50,ROW(),"")</f>
        <v/>
      </c>
      <c r="M50" s="65" t="str">
        <f>IF(tableau!Q$5=$BA50,ROW(),"")</f>
        <v/>
      </c>
      <c r="N50" s="65" t="str">
        <f>IF(tableau!R$5=$BA50,ROW(),"")</f>
        <v/>
      </c>
      <c r="O50" s="65" t="str">
        <f>IF(tableau!S$5=$BA50,ROW(),"")</f>
        <v/>
      </c>
      <c r="P50" s="65" t="str">
        <f>IF(tableau!T$5=$BA50,ROW(),"")</f>
        <v/>
      </c>
      <c r="Q50" s="65">
        <f>IF($BA50&gt;tableau!$T$5,ROW(),"")</f>
        <v>50</v>
      </c>
      <c r="S50" s="65" t="str">
        <f>IF(AND(SUM(J50:$Q50)&gt;0,SUM($A50:B50)&gt;0),ROW(),"")</f>
        <v/>
      </c>
      <c r="T50" s="65" t="str">
        <f>IF(AND(SUM(K50:$Q50)&gt;0,SUM($A50:C50)&gt;0),ROW(),"")</f>
        <v/>
      </c>
      <c r="U50" s="65" t="str">
        <f>IF(AND(SUM(L50:$Q50)&gt;0,SUM($A50:D50)&gt;0),ROW(),"")</f>
        <v/>
      </c>
      <c r="V50" s="65" t="str">
        <f>IF(AND(SUM(M50:$Q50)&gt;0,SUM($A50:E50)&gt;0),ROW(),"")</f>
        <v/>
      </c>
      <c r="W50" s="65" t="str">
        <f>IF(AND(SUM(N50:$Q50)&gt;0,SUM($A50:F50)&gt;0),ROW(),"")</f>
        <v/>
      </c>
      <c r="X50" s="65" t="str">
        <f>IF(AND(SUM(O50:$Q50)&gt;0,SUM($A50:G50)&gt;0),ROW(),"")</f>
        <v/>
      </c>
      <c r="Y50" s="65" t="str">
        <f>IF(AND(SUM(P50:$Q50)&gt;0,SUM($A50:H50)&gt;0),ROW(),"")</f>
        <v/>
      </c>
      <c r="AA50" s="65">
        <v>14</v>
      </c>
      <c r="AC50" s="214">
        <f>ROW()</f>
        <v>50</v>
      </c>
      <c r="AD50" s="214">
        <v>0</v>
      </c>
      <c r="AE50" s="214">
        <v>0</v>
      </c>
      <c r="AF50" s="214">
        <v>0</v>
      </c>
      <c r="AG50" s="214">
        <v>1</v>
      </c>
      <c r="AH50" s="214">
        <v>0</v>
      </c>
      <c r="AI50" s="214">
        <v>0</v>
      </c>
      <c r="AJ50" s="214">
        <v>0</v>
      </c>
      <c r="AK50" s="214">
        <v>0</v>
      </c>
      <c r="AL50" s="214">
        <v>0</v>
      </c>
      <c r="AM50" s="214">
        <v>0</v>
      </c>
      <c r="AN50" s="214">
        <v>0</v>
      </c>
      <c r="AO50" s="214">
        <v>0</v>
      </c>
      <c r="AP50" s="214">
        <v>0</v>
      </c>
      <c r="AQ50" s="214">
        <v>0</v>
      </c>
      <c r="AR50" s="214">
        <v>0</v>
      </c>
      <c r="AS50" s="214">
        <v>0</v>
      </c>
      <c r="AT50" s="214">
        <v>0</v>
      </c>
      <c r="AU50" s="214">
        <v>0</v>
      </c>
      <c r="AV50" s="214">
        <v>0</v>
      </c>
      <c r="AW50" s="214">
        <v>0</v>
      </c>
      <c r="AX50" s="214" t="s">
        <v>1015</v>
      </c>
      <c r="AY50" s="65" t="s">
        <v>1056</v>
      </c>
      <c r="AZ50" s="213">
        <v>43488</v>
      </c>
      <c r="BA50" s="213">
        <v>43488</v>
      </c>
      <c r="BB50" s="65" t="s">
        <v>893</v>
      </c>
      <c r="BC50" s="65" t="str">
        <f>INDEX(Feuil1!$B$1:$B$7,WEEKDAY(AZ50))&amp;" "&amp;DAY(AZ50)&amp;" "&amp;INDEX(Feuil1!$A$1:$A$12,MONTH(Bdd!AZ50))&amp;" "&amp;YEAR(AZ50)&amp;IF(AZ50=BA50,""," au "&amp;INDEX(Feuil1!$B$1:$B$7,WEEKDAY(BA50))&amp;" "&amp;DAY(BA50)&amp;" "&amp;INDEX(Feuil1!$A$1:$A$12,MONTH(Bdd!BA50))&amp;" "&amp;YEAR(BA50))</f>
        <v>Mercredi 23 janv 2019</v>
      </c>
      <c r="BD50" s="65">
        <v>1</v>
      </c>
      <c r="BE50" s="65">
        <v>0</v>
      </c>
      <c r="BF50" s="65">
        <v>0</v>
      </c>
      <c r="BG50" s="65">
        <v>0</v>
      </c>
      <c r="BH50" s="65">
        <v>0</v>
      </c>
      <c r="BI50" s="65">
        <v>0</v>
      </c>
      <c r="BJ50" s="65">
        <v>0</v>
      </c>
      <c r="BK50" s="65">
        <v>0</v>
      </c>
      <c r="BL50" s="65">
        <v>0</v>
      </c>
      <c r="BM50" s="65">
        <v>0</v>
      </c>
      <c r="BN50" s="65" t="s">
        <v>1056</v>
      </c>
      <c r="BO50" s="72"/>
      <c r="BP50" s="72"/>
      <c r="BQ50" s="72"/>
      <c r="BR50" s="72"/>
      <c r="BS50" s="72"/>
    </row>
    <row r="51" spans="1:71" ht="24.75" customHeight="1" x14ac:dyDescent="0.25">
      <c r="A51" s="65" t="str">
        <f>IF(AZ51&lt;tableau!$N$5,ROW(),"")</f>
        <v/>
      </c>
      <c r="B51" s="65" t="str">
        <f>IF(tableau!N$5=$AZ51,ROW(),"")</f>
        <v/>
      </c>
      <c r="C51" s="65" t="str">
        <f>IF(tableau!O$5=$AZ51,ROW(),"")</f>
        <v/>
      </c>
      <c r="D51" s="65" t="str">
        <f>IF(tableau!P$5=$AZ51,ROW(),"")</f>
        <v/>
      </c>
      <c r="E51" s="65" t="str">
        <f>IF(tableau!Q$5=$AZ51,ROW(),"")</f>
        <v/>
      </c>
      <c r="F51" s="65" t="str">
        <f>IF(tableau!R$5=$AZ51,ROW(),"")</f>
        <v/>
      </c>
      <c r="G51" s="65" t="str">
        <f>IF(tableau!S$5=$AZ51,ROW(),"")</f>
        <v/>
      </c>
      <c r="H51" s="65" t="str">
        <f>IF(tableau!T$5=$AZ51,ROW(),"")</f>
        <v/>
      </c>
      <c r="J51" s="65" t="str">
        <f>IF(tableau!N$5=$BA51,ROW(),"")</f>
        <v/>
      </c>
      <c r="K51" s="65" t="str">
        <f>IF(tableau!O$5=$BA51,ROW(),"")</f>
        <v/>
      </c>
      <c r="L51" s="65" t="str">
        <f>IF(tableau!P$5=$BA51,ROW(),"")</f>
        <v/>
      </c>
      <c r="M51" s="65" t="str">
        <f>IF(tableau!Q$5=$BA51,ROW(),"")</f>
        <v/>
      </c>
      <c r="N51" s="65" t="str">
        <f>IF(tableau!R$5=$BA51,ROW(),"")</f>
        <v/>
      </c>
      <c r="O51" s="65" t="str">
        <f>IF(tableau!S$5=$BA51,ROW(),"")</f>
        <v/>
      </c>
      <c r="P51" s="65" t="str">
        <f>IF(tableau!T$5=$BA51,ROW(),"")</f>
        <v/>
      </c>
      <c r="Q51" s="65">
        <f>IF($BA51&gt;tableau!$T$5,ROW(),"")</f>
        <v>51</v>
      </c>
      <c r="S51" s="65" t="str">
        <f>IF(AND(SUM(J51:$Q51)&gt;0,SUM($A51:B51)&gt;0),ROW(),"")</f>
        <v/>
      </c>
      <c r="T51" s="65" t="str">
        <f>IF(AND(SUM(K51:$Q51)&gt;0,SUM($A51:C51)&gt;0),ROW(),"")</f>
        <v/>
      </c>
      <c r="U51" s="65" t="str">
        <f>IF(AND(SUM(L51:$Q51)&gt;0,SUM($A51:D51)&gt;0),ROW(),"")</f>
        <v/>
      </c>
      <c r="V51" s="65" t="str">
        <f>IF(AND(SUM(M51:$Q51)&gt;0,SUM($A51:E51)&gt;0),ROW(),"")</f>
        <v/>
      </c>
      <c r="W51" s="65" t="str">
        <f>IF(AND(SUM(N51:$Q51)&gt;0,SUM($A51:F51)&gt;0),ROW(),"")</f>
        <v/>
      </c>
      <c r="X51" s="65" t="str">
        <f>IF(AND(SUM(O51:$Q51)&gt;0,SUM($A51:G51)&gt;0),ROW(),"")</f>
        <v/>
      </c>
      <c r="Y51" s="65" t="str">
        <f>IF(AND(SUM(P51:$Q51)&gt;0,SUM($A51:H51)&gt;0),ROW(),"")</f>
        <v/>
      </c>
      <c r="AA51" s="65">
        <v>15</v>
      </c>
      <c r="AC51" s="214">
        <f>ROW()</f>
        <v>51</v>
      </c>
      <c r="AD51" s="214">
        <v>0</v>
      </c>
      <c r="AE51" s="214">
        <v>0</v>
      </c>
      <c r="AF51" s="214">
        <v>0</v>
      </c>
      <c r="AG51" s="214">
        <v>1</v>
      </c>
      <c r="AH51" s="214">
        <v>0</v>
      </c>
      <c r="AI51" s="214">
        <v>0</v>
      </c>
      <c r="AJ51" s="214">
        <v>0</v>
      </c>
      <c r="AK51" s="214">
        <v>0</v>
      </c>
      <c r="AL51" s="214">
        <v>0</v>
      </c>
      <c r="AM51" s="214">
        <v>0</v>
      </c>
      <c r="AN51" s="214">
        <v>0</v>
      </c>
      <c r="AO51" s="214">
        <v>0</v>
      </c>
      <c r="AP51" s="214">
        <v>0</v>
      </c>
      <c r="AQ51" s="214">
        <v>0</v>
      </c>
      <c r="AR51" s="214">
        <v>0</v>
      </c>
      <c r="AS51" s="214">
        <v>0</v>
      </c>
      <c r="AT51" s="214">
        <v>0</v>
      </c>
      <c r="AU51" s="214">
        <v>0</v>
      </c>
      <c r="AV51" s="214">
        <v>0</v>
      </c>
      <c r="AW51" s="214">
        <v>0</v>
      </c>
      <c r="AX51" s="214" t="s">
        <v>1015</v>
      </c>
      <c r="AY51" s="65" t="s">
        <v>1057</v>
      </c>
      <c r="AZ51" s="213">
        <v>43489</v>
      </c>
      <c r="BA51" s="213">
        <v>43489</v>
      </c>
      <c r="BB51" s="65" t="s">
        <v>893</v>
      </c>
      <c r="BC51" s="65" t="str">
        <f>INDEX(Feuil1!$B$1:$B$7,WEEKDAY(AZ51))&amp;" "&amp;DAY(AZ51)&amp;" "&amp;INDEX(Feuil1!$A$1:$A$12,MONTH(Bdd!AZ51))&amp;" "&amp;YEAR(AZ51)&amp;IF(AZ51=BA51,""," au "&amp;INDEX(Feuil1!$B$1:$B$7,WEEKDAY(BA51))&amp;" "&amp;DAY(BA51)&amp;" "&amp;INDEX(Feuil1!$A$1:$A$12,MONTH(Bdd!BA51))&amp;" "&amp;YEAR(BA51))</f>
        <v>Jeudi 24 janv 2019</v>
      </c>
      <c r="BD51" s="65">
        <v>0</v>
      </c>
      <c r="BE51" s="65">
        <v>1</v>
      </c>
      <c r="BF51" s="65">
        <v>0</v>
      </c>
      <c r="BG51" s="65">
        <v>0</v>
      </c>
      <c r="BH51" s="65">
        <v>0</v>
      </c>
      <c r="BI51" s="65">
        <v>0</v>
      </c>
      <c r="BJ51" s="65">
        <v>0</v>
      </c>
      <c r="BK51" s="65">
        <v>0</v>
      </c>
      <c r="BL51" s="65">
        <v>0</v>
      </c>
      <c r="BM51" s="65">
        <v>0</v>
      </c>
      <c r="BN51" s="65" t="s">
        <v>1057</v>
      </c>
      <c r="BO51" s="72"/>
      <c r="BP51" s="72"/>
      <c r="BQ51" s="72"/>
      <c r="BR51" s="72"/>
      <c r="BS51" s="72"/>
    </row>
    <row r="52" spans="1:71" ht="24.75" customHeight="1" x14ac:dyDescent="0.25">
      <c r="A52" s="65" t="str">
        <f>IF(AZ52&lt;tableau!$N$5,ROW(),"")</f>
        <v/>
      </c>
      <c r="B52" s="65" t="str">
        <f>IF(tableau!N$5=$AZ52,ROW(),"")</f>
        <v/>
      </c>
      <c r="C52" s="65" t="str">
        <f>IF(tableau!O$5=$AZ52,ROW(),"")</f>
        <v/>
      </c>
      <c r="D52" s="65" t="str">
        <f>IF(tableau!P$5=$AZ52,ROW(),"")</f>
        <v/>
      </c>
      <c r="E52" s="65" t="str">
        <f>IF(tableau!Q$5=$AZ52,ROW(),"")</f>
        <v/>
      </c>
      <c r="F52" s="65" t="str">
        <f>IF(tableau!R$5=$AZ52,ROW(),"")</f>
        <v/>
      </c>
      <c r="G52" s="65" t="str">
        <f>IF(tableau!S$5=$AZ52,ROW(),"")</f>
        <v/>
      </c>
      <c r="H52" s="65" t="str">
        <f>IF(tableau!T$5=$AZ52,ROW(),"")</f>
        <v/>
      </c>
      <c r="J52" s="65" t="str">
        <f>IF(tableau!N$5=$BA52,ROW(),"")</f>
        <v/>
      </c>
      <c r="K52" s="65" t="str">
        <f>IF(tableau!O$5=$BA52,ROW(),"")</f>
        <v/>
      </c>
      <c r="L52" s="65" t="str">
        <f>IF(tableau!P$5=$BA52,ROW(),"")</f>
        <v/>
      </c>
      <c r="M52" s="65" t="str">
        <f>IF(tableau!Q$5=$BA52,ROW(),"")</f>
        <v/>
      </c>
      <c r="N52" s="65" t="str">
        <f>IF(tableau!R$5=$BA52,ROW(),"")</f>
        <v/>
      </c>
      <c r="O52" s="65" t="str">
        <f>IF(tableau!S$5=$BA52,ROW(),"")</f>
        <v/>
      </c>
      <c r="P52" s="65" t="str">
        <f>IF(tableau!T$5=$BA52,ROW(),"")</f>
        <v/>
      </c>
      <c r="Q52" s="65">
        <f>IF($BA52&gt;tableau!$T$5,ROW(),"")</f>
        <v>52</v>
      </c>
      <c r="S52" s="65" t="str">
        <f>IF(AND(SUM(J52:$Q52)&gt;0,SUM($A52:B52)&gt;0),ROW(),"")</f>
        <v/>
      </c>
      <c r="T52" s="65" t="str">
        <f>IF(AND(SUM(K52:$Q52)&gt;0,SUM($A52:C52)&gt;0),ROW(),"")</f>
        <v/>
      </c>
      <c r="U52" s="65" t="str">
        <f>IF(AND(SUM(L52:$Q52)&gt;0,SUM($A52:D52)&gt;0),ROW(),"")</f>
        <v/>
      </c>
      <c r="V52" s="65" t="str">
        <f>IF(AND(SUM(M52:$Q52)&gt;0,SUM($A52:E52)&gt;0),ROW(),"")</f>
        <v/>
      </c>
      <c r="W52" s="65" t="str">
        <f>IF(AND(SUM(N52:$Q52)&gt;0,SUM($A52:F52)&gt;0),ROW(),"")</f>
        <v/>
      </c>
      <c r="X52" s="65" t="str">
        <f>IF(AND(SUM(O52:$Q52)&gt;0,SUM($A52:G52)&gt;0),ROW(),"")</f>
        <v/>
      </c>
      <c r="Y52" s="65" t="str">
        <f>IF(AND(SUM(P52:$Q52)&gt;0,SUM($A52:H52)&gt;0),ROW(),"")</f>
        <v/>
      </c>
      <c r="AA52" s="65">
        <v>34</v>
      </c>
      <c r="AC52" s="214">
        <f>ROW()</f>
        <v>52</v>
      </c>
      <c r="AD52" s="214">
        <v>0</v>
      </c>
      <c r="AE52" s="214">
        <v>0</v>
      </c>
      <c r="AF52" s="214">
        <v>1</v>
      </c>
      <c r="AG52" s="214">
        <v>1</v>
      </c>
      <c r="AH52" s="214">
        <v>0</v>
      </c>
      <c r="AI52" s="214">
        <v>0</v>
      </c>
      <c r="AJ52" s="214">
        <v>0</v>
      </c>
      <c r="AK52" s="214">
        <v>0</v>
      </c>
      <c r="AL52" s="214">
        <v>0</v>
      </c>
      <c r="AM52" s="214">
        <v>0</v>
      </c>
      <c r="AN52" s="214">
        <v>0</v>
      </c>
      <c r="AO52" s="214">
        <v>0</v>
      </c>
      <c r="AP52" s="214">
        <v>0</v>
      </c>
      <c r="AQ52" s="214">
        <v>0</v>
      </c>
      <c r="AR52" s="214">
        <v>0</v>
      </c>
      <c r="AS52" s="214">
        <v>0</v>
      </c>
      <c r="AT52" s="214">
        <v>0</v>
      </c>
      <c r="AU52" s="214">
        <v>0</v>
      </c>
      <c r="AV52" s="214">
        <v>0</v>
      </c>
      <c r="AW52" s="214">
        <v>0</v>
      </c>
      <c r="AX52" s="214" t="s">
        <v>1004</v>
      </c>
      <c r="AY52" s="65" t="s">
        <v>1058</v>
      </c>
      <c r="AZ52" s="213">
        <v>43490</v>
      </c>
      <c r="BA52" s="213">
        <v>43490</v>
      </c>
      <c r="BB52" s="65" t="s">
        <v>911</v>
      </c>
      <c r="BC52" s="65" t="str">
        <f>INDEX(Feuil1!$B$1:$B$7,WEEKDAY(AZ52))&amp;" "&amp;DAY(AZ52)&amp;" "&amp;INDEX(Feuil1!$A$1:$A$12,MONTH(Bdd!AZ52))&amp;" "&amp;YEAR(AZ52)&amp;IF(AZ52=BA52,""," au "&amp;INDEX(Feuil1!$B$1:$B$7,WEEKDAY(BA52))&amp;" "&amp;DAY(BA52)&amp;" "&amp;INDEX(Feuil1!$A$1:$A$12,MONTH(Bdd!BA52))&amp;" "&amp;YEAR(BA52))</f>
        <v>Vendredi 25 janv 2019</v>
      </c>
      <c r="BD52" s="65">
        <v>1</v>
      </c>
      <c r="BE52" s="65">
        <v>0</v>
      </c>
      <c r="BF52" s="65">
        <v>0</v>
      </c>
      <c r="BG52" s="65">
        <v>0</v>
      </c>
      <c r="BH52" s="65">
        <v>0</v>
      </c>
      <c r="BI52" s="65">
        <v>0</v>
      </c>
      <c r="BJ52" s="65">
        <v>0</v>
      </c>
      <c r="BK52" s="65">
        <v>0</v>
      </c>
      <c r="BL52" s="65">
        <v>0</v>
      </c>
      <c r="BM52" s="65">
        <v>0</v>
      </c>
      <c r="BN52" s="65" t="s">
        <v>1058</v>
      </c>
      <c r="BO52" s="72"/>
      <c r="BP52" s="72"/>
      <c r="BQ52" s="72"/>
      <c r="BR52" s="72"/>
      <c r="BS52" s="72"/>
    </row>
    <row r="53" spans="1:71" ht="24.75" customHeight="1" x14ac:dyDescent="0.25">
      <c r="A53" s="65" t="str">
        <f>IF(AZ53&lt;tableau!$N$5,ROW(),"")</f>
        <v/>
      </c>
      <c r="B53" s="65" t="str">
        <f>IF(tableau!N$5=$AZ53,ROW(),"")</f>
        <v/>
      </c>
      <c r="C53" s="65" t="str">
        <f>IF(tableau!O$5=$AZ53,ROW(),"")</f>
        <v/>
      </c>
      <c r="D53" s="65" t="str">
        <f>IF(tableau!P$5=$AZ53,ROW(),"")</f>
        <v/>
      </c>
      <c r="E53" s="65" t="str">
        <f>IF(tableau!Q$5=$AZ53,ROW(),"")</f>
        <v/>
      </c>
      <c r="F53" s="65" t="str">
        <f>IF(tableau!R$5=$AZ53,ROW(),"")</f>
        <v/>
      </c>
      <c r="G53" s="65" t="str">
        <f>IF(tableau!S$5=$AZ53,ROW(),"")</f>
        <v/>
      </c>
      <c r="H53" s="65" t="str">
        <f>IF(tableau!T$5=$AZ53,ROW(),"")</f>
        <v/>
      </c>
      <c r="J53" s="65" t="str">
        <f>IF(tableau!N$5=$BA53,ROW(),"")</f>
        <v/>
      </c>
      <c r="K53" s="65" t="str">
        <f>IF(tableau!O$5=$BA53,ROW(),"")</f>
        <v/>
      </c>
      <c r="L53" s="65" t="str">
        <f>IF(tableau!P$5=$BA53,ROW(),"")</f>
        <v/>
      </c>
      <c r="M53" s="65" t="str">
        <f>IF(tableau!Q$5=$BA53,ROW(),"")</f>
        <v/>
      </c>
      <c r="N53" s="65" t="str">
        <f>IF(tableau!R$5=$BA53,ROW(),"")</f>
        <v/>
      </c>
      <c r="O53" s="65" t="str">
        <f>IF(tableau!S$5=$BA53,ROW(),"")</f>
        <v/>
      </c>
      <c r="P53" s="65" t="str">
        <f>IF(tableau!T$5=$BA53,ROW(),"")</f>
        <v/>
      </c>
      <c r="Q53" s="65">
        <f>IF($BA53&gt;tableau!$T$5,ROW(),"")</f>
        <v>53</v>
      </c>
      <c r="S53" s="65" t="str">
        <f>IF(AND(SUM(J53:$Q53)&gt;0,SUM($A53:B53)&gt;0),ROW(),"")</f>
        <v/>
      </c>
      <c r="T53" s="65" t="str">
        <f>IF(AND(SUM(K53:$Q53)&gt;0,SUM($A53:C53)&gt;0),ROW(),"")</f>
        <v/>
      </c>
      <c r="U53" s="65" t="str">
        <f>IF(AND(SUM(L53:$Q53)&gt;0,SUM($A53:D53)&gt;0),ROW(),"")</f>
        <v/>
      </c>
      <c r="V53" s="65" t="str">
        <f>IF(AND(SUM(M53:$Q53)&gt;0,SUM($A53:E53)&gt;0),ROW(),"")</f>
        <v/>
      </c>
      <c r="W53" s="65" t="str">
        <f>IF(AND(SUM(N53:$Q53)&gt;0,SUM($A53:F53)&gt;0),ROW(),"")</f>
        <v/>
      </c>
      <c r="X53" s="65" t="str">
        <f>IF(AND(SUM(O53:$Q53)&gt;0,SUM($A53:G53)&gt;0),ROW(),"")</f>
        <v/>
      </c>
      <c r="Y53" s="65" t="str">
        <f>IF(AND(SUM(P53:$Q53)&gt;0,SUM($A53:H53)&gt;0),ROW(),"")</f>
        <v/>
      </c>
      <c r="AA53" s="65">
        <v>35</v>
      </c>
      <c r="AC53" s="214">
        <f>ROW()</f>
        <v>53</v>
      </c>
      <c r="AD53" s="214">
        <v>0</v>
      </c>
      <c r="AE53" s="214">
        <v>0</v>
      </c>
      <c r="AF53" s="214">
        <v>1</v>
      </c>
      <c r="AG53" s="214">
        <v>1</v>
      </c>
      <c r="AH53" s="214">
        <v>0</v>
      </c>
      <c r="AI53" s="214">
        <v>0</v>
      </c>
      <c r="AJ53" s="214">
        <v>0</v>
      </c>
      <c r="AK53" s="214">
        <v>0</v>
      </c>
      <c r="AL53" s="214">
        <v>0</v>
      </c>
      <c r="AM53" s="214">
        <v>0</v>
      </c>
      <c r="AN53" s="214">
        <v>0</v>
      </c>
      <c r="AO53" s="214">
        <v>0</v>
      </c>
      <c r="AP53" s="214">
        <v>0</v>
      </c>
      <c r="AQ53" s="214">
        <v>0</v>
      </c>
      <c r="AR53" s="214">
        <v>0</v>
      </c>
      <c r="AS53" s="214">
        <v>0</v>
      </c>
      <c r="AT53" s="214">
        <v>0</v>
      </c>
      <c r="AU53" s="214">
        <v>0</v>
      </c>
      <c r="AV53" s="214">
        <v>0</v>
      </c>
      <c r="AW53" s="214">
        <v>0</v>
      </c>
      <c r="AX53" s="214" t="s">
        <v>1004</v>
      </c>
      <c r="AY53" s="65" t="s">
        <v>1059</v>
      </c>
      <c r="AZ53" s="213">
        <v>43493</v>
      </c>
      <c r="BA53" s="213">
        <v>43493</v>
      </c>
      <c r="BB53" s="65" t="s">
        <v>911</v>
      </c>
      <c r="BC53" s="65" t="str">
        <f>INDEX(Feuil1!$B$1:$B$7,WEEKDAY(AZ53))&amp;" "&amp;DAY(AZ53)&amp;" "&amp;INDEX(Feuil1!$A$1:$A$12,MONTH(Bdd!AZ53))&amp;" "&amp;YEAR(AZ53)&amp;IF(AZ53=BA53,""," au "&amp;INDEX(Feuil1!$B$1:$B$7,WEEKDAY(BA53))&amp;" "&amp;DAY(BA53)&amp;" "&amp;INDEX(Feuil1!$A$1:$A$12,MONTH(Bdd!BA53))&amp;" "&amp;YEAR(BA53))</f>
        <v>Lundi  28 janv 2019</v>
      </c>
      <c r="BD53" s="65">
        <v>0</v>
      </c>
      <c r="BE53" s="65">
        <v>1</v>
      </c>
      <c r="BF53" s="65">
        <v>0</v>
      </c>
      <c r="BG53" s="65">
        <v>0</v>
      </c>
      <c r="BH53" s="65">
        <v>0</v>
      </c>
      <c r="BI53" s="65">
        <v>0</v>
      </c>
      <c r="BJ53" s="65">
        <v>0</v>
      </c>
      <c r="BK53" s="65">
        <v>0</v>
      </c>
      <c r="BL53" s="65">
        <v>0</v>
      </c>
      <c r="BM53" s="65">
        <v>0</v>
      </c>
      <c r="BN53" s="65" t="s">
        <v>1059</v>
      </c>
      <c r="BO53" s="72"/>
      <c r="BP53" s="72"/>
      <c r="BQ53" s="72"/>
      <c r="BR53" s="72"/>
      <c r="BS53" s="72"/>
    </row>
    <row r="54" spans="1:71" ht="24.75" customHeight="1" x14ac:dyDescent="0.25">
      <c r="A54" s="65" t="str">
        <f>IF(AZ54&lt;tableau!$N$5,ROW(),"")</f>
        <v/>
      </c>
      <c r="B54" s="65" t="str">
        <f>IF(tableau!N$5=$AZ54,ROW(),"")</f>
        <v/>
      </c>
      <c r="C54" s="65" t="str">
        <f>IF(tableau!O$5=$AZ54,ROW(),"")</f>
        <v/>
      </c>
      <c r="D54" s="65" t="str">
        <f>IF(tableau!P$5=$AZ54,ROW(),"")</f>
        <v/>
      </c>
      <c r="E54" s="65" t="str">
        <f>IF(tableau!Q$5=$AZ54,ROW(),"")</f>
        <v/>
      </c>
      <c r="F54" s="65" t="str">
        <f>IF(tableau!R$5=$AZ54,ROW(),"")</f>
        <v/>
      </c>
      <c r="G54" s="65" t="str">
        <f>IF(tableau!S$5=$AZ54,ROW(),"")</f>
        <v/>
      </c>
      <c r="H54" s="65" t="str">
        <f>IF(tableau!T$5=$AZ54,ROW(),"")</f>
        <v/>
      </c>
      <c r="J54" s="65" t="str">
        <f>IF(tableau!N$5=$BA54,ROW(),"")</f>
        <v/>
      </c>
      <c r="K54" s="65" t="str">
        <f>IF(tableau!O$5=$BA54,ROW(),"")</f>
        <v/>
      </c>
      <c r="L54" s="65" t="str">
        <f>IF(tableau!P$5=$BA54,ROW(),"")</f>
        <v/>
      </c>
      <c r="M54" s="65" t="str">
        <f>IF(tableau!Q$5=$BA54,ROW(),"")</f>
        <v/>
      </c>
      <c r="N54" s="65" t="str">
        <f>IF(tableau!R$5=$BA54,ROW(),"")</f>
        <v/>
      </c>
      <c r="O54" s="65" t="str">
        <f>IF(tableau!S$5=$BA54,ROW(),"")</f>
        <v/>
      </c>
      <c r="P54" s="65" t="str">
        <f>IF(tableau!T$5=$BA54,ROW(),"")</f>
        <v/>
      </c>
      <c r="Q54" s="65">
        <f>IF($BA54&gt;tableau!$T$5,ROW(),"")</f>
        <v>54</v>
      </c>
      <c r="S54" s="65" t="str">
        <f>IF(AND(SUM(J54:$Q54)&gt;0,SUM($A54:B54)&gt;0),ROW(),"")</f>
        <v/>
      </c>
      <c r="T54" s="65" t="str">
        <f>IF(AND(SUM(K54:$Q54)&gt;0,SUM($A54:C54)&gt;0),ROW(),"")</f>
        <v/>
      </c>
      <c r="U54" s="65" t="str">
        <f>IF(AND(SUM(L54:$Q54)&gt;0,SUM($A54:D54)&gt;0),ROW(),"")</f>
        <v/>
      </c>
      <c r="V54" s="65" t="str">
        <f>IF(AND(SUM(M54:$Q54)&gt;0,SUM($A54:E54)&gt;0),ROW(),"")</f>
        <v/>
      </c>
      <c r="W54" s="65" t="str">
        <f>IF(AND(SUM(N54:$Q54)&gt;0,SUM($A54:F54)&gt;0),ROW(),"")</f>
        <v/>
      </c>
      <c r="X54" s="65" t="str">
        <f>IF(AND(SUM(O54:$Q54)&gt;0,SUM($A54:G54)&gt;0),ROW(),"")</f>
        <v/>
      </c>
      <c r="Y54" s="65" t="str">
        <f>IF(AND(SUM(P54:$Q54)&gt;0,SUM($A54:H54)&gt;0),ROW(),"")</f>
        <v/>
      </c>
      <c r="AA54" s="65">
        <v>29</v>
      </c>
      <c r="AC54" s="214">
        <f>ROW()</f>
        <v>54</v>
      </c>
      <c r="AD54" s="214">
        <v>0</v>
      </c>
      <c r="AE54" s="214">
        <v>0</v>
      </c>
      <c r="AF54" s="214">
        <v>0</v>
      </c>
      <c r="AG54" s="214">
        <v>1</v>
      </c>
      <c r="AH54" s="214">
        <v>0</v>
      </c>
      <c r="AI54" s="214">
        <v>0</v>
      </c>
      <c r="AJ54" s="214">
        <v>0</v>
      </c>
      <c r="AK54" s="214">
        <v>0</v>
      </c>
      <c r="AL54" s="214">
        <v>0</v>
      </c>
      <c r="AM54" s="214">
        <v>0</v>
      </c>
      <c r="AN54" s="214">
        <v>0</v>
      </c>
      <c r="AO54" s="214">
        <v>0</v>
      </c>
      <c r="AP54" s="214">
        <v>0</v>
      </c>
      <c r="AQ54" s="214">
        <v>0</v>
      </c>
      <c r="AR54" s="214">
        <v>0</v>
      </c>
      <c r="AS54" s="214">
        <v>0</v>
      </c>
      <c r="AT54" s="214">
        <v>0</v>
      </c>
      <c r="AU54" s="214">
        <v>0</v>
      </c>
      <c r="AV54" s="214">
        <v>0</v>
      </c>
      <c r="AW54" s="214">
        <v>0</v>
      </c>
      <c r="AX54" s="214" t="s">
        <v>946</v>
      </c>
      <c r="AY54" s="65" t="s">
        <v>1060</v>
      </c>
      <c r="AZ54" s="213">
        <v>43500</v>
      </c>
      <c r="BA54" s="213">
        <v>43500</v>
      </c>
      <c r="BB54" s="65" t="s">
        <v>893</v>
      </c>
      <c r="BC54" s="65" t="str">
        <f>INDEX(Feuil1!$B$1:$B$7,WEEKDAY(AZ54))&amp;" "&amp;DAY(AZ54)&amp;" "&amp;INDEX(Feuil1!$A$1:$A$12,MONTH(Bdd!AZ54))&amp;" "&amp;YEAR(AZ54)&amp;IF(AZ54=BA54,""," au "&amp;INDEX(Feuil1!$B$1:$B$7,WEEKDAY(BA54))&amp;" "&amp;DAY(BA54)&amp;" "&amp;INDEX(Feuil1!$A$1:$A$12,MONTH(Bdd!BA54))&amp;" "&amp;YEAR(BA54))</f>
        <v>Lundi  4 fev 2019</v>
      </c>
      <c r="BD54" s="65">
        <v>0</v>
      </c>
      <c r="BE54" s="65">
        <v>0</v>
      </c>
      <c r="BF54" s="65">
        <v>0</v>
      </c>
      <c r="BG54" s="65">
        <v>0</v>
      </c>
      <c r="BH54" s="65">
        <v>0</v>
      </c>
      <c r="BI54" s="65">
        <v>0</v>
      </c>
      <c r="BJ54" s="65">
        <v>0</v>
      </c>
      <c r="BK54" s="65">
        <v>0</v>
      </c>
      <c r="BL54" s="65">
        <v>0</v>
      </c>
      <c r="BM54" s="65">
        <v>0</v>
      </c>
      <c r="BN54" s="65" t="s">
        <v>1060</v>
      </c>
      <c r="BO54" s="72"/>
      <c r="BP54" s="72"/>
      <c r="BQ54" s="72"/>
      <c r="BR54" s="72"/>
      <c r="BS54" s="72"/>
    </row>
    <row r="55" spans="1:71" ht="24.75" customHeight="1" x14ac:dyDescent="0.25">
      <c r="A55" s="65" t="str">
        <f>IF(AZ55&lt;tableau!$N$5,ROW(),"")</f>
        <v/>
      </c>
      <c r="B55" s="65" t="str">
        <f>IF(tableau!N$5=$AZ55,ROW(),"")</f>
        <v/>
      </c>
      <c r="C55" s="65" t="str">
        <f>IF(tableau!O$5=$AZ55,ROW(),"")</f>
        <v/>
      </c>
      <c r="D55" s="65" t="str">
        <f>IF(tableau!P$5=$AZ55,ROW(),"")</f>
        <v/>
      </c>
      <c r="E55" s="65" t="str">
        <f>IF(tableau!Q$5=$AZ55,ROW(),"")</f>
        <v/>
      </c>
      <c r="F55" s="65" t="str">
        <f>IF(tableau!R$5=$AZ55,ROW(),"")</f>
        <v/>
      </c>
      <c r="G55" s="65" t="str">
        <f>IF(tableau!S$5=$AZ55,ROW(),"")</f>
        <v/>
      </c>
      <c r="H55" s="65" t="str">
        <f>IF(tableau!T$5=$AZ55,ROW(),"")</f>
        <v/>
      </c>
      <c r="J55" s="65" t="str">
        <f>IF(tableau!N$5=$BA55,ROW(),"")</f>
        <v/>
      </c>
      <c r="K55" s="65" t="str">
        <f>IF(tableau!O$5=$BA55,ROW(),"")</f>
        <v/>
      </c>
      <c r="L55" s="65" t="str">
        <f>IF(tableau!P$5=$BA55,ROW(),"")</f>
        <v/>
      </c>
      <c r="M55" s="65" t="str">
        <f>IF(tableau!Q$5=$BA55,ROW(),"")</f>
        <v/>
      </c>
      <c r="N55" s="65" t="str">
        <f>IF(tableau!R$5=$BA55,ROW(),"")</f>
        <v/>
      </c>
      <c r="O55" s="65" t="str">
        <f>IF(tableau!S$5=$BA55,ROW(),"")</f>
        <v/>
      </c>
      <c r="P55" s="65" t="str">
        <f>IF(tableau!T$5=$BA55,ROW(),"")</f>
        <v/>
      </c>
      <c r="Q55" s="65">
        <f>IF($BA55&gt;tableau!$T$5,ROW(),"")</f>
        <v>55</v>
      </c>
      <c r="S55" s="65" t="str">
        <f>IF(AND(SUM(J55:$Q55)&gt;0,SUM($A55:B55)&gt;0),ROW(),"")</f>
        <v/>
      </c>
      <c r="T55" s="65" t="str">
        <f>IF(AND(SUM(K55:$Q55)&gt;0,SUM($A55:C55)&gt;0),ROW(),"")</f>
        <v/>
      </c>
      <c r="U55" s="65" t="str">
        <f>IF(AND(SUM(L55:$Q55)&gt;0,SUM($A55:D55)&gt;0),ROW(),"")</f>
        <v/>
      </c>
      <c r="V55" s="65" t="str">
        <f>IF(AND(SUM(M55:$Q55)&gt;0,SUM($A55:E55)&gt;0),ROW(),"")</f>
        <v/>
      </c>
      <c r="W55" s="65" t="str">
        <f>IF(AND(SUM(N55:$Q55)&gt;0,SUM($A55:F55)&gt;0),ROW(),"")</f>
        <v/>
      </c>
      <c r="X55" s="65" t="str">
        <f>IF(AND(SUM(O55:$Q55)&gt;0,SUM($A55:G55)&gt;0),ROW(),"")</f>
        <v/>
      </c>
      <c r="Y55" s="65" t="str">
        <f>IF(AND(SUM(P55:$Q55)&gt;0,SUM($A55:H55)&gt;0),ROW(),"")</f>
        <v/>
      </c>
      <c r="AA55" s="65">
        <v>30</v>
      </c>
      <c r="AC55" s="214">
        <f>ROW()</f>
        <v>55</v>
      </c>
      <c r="AD55" s="214">
        <v>0</v>
      </c>
      <c r="AE55" s="214">
        <v>0</v>
      </c>
      <c r="AF55" s="214">
        <v>1</v>
      </c>
      <c r="AG55" s="214">
        <v>1</v>
      </c>
      <c r="AH55" s="214">
        <v>0</v>
      </c>
      <c r="AI55" s="214">
        <v>0</v>
      </c>
      <c r="AJ55" s="214">
        <v>0</v>
      </c>
      <c r="AK55" s="214">
        <v>0</v>
      </c>
      <c r="AL55" s="214">
        <v>0</v>
      </c>
      <c r="AM55" s="214">
        <v>0</v>
      </c>
      <c r="AN55" s="214">
        <v>0</v>
      </c>
      <c r="AO55" s="214">
        <v>0</v>
      </c>
      <c r="AP55" s="214">
        <v>0</v>
      </c>
      <c r="AQ55" s="214">
        <v>0</v>
      </c>
      <c r="AR55" s="214">
        <v>0</v>
      </c>
      <c r="AS55" s="214">
        <v>0</v>
      </c>
      <c r="AT55" s="214">
        <v>0</v>
      </c>
      <c r="AU55" s="214">
        <v>0</v>
      </c>
      <c r="AV55" s="214">
        <v>0</v>
      </c>
      <c r="AW55" s="214">
        <v>0</v>
      </c>
      <c r="AX55" s="214" t="s">
        <v>956</v>
      </c>
      <c r="AY55" s="65" t="s">
        <v>1061</v>
      </c>
      <c r="AZ55" s="213">
        <v>43501</v>
      </c>
      <c r="BA55" s="213">
        <v>43501</v>
      </c>
      <c r="BB55" s="65" t="s">
        <v>911</v>
      </c>
      <c r="BC55" s="65" t="str">
        <f>INDEX(Feuil1!$B$1:$B$7,WEEKDAY(AZ55))&amp;" "&amp;DAY(AZ55)&amp;" "&amp;INDEX(Feuil1!$A$1:$A$12,MONTH(Bdd!AZ55))&amp;" "&amp;YEAR(AZ55)&amp;IF(AZ55=BA55,""," au "&amp;INDEX(Feuil1!$B$1:$B$7,WEEKDAY(BA55))&amp;" "&amp;DAY(BA55)&amp;" "&amp;INDEX(Feuil1!$A$1:$A$12,MONTH(Bdd!BA55))&amp;" "&amp;YEAR(BA55))</f>
        <v>Mardi 5 fev 2019</v>
      </c>
      <c r="BD55" s="65">
        <v>0</v>
      </c>
      <c r="BE55" s="65">
        <v>0</v>
      </c>
      <c r="BF55" s="65">
        <v>0</v>
      </c>
      <c r="BG55" s="65">
        <v>0</v>
      </c>
      <c r="BH55" s="65">
        <v>0</v>
      </c>
      <c r="BI55" s="65">
        <v>0</v>
      </c>
      <c r="BJ55" s="65">
        <v>0</v>
      </c>
      <c r="BK55" s="65">
        <v>0</v>
      </c>
      <c r="BL55" s="65">
        <v>0</v>
      </c>
      <c r="BM55" s="65">
        <v>0</v>
      </c>
      <c r="BN55" s="65" t="s">
        <v>1061</v>
      </c>
      <c r="BO55" s="72"/>
      <c r="BP55" s="72"/>
      <c r="BQ55" s="72"/>
      <c r="BR55" s="72"/>
      <c r="BS55" s="72"/>
    </row>
    <row r="56" spans="1:71" ht="24.75" customHeight="1" x14ac:dyDescent="0.25">
      <c r="A56" s="65" t="str">
        <f>IF(AZ56&lt;tableau!$N$5,ROW(),"")</f>
        <v/>
      </c>
      <c r="B56" s="65" t="str">
        <f>IF(tableau!N$5=$AZ56,ROW(),"")</f>
        <v/>
      </c>
      <c r="C56" s="65" t="str">
        <f>IF(tableau!O$5=$AZ56,ROW(),"")</f>
        <v/>
      </c>
      <c r="D56" s="65" t="str">
        <f>IF(tableau!P$5=$AZ56,ROW(),"")</f>
        <v/>
      </c>
      <c r="E56" s="65" t="str">
        <f>IF(tableau!Q$5=$AZ56,ROW(),"")</f>
        <v/>
      </c>
      <c r="F56" s="65" t="str">
        <f>IF(tableau!R$5=$AZ56,ROW(),"")</f>
        <v/>
      </c>
      <c r="G56" s="65" t="str">
        <f>IF(tableau!S$5=$AZ56,ROW(),"")</f>
        <v/>
      </c>
      <c r="H56" s="65" t="str">
        <f>IF(tableau!T$5=$AZ56,ROW(),"")</f>
        <v/>
      </c>
      <c r="J56" s="65" t="str">
        <f>IF(tableau!N$5=$BA56,ROW(),"")</f>
        <v/>
      </c>
      <c r="K56" s="65" t="str">
        <f>IF(tableau!O$5=$BA56,ROW(),"")</f>
        <v/>
      </c>
      <c r="L56" s="65" t="str">
        <f>IF(tableau!P$5=$BA56,ROW(),"")</f>
        <v/>
      </c>
      <c r="M56" s="65" t="str">
        <f>IF(tableau!Q$5=$BA56,ROW(),"")</f>
        <v/>
      </c>
      <c r="N56" s="65" t="str">
        <f>IF(tableau!R$5=$BA56,ROW(),"")</f>
        <v/>
      </c>
      <c r="O56" s="65" t="str">
        <f>IF(tableau!S$5=$BA56,ROW(),"")</f>
        <v/>
      </c>
      <c r="P56" s="65" t="str">
        <f>IF(tableau!T$5=$BA56,ROW(),"")</f>
        <v/>
      </c>
      <c r="Q56" s="65">
        <f>IF($BA56&gt;tableau!$T$5,ROW(),"")</f>
        <v>56</v>
      </c>
      <c r="S56" s="65" t="str">
        <f>IF(AND(SUM(J56:$Q56)&gt;0,SUM($A56:B56)&gt;0),ROW(),"")</f>
        <v/>
      </c>
      <c r="T56" s="65" t="str">
        <f>IF(AND(SUM(K56:$Q56)&gt;0,SUM($A56:C56)&gt;0),ROW(),"")</f>
        <v/>
      </c>
      <c r="U56" s="65" t="str">
        <f>IF(AND(SUM(L56:$Q56)&gt;0,SUM($A56:D56)&gt;0),ROW(),"")</f>
        <v/>
      </c>
      <c r="V56" s="65" t="str">
        <f>IF(AND(SUM(M56:$Q56)&gt;0,SUM($A56:E56)&gt;0),ROW(),"")</f>
        <v/>
      </c>
      <c r="W56" s="65" t="str">
        <f>IF(AND(SUM(N56:$Q56)&gt;0,SUM($A56:F56)&gt;0),ROW(),"")</f>
        <v/>
      </c>
      <c r="X56" s="65" t="str">
        <f>IF(AND(SUM(O56:$Q56)&gt;0,SUM($A56:G56)&gt;0),ROW(),"")</f>
        <v/>
      </c>
      <c r="Y56" s="65" t="str">
        <f>IF(AND(SUM(P56:$Q56)&gt;0,SUM($A56:H56)&gt;0),ROW(),"")</f>
        <v/>
      </c>
      <c r="AA56" s="65">
        <v>30</v>
      </c>
      <c r="AC56" s="214">
        <f>ROW()</f>
        <v>56</v>
      </c>
      <c r="AD56" s="214">
        <v>0</v>
      </c>
      <c r="AE56" s="214">
        <v>0</v>
      </c>
      <c r="AF56" s="214">
        <v>0</v>
      </c>
      <c r="AG56" s="214">
        <v>0</v>
      </c>
      <c r="AH56" s="214">
        <v>0</v>
      </c>
      <c r="AI56" s="214">
        <v>1</v>
      </c>
      <c r="AJ56" s="214">
        <v>0</v>
      </c>
      <c r="AK56" s="214">
        <v>0</v>
      </c>
      <c r="AL56" s="214">
        <v>0</v>
      </c>
      <c r="AM56" s="214">
        <v>0</v>
      </c>
      <c r="AN56" s="214">
        <v>0</v>
      </c>
      <c r="AO56" s="214">
        <v>0</v>
      </c>
      <c r="AP56" s="214">
        <v>0</v>
      </c>
      <c r="AQ56" s="214">
        <v>0</v>
      </c>
      <c r="AR56" s="214">
        <v>0</v>
      </c>
      <c r="AS56" s="214">
        <v>0</v>
      </c>
      <c r="AT56" s="214">
        <v>0</v>
      </c>
      <c r="AU56" s="214">
        <v>0</v>
      </c>
      <c r="AV56" s="214">
        <v>0</v>
      </c>
      <c r="AW56" s="214">
        <v>0</v>
      </c>
      <c r="AX56" s="214" t="s">
        <v>960</v>
      </c>
      <c r="AY56" s="65" t="s">
        <v>1062</v>
      </c>
      <c r="AZ56" s="213">
        <v>43521</v>
      </c>
      <c r="BA56" s="213">
        <v>43522</v>
      </c>
      <c r="BB56" s="65" t="s">
        <v>928</v>
      </c>
      <c r="BC56" s="65" t="str">
        <f>INDEX(Feuil1!$B$1:$B$7,WEEKDAY(AZ56))&amp;" "&amp;DAY(AZ56)&amp;" "&amp;INDEX(Feuil1!$A$1:$A$12,MONTH(Bdd!AZ56))&amp;" "&amp;YEAR(AZ56)&amp;IF(AZ56=BA56,""," au "&amp;INDEX(Feuil1!$B$1:$B$7,WEEKDAY(BA56))&amp;" "&amp;DAY(BA56)&amp;" "&amp;INDEX(Feuil1!$A$1:$A$12,MONTH(Bdd!BA56))&amp;" "&amp;YEAR(BA56))</f>
        <v>Lundi  25 fev 2019 au Mardi 26 fev 2019</v>
      </c>
      <c r="BD56" s="65">
        <v>0</v>
      </c>
      <c r="BE56" s="65">
        <v>0</v>
      </c>
      <c r="BF56" s="65">
        <v>0</v>
      </c>
      <c r="BG56" s="65">
        <v>0</v>
      </c>
      <c r="BH56" s="65">
        <v>0</v>
      </c>
      <c r="BI56" s="65">
        <v>0</v>
      </c>
      <c r="BJ56" s="65">
        <v>0</v>
      </c>
      <c r="BK56" s="65">
        <v>0</v>
      </c>
      <c r="BL56" s="65">
        <v>0</v>
      </c>
      <c r="BM56" s="65">
        <v>0</v>
      </c>
      <c r="BN56" s="65" t="s">
        <v>1062</v>
      </c>
      <c r="BO56" s="72"/>
      <c r="BP56" s="72"/>
      <c r="BQ56" s="72"/>
      <c r="BR56" s="72"/>
      <c r="BS56" s="72"/>
    </row>
    <row r="57" spans="1:71" ht="24.75" customHeight="1" x14ac:dyDescent="0.25">
      <c r="A57" s="65" t="str">
        <f>IF(AZ57&lt;tableau!$N$5,ROW(),"")</f>
        <v/>
      </c>
      <c r="B57" s="65" t="str">
        <f>IF(tableau!N$5=$AZ57,ROW(),"")</f>
        <v/>
      </c>
      <c r="C57" s="65" t="str">
        <f>IF(tableau!O$5=$AZ57,ROW(),"")</f>
        <v/>
      </c>
      <c r="D57" s="65" t="str">
        <f>IF(tableau!P$5=$AZ57,ROW(),"")</f>
        <v/>
      </c>
      <c r="E57" s="65" t="str">
        <f>IF(tableau!Q$5=$AZ57,ROW(),"")</f>
        <v/>
      </c>
      <c r="F57" s="65" t="str">
        <f>IF(tableau!R$5=$AZ57,ROW(),"")</f>
        <v/>
      </c>
      <c r="G57" s="65" t="str">
        <f>IF(tableau!S$5=$AZ57,ROW(),"")</f>
        <v/>
      </c>
      <c r="H57" s="65" t="str">
        <f>IF(tableau!T$5=$AZ57,ROW(),"")</f>
        <v/>
      </c>
      <c r="J57" s="65" t="str">
        <f>IF(tableau!N$5=$BA57,ROW(),"")</f>
        <v/>
      </c>
      <c r="K57" s="65" t="str">
        <f>IF(tableau!O$5=$BA57,ROW(),"")</f>
        <v/>
      </c>
      <c r="L57" s="65" t="str">
        <f>IF(tableau!P$5=$BA57,ROW(),"")</f>
        <v/>
      </c>
      <c r="M57" s="65" t="str">
        <f>IF(tableau!Q$5=$BA57,ROW(),"")</f>
        <v/>
      </c>
      <c r="N57" s="65" t="str">
        <f>IF(tableau!R$5=$BA57,ROW(),"")</f>
        <v/>
      </c>
      <c r="O57" s="65" t="str">
        <f>IF(tableau!S$5=$BA57,ROW(),"")</f>
        <v/>
      </c>
      <c r="P57" s="65" t="str">
        <f>IF(tableau!T$5=$BA57,ROW(),"")</f>
        <v/>
      </c>
      <c r="Q57" s="65">
        <f>IF($BA57&gt;tableau!$T$5,ROW(),"")</f>
        <v>57</v>
      </c>
      <c r="S57" s="65" t="str">
        <f>IF(AND(SUM(J57:$Q57)&gt;0,SUM($A57:B57)&gt;0),ROW(),"")</f>
        <v/>
      </c>
      <c r="T57" s="65" t="str">
        <f>IF(AND(SUM(K57:$Q57)&gt;0,SUM($A57:C57)&gt;0),ROW(),"")</f>
        <v/>
      </c>
      <c r="U57" s="65" t="str">
        <f>IF(AND(SUM(L57:$Q57)&gt;0,SUM($A57:D57)&gt;0),ROW(),"")</f>
        <v/>
      </c>
      <c r="V57" s="65" t="str">
        <f>IF(AND(SUM(M57:$Q57)&gt;0,SUM($A57:E57)&gt;0),ROW(),"")</f>
        <v/>
      </c>
      <c r="W57" s="65" t="str">
        <f>IF(AND(SUM(N57:$Q57)&gt;0,SUM($A57:F57)&gt;0),ROW(),"")</f>
        <v/>
      </c>
      <c r="X57" s="65" t="str">
        <f>IF(AND(SUM(O57:$Q57)&gt;0,SUM($A57:G57)&gt;0),ROW(),"")</f>
        <v/>
      </c>
      <c r="Y57" s="65" t="str">
        <f>IF(AND(SUM(P57:$Q57)&gt;0,SUM($A57:H57)&gt;0),ROW(),"")</f>
        <v/>
      </c>
      <c r="AA57" s="65">
        <v>31</v>
      </c>
      <c r="AC57" s="214">
        <f>ROW()</f>
        <v>57</v>
      </c>
      <c r="AD57" s="214">
        <v>1</v>
      </c>
      <c r="AE57" s="214">
        <v>1</v>
      </c>
      <c r="AF57" s="214">
        <v>1</v>
      </c>
      <c r="AG57" s="214">
        <v>1</v>
      </c>
      <c r="AH57" s="214">
        <v>1</v>
      </c>
      <c r="AI57" s="214">
        <v>1</v>
      </c>
      <c r="AJ57" s="214">
        <v>1</v>
      </c>
      <c r="AK57" s="214">
        <v>1</v>
      </c>
      <c r="AL57" s="214">
        <v>1</v>
      </c>
      <c r="AM57" s="214">
        <v>0</v>
      </c>
      <c r="AN57" s="214">
        <v>0</v>
      </c>
      <c r="AO57" s="214">
        <v>0</v>
      </c>
      <c r="AP57" s="214">
        <v>0</v>
      </c>
      <c r="AQ57" s="214">
        <v>0</v>
      </c>
      <c r="AR57" s="214">
        <v>0</v>
      </c>
      <c r="AS57" s="214">
        <v>0</v>
      </c>
      <c r="AT57" s="214">
        <v>0</v>
      </c>
      <c r="AU57" s="214">
        <v>0</v>
      </c>
      <c r="AV57" s="214">
        <v>0</v>
      </c>
      <c r="AW57" s="214">
        <v>0</v>
      </c>
      <c r="AX57" s="214" t="s">
        <v>954</v>
      </c>
      <c r="AY57" s="65" t="s">
        <v>1063</v>
      </c>
      <c r="AZ57" s="213">
        <v>43523</v>
      </c>
      <c r="BA57" s="213">
        <v>43523</v>
      </c>
      <c r="BB57" s="65" t="s">
        <v>913</v>
      </c>
      <c r="BC57" s="65" t="str">
        <f>INDEX(Feuil1!$B$1:$B$7,WEEKDAY(AZ57))&amp;" "&amp;DAY(AZ57)&amp;" "&amp;INDEX(Feuil1!$A$1:$A$12,MONTH(Bdd!AZ57))&amp;" "&amp;YEAR(AZ57)&amp;IF(AZ57=BA57,""," au "&amp;INDEX(Feuil1!$B$1:$B$7,WEEKDAY(BA57))&amp;" "&amp;DAY(BA57)&amp;" "&amp;INDEX(Feuil1!$A$1:$A$12,MONTH(Bdd!BA57))&amp;" "&amp;YEAR(BA57))</f>
        <v>Mercredi 27 fev 2019</v>
      </c>
      <c r="BD57" s="65">
        <v>0</v>
      </c>
      <c r="BE57" s="65">
        <v>0</v>
      </c>
      <c r="BF57" s="65">
        <v>0</v>
      </c>
      <c r="BG57" s="65">
        <v>0</v>
      </c>
      <c r="BH57" s="65">
        <v>0</v>
      </c>
      <c r="BI57" s="65">
        <v>0</v>
      </c>
      <c r="BJ57" s="65">
        <v>0</v>
      </c>
      <c r="BK57" s="65">
        <v>0</v>
      </c>
      <c r="BL57" s="65">
        <v>0</v>
      </c>
      <c r="BM57" s="65">
        <v>0</v>
      </c>
      <c r="BN57" s="65" t="s">
        <v>1063</v>
      </c>
      <c r="BO57" s="72"/>
      <c r="BP57" s="72"/>
      <c r="BQ57" s="72"/>
      <c r="BR57" s="72"/>
      <c r="BS57" s="72"/>
    </row>
    <row r="58" spans="1:71" ht="24.75" customHeight="1" x14ac:dyDescent="0.25">
      <c r="A58" s="65" t="str">
        <f>IF(AZ58&lt;tableau!$N$5,ROW(),"")</f>
        <v/>
      </c>
      <c r="B58" s="65" t="str">
        <f>IF(tableau!N$5=$AZ58,ROW(),"")</f>
        <v/>
      </c>
      <c r="C58" s="65" t="str">
        <f>IF(tableau!O$5=$AZ58,ROW(),"")</f>
        <v/>
      </c>
      <c r="D58" s="65" t="str">
        <f>IF(tableau!P$5=$AZ58,ROW(),"")</f>
        <v/>
      </c>
      <c r="E58" s="65" t="str">
        <f>IF(tableau!Q$5=$AZ58,ROW(),"")</f>
        <v/>
      </c>
      <c r="F58" s="65" t="str">
        <f>IF(tableau!R$5=$AZ58,ROW(),"")</f>
        <v/>
      </c>
      <c r="G58" s="65" t="str">
        <f>IF(tableau!S$5=$AZ58,ROW(),"")</f>
        <v/>
      </c>
      <c r="H58" s="65" t="str">
        <f>IF(tableau!T$5=$AZ58,ROW(),"")</f>
        <v/>
      </c>
      <c r="J58" s="65" t="str">
        <f>IF(tableau!N$5=$BA58,ROW(),"")</f>
        <v/>
      </c>
      <c r="K58" s="65" t="str">
        <f>IF(tableau!O$5=$BA58,ROW(),"")</f>
        <v/>
      </c>
      <c r="L58" s="65" t="str">
        <f>IF(tableau!P$5=$BA58,ROW(),"")</f>
        <v/>
      </c>
      <c r="M58" s="65" t="str">
        <f>IF(tableau!Q$5=$BA58,ROW(),"")</f>
        <v/>
      </c>
      <c r="N58" s="65" t="str">
        <f>IF(tableau!R$5=$BA58,ROW(),"")</f>
        <v/>
      </c>
      <c r="O58" s="65" t="str">
        <f>IF(tableau!S$5=$BA58,ROW(),"")</f>
        <v/>
      </c>
      <c r="P58" s="65" t="str">
        <f>IF(tableau!T$5=$BA58,ROW(),"")</f>
        <v/>
      </c>
      <c r="Q58" s="65">
        <f>IF($BA58&gt;tableau!$T$5,ROW(),"")</f>
        <v>58</v>
      </c>
      <c r="S58" s="65" t="str">
        <f>IF(AND(SUM(J58:$Q58)&gt;0,SUM($A58:B58)&gt;0),ROW(),"")</f>
        <v/>
      </c>
      <c r="T58" s="65" t="str">
        <f>IF(AND(SUM(K58:$Q58)&gt;0,SUM($A58:C58)&gt;0),ROW(),"")</f>
        <v/>
      </c>
      <c r="U58" s="65" t="str">
        <f>IF(AND(SUM(L58:$Q58)&gt;0,SUM($A58:D58)&gt;0),ROW(),"")</f>
        <v/>
      </c>
      <c r="V58" s="65" t="str">
        <f>IF(AND(SUM(M58:$Q58)&gt;0,SUM($A58:E58)&gt;0),ROW(),"")</f>
        <v/>
      </c>
      <c r="W58" s="65" t="str">
        <f>IF(AND(SUM(N58:$Q58)&gt;0,SUM($A58:F58)&gt;0),ROW(),"")</f>
        <v/>
      </c>
      <c r="X58" s="65" t="str">
        <f>IF(AND(SUM(O58:$Q58)&gt;0,SUM($A58:G58)&gt;0),ROW(),"")</f>
        <v/>
      </c>
      <c r="Y58" s="65" t="str">
        <f>IF(AND(SUM(P58:$Q58)&gt;0,SUM($A58:H58)&gt;0),ROW(),"")</f>
        <v/>
      </c>
      <c r="AA58" s="65">
        <v>38</v>
      </c>
      <c r="AC58" s="214">
        <f>ROW()</f>
        <v>58</v>
      </c>
      <c r="AD58" s="214">
        <v>0</v>
      </c>
      <c r="AE58" s="214">
        <v>0</v>
      </c>
      <c r="AF58" s="214">
        <v>0</v>
      </c>
      <c r="AG58" s="214">
        <v>1</v>
      </c>
      <c r="AH58" s="214">
        <v>0</v>
      </c>
      <c r="AI58" s="214">
        <v>0</v>
      </c>
      <c r="AJ58" s="214">
        <v>0</v>
      </c>
      <c r="AK58" s="214">
        <v>0</v>
      </c>
      <c r="AL58" s="214">
        <v>0</v>
      </c>
      <c r="AM58" s="214">
        <v>0</v>
      </c>
      <c r="AN58" s="214">
        <v>0</v>
      </c>
      <c r="AO58" s="214">
        <v>0</v>
      </c>
      <c r="AP58" s="214">
        <v>0</v>
      </c>
      <c r="AQ58" s="214">
        <v>0</v>
      </c>
      <c r="AR58" s="214">
        <v>0</v>
      </c>
      <c r="AS58" s="214">
        <v>0</v>
      </c>
      <c r="AT58" s="214">
        <v>0</v>
      </c>
      <c r="AU58" s="214">
        <v>0</v>
      </c>
      <c r="AV58" s="214">
        <v>0</v>
      </c>
      <c r="AW58" s="214">
        <v>0</v>
      </c>
      <c r="AX58" s="214" t="s">
        <v>946</v>
      </c>
      <c r="AY58" s="65" t="s">
        <v>1064</v>
      </c>
      <c r="AZ58" s="213">
        <v>43528</v>
      </c>
      <c r="BA58" s="213">
        <v>43528</v>
      </c>
      <c r="BB58" s="65" t="s">
        <v>893</v>
      </c>
      <c r="BC58" s="65" t="str">
        <f>INDEX(Feuil1!$B$1:$B$7,WEEKDAY(AZ58))&amp;" "&amp;DAY(AZ58)&amp;" "&amp;INDEX(Feuil1!$A$1:$A$12,MONTH(Bdd!AZ58))&amp;" "&amp;YEAR(AZ58)&amp;IF(AZ58=BA58,""," au "&amp;INDEX(Feuil1!$B$1:$B$7,WEEKDAY(BA58))&amp;" "&amp;DAY(BA58)&amp;" "&amp;INDEX(Feuil1!$A$1:$A$12,MONTH(Bdd!BA58))&amp;" "&amp;YEAR(BA58))</f>
        <v>Lundi  4 amrs 2019</v>
      </c>
      <c r="BD58" s="65">
        <v>0</v>
      </c>
      <c r="BE58" s="65">
        <v>0</v>
      </c>
      <c r="BF58" s="65">
        <v>0</v>
      </c>
      <c r="BG58" s="65">
        <v>0</v>
      </c>
      <c r="BH58" s="65">
        <v>0</v>
      </c>
      <c r="BI58" s="65">
        <v>0</v>
      </c>
      <c r="BJ58" s="65">
        <v>0</v>
      </c>
      <c r="BK58" s="65">
        <v>0</v>
      </c>
      <c r="BL58" s="65">
        <v>0</v>
      </c>
      <c r="BM58" s="65">
        <v>0</v>
      </c>
      <c r="BN58" s="65" t="s">
        <v>1064</v>
      </c>
      <c r="BO58" s="72"/>
      <c r="BP58" s="72"/>
      <c r="BQ58" s="72"/>
      <c r="BR58" s="72"/>
      <c r="BS58" s="72"/>
    </row>
    <row r="59" spans="1:71" ht="24.75" customHeight="1" x14ac:dyDescent="0.25">
      <c r="A59" s="65" t="str">
        <f>IF(AZ59&lt;tableau!$N$5,ROW(),"")</f>
        <v/>
      </c>
      <c r="B59" s="65" t="str">
        <f>IF(tableau!N$5=$AZ59,ROW(),"")</f>
        <v/>
      </c>
      <c r="C59" s="65" t="str">
        <f>IF(tableau!O$5=$AZ59,ROW(),"")</f>
        <v/>
      </c>
      <c r="D59" s="65" t="str">
        <f>IF(tableau!P$5=$AZ59,ROW(),"")</f>
        <v/>
      </c>
      <c r="E59" s="65" t="str">
        <f>IF(tableau!Q$5=$AZ59,ROW(),"")</f>
        <v/>
      </c>
      <c r="F59" s="65" t="str">
        <f>IF(tableau!R$5=$AZ59,ROW(),"")</f>
        <v/>
      </c>
      <c r="G59" s="65" t="str">
        <f>IF(tableau!S$5=$AZ59,ROW(),"")</f>
        <v/>
      </c>
      <c r="H59" s="65" t="str">
        <f>IF(tableau!T$5=$AZ59,ROW(),"")</f>
        <v/>
      </c>
      <c r="J59" s="65" t="str">
        <f>IF(tableau!N$5=$BA59,ROW(),"")</f>
        <v/>
      </c>
      <c r="K59" s="65" t="str">
        <f>IF(tableau!O$5=$BA59,ROW(),"")</f>
        <v/>
      </c>
      <c r="L59" s="65" t="str">
        <f>IF(tableau!P$5=$BA59,ROW(),"")</f>
        <v/>
      </c>
      <c r="M59" s="65" t="str">
        <f>IF(tableau!Q$5=$BA59,ROW(),"")</f>
        <v/>
      </c>
      <c r="N59" s="65" t="str">
        <f>IF(tableau!R$5=$BA59,ROW(),"")</f>
        <v/>
      </c>
      <c r="O59" s="65" t="str">
        <f>IF(tableau!S$5=$BA59,ROW(),"")</f>
        <v/>
      </c>
      <c r="P59" s="65" t="str">
        <f>IF(tableau!T$5=$BA59,ROW(),"")</f>
        <v/>
      </c>
      <c r="Q59" s="65">
        <f>IF($BA59&gt;tableau!$T$5,ROW(),"")</f>
        <v>59</v>
      </c>
      <c r="S59" s="65" t="str">
        <f>IF(AND(SUM(J59:$Q59)&gt;0,SUM($A59:B59)&gt;0),ROW(),"")</f>
        <v/>
      </c>
      <c r="T59" s="65" t="str">
        <f>IF(AND(SUM(K59:$Q59)&gt;0,SUM($A59:C59)&gt;0),ROW(),"")</f>
        <v/>
      </c>
      <c r="U59" s="65" t="str">
        <f>IF(AND(SUM(L59:$Q59)&gt;0,SUM($A59:D59)&gt;0),ROW(),"")</f>
        <v/>
      </c>
      <c r="V59" s="65" t="str">
        <f>IF(AND(SUM(M59:$Q59)&gt;0,SUM($A59:E59)&gt;0),ROW(),"")</f>
        <v/>
      </c>
      <c r="W59" s="65" t="str">
        <f>IF(AND(SUM(N59:$Q59)&gt;0,SUM($A59:F59)&gt;0),ROW(),"")</f>
        <v/>
      </c>
      <c r="X59" s="65" t="str">
        <f>IF(AND(SUM(O59:$Q59)&gt;0,SUM($A59:G59)&gt;0),ROW(),"")</f>
        <v/>
      </c>
      <c r="Y59" s="65" t="str">
        <f>IF(AND(SUM(P59:$Q59)&gt;0,SUM($A59:H59)&gt;0),ROW(),"")</f>
        <v/>
      </c>
      <c r="AA59" s="65">
        <v>39</v>
      </c>
      <c r="AC59" s="214">
        <f>ROW()</f>
        <v>59</v>
      </c>
      <c r="AD59" s="214">
        <v>0</v>
      </c>
      <c r="AE59" s="214">
        <v>0</v>
      </c>
      <c r="AF59" s="214">
        <v>0</v>
      </c>
      <c r="AG59" s="214">
        <v>0</v>
      </c>
      <c r="AH59" s="214">
        <v>0</v>
      </c>
      <c r="AI59" s="214">
        <v>1</v>
      </c>
      <c r="AJ59" s="214">
        <v>0</v>
      </c>
      <c r="AK59" s="214">
        <v>0</v>
      </c>
      <c r="AL59" s="214">
        <v>0</v>
      </c>
      <c r="AM59" s="214">
        <v>0</v>
      </c>
      <c r="AN59" s="214">
        <v>0</v>
      </c>
      <c r="AO59" s="214">
        <v>0</v>
      </c>
      <c r="AP59" s="214">
        <v>0</v>
      </c>
      <c r="AQ59" s="214">
        <v>0</v>
      </c>
      <c r="AR59" s="214">
        <v>0</v>
      </c>
      <c r="AS59" s="214">
        <v>0</v>
      </c>
      <c r="AT59" s="214">
        <v>0</v>
      </c>
      <c r="AU59" s="214">
        <v>0</v>
      </c>
      <c r="AV59" s="214">
        <v>0</v>
      </c>
      <c r="AW59" s="214">
        <v>0</v>
      </c>
      <c r="AX59" s="214" t="s">
        <v>960</v>
      </c>
      <c r="AY59" s="65" t="s">
        <v>1065</v>
      </c>
      <c r="AZ59" s="213">
        <v>43530</v>
      </c>
      <c r="BA59" s="213">
        <v>43532</v>
      </c>
      <c r="BB59" s="65" t="s">
        <v>928</v>
      </c>
      <c r="BC59" s="65" t="str">
        <f>INDEX(Feuil1!$B$1:$B$7,WEEKDAY(AZ59))&amp;" "&amp;DAY(AZ59)&amp;" "&amp;INDEX(Feuil1!$A$1:$A$12,MONTH(Bdd!AZ59))&amp;" "&amp;YEAR(AZ59)&amp;IF(AZ59=BA59,""," au "&amp;INDEX(Feuil1!$B$1:$B$7,WEEKDAY(BA59))&amp;" "&amp;DAY(BA59)&amp;" "&amp;INDEX(Feuil1!$A$1:$A$12,MONTH(Bdd!BA59))&amp;" "&amp;YEAR(BA59))</f>
        <v>Mercredi 6 amrs 2019 au Vendredi 8 amrs 2019</v>
      </c>
      <c r="BD59" s="65">
        <v>0</v>
      </c>
      <c r="BE59" s="65">
        <v>0</v>
      </c>
      <c r="BF59" s="65">
        <v>0</v>
      </c>
      <c r="BG59" s="65">
        <v>0</v>
      </c>
      <c r="BH59" s="65">
        <v>0</v>
      </c>
      <c r="BI59" s="65">
        <v>0</v>
      </c>
      <c r="BJ59" s="65">
        <v>0</v>
      </c>
      <c r="BK59" s="65">
        <v>0</v>
      </c>
      <c r="BL59" s="65">
        <v>0</v>
      </c>
      <c r="BM59" s="65">
        <v>0</v>
      </c>
      <c r="BN59" s="65" t="s">
        <v>1065</v>
      </c>
      <c r="BO59" s="72"/>
      <c r="BP59" s="72"/>
      <c r="BQ59" s="72"/>
      <c r="BR59" s="72"/>
      <c r="BS59" s="72"/>
    </row>
    <row r="60" spans="1:71" ht="24.75" customHeight="1" x14ac:dyDescent="0.25">
      <c r="A60" s="65" t="str">
        <f>IF(AZ60&lt;tableau!$N$5,ROW(),"")</f>
        <v/>
      </c>
      <c r="B60" s="65" t="str">
        <f>IF(tableau!N$5=$AZ60,ROW(),"")</f>
        <v/>
      </c>
      <c r="C60" s="65" t="str">
        <f>IF(tableau!O$5=$AZ60,ROW(),"")</f>
        <v/>
      </c>
      <c r="D60" s="65" t="str">
        <f>IF(tableau!P$5=$AZ60,ROW(),"")</f>
        <v/>
      </c>
      <c r="E60" s="65" t="str">
        <f>IF(tableau!Q$5=$AZ60,ROW(),"")</f>
        <v/>
      </c>
      <c r="F60" s="65" t="str">
        <f>IF(tableau!R$5=$AZ60,ROW(),"")</f>
        <v/>
      </c>
      <c r="G60" s="65" t="str">
        <f>IF(tableau!S$5=$AZ60,ROW(),"")</f>
        <v/>
      </c>
      <c r="H60" s="65" t="str">
        <f>IF(tableau!T$5=$AZ60,ROW(),"")</f>
        <v/>
      </c>
      <c r="J60" s="65" t="str">
        <f>IF(tableau!N$5=$BA60,ROW(),"")</f>
        <v/>
      </c>
      <c r="K60" s="65" t="str">
        <f>IF(tableau!O$5=$BA60,ROW(),"")</f>
        <v/>
      </c>
      <c r="L60" s="65" t="str">
        <f>IF(tableau!P$5=$BA60,ROW(),"")</f>
        <v/>
      </c>
      <c r="M60" s="65" t="str">
        <f>IF(tableau!Q$5=$BA60,ROW(),"")</f>
        <v/>
      </c>
      <c r="N60" s="65" t="str">
        <f>IF(tableau!R$5=$BA60,ROW(),"")</f>
        <v/>
      </c>
      <c r="O60" s="65" t="str">
        <f>IF(tableau!S$5=$BA60,ROW(),"")</f>
        <v/>
      </c>
      <c r="P60" s="65" t="str">
        <f>IF(tableau!T$5=$BA60,ROW(),"")</f>
        <v/>
      </c>
      <c r="Q60" s="65">
        <f>IF($BA60&gt;tableau!$T$5,ROW(),"")</f>
        <v>60</v>
      </c>
      <c r="S60" s="65" t="str">
        <f>IF(AND(SUM(J60:$Q60)&gt;0,SUM($A60:B60)&gt;0),ROW(),"")</f>
        <v/>
      </c>
      <c r="T60" s="65" t="str">
        <f>IF(AND(SUM(K60:$Q60)&gt;0,SUM($A60:C60)&gt;0),ROW(),"")</f>
        <v/>
      </c>
      <c r="U60" s="65" t="str">
        <f>IF(AND(SUM(L60:$Q60)&gt;0,SUM($A60:D60)&gt;0),ROW(),"")</f>
        <v/>
      </c>
      <c r="V60" s="65" t="str">
        <f>IF(AND(SUM(M60:$Q60)&gt;0,SUM($A60:E60)&gt;0),ROW(),"")</f>
        <v/>
      </c>
      <c r="W60" s="65" t="str">
        <f>IF(AND(SUM(N60:$Q60)&gt;0,SUM($A60:F60)&gt;0),ROW(),"")</f>
        <v/>
      </c>
      <c r="X60" s="65" t="str">
        <f>IF(AND(SUM(O60:$Q60)&gt;0,SUM($A60:G60)&gt;0),ROW(),"")</f>
        <v/>
      </c>
      <c r="Y60" s="65" t="str">
        <f>IF(AND(SUM(P60:$Q60)&gt;0,SUM($A60:H60)&gt;0),ROW(),"")</f>
        <v/>
      </c>
      <c r="AA60" s="65">
        <v>37</v>
      </c>
      <c r="AC60" s="214">
        <f>ROW()</f>
        <v>60</v>
      </c>
      <c r="AD60" s="214">
        <v>0</v>
      </c>
      <c r="AE60" s="214">
        <v>0</v>
      </c>
      <c r="AF60" s="214">
        <v>0</v>
      </c>
      <c r="AG60" s="214">
        <v>1</v>
      </c>
      <c r="AH60" s="214">
        <v>0</v>
      </c>
      <c r="AI60" s="214">
        <v>0</v>
      </c>
      <c r="AJ60" s="214">
        <v>0</v>
      </c>
      <c r="AK60" s="214">
        <v>0</v>
      </c>
      <c r="AL60" s="214">
        <v>0</v>
      </c>
      <c r="AM60" s="214">
        <v>0</v>
      </c>
      <c r="AN60" s="214">
        <v>0</v>
      </c>
      <c r="AO60" s="214">
        <v>0</v>
      </c>
      <c r="AP60" s="214">
        <v>0</v>
      </c>
      <c r="AQ60" s="214">
        <v>0</v>
      </c>
      <c r="AR60" s="214">
        <v>0</v>
      </c>
      <c r="AS60" s="214">
        <v>0</v>
      </c>
      <c r="AT60" s="214">
        <v>0</v>
      </c>
      <c r="AU60" s="214">
        <v>0</v>
      </c>
      <c r="AV60" s="214">
        <v>0</v>
      </c>
      <c r="AW60" s="214">
        <v>0</v>
      </c>
      <c r="AX60" s="214" t="s">
        <v>946</v>
      </c>
      <c r="AY60" s="65" t="s">
        <v>1066</v>
      </c>
      <c r="AZ60" s="213">
        <v>43556</v>
      </c>
      <c r="BA60" s="213">
        <v>43556</v>
      </c>
      <c r="BB60" s="65" t="s">
        <v>893</v>
      </c>
      <c r="BC60" s="65" t="str">
        <f>INDEX(Feuil1!$B$1:$B$7,WEEKDAY(AZ60))&amp;" "&amp;DAY(AZ60)&amp;" "&amp;INDEX(Feuil1!$A$1:$A$12,MONTH(Bdd!AZ60))&amp;" "&amp;YEAR(AZ60)&amp;IF(AZ60=BA60,""," au "&amp;INDEX(Feuil1!$B$1:$B$7,WEEKDAY(BA60))&amp;" "&amp;DAY(BA60)&amp;" "&amp;INDEX(Feuil1!$A$1:$A$12,MONTH(Bdd!BA60))&amp;" "&amp;YEAR(BA60))</f>
        <v>Lundi  1 avr 2019</v>
      </c>
      <c r="BD60" s="65">
        <v>0</v>
      </c>
      <c r="BE60" s="65">
        <v>0</v>
      </c>
      <c r="BF60" s="65">
        <v>0</v>
      </c>
      <c r="BG60" s="65">
        <v>0</v>
      </c>
      <c r="BH60" s="65">
        <v>0</v>
      </c>
      <c r="BI60" s="65">
        <v>0</v>
      </c>
      <c r="BJ60" s="65">
        <v>0</v>
      </c>
      <c r="BK60" s="65">
        <v>0</v>
      </c>
      <c r="BL60" s="65">
        <v>0</v>
      </c>
      <c r="BM60" s="65">
        <v>0</v>
      </c>
      <c r="BN60" s="65" t="s">
        <v>1066</v>
      </c>
      <c r="BO60" s="72"/>
      <c r="BP60" s="72"/>
      <c r="BQ60" s="72"/>
      <c r="BR60" s="72"/>
      <c r="BS60" s="72"/>
    </row>
    <row r="61" spans="1:71" ht="24.75" customHeight="1" x14ac:dyDescent="0.25">
      <c r="A61" s="65" t="str">
        <f>IF(AZ61&lt;tableau!$N$5,ROW(),"")</f>
        <v/>
      </c>
      <c r="B61" s="65" t="str">
        <f>IF(tableau!N$5=$AZ61,ROW(),"")</f>
        <v/>
      </c>
      <c r="C61" s="65" t="str">
        <f>IF(tableau!O$5=$AZ61,ROW(),"")</f>
        <v/>
      </c>
      <c r="D61" s="65" t="str">
        <f>IF(tableau!P$5=$AZ61,ROW(),"")</f>
        <v/>
      </c>
      <c r="E61" s="65" t="str">
        <f>IF(tableau!Q$5=$AZ61,ROW(),"")</f>
        <v/>
      </c>
      <c r="F61" s="65" t="str">
        <f>IF(tableau!R$5=$AZ61,ROW(),"")</f>
        <v/>
      </c>
      <c r="G61" s="65" t="str">
        <f>IF(tableau!S$5=$AZ61,ROW(),"")</f>
        <v/>
      </c>
      <c r="H61" s="65" t="str">
        <f>IF(tableau!T$5=$AZ61,ROW(),"")</f>
        <v/>
      </c>
      <c r="J61" s="65" t="str">
        <f>IF(tableau!N$5=$BA61,ROW(),"")</f>
        <v/>
      </c>
      <c r="K61" s="65" t="str">
        <f>IF(tableau!O$5=$BA61,ROW(),"")</f>
        <v/>
      </c>
      <c r="L61" s="65" t="str">
        <f>IF(tableau!P$5=$BA61,ROW(),"")</f>
        <v/>
      </c>
      <c r="M61" s="65" t="str">
        <f>IF(tableau!Q$5=$BA61,ROW(),"")</f>
        <v/>
      </c>
      <c r="N61" s="65" t="str">
        <f>IF(tableau!R$5=$BA61,ROW(),"")</f>
        <v/>
      </c>
      <c r="O61" s="65" t="str">
        <f>IF(tableau!S$5=$BA61,ROW(),"")</f>
        <v/>
      </c>
      <c r="P61" s="65" t="str">
        <f>IF(tableau!T$5=$BA61,ROW(),"")</f>
        <v/>
      </c>
      <c r="Q61" s="65">
        <f>IF($BA61&gt;tableau!$T$5,ROW(),"")</f>
        <v>61</v>
      </c>
      <c r="S61" s="65" t="str">
        <f>IF(AND(SUM(J61:$Q61)&gt;0,SUM($A61:B61)&gt;0),ROW(),"")</f>
        <v/>
      </c>
      <c r="T61" s="65" t="str">
        <f>IF(AND(SUM(K61:$Q61)&gt;0,SUM($A61:C61)&gt;0),ROW(),"")</f>
        <v/>
      </c>
      <c r="U61" s="65" t="str">
        <f>IF(AND(SUM(L61:$Q61)&gt;0,SUM($A61:D61)&gt;0),ROW(),"")</f>
        <v/>
      </c>
      <c r="V61" s="65" t="str">
        <f>IF(AND(SUM(M61:$Q61)&gt;0,SUM($A61:E61)&gt;0),ROW(),"")</f>
        <v/>
      </c>
      <c r="W61" s="65" t="str">
        <f>IF(AND(SUM(N61:$Q61)&gt;0,SUM($A61:F61)&gt;0),ROW(),"")</f>
        <v/>
      </c>
      <c r="X61" s="65" t="str">
        <f>IF(AND(SUM(O61:$Q61)&gt;0,SUM($A61:G61)&gt;0),ROW(),"")</f>
        <v/>
      </c>
      <c r="Y61" s="65" t="str">
        <f>IF(AND(SUM(P61:$Q61)&gt;0,SUM($A61:H61)&gt;0),ROW(),"")</f>
        <v/>
      </c>
      <c r="AA61" s="65">
        <v>38</v>
      </c>
      <c r="AC61" s="214">
        <f>ROW()</f>
        <v>61</v>
      </c>
      <c r="AD61" s="214">
        <v>0</v>
      </c>
      <c r="AE61" s="214">
        <v>0</v>
      </c>
      <c r="AF61" s="214">
        <v>0</v>
      </c>
      <c r="AG61" s="214">
        <v>1</v>
      </c>
      <c r="AH61" s="214">
        <v>0</v>
      </c>
      <c r="AI61" s="214">
        <v>0</v>
      </c>
      <c r="AJ61" s="214">
        <v>0</v>
      </c>
      <c r="AK61" s="214">
        <v>0</v>
      </c>
      <c r="AL61" s="214">
        <v>0</v>
      </c>
      <c r="AM61" s="214">
        <v>0</v>
      </c>
      <c r="AN61" s="214">
        <v>0</v>
      </c>
      <c r="AO61" s="214">
        <v>0</v>
      </c>
      <c r="AP61" s="214">
        <v>0</v>
      </c>
      <c r="AQ61" s="214">
        <v>0</v>
      </c>
      <c r="AR61" s="214">
        <v>0</v>
      </c>
      <c r="AS61" s="214">
        <v>0</v>
      </c>
      <c r="AT61" s="214">
        <v>0</v>
      </c>
      <c r="AU61" s="214">
        <v>0</v>
      </c>
      <c r="AV61" s="214">
        <v>0</v>
      </c>
      <c r="AW61" s="214">
        <v>0</v>
      </c>
      <c r="AX61" s="214" t="s">
        <v>946</v>
      </c>
      <c r="AY61" s="65" t="s">
        <v>1067</v>
      </c>
      <c r="AZ61" s="213">
        <v>43570</v>
      </c>
      <c r="BA61" s="213">
        <v>43570</v>
      </c>
      <c r="BB61" s="65" t="s">
        <v>893</v>
      </c>
      <c r="BC61" s="65" t="str">
        <f>INDEX(Feuil1!$B$1:$B$7,WEEKDAY(AZ61))&amp;" "&amp;DAY(AZ61)&amp;" "&amp;INDEX(Feuil1!$A$1:$A$12,MONTH(Bdd!AZ61))&amp;" "&amp;YEAR(AZ61)&amp;IF(AZ61=BA61,""," au "&amp;INDEX(Feuil1!$B$1:$B$7,WEEKDAY(BA61))&amp;" "&amp;DAY(BA61)&amp;" "&amp;INDEX(Feuil1!$A$1:$A$12,MONTH(Bdd!BA61))&amp;" "&amp;YEAR(BA61))</f>
        <v>Lundi  15 avr 2019</v>
      </c>
      <c r="BD61" s="65">
        <v>0</v>
      </c>
      <c r="BE61" s="65">
        <v>0</v>
      </c>
      <c r="BF61" s="65">
        <v>0</v>
      </c>
      <c r="BG61" s="65">
        <v>0</v>
      </c>
      <c r="BH61" s="65">
        <v>0</v>
      </c>
      <c r="BI61" s="65">
        <v>0</v>
      </c>
      <c r="BJ61" s="65">
        <v>0</v>
      </c>
      <c r="BK61" s="65">
        <v>0</v>
      </c>
      <c r="BL61" s="65">
        <v>0</v>
      </c>
      <c r="BM61" s="65">
        <v>0</v>
      </c>
      <c r="BN61" s="65" t="s">
        <v>1067</v>
      </c>
      <c r="BO61" s="72"/>
      <c r="BP61" s="72"/>
      <c r="BQ61" s="72"/>
      <c r="BR61" s="72"/>
      <c r="BS61" s="72"/>
    </row>
    <row r="62" spans="1:71" ht="24.75" customHeight="1" x14ac:dyDescent="0.25">
      <c r="A62" s="65" t="str">
        <f>IF(AZ62&lt;tableau!$N$5,ROW(),"")</f>
        <v/>
      </c>
      <c r="B62" s="65" t="str">
        <f>IF(tableau!N$5=$AZ62,ROW(),"")</f>
        <v/>
      </c>
      <c r="C62" s="65" t="str">
        <f>IF(tableau!O$5=$AZ62,ROW(),"")</f>
        <v/>
      </c>
      <c r="D62" s="65" t="str">
        <f>IF(tableau!P$5=$AZ62,ROW(),"")</f>
        <v/>
      </c>
      <c r="E62" s="65" t="str">
        <f>IF(tableau!Q$5=$AZ62,ROW(),"")</f>
        <v/>
      </c>
      <c r="F62" s="65" t="str">
        <f>IF(tableau!R$5=$AZ62,ROW(),"")</f>
        <v/>
      </c>
      <c r="G62" s="65" t="str">
        <f>IF(tableau!S$5=$AZ62,ROW(),"")</f>
        <v/>
      </c>
      <c r="H62" s="65" t="str">
        <f>IF(tableau!T$5=$AZ62,ROW(),"")</f>
        <v/>
      </c>
      <c r="J62" s="65" t="str">
        <f>IF(tableau!N$5=$BA62,ROW(),"")</f>
        <v/>
      </c>
      <c r="K62" s="65" t="str">
        <f>IF(tableau!O$5=$BA62,ROW(),"")</f>
        <v/>
      </c>
      <c r="L62" s="65" t="str">
        <f>IF(tableau!P$5=$BA62,ROW(),"")</f>
        <v/>
      </c>
      <c r="M62" s="65" t="str">
        <f>IF(tableau!Q$5=$BA62,ROW(),"")</f>
        <v/>
      </c>
      <c r="N62" s="65" t="str">
        <f>IF(tableau!R$5=$BA62,ROW(),"")</f>
        <v/>
      </c>
      <c r="O62" s="65" t="str">
        <f>IF(tableau!S$5=$BA62,ROW(),"")</f>
        <v/>
      </c>
      <c r="P62" s="65" t="str">
        <f>IF(tableau!T$5=$BA62,ROW(),"")</f>
        <v/>
      </c>
      <c r="Q62" s="65">
        <f>IF($BA62&gt;tableau!$T$5,ROW(),"")</f>
        <v>62</v>
      </c>
      <c r="S62" s="65" t="str">
        <f>IF(AND(SUM(J62:$Q62)&gt;0,SUM($A62:B62)&gt;0),ROW(),"")</f>
        <v/>
      </c>
      <c r="T62" s="65" t="str">
        <f>IF(AND(SUM(K62:$Q62)&gt;0,SUM($A62:C62)&gt;0),ROW(),"")</f>
        <v/>
      </c>
      <c r="U62" s="65" t="str">
        <f>IF(AND(SUM(L62:$Q62)&gt;0,SUM($A62:D62)&gt;0),ROW(),"")</f>
        <v/>
      </c>
      <c r="V62" s="65" t="str">
        <f>IF(AND(SUM(M62:$Q62)&gt;0,SUM($A62:E62)&gt;0),ROW(),"")</f>
        <v/>
      </c>
      <c r="W62" s="65" t="str">
        <f>IF(AND(SUM(N62:$Q62)&gt;0,SUM($A62:F62)&gt;0),ROW(),"")</f>
        <v/>
      </c>
      <c r="X62" s="65" t="str">
        <f>IF(AND(SUM(O62:$Q62)&gt;0,SUM($A62:G62)&gt;0),ROW(),"")</f>
        <v/>
      </c>
      <c r="Y62" s="65" t="str">
        <f>IF(AND(SUM(P62:$Q62)&gt;0,SUM($A62:H62)&gt;0),ROW(),"")</f>
        <v/>
      </c>
      <c r="AA62" s="65">
        <v>14</v>
      </c>
      <c r="AC62" s="214">
        <f>ROW()</f>
        <v>62</v>
      </c>
      <c r="AD62" s="214">
        <v>0</v>
      </c>
      <c r="AE62" s="214">
        <v>0</v>
      </c>
      <c r="AF62" s="214">
        <v>0</v>
      </c>
      <c r="AG62" s="214">
        <v>1</v>
      </c>
      <c r="AH62" s="214">
        <v>0</v>
      </c>
      <c r="AI62" s="214">
        <v>0</v>
      </c>
      <c r="AJ62" s="214">
        <v>0</v>
      </c>
      <c r="AK62" s="214">
        <v>0</v>
      </c>
      <c r="AL62" s="214">
        <v>0</v>
      </c>
      <c r="AM62" s="214">
        <v>0</v>
      </c>
      <c r="AN62" s="214">
        <v>0</v>
      </c>
      <c r="AO62" s="214">
        <v>0</v>
      </c>
      <c r="AP62" s="214">
        <v>0</v>
      </c>
      <c r="AQ62" s="214">
        <v>0</v>
      </c>
      <c r="AR62" s="214">
        <v>0</v>
      </c>
      <c r="AS62" s="214">
        <v>0</v>
      </c>
      <c r="AT62" s="214">
        <v>0</v>
      </c>
      <c r="AU62" s="214">
        <v>0</v>
      </c>
      <c r="AV62" s="214">
        <v>0</v>
      </c>
      <c r="AW62" s="214">
        <v>0</v>
      </c>
      <c r="AX62" s="214" t="s">
        <v>946</v>
      </c>
      <c r="AY62" s="65" t="s">
        <v>1068</v>
      </c>
      <c r="AZ62" s="213">
        <v>43584</v>
      </c>
      <c r="BA62" s="213">
        <v>43584</v>
      </c>
      <c r="BB62" s="65" t="s">
        <v>893</v>
      </c>
      <c r="BC62" s="65" t="str">
        <f>INDEX(Feuil1!$B$1:$B$7,WEEKDAY(AZ62))&amp;" "&amp;DAY(AZ62)&amp;" "&amp;INDEX(Feuil1!$A$1:$A$12,MONTH(Bdd!AZ62))&amp;" "&amp;YEAR(AZ62)&amp;IF(AZ62=BA62,""," au "&amp;INDEX(Feuil1!$B$1:$B$7,WEEKDAY(BA62))&amp;" "&amp;DAY(BA62)&amp;" "&amp;INDEX(Feuil1!$A$1:$A$12,MONTH(Bdd!BA62))&amp;" "&amp;YEAR(BA62))</f>
        <v>Lundi  29 avr 2019</v>
      </c>
      <c r="BD62" s="65">
        <v>0</v>
      </c>
      <c r="BE62" s="65">
        <v>0</v>
      </c>
      <c r="BF62" s="65">
        <v>0</v>
      </c>
      <c r="BG62" s="65">
        <v>0</v>
      </c>
      <c r="BH62" s="65">
        <v>0</v>
      </c>
      <c r="BI62" s="65">
        <v>0</v>
      </c>
      <c r="BJ62" s="65">
        <v>0</v>
      </c>
      <c r="BK62" s="65">
        <v>0</v>
      </c>
      <c r="BL62" s="65">
        <v>0</v>
      </c>
      <c r="BM62" s="65">
        <v>0</v>
      </c>
      <c r="BN62" s="65" t="s">
        <v>1068</v>
      </c>
      <c r="BO62" s="72"/>
      <c r="BP62" s="72"/>
      <c r="BQ62" s="72"/>
      <c r="BR62" s="72"/>
      <c r="BS62" s="72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L40"/>
  <sheetViews>
    <sheetView zoomScaleNormal="100" workbookViewId="0">
      <selection activeCell="W10" sqref="W10"/>
    </sheetView>
  </sheetViews>
  <sheetFormatPr baseColWidth="10" defaultRowHeight="15" x14ac:dyDescent="0.25"/>
  <cols>
    <col min="1" max="1" width="3.28515625" customWidth="1"/>
    <col min="2" max="2" width="3.85546875" customWidth="1"/>
    <col min="3" max="18" width="2.140625" customWidth="1"/>
    <col min="19" max="19" width="14.28515625" customWidth="1"/>
    <col min="20" max="20" width="3.85546875" customWidth="1"/>
    <col min="21" max="21" width="18.140625" customWidth="1"/>
    <col min="22" max="22" width="13.5703125" customWidth="1"/>
    <col min="23" max="23" width="11.42578125" customWidth="1"/>
    <col min="25" max="25" width="14.85546875" customWidth="1"/>
    <col min="26" max="26" width="16.42578125" customWidth="1"/>
    <col min="27" max="27" width="21.7109375" customWidth="1"/>
    <col min="28" max="28" width="31.28515625" customWidth="1"/>
    <col min="32" max="32" width="30.5703125" customWidth="1"/>
  </cols>
  <sheetData>
    <row r="1" spans="1:38" x14ac:dyDescent="0.25">
      <c r="A1">
        <v>370</v>
      </c>
      <c r="U1" s="8" t="s">
        <v>886</v>
      </c>
      <c r="V1" s="8" t="s">
        <v>887</v>
      </c>
      <c r="W1" s="8" t="s">
        <v>97</v>
      </c>
      <c r="Y1" s="8" t="s">
        <v>886</v>
      </c>
      <c r="Z1" s="8" t="s">
        <v>887</v>
      </c>
      <c r="AA1" s="8" t="s">
        <v>97</v>
      </c>
    </row>
    <row r="2" spans="1:38" x14ac:dyDescent="0.25">
      <c r="B2" t="s">
        <v>86</v>
      </c>
      <c r="U2" s="8">
        <v>115</v>
      </c>
      <c r="V2" s="8">
        <v>1255</v>
      </c>
      <c r="W2" s="8">
        <v>724.75</v>
      </c>
      <c r="Y2">
        <v>90</v>
      </c>
      <c r="Z2">
        <v>1050</v>
      </c>
      <c r="AA2">
        <v>692</v>
      </c>
    </row>
    <row r="3" spans="1:38" x14ac:dyDescent="0.25">
      <c r="B3">
        <v>35</v>
      </c>
      <c r="T3" s="8" t="s">
        <v>888</v>
      </c>
      <c r="U3" s="8">
        <v>5</v>
      </c>
      <c r="V3" s="8">
        <v>50</v>
      </c>
      <c r="W3" s="8">
        <v>32</v>
      </c>
    </row>
    <row r="4" spans="1:38" x14ac:dyDescent="0.25">
      <c r="Q4" t="s">
        <v>79</v>
      </c>
      <c r="U4" t="b">
        <f>IF(U3&gt;0,IF(U3&lt;101,TRUE,FALSE),FALSE)</f>
        <v>1</v>
      </c>
      <c r="V4" t="b">
        <f t="shared" ref="V4:W4" si="0">IF(V3&gt;0,IF(V3&lt;101,TRUE,FALSE),FALSE)</f>
        <v>1</v>
      </c>
      <c r="W4" t="b">
        <f t="shared" si="0"/>
        <v>1</v>
      </c>
    </row>
    <row r="5" spans="1:38" x14ac:dyDescent="0.25">
      <c r="B5">
        <v>1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  <c r="K5">
        <v>10</v>
      </c>
      <c r="L5">
        <v>11</v>
      </c>
      <c r="M5">
        <v>12</v>
      </c>
      <c r="N5">
        <v>13</v>
      </c>
      <c r="O5">
        <v>14</v>
      </c>
      <c r="P5">
        <v>15</v>
      </c>
      <c r="Q5">
        <v>16</v>
      </c>
      <c r="R5">
        <v>17</v>
      </c>
      <c r="S5">
        <v>18</v>
      </c>
      <c r="T5">
        <v>19</v>
      </c>
      <c r="U5">
        <v>20</v>
      </c>
      <c r="V5" t="s">
        <v>24</v>
      </c>
      <c r="W5" t="s">
        <v>64</v>
      </c>
      <c r="X5" t="s">
        <v>19</v>
      </c>
      <c r="Y5" t="s">
        <v>20</v>
      </c>
      <c r="Z5" t="s">
        <v>21</v>
      </c>
      <c r="AA5" t="s">
        <v>22</v>
      </c>
      <c r="AB5" t="s">
        <v>65</v>
      </c>
      <c r="AC5" t="s">
        <v>66</v>
      </c>
      <c r="AD5" t="s">
        <v>67</v>
      </c>
      <c r="AE5" t="s">
        <v>68</v>
      </c>
      <c r="AF5" t="s">
        <v>69</v>
      </c>
      <c r="AG5" t="s">
        <v>70</v>
      </c>
      <c r="AH5" t="s">
        <v>71</v>
      </c>
      <c r="AI5" t="s">
        <v>72</v>
      </c>
      <c r="AJ5" t="s">
        <v>73</v>
      </c>
      <c r="AK5" t="s">
        <v>74</v>
      </c>
      <c r="AL5" t="s">
        <v>90</v>
      </c>
    </row>
    <row r="6" spans="1:38" x14ac:dyDescent="0.25">
      <c r="B6" s="8">
        <f>INDEX(Bdd!AD:AD,'FM-DT'!$B$3)</f>
        <v>0</v>
      </c>
      <c r="C6" s="8">
        <f>INDEX(Bdd!AE:AE,'FM-DT'!$B$3)</f>
        <v>0</v>
      </c>
      <c r="D6" s="8">
        <f>INDEX(Bdd!AF:AF,'FM-DT'!$B$3)</f>
        <v>0</v>
      </c>
      <c r="E6" s="8">
        <f>INDEX(Bdd!AG:AG,'FM-DT'!$B$3)</f>
        <v>1</v>
      </c>
      <c r="F6" s="8">
        <f>INDEX(Bdd!AH:AH,'FM-DT'!$B$3)</f>
        <v>1</v>
      </c>
      <c r="G6" s="8">
        <f>INDEX(Bdd!AI:AI,'FM-DT'!$B$3)</f>
        <v>1</v>
      </c>
      <c r="H6" s="8">
        <f>INDEX(Bdd!AJ:AJ,'FM-DT'!$B$3)</f>
        <v>0</v>
      </c>
      <c r="I6" s="8">
        <f>INDEX(Bdd!AK:AK,'FM-DT'!$B$3)</f>
        <v>0</v>
      </c>
      <c r="J6" s="8">
        <f>INDEX(Bdd!AL:AL,'FM-DT'!$B$3)</f>
        <v>0</v>
      </c>
      <c r="K6" s="8">
        <f>INDEX(Bdd!AM:AM,'FM-DT'!$B$3)</f>
        <v>0</v>
      </c>
      <c r="L6" s="8">
        <f>INDEX(Bdd!AN:AN,'FM-DT'!$B$3)</f>
        <v>0</v>
      </c>
      <c r="M6" s="8">
        <f>INDEX(Bdd!AO:AO,'FM-DT'!$B$3)</f>
        <v>0</v>
      </c>
      <c r="N6" s="8">
        <f>INDEX(Bdd!AP:AP,'FM-DT'!$B$3)</f>
        <v>0</v>
      </c>
      <c r="O6" s="8">
        <f>INDEX(Bdd!AQ:AQ,'FM-DT'!$B$3)</f>
        <v>0</v>
      </c>
      <c r="P6" s="8">
        <f>INDEX(Bdd!AR:AR,'FM-DT'!$B$3)</f>
        <v>0</v>
      </c>
      <c r="Q6" s="8">
        <f>INDEX(Bdd!AS:AS,'FM-DT'!$B$3)</f>
        <v>0</v>
      </c>
      <c r="R6" s="8">
        <f>INDEX(Bdd!AT:AT,'FM-DT'!$B$3)</f>
        <v>0</v>
      </c>
      <c r="S6" s="8">
        <f>INDEX(Bdd!AU:AU,'FM-DT'!$B$3)</f>
        <v>0</v>
      </c>
      <c r="T6" s="8">
        <f>INDEX(Bdd!AV:AV,'FM-DT'!$B$3)</f>
        <v>0</v>
      </c>
      <c r="U6" s="8">
        <f>INDEX(Bdd!AW:AW,'FM-DT'!$B$3)</f>
        <v>0</v>
      </c>
      <c r="V6" s="8" t="str">
        <f>INDEX(Bdd!AX:AX,'FM-DT'!$B$3)</f>
        <v>18-2176</v>
      </c>
      <c r="W6" s="8" t="str">
        <f>INDEX(Bdd!AY:AY,'FM-DT'!$B$3)</f>
        <v xml:space="preserve"> dt13 - </v>
      </c>
      <c r="X6" s="8">
        <f>INDEX(Bdd!AZ:AZ,'FM-DT'!$B$3)</f>
        <v>43468</v>
      </c>
      <c r="Y6" s="8">
        <f>INDEX(Bdd!BA:BA,'FM-DT'!$B$3)</f>
        <v>43468</v>
      </c>
      <c r="Z6" s="8" t="str">
        <f ca="1">B30&amp;C30&amp;D30&amp;E30&amp;F30&amp;G30&amp;H30&amp;I30&amp;J30&amp;K30&amp;L30&amp;M30&amp;N30&amp;O30&amp;P30&amp;Q30&amp;R30</f>
        <v xml:space="preserve">Jimmy # Richard # Stéphane B # </v>
      </c>
      <c r="AA6" s="8"/>
      <c r="AB6" s="8">
        <f>INDEX(Bdd!BD:BD,'FM-DT'!$B$3)</f>
        <v>0</v>
      </c>
      <c r="AC6" s="8">
        <f>INDEX(Bdd!BE:BE,'FM-DT'!$B$3)</f>
        <v>0</v>
      </c>
      <c r="AD6" s="8">
        <f>INDEX(Bdd!BF:BF,'FM-DT'!$B$3)</f>
        <v>0</v>
      </c>
      <c r="AE6" s="8">
        <f>INDEX(Bdd!BG:BG,'FM-DT'!$B$3)</f>
        <v>0</v>
      </c>
      <c r="AF6" s="8">
        <f>INDEX(Bdd!BH:BH,'FM-DT'!$B$3)</f>
        <v>0</v>
      </c>
      <c r="AG6" s="8">
        <f>INDEX(Bdd!BI:BI,'FM-DT'!$B$3)</f>
        <v>0</v>
      </c>
      <c r="AH6" s="8">
        <f>INDEX(Bdd!BJ:BJ,'FM-DT'!$B$3)</f>
        <v>0</v>
      </c>
      <c r="AI6" s="8">
        <f>INDEX(Bdd!BK:BK,'FM-DT'!$B$3)</f>
        <v>0</v>
      </c>
      <c r="AJ6" s="8">
        <f>INDEX(Bdd!BL:BL,'FM-DT'!$B$3)</f>
        <v>0</v>
      </c>
      <c r="AK6" s="8">
        <f>INDEX(Bdd!BM:BM,'FM-DT'!$B$3)</f>
        <v>0</v>
      </c>
      <c r="AL6" s="8" t="str">
        <f>INDEX(Bdd!BN:BN,'FM-DT'!$B$3)</f>
        <v>dt13</v>
      </c>
    </row>
    <row r="8" spans="1:38" x14ac:dyDescent="0.25">
      <c r="G8" t="s">
        <v>79</v>
      </c>
      <c r="H8" t="s">
        <v>79</v>
      </c>
      <c r="I8" t="s">
        <v>75</v>
      </c>
      <c r="J8" t="s">
        <v>40</v>
      </c>
      <c r="K8" t="s">
        <v>41</v>
      </c>
      <c r="L8" t="s">
        <v>40</v>
      </c>
      <c r="M8" t="s">
        <v>76</v>
      </c>
      <c r="N8" t="s">
        <v>77</v>
      </c>
      <c r="O8" t="s">
        <v>40</v>
      </c>
      <c r="P8" t="s">
        <v>78</v>
      </c>
    </row>
    <row r="9" spans="1:38" x14ac:dyDescent="0.25">
      <c r="B9">
        <v>1</v>
      </c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  <c r="K9">
        <v>10</v>
      </c>
      <c r="L9">
        <v>11</v>
      </c>
      <c r="M9">
        <v>12</v>
      </c>
      <c r="N9">
        <v>13</v>
      </c>
      <c r="O9">
        <v>14</v>
      </c>
      <c r="P9">
        <v>15</v>
      </c>
      <c r="Q9">
        <v>16</v>
      </c>
      <c r="R9">
        <v>17</v>
      </c>
      <c r="S9">
        <v>18</v>
      </c>
      <c r="T9">
        <v>19</v>
      </c>
      <c r="U9">
        <v>20</v>
      </c>
      <c r="V9" t="s">
        <v>24</v>
      </c>
      <c r="W9" t="s">
        <v>64</v>
      </c>
      <c r="X9" t="s">
        <v>19</v>
      </c>
      <c r="Y9" t="s">
        <v>20</v>
      </c>
      <c r="Z9" t="str">
        <f>Bdd!BB21</f>
        <v>Nom</v>
      </c>
      <c r="AA9" t="s">
        <v>22</v>
      </c>
      <c r="AB9" t="s">
        <v>65</v>
      </c>
      <c r="AC9" t="s">
        <v>66</v>
      </c>
      <c r="AD9" t="s">
        <v>67</v>
      </c>
      <c r="AE9" t="s">
        <v>68</v>
      </c>
      <c r="AF9" t="s">
        <v>69</v>
      </c>
      <c r="AG9" t="s">
        <v>70</v>
      </c>
      <c r="AH9" t="s">
        <v>71</v>
      </c>
      <c r="AI9" t="s">
        <v>72</v>
      </c>
      <c r="AJ9" t="s">
        <v>73</v>
      </c>
      <c r="AK9" t="s">
        <v>74</v>
      </c>
      <c r="AL9" t="s">
        <v>90</v>
      </c>
    </row>
    <row r="10" spans="1:38" x14ac:dyDescent="0.25">
      <c r="B10" s="8">
        <v>0</v>
      </c>
      <c r="C10" s="8">
        <v>0</v>
      </c>
      <c r="D10" s="8">
        <v>0</v>
      </c>
      <c r="E10" s="8">
        <v>1</v>
      </c>
      <c r="F10" s="8">
        <v>1</v>
      </c>
      <c r="G10" s="8">
        <v>1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52" t="s">
        <v>942</v>
      </c>
      <c r="W10" s="8" t="s">
        <v>1069</v>
      </c>
      <c r="X10" s="8">
        <v>43468</v>
      </c>
      <c r="Y10" s="8">
        <v>43468</v>
      </c>
      <c r="Z10" s="8" t="str">
        <f ca="1">B34&amp;C34&amp;D34&amp;E34&amp;F34&amp;G34&amp;H34&amp;I34&amp;J34&amp;K34&amp;L34&amp;M34&amp;N34&amp;O34&amp;P34&amp;Q34&amp;R34</f>
        <v xml:space="preserve">Jimmy # Richard # Stéphane B # </v>
      </c>
      <c r="AA10" s="8"/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  <c r="AL10" s="8" t="s">
        <v>1041</v>
      </c>
    </row>
    <row r="11" spans="1:38" x14ac:dyDescent="0.25">
      <c r="AB11" s="8" t="str">
        <f>IF(AB10=1," - "&amp;Y15&amp;" ","")</f>
        <v/>
      </c>
      <c r="AC11" s="8" t="str">
        <f>IF(AC10=1," - "&amp;Y16&amp;" ","")</f>
        <v/>
      </c>
      <c r="AD11" s="8" t="str">
        <f>IF(AD10=1," - "&amp;Y17&amp;" ","")</f>
        <v/>
      </c>
      <c r="AE11" s="8" t="str">
        <f>IF(AE10=1," - "&amp;Y18&amp;" ","")</f>
        <v/>
      </c>
      <c r="AF11" s="8" t="str">
        <f>IF(AF10=1," - "&amp;Y19&amp;" ","")</f>
        <v/>
      </c>
      <c r="AG11" s="8" t="str">
        <f>IF(AG10=1," - "&amp;Y20&amp;" ","")</f>
        <v/>
      </c>
      <c r="AH11" s="8" t="str">
        <f>IF(AH10=1," - "&amp;Y21&amp;" ","")</f>
        <v/>
      </c>
      <c r="AI11" s="8" t="str">
        <f>IF(AI10=1," - "&amp;Y22&amp;" ","")</f>
        <v/>
      </c>
      <c r="AJ11" s="8" t="str">
        <f>IF(AJ10=1," - "&amp;Y23&amp;" ","")</f>
        <v/>
      </c>
      <c r="AK11" s="8" t="str">
        <f>IF(AK10=1," - "&amp;AH15&amp;" ","")</f>
        <v/>
      </c>
    </row>
    <row r="12" spans="1:38" ht="15.75" thickBot="1" x14ac:dyDescent="0.3">
      <c r="U12" t="s">
        <v>669</v>
      </c>
      <c r="Z12" s="64" t="s">
        <v>169</v>
      </c>
    </row>
    <row r="13" spans="1:38" x14ac:dyDescent="0.25">
      <c r="U13" s="8" t="str">
        <f>IFERROR(INDEX(couleur!C:C,'FM-DT'!Z13),"&amp;HFFFFFF")</f>
        <v>&amp;H000000</v>
      </c>
      <c r="X13" t="s">
        <v>199</v>
      </c>
      <c r="Z13">
        <v>2</v>
      </c>
      <c r="AA13" s="8" t="str">
        <f>IFERROR(INDEX(couleur!B:B,'FM-DT'!Z13),"&amp;HFF00FF")</f>
        <v>&amp;HFFFFFF</v>
      </c>
      <c r="AB13" s="38" t="s">
        <v>19</v>
      </c>
      <c r="AC13" s="24"/>
      <c r="AF13" s="23" t="s">
        <v>20</v>
      </c>
      <c r="AG13" s="24"/>
    </row>
    <row r="14" spans="1:38" x14ac:dyDescent="0.25">
      <c r="S14" s="8" t="s">
        <v>878</v>
      </c>
      <c r="U14" s="8" t="str">
        <f>IFERROR(INDEX(couleur!C:C,'FM-DT'!Z14),"&amp;HFFFFFF")</f>
        <v>&amp;H000000</v>
      </c>
      <c r="V14" s="166" t="s">
        <v>168</v>
      </c>
      <c r="W14" s="8" t="s">
        <v>80</v>
      </c>
      <c r="X14" s="8" t="s">
        <v>131</v>
      </c>
      <c r="Y14" s="8" t="s">
        <v>81</v>
      </c>
      <c r="Z14" s="168">
        <v>36</v>
      </c>
      <c r="AA14" s="8" t="str">
        <f>IFERROR(INDEX(couleur!B:B,'FM-DT'!Z14),"&amp;HFF00FF")</f>
        <v>&amp;H99FFFF</v>
      </c>
      <c r="AB14" s="171">
        <f>X6</f>
        <v>43468</v>
      </c>
      <c r="AC14" s="26"/>
      <c r="AF14" s="25">
        <f>Y6</f>
        <v>43468</v>
      </c>
      <c r="AG14" s="26"/>
    </row>
    <row r="15" spans="1:38" x14ac:dyDescent="0.25">
      <c r="S15" s="8" t="b">
        <v>0</v>
      </c>
      <c r="U15" s="8" t="str">
        <f>IFERROR(INDEX(couleur!C:C,'FM-DT'!Z15),"&amp;HFFFFFF")</f>
        <v>&amp;H000000</v>
      </c>
      <c r="V15" s="167">
        <v>2</v>
      </c>
      <c r="W15" s="8">
        <v>1</v>
      </c>
      <c r="X15" s="10" t="s">
        <v>83</v>
      </c>
      <c r="Y15" s="10" t="s">
        <v>83</v>
      </c>
      <c r="Z15" s="168">
        <v>34</v>
      </c>
      <c r="AA15" s="8" t="str">
        <f>IFERROR(INDEX(couleur!B:B,'FM-DT'!Z15),"&amp;HFF00FF")</f>
        <v>&amp;HFFFFCC</v>
      </c>
      <c r="AB15" s="72" t="s">
        <v>42</v>
      </c>
      <c r="AC15" s="26">
        <f>DAY(AB14)</f>
        <v>3</v>
      </c>
      <c r="AF15" s="27" t="s">
        <v>42</v>
      </c>
      <c r="AG15" s="26">
        <f>DAY(AF14)</f>
        <v>3</v>
      </c>
    </row>
    <row r="16" spans="1:38" x14ac:dyDescent="0.25">
      <c r="S16" s="8" t="b">
        <v>0</v>
      </c>
      <c r="U16" s="8" t="str">
        <f>IFERROR(INDEX(couleur!C:C,'FM-DT'!Z16),"&amp;HFFFFFF")</f>
        <v>&amp;H000000</v>
      </c>
      <c r="V16" s="167">
        <v>3</v>
      </c>
      <c r="W16" s="8">
        <v>2</v>
      </c>
      <c r="X16" s="10" t="s">
        <v>99</v>
      </c>
      <c r="Y16" s="10" t="s">
        <v>99</v>
      </c>
      <c r="Z16" s="168">
        <v>45</v>
      </c>
      <c r="AA16" s="8" t="str">
        <f>IFERROR(INDEX(couleur!B:B,'FM-DT'!Z16),"&amp;HFF00FF")</f>
        <v>&amp;H0099FF</v>
      </c>
      <c r="AB16" s="72" t="s">
        <v>82</v>
      </c>
      <c r="AC16" s="26">
        <f>MONTH(AB14)</f>
        <v>1</v>
      </c>
      <c r="AF16" s="27" t="s">
        <v>82</v>
      </c>
      <c r="AG16" s="26">
        <f>MONTH(AF14)</f>
        <v>1</v>
      </c>
    </row>
    <row r="17" spans="2:34" ht="15.75" thickBot="1" x14ac:dyDescent="0.3">
      <c r="S17" s="8" t="b">
        <v>0</v>
      </c>
      <c r="U17" s="8" t="str">
        <f>IFERROR(INDEX(couleur!C:C,'FM-DT'!Z17),"&amp;HFFFFFF")</f>
        <v>&amp;H000000</v>
      </c>
      <c r="V17" s="167">
        <v>4</v>
      </c>
      <c r="W17" s="8">
        <v>3</v>
      </c>
      <c r="X17" s="10" t="s">
        <v>84</v>
      </c>
      <c r="Y17" s="10" t="s">
        <v>84</v>
      </c>
      <c r="Z17" s="168">
        <v>20</v>
      </c>
      <c r="AA17" s="8" t="str">
        <f>IFERROR(INDEX(couleur!B:B,'FM-DT'!Z17),"&amp;HFF00FF")</f>
        <v>&amp;HFFFFCC</v>
      </c>
      <c r="AB17" s="39" t="s">
        <v>39</v>
      </c>
      <c r="AC17" s="29">
        <f>YEAR(AB14)</f>
        <v>2019</v>
      </c>
      <c r="AF17" s="28" t="s">
        <v>39</v>
      </c>
      <c r="AG17" s="29">
        <f>YEAR(AF14)</f>
        <v>2019</v>
      </c>
    </row>
    <row r="18" spans="2:34" x14ac:dyDescent="0.25">
      <c r="S18" s="8" t="b">
        <v>0</v>
      </c>
      <c r="U18" s="8" t="str">
        <f>IFERROR(INDEX(couleur!C:C,'FM-DT'!Z18),"&amp;HFFFFFF")</f>
        <v>&amp;H000000</v>
      </c>
      <c r="V18" s="167">
        <v>5</v>
      </c>
      <c r="W18" s="8">
        <v>4</v>
      </c>
      <c r="X18" s="10" t="s">
        <v>85</v>
      </c>
      <c r="Y18" s="10" t="s">
        <v>954</v>
      </c>
      <c r="Z18" s="168">
        <v>35</v>
      </c>
      <c r="AA18" s="8" t="str">
        <f>IFERROR(INDEX(couleur!B:B,'FM-DT'!Z18),"&amp;HFF00FF")</f>
        <v>&amp;HCCFFCC</v>
      </c>
    </row>
    <row r="19" spans="2:34" ht="15.75" thickBot="1" x14ac:dyDescent="0.3">
      <c r="S19" s="8" t="b">
        <v>0</v>
      </c>
      <c r="U19" s="8" t="str">
        <f>IFERROR(INDEX(couleur!C:C,'FM-DT'!Z19),"&amp;HFFFFFF")</f>
        <v>&amp;H000000</v>
      </c>
      <c r="V19" s="167">
        <v>6</v>
      </c>
      <c r="W19" s="8">
        <v>5</v>
      </c>
      <c r="X19" s="10" t="s">
        <v>128</v>
      </c>
      <c r="Y19" s="10" t="s">
        <v>923</v>
      </c>
      <c r="Z19" s="168">
        <v>22</v>
      </c>
      <c r="AA19" s="8" t="str">
        <f>IFERROR(INDEX(couleur!B:B,'FM-DT'!Z19),"&amp;HFF00FF")</f>
        <v>&amp;H8080FF</v>
      </c>
      <c r="AB19" t="s">
        <v>88</v>
      </c>
      <c r="AF19" t="s">
        <v>88</v>
      </c>
    </row>
    <row r="20" spans="2:34" ht="15.75" thickBot="1" x14ac:dyDescent="0.3">
      <c r="S20" s="8" t="b">
        <v>0</v>
      </c>
      <c r="U20" s="8" t="str">
        <f>IFERROR(INDEX(couleur!C:C,'FM-DT'!Z20),"&amp;HFFFFFF")</f>
        <v>&amp;H000000</v>
      </c>
      <c r="V20" s="167">
        <v>7</v>
      </c>
      <c r="W20" s="8">
        <v>6</v>
      </c>
      <c r="X20" s="10" t="s">
        <v>100</v>
      </c>
      <c r="Y20" s="10" t="s">
        <v>100</v>
      </c>
      <c r="Z20" s="168">
        <v>40</v>
      </c>
      <c r="AA20" s="8" t="str">
        <f>IFERROR(INDEX(couleur!B:B,'FM-DT'!Z20),"&amp;HFF00FF")</f>
        <v>&amp;H99CCFF</v>
      </c>
      <c r="AB20" s="38" t="s">
        <v>19</v>
      </c>
      <c r="AC20" s="24"/>
      <c r="AF20" s="23" t="s">
        <v>20</v>
      </c>
      <c r="AG20" s="24"/>
    </row>
    <row r="21" spans="2:34" x14ac:dyDescent="0.25">
      <c r="S21" s="8" t="b">
        <v>0</v>
      </c>
      <c r="U21" s="8" t="str">
        <f>IFERROR(INDEX(couleur!C:C,'FM-DT'!Z21),"&amp;HFFFFFF")</f>
        <v>&amp;H000000</v>
      </c>
      <c r="V21" s="167">
        <v>8</v>
      </c>
      <c r="W21" s="8">
        <v>7</v>
      </c>
      <c r="X21" s="10" t="s">
        <v>101</v>
      </c>
      <c r="Y21" s="10" t="s">
        <v>101</v>
      </c>
      <c r="Z21" s="168">
        <v>24</v>
      </c>
      <c r="AA21" s="8" t="str">
        <f>IFERROR(INDEX(couleur!B:B,'FM-DT'!Z21),"&amp;HFF00FF")</f>
        <v>&amp;HFFCCCC</v>
      </c>
      <c r="AB21" s="171"/>
      <c r="AC21" s="26"/>
      <c r="AD21" s="30" t="s">
        <v>87</v>
      </c>
      <c r="AF21" s="25"/>
      <c r="AG21" s="26"/>
      <c r="AH21" s="30" t="s">
        <v>87</v>
      </c>
    </row>
    <row r="22" spans="2:34" x14ac:dyDescent="0.25">
      <c r="S22" s="8" t="b">
        <v>0</v>
      </c>
      <c r="U22" s="8" t="str">
        <f>IFERROR(INDEX(couleur!C:C,'FM-DT'!Z22),"&amp;HFFFFFF")</f>
        <v>&amp;H000000</v>
      </c>
      <c r="V22" s="167">
        <v>9</v>
      </c>
      <c r="W22" s="8">
        <v>8</v>
      </c>
      <c r="X22" s="10" t="s">
        <v>129</v>
      </c>
      <c r="Y22" s="10" t="s">
        <v>890</v>
      </c>
      <c r="Z22" s="168">
        <v>24</v>
      </c>
      <c r="AA22" s="8" t="str">
        <f>IFERROR(INDEX(couleur!B:B,'FM-DT'!Z22),"&amp;HFF00FF")</f>
        <v>&amp;HFFCCCC</v>
      </c>
      <c r="AB22" s="72" t="s">
        <v>42</v>
      </c>
      <c r="AC22" s="26">
        <v>3</v>
      </c>
      <c r="AD22" s="31">
        <f ca="1">DAY(TODAY())</f>
        <v>31</v>
      </c>
      <c r="AF22" s="27" t="s">
        <v>42</v>
      </c>
      <c r="AG22" s="26">
        <v>3</v>
      </c>
      <c r="AH22" s="31">
        <f ca="1">DAY(TODAY())</f>
        <v>31</v>
      </c>
    </row>
    <row r="23" spans="2:34" x14ac:dyDescent="0.25">
      <c r="S23" s="8" t="b">
        <v>0</v>
      </c>
      <c r="U23" s="8" t="str">
        <f>IFERROR(INDEX(couleur!C:C,'FM-DT'!Z23),"&amp;HFFFFFF")</f>
        <v>&amp;H000000</v>
      </c>
      <c r="V23" s="167">
        <v>10</v>
      </c>
      <c r="W23" s="8">
        <v>9</v>
      </c>
      <c r="X23" s="10" t="s">
        <v>102</v>
      </c>
      <c r="Y23" s="10" t="s">
        <v>102</v>
      </c>
      <c r="Z23" s="169">
        <v>38</v>
      </c>
      <c r="AA23" s="8" t="str">
        <f>IFERROR(INDEX(couleur!B:B,'FM-DT'!Z23),"&amp;HFF00FF")</f>
        <v>&amp;HCC99FF</v>
      </c>
      <c r="AB23" s="72" t="s">
        <v>82</v>
      </c>
      <c r="AC23" s="26">
        <v>1</v>
      </c>
      <c r="AD23" s="31">
        <f ca="1">MONTH(TODAY())</f>
        <v>12</v>
      </c>
      <c r="AF23" s="27" t="s">
        <v>82</v>
      </c>
      <c r="AG23" s="26">
        <v>1</v>
      </c>
      <c r="AH23" s="31">
        <f ca="1">MONTH(TODAY())</f>
        <v>12</v>
      </c>
    </row>
    <row r="24" spans="2:34" ht="15.75" thickBot="1" x14ac:dyDescent="0.3">
      <c r="U24" s="8" t="str">
        <f>IFERROR(INDEX(couleur!C:C,'FM-DT'!Z24),"&amp;HFFFFFF")</f>
        <v>&amp;HFFFFFF</v>
      </c>
      <c r="X24" s="172" t="s">
        <v>198</v>
      </c>
      <c r="Z24" s="170">
        <v>3</v>
      </c>
      <c r="AA24" s="8" t="str">
        <f>IFERROR(INDEX(couleur!B:B,'FM-DT'!Z24),"&amp;HFF00FF")</f>
        <v>&amp;H0000FF</v>
      </c>
      <c r="AB24" s="39" t="s">
        <v>39</v>
      </c>
      <c r="AC24" s="29">
        <v>2019</v>
      </c>
      <c r="AD24" s="32">
        <f ca="1">YEAR(TODAY())</f>
        <v>2018</v>
      </c>
      <c r="AF24" s="28" t="s">
        <v>39</v>
      </c>
      <c r="AG24" s="29">
        <v>2019</v>
      </c>
      <c r="AH24" s="32">
        <f ca="1">YEAR(TODAY())</f>
        <v>2018</v>
      </c>
    </row>
    <row r="25" spans="2:34" ht="15.75" thickBot="1" x14ac:dyDescent="0.3"/>
    <row r="26" spans="2:34" x14ac:dyDescent="0.25">
      <c r="W26" s="23" t="s">
        <v>89</v>
      </c>
      <c r="X26" s="38"/>
      <c r="Y26" s="24"/>
      <c r="AA26" s="8" t="s">
        <v>615</v>
      </c>
      <c r="AB26" s="7">
        <f ca="1">IFERROR(DATE(AC24,AC23,AC22),TODAY())</f>
        <v>43468</v>
      </c>
      <c r="AF26" s="7">
        <f ca="1">IFERROR(DATE(AG24,AG23,AG22),TODAY())</f>
        <v>43468</v>
      </c>
      <c r="AG26" s="7"/>
    </row>
    <row r="27" spans="2:34" ht="15.75" thickBot="1" x14ac:dyDescent="0.3">
      <c r="U27" t="s">
        <v>984</v>
      </c>
      <c r="W27" s="28" t="str">
        <f>IF(V10="",""," ")&amp;AB11&amp;AC11&amp;AD11&amp;AF11&amp;AG11&amp;AH11&amp;AI11&amp;AJ11&amp;AK11&amp;AL10&amp;" - "</f>
        <v xml:space="preserve"> dt13 - </v>
      </c>
      <c r="X27" s="39"/>
      <c r="Y27" s="29"/>
    </row>
    <row r="28" spans="2:34" x14ac:dyDescent="0.25">
      <c r="U28">
        <v>6</v>
      </c>
      <c r="AB28" s="18" t="str">
        <f ca="1">INDEX($AB$29:$AB$35,WEEKDAY(AB26))         &amp;" "&amp;  DAY(AB26)   &amp;    IF(DAY(AB26)=1,"er "," ")   &amp;    INDEX($AC$29:$AC$40,MONTH(AB26))&amp;" "&amp;YEAR(AB26)</f>
        <v>jeudi 3 Janvier 2019</v>
      </c>
      <c r="AF28" s="18" t="str">
        <f ca="1">INDEX($AB$29:$AB$35,WEEKDAY(AF26))         &amp;" "&amp;  DAY(AF26)   &amp;    IF(DAY(AF26)=1,"er "," ")   &amp;    INDEX($AC$29:$AC$40,MONTH(AF26))&amp;" "&amp;YEAR(AF26)</f>
        <v>jeudi 3 Janvier 2019</v>
      </c>
    </row>
    <row r="29" spans="2:34" x14ac:dyDescent="0.25">
      <c r="U29" t="s">
        <v>123</v>
      </c>
      <c r="X29" s="10" t="s">
        <v>83</v>
      </c>
      <c r="Y29" s="10" t="s">
        <v>83</v>
      </c>
      <c r="AB29" t="s">
        <v>144</v>
      </c>
      <c r="AC29" t="s">
        <v>151</v>
      </c>
    </row>
    <row r="30" spans="2:34" x14ac:dyDescent="0.25">
      <c r="B30" s="8" t="str">
        <f t="shared" ref="B30:R30" si="1">IF(B10=1,INDEX(Agent,B9)&amp;" # ","")</f>
        <v/>
      </c>
      <c r="C30" s="8" t="str">
        <f t="shared" si="1"/>
        <v/>
      </c>
      <c r="D30" s="8" t="str">
        <f t="shared" si="1"/>
        <v/>
      </c>
      <c r="E30" s="8" t="str">
        <f t="shared" ca="1" si="1"/>
        <v xml:space="preserve">Jimmy # </v>
      </c>
      <c r="F30" s="8" t="str">
        <f t="shared" ca="1" si="1"/>
        <v xml:space="preserve">Richard # </v>
      </c>
      <c r="G30" s="8" t="str">
        <f t="shared" ca="1" si="1"/>
        <v xml:space="preserve">Stéphane B # </v>
      </c>
      <c r="H30" s="8" t="str">
        <f t="shared" si="1"/>
        <v/>
      </c>
      <c r="I30" s="8" t="str">
        <f t="shared" si="1"/>
        <v/>
      </c>
      <c r="J30" s="8" t="str">
        <f t="shared" si="1"/>
        <v/>
      </c>
      <c r="K30" s="8" t="str">
        <f t="shared" si="1"/>
        <v/>
      </c>
      <c r="L30" s="8" t="str">
        <f t="shared" si="1"/>
        <v/>
      </c>
      <c r="M30" s="8" t="str">
        <f t="shared" si="1"/>
        <v/>
      </c>
      <c r="N30" s="8" t="str">
        <f t="shared" si="1"/>
        <v/>
      </c>
      <c r="O30" s="8" t="str">
        <f t="shared" si="1"/>
        <v/>
      </c>
      <c r="P30" s="8" t="str">
        <f t="shared" si="1"/>
        <v/>
      </c>
      <c r="Q30" s="8" t="str">
        <f t="shared" si="1"/>
        <v/>
      </c>
      <c r="R30" s="8" t="str">
        <f t="shared" si="1"/>
        <v/>
      </c>
      <c r="U30">
        <f>IFERROR(INDEX(tableau_congé!C:C,'FM-DT'!U28),22)</f>
        <v>25</v>
      </c>
      <c r="X30" s="10" t="s">
        <v>99</v>
      </c>
      <c r="Y30" s="10" t="s">
        <v>99</v>
      </c>
      <c r="AB30" t="s">
        <v>145</v>
      </c>
      <c r="AC30" t="s">
        <v>152</v>
      </c>
    </row>
    <row r="31" spans="2:34" x14ac:dyDescent="0.25">
      <c r="X31" s="10" t="s">
        <v>84</v>
      </c>
      <c r="Y31" s="10" t="s">
        <v>84</v>
      </c>
      <c r="AB31" t="s">
        <v>146</v>
      </c>
      <c r="AC31" t="s">
        <v>153</v>
      </c>
    </row>
    <row r="32" spans="2:34" x14ac:dyDescent="0.25">
      <c r="X32" s="10" t="s">
        <v>85</v>
      </c>
      <c r="Y32" s="10" t="s">
        <v>85</v>
      </c>
      <c r="AB32" t="s">
        <v>147</v>
      </c>
      <c r="AC32" t="s">
        <v>154</v>
      </c>
    </row>
    <row r="33" spans="2:29" x14ac:dyDescent="0.25">
      <c r="X33" s="10" t="s">
        <v>128</v>
      </c>
      <c r="Y33" s="10" t="s">
        <v>128</v>
      </c>
      <c r="AB33" t="s">
        <v>148</v>
      </c>
      <c r="AC33" t="s">
        <v>155</v>
      </c>
    </row>
    <row r="34" spans="2:29" x14ac:dyDescent="0.25">
      <c r="B34" s="8" t="str">
        <f>B30</f>
        <v/>
      </c>
      <c r="C34" s="8" t="str">
        <f t="shared" ref="C34:R34" si="2">C30</f>
        <v/>
      </c>
      <c r="D34" s="8" t="str">
        <f t="shared" si="2"/>
        <v/>
      </c>
      <c r="E34" s="8" t="str">
        <f t="shared" ca="1" si="2"/>
        <v xml:space="preserve">Jimmy # </v>
      </c>
      <c r="F34" s="8" t="str">
        <f t="shared" ca="1" si="2"/>
        <v xml:space="preserve">Richard # </v>
      </c>
      <c r="G34" s="8" t="str">
        <f t="shared" ca="1" si="2"/>
        <v xml:space="preserve">Stéphane B # </v>
      </c>
      <c r="H34" s="8" t="str">
        <f t="shared" si="2"/>
        <v/>
      </c>
      <c r="I34" s="8" t="str">
        <f t="shared" si="2"/>
        <v/>
      </c>
      <c r="J34" s="8" t="str">
        <f t="shared" si="2"/>
        <v/>
      </c>
      <c r="K34" s="8" t="str">
        <f t="shared" si="2"/>
        <v/>
      </c>
      <c r="L34" s="8" t="str">
        <f t="shared" si="2"/>
        <v/>
      </c>
      <c r="M34" s="8" t="str">
        <f t="shared" si="2"/>
        <v/>
      </c>
      <c r="N34" s="8" t="str">
        <f t="shared" si="2"/>
        <v/>
      </c>
      <c r="O34" s="8" t="str">
        <f t="shared" si="2"/>
        <v/>
      </c>
      <c r="P34" s="8" t="str">
        <f t="shared" si="2"/>
        <v/>
      </c>
      <c r="Q34" s="8" t="str">
        <f t="shared" si="2"/>
        <v/>
      </c>
      <c r="R34" s="8" t="str">
        <f t="shared" si="2"/>
        <v/>
      </c>
      <c r="X34" s="10" t="s">
        <v>100</v>
      </c>
      <c r="Y34" s="10" t="s">
        <v>100</v>
      </c>
      <c r="AB34" t="s">
        <v>149</v>
      </c>
      <c r="AC34" t="s">
        <v>156</v>
      </c>
    </row>
    <row r="35" spans="2:29" x14ac:dyDescent="0.25">
      <c r="X35" s="10" t="s">
        <v>101</v>
      </c>
      <c r="Y35" s="10" t="s">
        <v>101</v>
      </c>
      <c r="AB35" t="s">
        <v>150</v>
      </c>
      <c r="AC35" t="s">
        <v>157</v>
      </c>
    </row>
    <row r="36" spans="2:29" x14ac:dyDescent="0.25">
      <c r="X36" s="8" t="s">
        <v>129</v>
      </c>
      <c r="Y36" s="8" t="s">
        <v>130</v>
      </c>
      <c r="AC36" t="s">
        <v>158</v>
      </c>
    </row>
    <row r="37" spans="2:29" x14ac:dyDescent="0.25">
      <c r="X37" s="8" t="s">
        <v>102</v>
      </c>
      <c r="Y37" s="8" t="s">
        <v>102</v>
      </c>
      <c r="AC37" t="s">
        <v>159</v>
      </c>
    </row>
    <row r="38" spans="2:29" x14ac:dyDescent="0.25">
      <c r="AC38" t="s">
        <v>160</v>
      </c>
    </row>
    <row r="39" spans="2:29" x14ac:dyDescent="0.25">
      <c r="AC39" t="s">
        <v>161</v>
      </c>
    </row>
    <row r="40" spans="2:29" x14ac:dyDescent="0.25">
      <c r="AC40" t="s">
        <v>162</v>
      </c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BV910"/>
  <sheetViews>
    <sheetView workbookViewId="0">
      <selection activeCell="A2" sqref="A2:BN42"/>
    </sheetView>
  </sheetViews>
  <sheetFormatPr baseColWidth="10" defaultColWidth="3.7109375" defaultRowHeight="21.75" customHeight="1" x14ac:dyDescent="0.25"/>
  <cols>
    <col min="1" max="51" width="1.5703125" customWidth="1"/>
    <col min="52" max="53" width="13.85546875" customWidth="1"/>
    <col min="55" max="55" width="12.140625" customWidth="1"/>
    <col min="68" max="68" width="7.28515625" customWidth="1"/>
    <col min="69" max="69" width="4" bestFit="1" customWidth="1"/>
    <col min="72" max="72" width="8" customWidth="1"/>
    <col min="78" max="78" width="5.7109375" bestFit="1" customWidth="1"/>
  </cols>
  <sheetData>
    <row r="1" spans="1:74" ht="21.75" customHeight="1" thickBot="1" x14ac:dyDescent="0.3">
      <c r="BP1" t="b">
        <f>IF($BQ$1&gt;0,     IF($BQ$1&lt;366,TRUE,FALSE), FALSE       )</f>
        <v>1</v>
      </c>
      <c r="BQ1" s="179">
        <v>1</v>
      </c>
      <c r="BR1" t="s">
        <v>4</v>
      </c>
      <c r="BT1" t="s">
        <v>891</v>
      </c>
    </row>
    <row r="2" spans="1:74" s="144" customFormat="1" ht="24.75" customHeight="1" x14ac:dyDescent="0.25">
      <c r="A2" s="193">
        <f>IF(AZ2&lt;tableau!$N$5,ROW(),"")</f>
        <v>2</v>
      </c>
      <c r="B2" s="194" t="str">
        <f>IF(tableau!N$5=$AZ2,ROW(),"")</f>
        <v/>
      </c>
      <c r="C2" s="194" t="str">
        <f>IF(tableau!O$5=$AZ2,ROW(),"")</f>
        <v/>
      </c>
      <c r="D2" s="194" t="str">
        <f>IF(tableau!P$5=$AZ2,ROW(),"")</f>
        <v/>
      </c>
      <c r="E2" s="194" t="str">
        <f>IF(tableau!Q$5=$AZ2,ROW(),"")</f>
        <v/>
      </c>
      <c r="F2" s="194" t="str">
        <f>IF(tableau!R$5=$AZ2,ROW(),"")</f>
        <v/>
      </c>
      <c r="G2" s="194" t="str">
        <f>IF(tableau!S$5=$AZ2,ROW(),"")</f>
        <v/>
      </c>
      <c r="H2" s="194" t="str">
        <f>IF(tableau!T$5=$AZ2,ROW(),"")</f>
        <v/>
      </c>
      <c r="I2" s="195"/>
      <c r="J2" s="193" t="str">
        <f>IF(tableau!N$5=$BA2,ROW(),"")</f>
        <v/>
      </c>
      <c r="K2" s="193" t="str">
        <f>IF(tableau!O$5=$BA2,ROW(),"")</f>
        <v/>
      </c>
      <c r="L2" s="193" t="str">
        <f>IF(tableau!P$5=$BA2,ROW(),"")</f>
        <v/>
      </c>
      <c r="M2" s="193" t="str">
        <f>IF(tableau!Q$5=$BA2,ROW(),"")</f>
        <v/>
      </c>
      <c r="N2" s="193" t="str">
        <f>IF(tableau!R$5=$BA2,ROW(),"")</f>
        <v/>
      </c>
      <c r="O2" s="193" t="str">
        <f>IF(tableau!S$5=$BA2,ROW(),"")</f>
        <v/>
      </c>
      <c r="P2" s="193" t="str">
        <f>IF(tableau!T$5=$BA2,ROW(),"")</f>
        <v/>
      </c>
      <c r="Q2" s="193" t="str">
        <f>IF($BA2&gt;tableau!$T$5,ROW(),"")</f>
        <v/>
      </c>
      <c r="R2" s="195"/>
      <c r="S2" s="193" t="str">
        <f>IF(AND(SUM(J2:$Q2)&gt;0,SUM($A2:B2)&gt;0),ROW(),"")</f>
        <v/>
      </c>
      <c r="T2" s="193" t="str">
        <f>IF(AND(SUM(K2:$Q2)&gt;0,SUM($A2:C2)&gt;0),ROW(),"")</f>
        <v/>
      </c>
      <c r="U2" s="193" t="str">
        <f>IF(AND(SUM(L2:$Q2)&gt;0,SUM($A2:D2)&gt;0),ROW(),"")</f>
        <v/>
      </c>
      <c r="V2" s="193" t="str">
        <f>IF(AND(SUM(M2:$Q2)&gt;0,SUM($A2:E2)&gt;0),ROW(),"")</f>
        <v/>
      </c>
      <c r="W2" s="193" t="str">
        <f>IF(AND(SUM(N2:$Q2)&gt;0,SUM($A2:F2)&gt;0),ROW(),"")</f>
        <v/>
      </c>
      <c r="X2" s="193" t="str">
        <f>IF(AND(SUM(O2:$Q2)&gt;0,SUM($A2:G2)&gt;0),ROW(),"")</f>
        <v/>
      </c>
      <c r="Y2" s="193" t="str">
        <f>IF(AND(SUM(P2:$Q2)&gt;0,SUM($A2:H2)&gt;0),ROW(),"")</f>
        <v/>
      </c>
      <c r="Z2" s="65"/>
      <c r="AA2" s="65">
        <v>5</v>
      </c>
      <c r="AB2" s="196"/>
      <c r="AC2" s="197">
        <f>ROW()</f>
        <v>2</v>
      </c>
      <c r="AD2" s="172">
        <v>0</v>
      </c>
      <c r="AE2" s="172">
        <v>0</v>
      </c>
      <c r="AF2" s="172">
        <v>0</v>
      </c>
      <c r="AG2" s="172">
        <v>0</v>
      </c>
      <c r="AH2" s="172">
        <v>0</v>
      </c>
      <c r="AI2" s="172">
        <v>0</v>
      </c>
      <c r="AJ2" s="172">
        <v>0</v>
      </c>
      <c r="AK2" s="172">
        <v>0</v>
      </c>
      <c r="AL2" s="172">
        <v>0</v>
      </c>
      <c r="AM2" s="172">
        <v>0</v>
      </c>
      <c r="AN2" s="172">
        <v>0</v>
      </c>
      <c r="AO2" s="172">
        <v>0</v>
      </c>
      <c r="AP2" s="172">
        <v>0</v>
      </c>
      <c r="AQ2" s="172">
        <v>0</v>
      </c>
      <c r="AR2" s="172">
        <v>0</v>
      </c>
      <c r="AS2" s="172">
        <v>0</v>
      </c>
      <c r="AT2" s="172">
        <v>0</v>
      </c>
      <c r="AU2" s="172">
        <v>0</v>
      </c>
      <c r="AV2" s="172">
        <v>0</v>
      </c>
      <c r="AW2" s="172">
        <v>0</v>
      </c>
      <c r="AX2" s="172" t="s">
        <v>1001</v>
      </c>
      <c r="AY2" s="64" t="s">
        <v>1021</v>
      </c>
      <c r="AZ2" s="211">
        <v>1</v>
      </c>
      <c r="BA2" s="211">
        <v>1</v>
      </c>
      <c r="BB2" s="64" t="s">
        <v>35</v>
      </c>
      <c r="BC2" s="64" t="e">
        <f>INDEX(Feuil1!$B$1:$B$7,WEEKDAY(AZ2))&amp;" "&amp;DAY(AZ2)&amp;" "&amp;INDEX(Feuil1!$A$1:$A$12,MONTH(Bdd!AZ2))&amp;" "&amp;YEAR(AZ2)&amp;IF(AZ2=BA2,""," au "&amp;INDEX(Feuil1!$B$1:$B$7,WEEKDAY(BA2))&amp;" "&amp;DAY(BA2)&amp;" "&amp;INDEX(Feuil1!$A$1:$A$12,MONTH(Bdd!BA2))&amp;" "&amp;YEAR(BA2))</f>
        <v>#VALUE!</v>
      </c>
      <c r="BD2" s="64">
        <v>0</v>
      </c>
      <c r="BE2" s="64">
        <v>1</v>
      </c>
      <c r="BF2" s="64">
        <v>0</v>
      </c>
      <c r="BG2" s="64">
        <v>0</v>
      </c>
      <c r="BH2" s="64">
        <v>0</v>
      </c>
      <c r="BI2" s="64">
        <v>0</v>
      </c>
      <c r="BJ2" s="64">
        <v>0</v>
      </c>
      <c r="BK2" s="64">
        <v>0</v>
      </c>
      <c r="BL2" s="64">
        <v>0</v>
      </c>
      <c r="BM2" s="64">
        <v>0</v>
      </c>
      <c r="BN2" s="196" t="s">
        <v>35</v>
      </c>
      <c r="BT2" s="144" t="b">
        <f ca="1">BA2&lt;(TODAY()-IF($BP$1,$BQ$1,365))</f>
        <v>1</v>
      </c>
      <c r="BV2" s="144" t="str">
        <f ca="1">IF(BT2,"",ROW())</f>
        <v/>
      </c>
    </row>
    <row r="3" spans="1:74" ht="24.75" customHeight="1" x14ac:dyDescent="0.25">
      <c r="A3" s="193">
        <f>IF(AZ3&lt;tableau!$N$5,ROW(),"")</f>
        <v>3</v>
      </c>
      <c r="B3" s="194" t="str">
        <f>IF(tableau!N$5=$AZ3,ROW(),"")</f>
        <v/>
      </c>
      <c r="C3" s="194" t="str">
        <f>IF(tableau!O$5=$AZ3,ROW(),"")</f>
        <v/>
      </c>
      <c r="D3" s="194" t="str">
        <f>IF(tableau!P$5=$AZ3,ROW(),"")</f>
        <v/>
      </c>
      <c r="E3" s="194" t="str">
        <f>IF(tableau!Q$5=$AZ3,ROW(),"")</f>
        <v/>
      </c>
      <c r="F3" s="194" t="str">
        <f>IF(tableau!R$5=$AZ3,ROW(),"")</f>
        <v/>
      </c>
      <c r="G3" s="194" t="str">
        <f>IF(tableau!S$5=$AZ3,ROW(),"")</f>
        <v/>
      </c>
      <c r="H3" s="194" t="str">
        <f>IF(tableau!T$5=$AZ3,ROW(),"")</f>
        <v/>
      </c>
      <c r="I3" s="195"/>
      <c r="J3" s="193" t="str">
        <f>IF(tableau!N$5=$BA3,ROW(),"")</f>
        <v/>
      </c>
      <c r="K3" s="193" t="str">
        <f>IF(tableau!O$5=$BA3,ROW(),"")</f>
        <v/>
      </c>
      <c r="L3" s="193" t="str">
        <f>IF(tableau!P$5=$BA3,ROW(),"")</f>
        <v/>
      </c>
      <c r="M3" s="193" t="str">
        <f>IF(tableau!Q$5=$BA3,ROW(),"")</f>
        <v/>
      </c>
      <c r="N3" s="193" t="str">
        <f>IF(tableau!R$5=$BA3,ROW(),"")</f>
        <v/>
      </c>
      <c r="O3" s="193" t="str">
        <f>IF(tableau!S$5=$BA3,ROW(),"")</f>
        <v/>
      </c>
      <c r="P3" s="193" t="str">
        <f>IF(tableau!T$5=$BA3,ROW(),"")</f>
        <v/>
      </c>
      <c r="Q3" s="193" t="str">
        <f>IF($BA3&gt;tableau!$T$5,ROW(),"")</f>
        <v/>
      </c>
      <c r="R3" s="195"/>
      <c r="S3" s="193" t="str">
        <f>IF(AND(SUM(J3:$Q3)&gt;0,SUM($A3:B3)&gt;0),ROW(),"")</f>
        <v/>
      </c>
      <c r="T3" s="193" t="str">
        <f>IF(AND(SUM(K3:$Q3)&gt;0,SUM($A3:C3)&gt;0),ROW(),"")</f>
        <v/>
      </c>
      <c r="U3" s="193" t="str">
        <f>IF(AND(SUM(L3:$Q3)&gt;0,SUM($A3:D3)&gt;0),ROW(),"")</f>
        <v/>
      </c>
      <c r="V3" s="193" t="str">
        <f>IF(AND(SUM(M3:$Q3)&gt;0,SUM($A3:E3)&gt;0),ROW(),"")</f>
        <v/>
      </c>
      <c r="W3" s="193" t="str">
        <f>IF(AND(SUM(N3:$Q3)&gt;0,SUM($A3:F3)&gt;0),ROW(),"")</f>
        <v/>
      </c>
      <c r="X3" s="193" t="str">
        <f>IF(AND(SUM(O3:$Q3)&gt;0,SUM($A3:G3)&gt;0),ROW(),"")</f>
        <v/>
      </c>
      <c r="Y3" s="193" t="str">
        <f>IF(AND(SUM(P3:$Q3)&gt;0,SUM($A3:H3)&gt;0),ROW(),"")</f>
        <v/>
      </c>
      <c r="Z3" s="65"/>
      <c r="AA3" s="65">
        <v>6</v>
      </c>
      <c r="AB3" s="196"/>
      <c r="AC3" s="197">
        <f>ROW()</f>
        <v>3</v>
      </c>
      <c r="AD3" s="172">
        <v>0</v>
      </c>
      <c r="AE3" s="172">
        <v>1</v>
      </c>
      <c r="AF3" s="172">
        <v>0</v>
      </c>
      <c r="AG3" s="172">
        <v>0</v>
      </c>
      <c r="AH3" s="172">
        <v>0</v>
      </c>
      <c r="AI3" s="172">
        <v>0</v>
      </c>
      <c r="AJ3" s="172">
        <v>0</v>
      </c>
      <c r="AK3" s="172">
        <v>0</v>
      </c>
      <c r="AL3" s="172">
        <v>0</v>
      </c>
      <c r="AM3" s="172">
        <v>0</v>
      </c>
      <c r="AN3" s="172">
        <v>0</v>
      </c>
      <c r="AO3" s="172">
        <v>0</v>
      </c>
      <c r="AP3" s="172">
        <v>0</v>
      </c>
      <c r="AQ3" s="172">
        <v>0</v>
      </c>
      <c r="AR3" s="172">
        <v>0</v>
      </c>
      <c r="AS3" s="172">
        <v>0</v>
      </c>
      <c r="AT3" s="172">
        <v>0</v>
      </c>
      <c r="AU3" s="172">
        <v>0</v>
      </c>
      <c r="AV3" s="172">
        <v>0</v>
      </c>
      <c r="AW3" s="172">
        <v>0</v>
      </c>
      <c r="AX3" s="172" t="s">
        <v>960</v>
      </c>
      <c r="AY3" s="64" t="s">
        <v>969</v>
      </c>
      <c r="AZ3" s="211">
        <v>43451</v>
      </c>
      <c r="BA3" s="211">
        <v>43462</v>
      </c>
      <c r="BB3" s="64" t="s">
        <v>970</v>
      </c>
      <c r="BC3" s="64" t="e">
        <f>INDEX(Feuil1!$B$1:$B$7,WEEKDAY(AZ3))&amp;" "&amp;DAY(AZ3)&amp;" "&amp;INDEX(Feuil1!$A$1:$A$12,MONTH(Bdd!AZ3))&amp;" "&amp;YEAR(AZ3)&amp;IF(AZ3=BA3,""," au "&amp;INDEX(Feuil1!$B$1:$B$7,WEEKDAY(BA3))&amp;" "&amp;DAY(BA3)&amp;" "&amp;INDEX(Feuil1!$A$1:$A$12,MONTH(Bdd!BA3))&amp;" "&amp;YEAR(BA3))</f>
        <v>#VALUE!</v>
      </c>
      <c r="BD3" s="64">
        <v>0</v>
      </c>
      <c r="BE3" s="64">
        <v>0</v>
      </c>
      <c r="BF3" s="64">
        <v>0</v>
      </c>
      <c r="BG3" s="64">
        <v>0</v>
      </c>
      <c r="BH3" s="64">
        <v>0</v>
      </c>
      <c r="BI3" s="64">
        <v>0</v>
      </c>
      <c r="BJ3" s="64">
        <v>0</v>
      </c>
      <c r="BK3" s="64">
        <v>0</v>
      </c>
      <c r="BL3" s="64">
        <v>0</v>
      </c>
      <c r="BM3" s="64">
        <v>0</v>
      </c>
      <c r="BN3" s="196" t="s">
        <v>968</v>
      </c>
      <c r="BO3" s="33"/>
      <c r="BT3" s="144" t="b">
        <f ca="1">BA3&lt;(TODAY()-IF($BP$1,$BQ$1,365))</f>
        <v>1</v>
      </c>
      <c r="BU3" s="144"/>
      <c r="BV3" s="144" t="str">
        <f t="shared" ref="BV3:BV66" ca="1" si="0">IF(BT3,"",ROW())</f>
        <v/>
      </c>
    </row>
    <row r="4" spans="1:74" ht="24.75" customHeight="1" x14ac:dyDescent="0.25">
      <c r="A4" s="193">
        <f>IF(AZ4&lt;tableau!$N$5,ROW(),"")</f>
        <v>4</v>
      </c>
      <c r="B4" s="194" t="str">
        <f>IF(tableau!N$5=$AZ4,ROW(),"")</f>
        <v/>
      </c>
      <c r="C4" s="194" t="str">
        <f>IF(tableau!O$5=$AZ4,ROW(),"")</f>
        <v/>
      </c>
      <c r="D4" s="194" t="str">
        <f>IF(tableau!P$5=$AZ4,ROW(),"")</f>
        <v/>
      </c>
      <c r="E4" s="194" t="str">
        <f>IF(tableau!Q$5=$AZ4,ROW(),"")</f>
        <v/>
      </c>
      <c r="F4" s="194" t="str">
        <f>IF(tableau!R$5=$AZ4,ROW(),"")</f>
        <v/>
      </c>
      <c r="G4" s="194" t="str">
        <f>IF(tableau!S$5=$AZ4,ROW(),"")</f>
        <v/>
      </c>
      <c r="H4" s="194" t="str">
        <f>IF(tableau!T$5=$AZ4,ROW(),"")</f>
        <v/>
      </c>
      <c r="I4" s="195"/>
      <c r="J4" s="193">
        <f>IF(tableau!N$5=$BA4,ROW(),"")</f>
        <v>4</v>
      </c>
      <c r="K4" s="193" t="str">
        <f>IF(tableau!O$5=$BA4,ROW(),"")</f>
        <v/>
      </c>
      <c r="L4" s="193" t="str">
        <f>IF(tableau!P$5=$BA4,ROW(),"")</f>
        <v/>
      </c>
      <c r="M4" s="193" t="str">
        <f>IF(tableau!Q$5=$BA4,ROW(),"")</f>
        <v/>
      </c>
      <c r="N4" s="193" t="str">
        <f>IF(tableau!R$5=$BA4,ROW(),"")</f>
        <v/>
      </c>
      <c r="O4" s="193" t="str">
        <f>IF(tableau!S$5=$BA4,ROW(),"")</f>
        <v/>
      </c>
      <c r="P4" s="193" t="str">
        <f>IF(tableau!T$5=$BA4,ROW(),"")</f>
        <v/>
      </c>
      <c r="Q4" s="193" t="str">
        <f>IF($BA4&gt;tableau!$T$5,ROW(),"")</f>
        <v/>
      </c>
      <c r="R4" s="195"/>
      <c r="S4" s="193">
        <f>IF(AND(SUM(J4:$Q4)&gt;0,SUM($A4:B4)&gt;0),ROW(),"")</f>
        <v>4</v>
      </c>
      <c r="T4" s="193" t="str">
        <f>IF(AND(SUM(K4:$Q4)&gt;0,SUM($A4:C4)&gt;0),ROW(),"")</f>
        <v/>
      </c>
      <c r="U4" s="193" t="str">
        <f>IF(AND(SUM(L4:$Q4)&gt;0,SUM($A4:D4)&gt;0),ROW(),"")</f>
        <v/>
      </c>
      <c r="V4" s="193" t="str">
        <f>IF(AND(SUM(M4:$Q4)&gt;0,SUM($A4:E4)&gt;0),ROW(),"")</f>
        <v/>
      </c>
      <c r="W4" s="193" t="str">
        <f>IF(AND(SUM(N4:$Q4)&gt;0,SUM($A4:F4)&gt;0),ROW(),"")</f>
        <v/>
      </c>
      <c r="X4" s="193" t="str">
        <f>IF(AND(SUM(O4:$Q4)&gt;0,SUM($A4:G4)&gt;0),ROW(),"")</f>
        <v/>
      </c>
      <c r="Y4" s="193" t="str">
        <f>IF(AND(SUM(P4:$Q4)&gt;0,SUM($A4:H4)&gt;0),ROW(),"")</f>
        <v/>
      </c>
      <c r="Z4" s="65"/>
      <c r="AA4" s="65">
        <v>9</v>
      </c>
      <c r="AB4" s="196"/>
      <c r="AC4" s="197">
        <f>ROW()</f>
        <v>4</v>
      </c>
      <c r="AD4" s="172">
        <v>0</v>
      </c>
      <c r="AE4" s="172">
        <v>0</v>
      </c>
      <c r="AF4" s="172">
        <v>1</v>
      </c>
      <c r="AG4" s="172">
        <v>0</v>
      </c>
      <c r="AH4" s="172">
        <v>0</v>
      </c>
      <c r="AI4" s="172">
        <v>0</v>
      </c>
      <c r="AJ4" s="172">
        <v>0</v>
      </c>
      <c r="AK4" s="172">
        <v>0</v>
      </c>
      <c r="AL4" s="172">
        <v>0</v>
      </c>
      <c r="AM4" s="172">
        <v>0</v>
      </c>
      <c r="AN4" s="172">
        <v>0</v>
      </c>
      <c r="AO4" s="172">
        <v>0</v>
      </c>
      <c r="AP4" s="172">
        <v>0</v>
      </c>
      <c r="AQ4" s="172">
        <v>0</v>
      </c>
      <c r="AR4" s="172">
        <v>0</v>
      </c>
      <c r="AS4" s="172">
        <v>0</v>
      </c>
      <c r="AT4" s="172">
        <v>0</v>
      </c>
      <c r="AU4" s="172">
        <v>0</v>
      </c>
      <c r="AV4" s="172">
        <v>0</v>
      </c>
      <c r="AW4" s="172">
        <v>0</v>
      </c>
      <c r="AX4" s="172" t="s">
        <v>960</v>
      </c>
      <c r="AY4" s="64" t="s">
        <v>963</v>
      </c>
      <c r="AZ4" s="211">
        <v>43458</v>
      </c>
      <c r="BA4" s="211">
        <v>43465</v>
      </c>
      <c r="BB4" s="64" t="s">
        <v>964</v>
      </c>
      <c r="BC4" s="64" t="e">
        <f>INDEX(Feuil1!$B$1:$B$7,WEEKDAY(AZ4))&amp;" "&amp;DAY(AZ4)&amp;" "&amp;INDEX(Feuil1!$A$1:$A$12,MONTH(Bdd!AZ4))&amp;" "&amp;YEAR(AZ4)&amp;IF(AZ4=BA4,""," au "&amp;INDEX(Feuil1!$B$1:$B$7,WEEKDAY(BA4))&amp;" "&amp;DAY(BA4)&amp;" "&amp;INDEX(Feuil1!$A$1:$A$12,MONTH(Bdd!BA4))&amp;" "&amp;YEAR(BA4))</f>
        <v>#VALUE!</v>
      </c>
      <c r="BD4" s="64">
        <v>0</v>
      </c>
      <c r="BE4" s="64">
        <v>0</v>
      </c>
      <c r="BF4" s="64">
        <v>0</v>
      </c>
      <c r="BG4" s="64">
        <v>0</v>
      </c>
      <c r="BH4" s="64">
        <v>0</v>
      </c>
      <c r="BI4" s="64">
        <v>0</v>
      </c>
      <c r="BJ4" s="64">
        <v>0</v>
      </c>
      <c r="BK4" s="64">
        <v>0</v>
      </c>
      <c r="BL4" s="64">
        <v>0</v>
      </c>
      <c r="BM4" s="64">
        <v>0</v>
      </c>
      <c r="BN4" s="196" t="s">
        <v>962</v>
      </c>
      <c r="BO4" s="33"/>
      <c r="BT4" s="144" t="b">
        <f ca="1">BA4&lt;(TODAY()-IF($BP$1,$BQ$1,365))</f>
        <v>0</v>
      </c>
      <c r="BU4" s="144"/>
      <c r="BV4" s="144">
        <f t="shared" ca="1" si="0"/>
        <v>4</v>
      </c>
    </row>
    <row r="5" spans="1:74" ht="24.75" customHeight="1" x14ac:dyDescent="0.25">
      <c r="A5" s="193">
        <f>IF(AZ5&lt;tableau!$N$5,ROW(),"")</f>
        <v>5</v>
      </c>
      <c r="B5" s="194" t="str">
        <f>IF(tableau!N$5=$AZ5,ROW(),"")</f>
        <v/>
      </c>
      <c r="C5" s="194" t="str">
        <f>IF(tableau!O$5=$AZ5,ROW(),"")</f>
        <v/>
      </c>
      <c r="D5" s="194" t="str">
        <f>IF(tableau!P$5=$AZ5,ROW(),"")</f>
        <v/>
      </c>
      <c r="E5" s="194" t="str">
        <f>IF(tableau!Q$5=$AZ5,ROW(),"")</f>
        <v/>
      </c>
      <c r="F5" s="194" t="str">
        <f>IF(tableau!R$5=$AZ5,ROW(),"")</f>
        <v/>
      </c>
      <c r="G5" s="194" t="str">
        <f>IF(tableau!S$5=$AZ5,ROW(),"")</f>
        <v/>
      </c>
      <c r="H5" s="194" t="str">
        <f>IF(tableau!T$5=$AZ5,ROW(),"")</f>
        <v/>
      </c>
      <c r="I5" s="195"/>
      <c r="J5" s="193">
        <f>IF(tableau!N$5=$BA5,ROW(),"")</f>
        <v>5</v>
      </c>
      <c r="K5" s="193" t="str">
        <f>IF(tableau!O$5=$BA5,ROW(),"")</f>
        <v/>
      </c>
      <c r="L5" s="193" t="str">
        <f>IF(tableau!P$5=$BA5,ROW(),"")</f>
        <v/>
      </c>
      <c r="M5" s="193" t="str">
        <f>IF(tableau!Q$5=$BA5,ROW(),"")</f>
        <v/>
      </c>
      <c r="N5" s="193" t="str">
        <f>IF(tableau!R$5=$BA5,ROW(),"")</f>
        <v/>
      </c>
      <c r="O5" s="193" t="str">
        <f>IF(tableau!S$5=$BA5,ROW(),"")</f>
        <v/>
      </c>
      <c r="P5" s="193" t="str">
        <f>IF(tableau!T$5=$BA5,ROW(),"")</f>
        <v/>
      </c>
      <c r="Q5" s="193" t="str">
        <f>IF($BA5&gt;tableau!$T$5,ROW(),"")</f>
        <v/>
      </c>
      <c r="R5" s="195"/>
      <c r="S5" s="193">
        <f>IF(AND(SUM(J5:$Q5)&gt;0,SUM($A5:B5)&gt;0),ROW(),"")</f>
        <v>5</v>
      </c>
      <c r="T5" s="193" t="str">
        <f>IF(AND(SUM(K5:$Q5)&gt;0,SUM($A5:C5)&gt;0),ROW(),"")</f>
        <v/>
      </c>
      <c r="U5" s="193" t="str">
        <f>IF(AND(SUM(L5:$Q5)&gt;0,SUM($A5:D5)&gt;0),ROW(),"")</f>
        <v/>
      </c>
      <c r="V5" s="193" t="str">
        <f>IF(AND(SUM(M5:$Q5)&gt;0,SUM($A5:E5)&gt;0),ROW(),"")</f>
        <v/>
      </c>
      <c r="W5" s="193" t="str">
        <f>IF(AND(SUM(N5:$Q5)&gt;0,SUM($A5:F5)&gt;0),ROW(),"")</f>
        <v/>
      </c>
      <c r="X5" s="193" t="str">
        <f>IF(AND(SUM(O5:$Q5)&gt;0,SUM($A5:G5)&gt;0),ROW(),"")</f>
        <v/>
      </c>
      <c r="Y5" s="193" t="str">
        <f>IF(AND(SUM(P5:$Q5)&gt;0,SUM($A5:H5)&gt;0),ROW(),"")</f>
        <v/>
      </c>
      <c r="Z5" s="65"/>
      <c r="AA5" s="65">
        <v>10</v>
      </c>
      <c r="AB5" s="196"/>
      <c r="AC5" s="197">
        <f>ROW()</f>
        <v>5</v>
      </c>
      <c r="AD5" s="172">
        <v>1</v>
      </c>
      <c r="AE5" s="172">
        <v>0</v>
      </c>
      <c r="AF5" s="172">
        <v>0</v>
      </c>
      <c r="AG5" s="172">
        <v>0</v>
      </c>
      <c r="AH5" s="172">
        <v>0</v>
      </c>
      <c r="AI5" s="172">
        <v>0</v>
      </c>
      <c r="AJ5" s="172">
        <v>0</v>
      </c>
      <c r="AK5" s="172">
        <v>0</v>
      </c>
      <c r="AL5" s="172">
        <v>0</v>
      </c>
      <c r="AM5" s="172">
        <v>0</v>
      </c>
      <c r="AN5" s="172">
        <v>0</v>
      </c>
      <c r="AO5" s="172">
        <v>0</v>
      </c>
      <c r="AP5" s="172">
        <v>0</v>
      </c>
      <c r="AQ5" s="172">
        <v>0</v>
      </c>
      <c r="AR5" s="172">
        <v>0</v>
      </c>
      <c r="AS5" s="172">
        <v>0</v>
      </c>
      <c r="AT5" s="172">
        <v>0</v>
      </c>
      <c r="AU5" s="172">
        <v>0</v>
      </c>
      <c r="AV5" s="172">
        <v>0</v>
      </c>
      <c r="AW5" s="172">
        <v>0</v>
      </c>
      <c r="AX5" s="172" t="s">
        <v>960</v>
      </c>
      <c r="AY5" s="64" t="s">
        <v>963</v>
      </c>
      <c r="AZ5" s="211">
        <v>43458</v>
      </c>
      <c r="BA5" s="211">
        <v>43465</v>
      </c>
      <c r="BB5" s="64" t="s">
        <v>974</v>
      </c>
      <c r="BC5" s="64" t="e">
        <f>INDEX(Feuil1!$B$1:$B$7,WEEKDAY(AZ5))&amp;" "&amp;DAY(AZ5)&amp;" "&amp;INDEX(Feuil1!$A$1:$A$12,MONTH(Bdd!AZ5))&amp;" "&amp;YEAR(AZ5)&amp;IF(AZ5=BA5,""," au "&amp;INDEX(Feuil1!$B$1:$B$7,WEEKDAY(BA5))&amp;" "&amp;DAY(BA5)&amp;" "&amp;INDEX(Feuil1!$A$1:$A$12,MONTH(Bdd!BA5))&amp;" "&amp;YEAR(BA5))</f>
        <v>#VALUE!</v>
      </c>
      <c r="BD5" s="64">
        <v>0</v>
      </c>
      <c r="BE5" s="64">
        <v>0</v>
      </c>
      <c r="BF5" s="64">
        <v>0</v>
      </c>
      <c r="BG5" s="64">
        <v>0</v>
      </c>
      <c r="BH5" s="64">
        <v>0</v>
      </c>
      <c r="BI5" s="64">
        <v>0</v>
      </c>
      <c r="BJ5" s="64">
        <v>0</v>
      </c>
      <c r="BK5" s="64">
        <v>0</v>
      </c>
      <c r="BL5" s="64">
        <v>0</v>
      </c>
      <c r="BM5" s="64">
        <v>0</v>
      </c>
      <c r="BN5" s="196" t="s">
        <v>962</v>
      </c>
      <c r="BO5" s="33"/>
      <c r="BT5" s="144" t="b">
        <f t="shared" ref="BT5:BT66" ca="1" si="1">BA5&lt;(TODAY()-IF($BP$1,$BQ$1,365))</f>
        <v>0</v>
      </c>
      <c r="BU5" s="144"/>
      <c r="BV5" s="144">
        <f t="shared" ca="1" si="0"/>
        <v>5</v>
      </c>
    </row>
    <row r="6" spans="1:74" ht="24.75" customHeight="1" x14ac:dyDescent="0.25">
      <c r="A6" s="193">
        <f>IF(AZ6&lt;tableau!$N$5,ROW(),"")</f>
        <v>6</v>
      </c>
      <c r="B6" s="194" t="str">
        <f>IF(tableau!N$5=$AZ6,ROW(),"")</f>
        <v/>
      </c>
      <c r="C6" s="194" t="str">
        <f>IF(tableau!O$5=$AZ6,ROW(),"")</f>
        <v/>
      </c>
      <c r="D6" s="194" t="str">
        <f>IF(tableau!P$5=$AZ6,ROW(),"")</f>
        <v/>
      </c>
      <c r="E6" s="194" t="str">
        <f>IF(tableau!Q$5=$AZ6,ROW(),"")</f>
        <v/>
      </c>
      <c r="F6" s="194" t="str">
        <f>IF(tableau!R$5=$AZ6,ROW(),"")</f>
        <v/>
      </c>
      <c r="G6" s="194" t="str">
        <f>IF(tableau!S$5=$AZ6,ROW(),"")</f>
        <v/>
      </c>
      <c r="H6" s="194" t="str">
        <f>IF(tableau!T$5=$AZ6,ROW(),"")</f>
        <v/>
      </c>
      <c r="I6" s="195"/>
      <c r="J6" s="193" t="str">
        <f>IF(tableau!N$5=$BA6,ROW(),"")</f>
        <v/>
      </c>
      <c r="K6" s="193" t="str">
        <f>IF(tableau!O$5=$BA6,ROW(),"")</f>
        <v/>
      </c>
      <c r="L6" s="193" t="str">
        <f>IF(tableau!P$5=$BA6,ROW(),"")</f>
        <v/>
      </c>
      <c r="M6" s="193" t="str">
        <f>IF(tableau!Q$5=$BA6,ROW(),"")</f>
        <v/>
      </c>
      <c r="N6" s="193" t="str">
        <f>IF(tableau!R$5=$BA6,ROW(),"")</f>
        <v/>
      </c>
      <c r="O6" s="193" t="str">
        <f>IF(tableau!S$5=$BA6,ROW(),"")</f>
        <v/>
      </c>
      <c r="P6" s="193" t="str">
        <f>IF(tableau!T$5=$BA6,ROW(),"")</f>
        <v/>
      </c>
      <c r="Q6" s="193" t="str">
        <f>IF($BA6&gt;tableau!$T$5,ROW(),"")</f>
        <v/>
      </c>
      <c r="R6" s="195"/>
      <c r="S6" s="193" t="str">
        <f>IF(AND(SUM(J6:$Q6)&gt;0,SUM($A6:B6)&gt;0),ROW(),"")</f>
        <v/>
      </c>
      <c r="T6" s="193" t="str">
        <f>IF(AND(SUM(K6:$Q6)&gt;0,SUM($A6:C6)&gt;0),ROW(),"")</f>
        <v/>
      </c>
      <c r="U6" s="193" t="str">
        <f>IF(AND(SUM(L6:$Q6)&gt;0,SUM($A6:D6)&gt;0),ROW(),"")</f>
        <v/>
      </c>
      <c r="V6" s="193" t="str">
        <f>IF(AND(SUM(M6:$Q6)&gt;0,SUM($A6:E6)&gt;0),ROW(),"")</f>
        <v/>
      </c>
      <c r="W6" s="193" t="str">
        <f>IF(AND(SUM(N6:$Q6)&gt;0,SUM($A6:F6)&gt;0),ROW(),"")</f>
        <v/>
      </c>
      <c r="X6" s="193" t="str">
        <f>IF(AND(SUM(O6:$Q6)&gt;0,SUM($A6:G6)&gt;0),ROW(),"")</f>
        <v/>
      </c>
      <c r="Y6" s="193" t="str">
        <f>IF(AND(SUM(P6:$Q6)&gt;0,SUM($A6:H6)&gt;0),ROW(),"")</f>
        <v/>
      </c>
      <c r="Z6" s="65"/>
      <c r="AA6" s="65">
        <v>11</v>
      </c>
      <c r="AB6" s="196"/>
      <c r="AC6" s="197">
        <f>ROW()</f>
        <v>6</v>
      </c>
      <c r="AD6" s="172">
        <v>0</v>
      </c>
      <c r="AE6" s="172">
        <v>0</v>
      </c>
      <c r="AF6" s="172">
        <v>0</v>
      </c>
      <c r="AG6" s="172">
        <v>0</v>
      </c>
      <c r="AH6" s="172">
        <v>0</v>
      </c>
      <c r="AI6" s="172">
        <v>1</v>
      </c>
      <c r="AJ6" s="172">
        <v>0</v>
      </c>
      <c r="AK6" s="172">
        <v>0</v>
      </c>
      <c r="AL6" s="172">
        <v>0</v>
      </c>
      <c r="AM6" s="172">
        <v>0</v>
      </c>
      <c r="AN6" s="172">
        <v>0</v>
      </c>
      <c r="AO6" s="172">
        <v>0</v>
      </c>
      <c r="AP6" s="172">
        <v>0</v>
      </c>
      <c r="AQ6" s="172">
        <v>0</v>
      </c>
      <c r="AR6" s="172">
        <v>0</v>
      </c>
      <c r="AS6" s="172">
        <v>0</v>
      </c>
      <c r="AT6" s="172">
        <v>0</v>
      </c>
      <c r="AU6" s="172">
        <v>0</v>
      </c>
      <c r="AV6" s="172">
        <v>0</v>
      </c>
      <c r="AW6" s="172">
        <v>0</v>
      </c>
      <c r="AX6" s="172" t="s">
        <v>925</v>
      </c>
      <c r="AY6" s="64" t="s">
        <v>927</v>
      </c>
      <c r="AZ6" s="211">
        <v>43460</v>
      </c>
      <c r="BA6" s="211">
        <v>43462</v>
      </c>
      <c r="BB6" s="64" t="s">
        <v>928</v>
      </c>
      <c r="BC6" s="64" t="e">
        <f>INDEX(Feuil1!$B$1:$B$7,WEEKDAY(AZ6))&amp;" "&amp;DAY(AZ6)&amp;" "&amp;INDEX(Feuil1!$A$1:$A$12,MONTH(Bdd!AZ6))&amp;" "&amp;YEAR(AZ6)&amp;IF(AZ6=BA6,""," au "&amp;INDEX(Feuil1!$B$1:$B$7,WEEKDAY(BA6))&amp;" "&amp;DAY(BA6)&amp;" "&amp;INDEX(Feuil1!$A$1:$A$12,MONTH(Bdd!BA6))&amp;" "&amp;YEAR(BA6))</f>
        <v>#VALUE!</v>
      </c>
      <c r="BD6" s="64">
        <v>0</v>
      </c>
      <c r="BE6" s="64">
        <v>0</v>
      </c>
      <c r="BF6" s="64">
        <v>0</v>
      </c>
      <c r="BG6" s="64">
        <v>0</v>
      </c>
      <c r="BH6" s="64">
        <v>0</v>
      </c>
      <c r="BI6" s="64">
        <v>0</v>
      </c>
      <c r="BJ6" s="64">
        <v>0</v>
      </c>
      <c r="BK6" s="64">
        <v>0</v>
      </c>
      <c r="BL6" s="64">
        <v>0</v>
      </c>
      <c r="BM6" s="64">
        <v>0</v>
      </c>
      <c r="BN6" s="196" t="s">
        <v>926</v>
      </c>
      <c r="BO6" s="33"/>
      <c r="BT6" s="144" t="b">
        <f t="shared" ca="1" si="1"/>
        <v>1</v>
      </c>
      <c r="BU6" s="144"/>
      <c r="BV6" s="144" t="str">
        <f t="shared" ca="1" si="0"/>
        <v/>
      </c>
    </row>
    <row r="7" spans="1:74" ht="24.75" customHeight="1" x14ac:dyDescent="0.25">
      <c r="A7" s="193">
        <f>IF(AZ7&lt;tableau!$N$5,ROW(),"")</f>
        <v>7</v>
      </c>
      <c r="B7" s="194" t="str">
        <f>IF(tableau!N$5=$AZ7,ROW(),"")</f>
        <v/>
      </c>
      <c r="C7" s="194" t="str">
        <f>IF(tableau!O$5=$AZ7,ROW(),"")</f>
        <v/>
      </c>
      <c r="D7" s="194" t="str">
        <f>IF(tableau!P$5=$AZ7,ROW(),"")</f>
        <v/>
      </c>
      <c r="E7" s="194" t="str">
        <f>IF(tableau!Q$5=$AZ7,ROW(),"")</f>
        <v/>
      </c>
      <c r="F7" s="194" t="str">
        <f>IF(tableau!R$5=$AZ7,ROW(),"")</f>
        <v/>
      </c>
      <c r="G7" s="194" t="str">
        <f>IF(tableau!S$5=$AZ7,ROW(),"")</f>
        <v/>
      </c>
      <c r="H7" s="194" t="str">
        <f>IF(tableau!T$5=$AZ7,ROW(),"")</f>
        <v/>
      </c>
      <c r="I7" s="195"/>
      <c r="J7" s="193" t="str">
        <f>IF(tableau!N$5=$BA7,ROW(),"")</f>
        <v/>
      </c>
      <c r="K7" s="193" t="str">
        <f>IF(tableau!O$5=$BA7,ROW(),"")</f>
        <v/>
      </c>
      <c r="L7" s="193" t="str">
        <f>IF(tableau!P$5=$BA7,ROW(),"")</f>
        <v/>
      </c>
      <c r="M7" s="193" t="str">
        <f>IF(tableau!Q$5=$BA7,ROW(),"")</f>
        <v/>
      </c>
      <c r="N7" s="193">
        <f>IF(tableau!R$5=$BA7,ROW(),"")</f>
        <v>7</v>
      </c>
      <c r="O7" s="193" t="str">
        <f>IF(tableau!S$5=$BA7,ROW(),"")</f>
        <v/>
      </c>
      <c r="P7" s="193" t="str">
        <f>IF(tableau!T$5=$BA7,ROW(),"")</f>
        <v/>
      </c>
      <c r="Q7" s="193" t="str">
        <f>IF($BA7&gt;tableau!$T$5,ROW(),"")</f>
        <v/>
      </c>
      <c r="R7" s="195"/>
      <c r="S7" s="193">
        <f>IF(AND(SUM(J7:$Q7)&gt;0,SUM($A7:B7)&gt;0),ROW(),"")</f>
        <v>7</v>
      </c>
      <c r="T7" s="193">
        <f>IF(AND(SUM(K7:$Q7)&gt;0,SUM($A7:C7)&gt;0),ROW(),"")</f>
        <v>7</v>
      </c>
      <c r="U7" s="193">
        <f>IF(AND(SUM(L7:$Q7)&gt;0,SUM($A7:D7)&gt;0),ROW(),"")</f>
        <v>7</v>
      </c>
      <c r="V7" s="193">
        <f>IF(AND(SUM(M7:$Q7)&gt;0,SUM($A7:E7)&gt;0),ROW(),"")</f>
        <v>7</v>
      </c>
      <c r="W7" s="193">
        <f>IF(AND(SUM(N7:$Q7)&gt;0,SUM($A7:F7)&gt;0),ROW(),"")</f>
        <v>7</v>
      </c>
      <c r="X7" s="193" t="str">
        <f>IF(AND(SUM(O7:$Q7)&gt;0,SUM($A7:G7)&gt;0),ROW(),"")</f>
        <v/>
      </c>
      <c r="Y7" s="193" t="str">
        <f>IF(AND(SUM(P7:$Q7)&gt;0,SUM($A7:H7)&gt;0),ROW(),"")</f>
        <v/>
      </c>
      <c r="Z7" s="65"/>
      <c r="AA7" s="65">
        <v>12</v>
      </c>
      <c r="AB7" s="196"/>
      <c r="AC7" s="197">
        <f>ROW()</f>
        <v>7</v>
      </c>
      <c r="AD7" s="172">
        <v>0</v>
      </c>
      <c r="AE7" s="172">
        <v>0</v>
      </c>
      <c r="AF7" s="172">
        <v>0</v>
      </c>
      <c r="AG7" s="172">
        <v>0</v>
      </c>
      <c r="AH7" s="172">
        <v>0</v>
      </c>
      <c r="AI7" s="172">
        <v>0</v>
      </c>
      <c r="AJ7" s="172">
        <v>1</v>
      </c>
      <c r="AK7" s="172">
        <v>0</v>
      </c>
      <c r="AL7" s="172">
        <v>0</v>
      </c>
      <c r="AM7" s="172">
        <v>0</v>
      </c>
      <c r="AN7" s="172">
        <v>0</v>
      </c>
      <c r="AO7" s="172">
        <v>0</v>
      </c>
      <c r="AP7" s="172">
        <v>0</v>
      </c>
      <c r="AQ7" s="172">
        <v>0</v>
      </c>
      <c r="AR7" s="172">
        <v>0</v>
      </c>
      <c r="AS7" s="172">
        <v>0</v>
      </c>
      <c r="AT7" s="172">
        <v>0</v>
      </c>
      <c r="AU7" s="172">
        <v>0</v>
      </c>
      <c r="AV7" s="172">
        <v>0</v>
      </c>
      <c r="AW7" s="172">
        <v>0</v>
      </c>
      <c r="AX7" s="172" t="s">
        <v>960</v>
      </c>
      <c r="AY7" s="64" t="s">
        <v>966</v>
      </c>
      <c r="AZ7" s="211">
        <v>43460</v>
      </c>
      <c r="BA7" s="211">
        <v>43469</v>
      </c>
      <c r="BB7" s="64" t="s">
        <v>967</v>
      </c>
      <c r="BC7" s="64" t="e">
        <f>INDEX(Feuil1!$B$1:$B$7,WEEKDAY(AZ7))&amp;" "&amp;DAY(AZ7)&amp;" "&amp;INDEX(Feuil1!$A$1:$A$12,MONTH(Bdd!AZ7))&amp;" "&amp;YEAR(AZ7)&amp;IF(AZ7=BA7,""," au "&amp;INDEX(Feuil1!$B$1:$B$7,WEEKDAY(BA7))&amp;" "&amp;DAY(BA7)&amp;" "&amp;INDEX(Feuil1!$A$1:$A$12,MONTH(Bdd!BA7))&amp;" "&amp;YEAR(BA7))</f>
        <v>#VALUE!</v>
      </c>
      <c r="BD7" s="64">
        <v>0</v>
      </c>
      <c r="BE7" s="64">
        <v>0</v>
      </c>
      <c r="BF7" s="64">
        <v>0</v>
      </c>
      <c r="BG7" s="64">
        <v>0</v>
      </c>
      <c r="BH7" s="64">
        <v>0</v>
      </c>
      <c r="BI7" s="64">
        <v>0</v>
      </c>
      <c r="BJ7" s="64">
        <v>0</v>
      </c>
      <c r="BK7" s="64">
        <v>0</v>
      </c>
      <c r="BL7" s="64">
        <v>0</v>
      </c>
      <c r="BM7" s="64">
        <v>0</v>
      </c>
      <c r="BN7" s="196" t="s">
        <v>965</v>
      </c>
      <c r="BO7" s="33"/>
      <c r="BT7" s="144" t="b">
        <f t="shared" ca="1" si="1"/>
        <v>0</v>
      </c>
      <c r="BU7" s="144"/>
      <c r="BV7" s="144">
        <f t="shared" ca="1" si="0"/>
        <v>7</v>
      </c>
    </row>
    <row r="8" spans="1:74" ht="24.75" customHeight="1" x14ac:dyDescent="0.25">
      <c r="A8" s="193">
        <f>IF(AZ8&lt;tableau!$N$5,ROW(),"")</f>
        <v>8</v>
      </c>
      <c r="B8" s="194" t="str">
        <f>IF(tableau!N$5=$AZ8,ROW(),"")</f>
        <v/>
      </c>
      <c r="C8" s="194" t="str">
        <f>IF(tableau!O$5=$AZ8,ROW(),"")</f>
        <v/>
      </c>
      <c r="D8" s="194" t="str">
        <f>IF(tableau!P$5=$AZ8,ROW(),"")</f>
        <v/>
      </c>
      <c r="E8" s="194" t="str">
        <f>IF(tableau!Q$5=$AZ8,ROW(),"")</f>
        <v/>
      </c>
      <c r="F8" s="194" t="str">
        <f>IF(tableau!R$5=$AZ8,ROW(),"")</f>
        <v/>
      </c>
      <c r="G8" s="194" t="str">
        <f>IF(tableau!S$5=$AZ8,ROW(),"")</f>
        <v/>
      </c>
      <c r="H8" s="194" t="str">
        <f>IF(tableau!T$5=$AZ8,ROW(),"")</f>
        <v/>
      </c>
      <c r="I8" s="195"/>
      <c r="J8" s="193" t="str">
        <f>IF(tableau!N$5=$BA8,ROW(),"")</f>
        <v/>
      </c>
      <c r="K8" s="193" t="str">
        <f>IF(tableau!O$5=$BA8,ROW(),"")</f>
        <v/>
      </c>
      <c r="L8" s="193" t="str">
        <f>IF(tableau!P$5=$BA8,ROW(),"")</f>
        <v/>
      </c>
      <c r="M8" s="193" t="str">
        <f>IF(tableau!Q$5=$BA8,ROW(),"")</f>
        <v/>
      </c>
      <c r="N8" s="193" t="str">
        <f>IF(tableau!R$5=$BA8,ROW(),"")</f>
        <v/>
      </c>
      <c r="O8" s="193" t="str">
        <f>IF(tableau!S$5=$BA8,ROW(),"")</f>
        <v/>
      </c>
      <c r="P8" s="193" t="str">
        <f>IF(tableau!T$5=$BA8,ROW(),"")</f>
        <v/>
      </c>
      <c r="Q8" s="193" t="str">
        <f>IF($BA8&gt;tableau!$T$5,ROW(),"")</f>
        <v/>
      </c>
      <c r="R8" s="195"/>
      <c r="S8" s="193" t="str">
        <f>IF(AND(SUM(J8:$Q8)&gt;0,SUM($A8:B8)&gt;0),ROW(),"")</f>
        <v/>
      </c>
      <c r="T8" s="193" t="str">
        <f>IF(AND(SUM(K8:$Q8)&gt;0,SUM($A8:C8)&gt;0),ROW(),"")</f>
        <v/>
      </c>
      <c r="U8" s="193" t="str">
        <f>IF(AND(SUM(L8:$Q8)&gt;0,SUM($A8:D8)&gt;0),ROW(),"")</f>
        <v/>
      </c>
      <c r="V8" s="193" t="str">
        <f>IF(AND(SUM(M8:$Q8)&gt;0,SUM($A8:E8)&gt;0),ROW(),"")</f>
        <v/>
      </c>
      <c r="W8" s="193" t="str">
        <f>IF(AND(SUM(N8:$Q8)&gt;0,SUM($A8:F8)&gt;0),ROW(),"")</f>
        <v/>
      </c>
      <c r="X8" s="193" t="str">
        <f>IF(AND(SUM(O8:$Q8)&gt;0,SUM($A8:G8)&gt;0),ROW(),"")</f>
        <v/>
      </c>
      <c r="Y8" s="193" t="str">
        <f>IF(AND(SUM(P8:$Q8)&gt;0,SUM($A8:H8)&gt;0),ROW(),"")</f>
        <v/>
      </c>
      <c r="Z8" s="65"/>
      <c r="AA8" s="65">
        <v>14</v>
      </c>
      <c r="AB8" s="196"/>
      <c r="AC8" s="197">
        <f>ROW()</f>
        <v>8</v>
      </c>
      <c r="AD8" s="172">
        <v>0</v>
      </c>
      <c r="AE8" s="172">
        <v>0</v>
      </c>
      <c r="AF8" s="172">
        <v>0</v>
      </c>
      <c r="AG8" s="172">
        <v>0</v>
      </c>
      <c r="AH8" s="172">
        <v>1</v>
      </c>
      <c r="AI8" s="172">
        <v>0</v>
      </c>
      <c r="AJ8" s="172">
        <v>0</v>
      </c>
      <c r="AK8" s="172">
        <v>0</v>
      </c>
      <c r="AL8" s="172">
        <v>0</v>
      </c>
      <c r="AM8" s="172">
        <v>0</v>
      </c>
      <c r="AN8" s="172">
        <v>0</v>
      </c>
      <c r="AO8" s="172">
        <v>0</v>
      </c>
      <c r="AP8" s="172">
        <v>0</v>
      </c>
      <c r="AQ8" s="172">
        <v>0</v>
      </c>
      <c r="AR8" s="172">
        <v>0</v>
      </c>
      <c r="AS8" s="172">
        <v>0</v>
      </c>
      <c r="AT8" s="172">
        <v>0</v>
      </c>
      <c r="AU8" s="172">
        <v>0</v>
      </c>
      <c r="AV8" s="172">
        <v>0</v>
      </c>
      <c r="AW8" s="172">
        <v>0</v>
      </c>
      <c r="AX8" s="172" t="s">
        <v>960</v>
      </c>
      <c r="AY8" s="64" t="s">
        <v>976</v>
      </c>
      <c r="AZ8" s="211">
        <v>43460</v>
      </c>
      <c r="BA8" s="211">
        <v>43462</v>
      </c>
      <c r="BB8" s="64" t="s">
        <v>977</v>
      </c>
      <c r="BC8" s="64" t="e">
        <f>INDEX(Feuil1!$B$1:$B$7,WEEKDAY(AZ8))&amp;" "&amp;DAY(AZ8)&amp;" "&amp;INDEX(Feuil1!$A$1:$A$12,MONTH(Bdd!AZ8))&amp;" "&amp;YEAR(AZ8)&amp;IF(AZ8=BA8,""," au "&amp;INDEX(Feuil1!$B$1:$B$7,WEEKDAY(BA8))&amp;" "&amp;DAY(BA8)&amp;" "&amp;INDEX(Feuil1!$A$1:$A$12,MONTH(Bdd!BA8))&amp;" "&amp;YEAR(BA8))</f>
        <v>#VALUE!</v>
      </c>
      <c r="BD8" s="64">
        <v>0</v>
      </c>
      <c r="BE8" s="64">
        <v>0</v>
      </c>
      <c r="BF8" s="64">
        <v>0</v>
      </c>
      <c r="BG8" s="64">
        <v>0</v>
      </c>
      <c r="BH8" s="64">
        <v>0</v>
      </c>
      <c r="BI8" s="64">
        <v>0</v>
      </c>
      <c r="BJ8" s="64">
        <v>0</v>
      </c>
      <c r="BK8" s="64">
        <v>0</v>
      </c>
      <c r="BL8" s="64">
        <v>0</v>
      </c>
      <c r="BM8" s="64">
        <v>0</v>
      </c>
      <c r="BN8" s="196" t="s">
        <v>975</v>
      </c>
      <c r="BO8" s="33"/>
      <c r="BT8" s="144" t="b">
        <f t="shared" ca="1" si="1"/>
        <v>1</v>
      </c>
      <c r="BU8" s="144"/>
      <c r="BV8" s="144" t="str">
        <f t="shared" ca="1" si="0"/>
        <v/>
      </c>
    </row>
    <row r="9" spans="1:74" ht="21.75" customHeight="1" x14ac:dyDescent="0.25">
      <c r="A9" s="193">
        <f>IF(AZ9&lt;tableau!$N$5,ROW(),"")</f>
        <v>9</v>
      </c>
      <c r="B9" s="194" t="str">
        <f>IF(tableau!N$5=$AZ9,ROW(),"")</f>
        <v/>
      </c>
      <c r="C9" s="194" t="str">
        <f>IF(tableau!O$5=$AZ9,ROW(),"")</f>
        <v/>
      </c>
      <c r="D9" s="194" t="str">
        <f>IF(tableau!P$5=$AZ9,ROW(),"")</f>
        <v/>
      </c>
      <c r="E9" s="194" t="str">
        <f>IF(tableau!Q$5=$AZ9,ROW(),"")</f>
        <v/>
      </c>
      <c r="F9" s="194" t="str">
        <f>IF(tableau!R$5=$AZ9,ROW(),"")</f>
        <v/>
      </c>
      <c r="G9" s="194" t="str">
        <f>IF(tableau!S$5=$AZ9,ROW(),"")</f>
        <v/>
      </c>
      <c r="H9" s="194" t="str">
        <f>IF(tableau!T$5=$AZ9,ROW(),"")</f>
        <v/>
      </c>
      <c r="I9" s="195"/>
      <c r="J9" s="193" t="str">
        <f>IF(tableau!N$5=$BA9,ROW(),"")</f>
        <v/>
      </c>
      <c r="K9" s="193" t="str">
        <f>IF(tableau!O$5=$BA9,ROW(),"")</f>
        <v/>
      </c>
      <c r="L9" s="193" t="str">
        <f>IF(tableau!P$5=$BA9,ROW(),"")</f>
        <v/>
      </c>
      <c r="M9" s="193" t="str">
        <f>IF(tableau!Q$5=$BA9,ROW(),"")</f>
        <v/>
      </c>
      <c r="N9" s="193" t="str">
        <f>IF(tableau!R$5=$BA9,ROW(),"")</f>
        <v/>
      </c>
      <c r="O9" s="193" t="str">
        <f>IF(tableau!S$5=$BA9,ROW(),"")</f>
        <v/>
      </c>
      <c r="P9" s="193" t="str">
        <f>IF(tableau!T$5=$BA9,ROW(),"")</f>
        <v/>
      </c>
      <c r="Q9" s="193" t="str">
        <f>IF($BA9&gt;tableau!$T$5,ROW(),"")</f>
        <v/>
      </c>
      <c r="R9" s="195"/>
      <c r="S9" s="193" t="str">
        <f>IF(AND(SUM(J9:$Q9)&gt;0,SUM($A9:B9)&gt;0),ROW(),"")</f>
        <v/>
      </c>
      <c r="T9" s="193" t="str">
        <f>IF(AND(SUM(K9:$Q9)&gt;0,SUM($A9:C9)&gt;0),ROW(),"")</f>
        <v/>
      </c>
      <c r="U9" s="193" t="str">
        <f>IF(AND(SUM(L9:$Q9)&gt;0,SUM($A9:D9)&gt;0),ROW(),"")</f>
        <v/>
      </c>
      <c r="V9" s="193" t="str">
        <f>IF(AND(SUM(M9:$Q9)&gt;0,SUM($A9:E9)&gt;0),ROW(),"")</f>
        <v/>
      </c>
      <c r="W9" s="193" t="str">
        <f>IF(AND(SUM(N9:$Q9)&gt;0,SUM($A9:F9)&gt;0),ROW(),"")</f>
        <v/>
      </c>
      <c r="X9" s="193" t="str">
        <f>IF(AND(SUM(O9:$Q9)&gt;0,SUM($A9:G9)&gt;0),ROW(),"")</f>
        <v/>
      </c>
      <c r="Y9" s="193" t="str">
        <f>IF(AND(SUM(P9:$Q9)&gt;0,SUM($A9:H9)&gt;0),ROW(),"")</f>
        <v/>
      </c>
      <c r="Z9" s="65"/>
      <c r="AA9" s="65">
        <v>18</v>
      </c>
      <c r="AB9" s="196"/>
      <c r="AC9" s="197">
        <f>ROW()</f>
        <v>9</v>
      </c>
      <c r="AD9" s="172">
        <v>0</v>
      </c>
      <c r="AE9" s="172">
        <v>0</v>
      </c>
      <c r="AF9" s="172">
        <v>0</v>
      </c>
      <c r="AG9" s="172">
        <v>0</v>
      </c>
      <c r="AH9" s="172">
        <v>0</v>
      </c>
      <c r="AI9" s="172">
        <v>1</v>
      </c>
      <c r="AJ9" s="172">
        <v>0</v>
      </c>
      <c r="AK9" s="172">
        <v>0</v>
      </c>
      <c r="AL9" s="172">
        <v>0</v>
      </c>
      <c r="AM9" s="172">
        <v>0</v>
      </c>
      <c r="AN9" s="172">
        <v>0</v>
      </c>
      <c r="AO9" s="172">
        <v>0</v>
      </c>
      <c r="AP9" s="172">
        <v>0</v>
      </c>
      <c r="AQ9" s="172">
        <v>0</v>
      </c>
      <c r="AR9" s="172">
        <v>0</v>
      </c>
      <c r="AS9" s="172">
        <v>0</v>
      </c>
      <c r="AT9" s="172">
        <v>0</v>
      </c>
      <c r="AU9" s="172">
        <v>0</v>
      </c>
      <c r="AV9" s="172">
        <v>0</v>
      </c>
      <c r="AW9" s="172">
        <v>0</v>
      </c>
      <c r="AX9" s="172" t="s">
        <v>863</v>
      </c>
      <c r="AY9" s="64" t="s">
        <v>932</v>
      </c>
      <c r="AZ9" s="211">
        <v>43462</v>
      </c>
      <c r="BA9" s="211">
        <v>43462</v>
      </c>
      <c r="BB9" s="64" t="s">
        <v>928</v>
      </c>
      <c r="BC9" s="64" t="e">
        <f>INDEX(Feuil1!$B$1:$B$7,WEEKDAY(AZ9))&amp;" "&amp;DAY(AZ9)&amp;" "&amp;INDEX(Feuil1!$A$1:$A$12,MONTH(Bdd!AZ9))&amp;" "&amp;YEAR(AZ9)&amp;IF(AZ9=BA9,""," au "&amp;INDEX(Feuil1!$B$1:$B$7,WEEKDAY(BA9))&amp;" "&amp;DAY(BA9)&amp;" "&amp;INDEX(Feuil1!$A$1:$A$12,MONTH(Bdd!BA9))&amp;" "&amp;YEAR(BA9))</f>
        <v>#VALUE!</v>
      </c>
      <c r="BD9" s="64">
        <v>0</v>
      </c>
      <c r="BE9" s="64">
        <v>0</v>
      </c>
      <c r="BF9" s="64">
        <v>0</v>
      </c>
      <c r="BG9" s="64">
        <v>0</v>
      </c>
      <c r="BH9" s="64">
        <v>0</v>
      </c>
      <c r="BI9" s="64">
        <v>0</v>
      </c>
      <c r="BJ9" s="64">
        <v>0</v>
      </c>
      <c r="BK9" s="64">
        <v>0</v>
      </c>
      <c r="BL9" s="64">
        <v>0</v>
      </c>
      <c r="BM9" s="64">
        <v>0</v>
      </c>
      <c r="BN9" s="196" t="s">
        <v>931</v>
      </c>
      <c r="BT9" s="144" t="b">
        <f t="shared" ca="1" si="1"/>
        <v>1</v>
      </c>
      <c r="BU9" s="144"/>
      <c r="BV9" s="144" t="str">
        <f t="shared" ca="1" si="0"/>
        <v/>
      </c>
    </row>
    <row r="10" spans="1:74" ht="21.75" customHeight="1" x14ac:dyDescent="0.25">
      <c r="A10" s="193" t="str">
        <f>IF(AZ10&lt;tableau!$N$5,ROW(),"")</f>
        <v/>
      </c>
      <c r="B10" s="194">
        <f>IF(tableau!N$5=$AZ10,ROW(),"")</f>
        <v>10</v>
      </c>
      <c r="C10" s="194" t="str">
        <f>IF(tableau!O$5=$AZ10,ROW(),"")</f>
        <v/>
      </c>
      <c r="D10" s="194" t="str">
        <f>IF(tableau!P$5=$AZ10,ROW(),"")</f>
        <v/>
      </c>
      <c r="E10" s="194" t="str">
        <f>IF(tableau!Q$5=$AZ10,ROW(),"")</f>
        <v/>
      </c>
      <c r="F10" s="194" t="str">
        <f>IF(tableau!R$5=$AZ10,ROW(),"")</f>
        <v/>
      </c>
      <c r="G10" s="194" t="str">
        <f>IF(tableau!S$5=$AZ10,ROW(),"")</f>
        <v/>
      </c>
      <c r="H10" s="194" t="str">
        <f>IF(tableau!T$5=$AZ10,ROW(),"")</f>
        <v/>
      </c>
      <c r="I10" s="195"/>
      <c r="J10" s="193" t="str">
        <f>IF(tableau!N$5=$BA10,ROW(),"")</f>
        <v/>
      </c>
      <c r="K10" s="193" t="str">
        <f>IF(tableau!O$5=$BA10,ROW(),"")</f>
        <v/>
      </c>
      <c r="L10" s="193">
        <f>IF(tableau!P$5=$BA10,ROW(),"")</f>
        <v>10</v>
      </c>
      <c r="M10" s="193" t="str">
        <f>IF(tableau!Q$5=$BA10,ROW(),"")</f>
        <v/>
      </c>
      <c r="N10" s="193" t="str">
        <f>IF(tableau!R$5=$BA10,ROW(),"")</f>
        <v/>
      </c>
      <c r="O10" s="193" t="str">
        <f>IF(tableau!S$5=$BA10,ROW(),"")</f>
        <v/>
      </c>
      <c r="P10" s="193" t="str">
        <f>IF(tableau!T$5=$BA10,ROW(),"")</f>
        <v/>
      </c>
      <c r="Q10" s="193" t="str">
        <f>IF($BA10&gt;tableau!$T$5,ROW(),"")</f>
        <v/>
      </c>
      <c r="R10" s="195"/>
      <c r="S10" s="193">
        <f>IF(AND(SUM(J10:$Q10)&gt;0,SUM($A10:B10)&gt;0),ROW(),"")</f>
        <v>10</v>
      </c>
      <c r="T10" s="193">
        <f>IF(AND(SUM(K10:$Q10)&gt;0,SUM($A10:C10)&gt;0),ROW(),"")</f>
        <v>10</v>
      </c>
      <c r="U10" s="193">
        <f>IF(AND(SUM(L10:$Q10)&gt;0,SUM($A10:D10)&gt;0),ROW(),"")</f>
        <v>10</v>
      </c>
      <c r="V10" s="193" t="str">
        <f>IF(AND(SUM(M10:$Q10)&gt;0,SUM($A10:E10)&gt;0),ROW(),"")</f>
        <v/>
      </c>
      <c r="W10" s="193" t="str">
        <f>IF(AND(SUM(N10:$Q10)&gt;0,SUM($A10:F10)&gt;0),ROW(),"")</f>
        <v/>
      </c>
      <c r="X10" s="193" t="str">
        <f>IF(AND(SUM(O10:$Q10)&gt;0,SUM($A10:G10)&gt;0),ROW(),"")</f>
        <v/>
      </c>
      <c r="Y10" s="193" t="str">
        <f>IF(AND(SUM(P10:$Q10)&gt;0,SUM($A10:H10)&gt;0),ROW(),"")</f>
        <v/>
      </c>
      <c r="Z10" s="65"/>
      <c r="AA10" s="65">
        <v>19</v>
      </c>
      <c r="AB10" s="196"/>
      <c r="AC10" s="197">
        <f>ROW()</f>
        <v>10</v>
      </c>
      <c r="AD10" s="172">
        <v>0</v>
      </c>
      <c r="AE10" s="172">
        <v>0</v>
      </c>
      <c r="AF10" s="172">
        <v>0</v>
      </c>
      <c r="AG10" s="172">
        <v>0</v>
      </c>
      <c r="AH10" s="172">
        <v>0</v>
      </c>
      <c r="AI10" s="172">
        <v>0</v>
      </c>
      <c r="AJ10" s="172">
        <v>0</v>
      </c>
      <c r="AK10" s="172">
        <v>0</v>
      </c>
      <c r="AL10" s="172">
        <v>1</v>
      </c>
      <c r="AM10" s="172">
        <v>0</v>
      </c>
      <c r="AN10" s="172">
        <v>0</v>
      </c>
      <c r="AO10" s="172">
        <v>0</v>
      </c>
      <c r="AP10" s="172">
        <v>0</v>
      </c>
      <c r="AQ10" s="172">
        <v>0</v>
      </c>
      <c r="AR10" s="172">
        <v>0</v>
      </c>
      <c r="AS10" s="172">
        <v>0</v>
      </c>
      <c r="AT10" s="172">
        <v>0</v>
      </c>
      <c r="AU10" s="172">
        <v>0</v>
      </c>
      <c r="AV10" s="172">
        <v>0</v>
      </c>
      <c r="AW10" s="172">
        <v>0</v>
      </c>
      <c r="AX10" s="172" t="s">
        <v>960</v>
      </c>
      <c r="AY10" s="64" t="s">
        <v>973</v>
      </c>
      <c r="AZ10" s="211">
        <v>43465</v>
      </c>
      <c r="BA10" s="211">
        <v>43467</v>
      </c>
      <c r="BB10" s="64" t="s">
        <v>961</v>
      </c>
      <c r="BC10" s="64" t="e">
        <f>INDEX(Feuil1!$B$1:$B$7,WEEKDAY(AZ10))&amp;" "&amp;DAY(AZ10)&amp;" "&amp;INDEX(Feuil1!$A$1:$A$12,MONTH(Bdd!AZ10))&amp;" "&amp;YEAR(AZ10)&amp;IF(AZ10=BA10,""," au "&amp;INDEX(Feuil1!$B$1:$B$7,WEEKDAY(BA10))&amp;" "&amp;DAY(BA10)&amp;" "&amp;INDEX(Feuil1!$A$1:$A$12,MONTH(Bdd!BA10))&amp;" "&amp;YEAR(BA10))</f>
        <v>#VALUE!</v>
      </c>
      <c r="BD10" s="64">
        <v>0</v>
      </c>
      <c r="BE10" s="64">
        <v>0</v>
      </c>
      <c r="BF10" s="64">
        <v>0</v>
      </c>
      <c r="BG10" s="64">
        <v>0</v>
      </c>
      <c r="BH10" s="64">
        <v>0</v>
      </c>
      <c r="BI10" s="64">
        <v>0</v>
      </c>
      <c r="BJ10" s="64">
        <v>0</v>
      </c>
      <c r="BK10" s="64">
        <v>0</v>
      </c>
      <c r="BL10" s="64">
        <v>0</v>
      </c>
      <c r="BM10" s="64">
        <v>0</v>
      </c>
      <c r="BN10" s="196" t="s">
        <v>972</v>
      </c>
      <c r="BT10" s="144" t="b">
        <f t="shared" ca="1" si="1"/>
        <v>0</v>
      </c>
      <c r="BU10" s="144"/>
      <c r="BV10" s="144">
        <f t="shared" ca="1" si="0"/>
        <v>10</v>
      </c>
    </row>
    <row r="11" spans="1:74" ht="21.75" customHeight="1" x14ac:dyDescent="0.25">
      <c r="A11" s="193" t="str">
        <f>IF(AZ11&lt;tableau!$N$5,ROW(),"")</f>
        <v/>
      </c>
      <c r="B11" s="194" t="str">
        <f>IF(tableau!N$5=$AZ11,ROW(),"")</f>
        <v/>
      </c>
      <c r="C11" s="194" t="str">
        <f>IF(tableau!O$5=$AZ11,ROW(),"")</f>
        <v/>
      </c>
      <c r="D11" s="194">
        <f>IF(tableau!P$5=$AZ11,ROW(),"")</f>
        <v>11</v>
      </c>
      <c r="E11" s="194" t="str">
        <f>IF(tableau!Q$5=$AZ11,ROW(),"")</f>
        <v/>
      </c>
      <c r="F11" s="194" t="str">
        <f>IF(tableau!R$5=$AZ11,ROW(),"")</f>
        <v/>
      </c>
      <c r="G11" s="194" t="str">
        <f>IF(tableau!S$5=$AZ11,ROW(),"")</f>
        <v/>
      </c>
      <c r="H11" s="194" t="str">
        <f>IF(tableau!T$5=$AZ11,ROW(),"")</f>
        <v/>
      </c>
      <c r="I11" s="195"/>
      <c r="J11" s="193" t="str">
        <f>IF(tableau!N$5=$BA11,ROW(),"")</f>
        <v/>
      </c>
      <c r="K11" s="193" t="str">
        <f>IF(tableau!O$5=$BA11,ROW(),"")</f>
        <v/>
      </c>
      <c r="L11" s="193">
        <f>IF(tableau!P$5=$BA11,ROW(),"")</f>
        <v>11</v>
      </c>
      <c r="M11" s="193" t="str">
        <f>IF(tableau!Q$5=$BA11,ROW(),"")</f>
        <v/>
      </c>
      <c r="N11" s="193" t="str">
        <f>IF(tableau!R$5=$BA11,ROW(),"")</f>
        <v/>
      </c>
      <c r="O11" s="193" t="str">
        <f>IF(tableau!S$5=$BA11,ROW(),"")</f>
        <v/>
      </c>
      <c r="P11" s="193" t="str">
        <f>IF(tableau!T$5=$BA11,ROW(),"")</f>
        <v/>
      </c>
      <c r="Q11" s="193" t="str">
        <f>IF($BA11&gt;tableau!$T$5,ROW(),"")</f>
        <v/>
      </c>
      <c r="R11" s="195"/>
      <c r="S11" s="193" t="str">
        <f>IF(AND(SUM(J11:$Q11)&gt;0,SUM($A11:B11)&gt;0),ROW(),"")</f>
        <v/>
      </c>
      <c r="T11" s="193" t="str">
        <f>IF(AND(SUM(K11:$Q11)&gt;0,SUM($A11:C11)&gt;0),ROW(),"")</f>
        <v/>
      </c>
      <c r="U11" s="193">
        <f>IF(AND(SUM(L11:$Q11)&gt;0,SUM($A11:D11)&gt;0),ROW(),"")</f>
        <v>11</v>
      </c>
      <c r="V11" s="193" t="str">
        <f>IF(AND(SUM(M11:$Q11)&gt;0,SUM($A11:E11)&gt;0),ROW(),"")</f>
        <v/>
      </c>
      <c r="W11" s="193" t="str">
        <f>IF(AND(SUM(N11:$Q11)&gt;0,SUM($A11:F11)&gt;0),ROW(),"")</f>
        <v/>
      </c>
      <c r="X11" s="193" t="str">
        <f>IF(AND(SUM(O11:$Q11)&gt;0,SUM($A11:G11)&gt;0),ROW(),"")</f>
        <v/>
      </c>
      <c r="Y11" s="193" t="str">
        <f>IF(AND(SUM(P11:$Q11)&gt;0,SUM($A11:H11)&gt;0),ROW(),"")</f>
        <v/>
      </c>
      <c r="Z11" s="65"/>
      <c r="AA11" s="65">
        <v>20</v>
      </c>
      <c r="AB11" s="196"/>
      <c r="AC11" s="197">
        <f>ROW()</f>
        <v>11</v>
      </c>
      <c r="AD11" s="172">
        <v>0</v>
      </c>
      <c r="AE11" s="172">
        <v>0</v>
      </c>
      <c r="AF11" s="172">
        <v>0</v>
      </c>
      <c r="AG11" s="172">
        <v>0</v>
      </c>
      <c r="AH11" s="172">
        <v>1</v>
      </c>
      <c r="AI11" s="172">
        <v>1</v>
      </c>
      <c r="AJ11" s="172">
        <v>0</v>
      </c>
      <c r="AK11" s="172">
        <v>0</v>
      </c>
      <c r="AL11" s="172">
        <v>0</v>
      </c>
      <c r="AM11" s="172">
        <v>0</v>
      </c>
      <c r="AN11" s="172">
        <v>0</v>
      </c>
      <c r="AO11" s="172">
        <v>0</v>
      </c>
      <c r="AP11" s="172">
        <v>0</v>
      </c>
      <c r="AQ11" s="172">
        <v>0</v>
      </c>
      <c r="AR11" s="172">
        <v>0</v>
      </c>
      <c r="AS11" s="172">
        <v>0</v>
      </c>
      <c r="AT11" s="172">
        <v>0</v>
      </c>
      <c r="AU11" s="172">
        <v>0</v>
      </c>
      <c r="AV11" s="172">
        <v>0</v>
      </c>
      <c r="AW11" s="172">
        <v>0</v>
      </c>
      <c r="AX11" s="172" t="s">
        <v>935</v>
      </c>
      <c r="AY11" s="64" t="s">
        <v>934</v>
      </c>
      <c r="AZ11" s="211">
        <v>43467</v>
      </c>
      <c r="BA11" s="211">
        <v>43467</v>
      </c>
      <c r="BB11" s="64" t="s">
        <v>936</v>
      </c>
      <c r="BC11" s="64" t="e">
        <f>INDEX(Feuil1!$B$1:$B$7,WEEKDAY(AZ11))&amp;" "&amp;DAY(AZ11)&amp;" "&amp;INDEX(Feuil1!$A$1:$A$12,MONTH(Bdd!AZ11))&amp;" "&amp;YEAR(AZ11)&amp;IF(AZ11=BA11,""," au "&amp;INDEX(Feuil1!$B$1:$B$7,WEEKDAY(BA11))&amp;" "&amp;DAY(BA11)&amp;" "&amp;INDEX(Feuil1!$A$1:$A$12,MONTH(Bdd!BA11))&amp;" "&amp;YEAR(BA11))</f>
        <v>#VALUE!</v>
      </c>
      <c r="BD11" s="64">
        <v>0</v>
      </c>
      <c r="BE11" s="64">
        <v>0</v>
      </c>
      <c r="BF11" s="64">
        <v>0</v>
      </c>
      <c r="BG11" s="64">
        <v>0</v>
      </c>
      <c r="BH11" s="64">
        <v>0</v>
      </c>
      <c r="BI11" s="64">
        <v>0</v>
      </c>
      <c r="BJ11" s="64">
        <v>0</v>
      </c>
      <c r="BK11" s="64">
        <v>0</v>
      </c>
      <c r="BL11" s="64">
        <v>0</v>
      </c>
      <c r="BM11" s="64">
        <v>0</v>
      </c>
      <c r="BN11" s="196" t="s">
        <v>933</v>
      </c>
      <c r="BT11" s="144" t="b">
        <f t="shared" ca="1" si="1"/>
        <v>0</v>
      </c>
      <c r="BU11" s="144"/>
      <c r="BV11" s="144">
        <f t="shared" ca="1" si="0"/>
        <v>11</v>
      </c>
    </row>
    <row r="12" spans="1:74" ht="21.75" customHeight="1" x14ac:dyDescent="0.25">
      <c r="A12" s="193" t="str">
        <f>IF(AZ12&lt;tableau!$N$5,ROW(),"")</f>
        <v/>
      </c>
      <c r="B12" s="194" t="str">
        <f>IF(tableau!N$5=$AZ12,ROW(),"")</f>
        <v/>
      </c>
      <c r="C12" s="194" t="str">
        <f>IF(tableau!O$5=$AZ12,ROW(),"")</f>
        <v/>
      </c>
      <c r="D12" s="194">
        <f>IF(tableau!P$5=$AZ12,ROW(),"")</f>
        <v>12</v>
      </c>
      <c r="E12" s="194" t="str">
        <f>IF(tableau!Q$5=$AZ12,ROW(),"")</f>
        <v/>
      </c>
      <c r="F12" s="194" t="str">
        <f>IF(tableau!R$5=$AZ12,ROW(),"")</f>
        <v/>
      </c>
      <c r="G12" s="194" t="str">
        <f>IF(tableau!S$5=$AZ12,ROW(),"")</f>
        <v/>
      </c>
      <c r="H12" s="194" t="str">
        <f>IF(tableau!T$5=$AZ12,ROW(),"")</f>
        <v/>
      </c>
      <c r="I12" s="195"/>
      <c r="J12" s="193" t="str">
        <f>IF(tableau!N$5=$BA12,ROW(),"")</f>
        <v/>
      </c>
      <c r="K12" s="193" t="str">
        <f>IF(tableau!O$5=$BA12,ROW(),"")</f>
        <v/>
      </c>
      <c r="L12" s="193">
        <f>IF(tableau!P$5=$BA12,ROW(),"")</f>
        <v>12</v>
      </c>
      <c r="M12" s="193" t="str">
        <f>IF(tableau!Q$5=$BA12,ROW(),"")</f>
        <v/>
      </c>
      <c r="N12" s="193" t="str">
        <f>IF(tableau!R$5=$BA12,ROW(),"")</f>
        <v/>
      </c>
      <c r="O12" s="193" t="str">
        <f>IF(tableau!S$5=$BA12,ROW(),"")</f>
        <v/>
      </c>
      <c r="P12" s="193" t="str">
        <f>IF(tableau!T$5=$BA12,ROW(),"")</f>
        <v/>
      </c>
      <c r="Q12" s="193" t="str">
        <f>IF($BA12&gt;tableau!$T$5,ROW(),"")</f>
        <v/>
      </c>
      <c r="R12" s="195"/>
      <c r="S12" s="193" t="str">
        <f>IF(AND(SUM(J12:$Q12)&gt;0,SUM($A12:B12)&gt;0),ROW(),"")</f>
        <v/>
      </c>
      <c r="T12" s="193" t="str">
        <f>IF(AND(SUM(K12:$Q12)&gt;0,SUM($A12:C12)&gt;0),ROW(),"")</f>
        <v/>
      </c>
      <c r="U12" s="193">
        <f>IF(AND(SUM(L12:$Q12)&gt;0,SUM($A12:D12)&gt;0),ROW(),"")</f>
        <v>12</v>
      </c>
      <c r="V12" s="193" t="str">
        <f>IF(AND(SUM(M12:$Q12)&gt;0,SUM($A12:E12)&gt;0),ROW(),"")</f>
        <v/>
      </c>
      <c r="W12" s="193" t="str">
        <f>IF(AND(SUM(N12:$Q12)&gt;0,SUM($A12:F12)&gt;0),ROW(),"")</f>
        <v/>
      </c>
      <c r="X12" s="193" t="str">
        <f>IF(AND(SUM(O12:$Q12)&gt;0,SUM($A12:G12)&gt;0),ROW(),"")</f>
        <v/>
      </c>
      <c r="Y12" s="193" t="str">
        <f>IF(AND(SUM(P12:$Q12)&gt;0,SUM($A12:H12)&gt;0),ROW(),"")</f>
        <v/>
      </c>
      <c r="Z12" s="65"/>
      <c r="AA12" s="65">
        <v>21</v>
      </c>
      <c r="AB12" s="196"/>
      <c r="AC12" s="197">
        <f>ROW()</f>
        <v>12</v>
      </c>
      <c r="AD12" s="172">
        <v>0</v>
      </c>
      <c r="AE12" s="172">
        <v>0</v>
      </c>
      <c r="AF12" s="172">
        <v>0</v>
      </c>
      <c r="AG12" s="172">
        <v>0</v>
      </c>
      <c r="AH12" s="172">
        <v>1</v>
      </c>
      <c r="AI12" s="172">
        <v>0</v>
      </c>
      <c r="AJ12" s="172">
        <v>0</v>
      </c>
      <c r="AK12" s="172">
        <v>1</v>
      </c>
      <c r="AL12" s="172">
        <v>0</v>
      </c>
      <c r="AM12" s="172">
        <v>0</v>
      </c>
      <c r="AN12" s="172">
        <v>0</v>
      </c>
      <c r="AO12" s="172">
        <v>0</v>
      </c>
      <c r="AP12" s="172">
        <v>0</v>
      </c>
      <c r="AQ12" s="172">
        <v>0</v>
      </c>
      <c r="AR12" s="172">
        <v>0</v>
      </c>
      <c r="AS12" s="172">
        <v>0</v>
      </c>
      <c r="AT12" s="172">
        <v>0</v>
      </c>
      <c r="AU12" s="172">
        <v>0</v>
      </c>
      <c r="AV12" s="172">
        <v>0</v>
      </c>
      <c r="AW12" s="172">
        <v>0</v>
      </c>
      <c r="AX12" s="172" t="s">
        <v>929</v>
      </c>
      <c r="AY12" s="64" t="s">
        <v>934</v>
      </c>
      <c r="AZ12" s="211">
        <v>43467</v>
      </c>
      <c r="BA12" s="211">
        <v>43467</v>
      </c>
      <c r="BB12" s="64" t="s">
        <v>930</v>
      </c>
      <c r="BC12" s="64" t="e">
        <f>INDEX(Feuil1!$B$1:$B$7,WEEKDAY(AZ12))&amp;" "&amp;DAY(AZ12)&amp;" "&amp;INDEX(Feuil1!$A$1:$A$12,MONTH(Bdd!AZ12))&amp;" "&amp;YEAR(AZ12)&amp;IF(AZ12=BA12,""," au "&amp;INDEX(Feuil1!$B$1:$B$7,WEEKDAY(BA12))&amp;" "&amp;DAY(BA12)&amp;" "&amp;INDEX(Feuil1!$A$1:$A$12,MONTH(Bdd!BA12))&amp;" "&amp;YEAR(BA12))</f>
        <v>#VALUE!</v>
      </c>
      <c r="BD12" s="64">
        <v>0</v>
      </c>
      <c r="BE12" s="64">
        <v>0</v>
      </c>
      <c r="BF12" s="64">
        <v>0</v>
      </c>
      <c r="BG12" s="64">
        <v>0</v>
      </c>
      <c r="BH12" s="64">
        <v>0</v>
      </c>
      <c r="BI12" s="64">
        <v>0</v>
      </c>
      <c r="BJ12" s="64">
        <v>0</v>
      </c>
      <c r="BK12" s="64">
        <v>0</v>
      </c>
      <c r="BL12" s="64">
        <v>0</v>
      </c>
      <c r="BM12" s="64">
        <v>0</v>
      </c>
      <c r="BN12" s="196" t="s">
        <v>933</v>
      </c>
      <c r="BT12" s="144" t="b">
        <f t="shared" ca="1" si="1"/>
        <v>0</v>
      </c>
      <c r="BU12" s="144"/>
      <c r="BV12" s="144">
        <f t="shared" ca="1" si="0"/>
        <v>12</v>
      </c>
    </row>
    <row r="13" spans="1:74" ht="21.75" customHeight="1" x14ac:dyDescent="0.25">
      <c r="A13" s="193" t="str">
        <f>IF(AZ13&lt;tableau!$N$5,ROW(),"")</f>
        <v/>
      </c>
      <c r="B13" s="194" t="str">
        <f>IF(tableau!N$5=$AZ13,ROW(),"")</f>
        <v/>
      </c>
      <c r="C13" s="194" t="str">
        <f>IF(tableau!O$5=$AZ13,ROW(),"")</f>
        <v/>
      </c>
      <c r="D13" s="194">
        <f>IF(tableau!P$5=$AZ13,ROW(),"")</f>
        <v>13</v>
      </c>
      <c r="E13" s="194" t="str">
        <f>IF(tableau!Q$5=$AZ13,ROW(),"")</f>
        <v/>
      </c>
      <c r="F13" s="194" t="str">
        <f>IF(tableau!R$5=$AZ13,ROW(),"")</f>
        <v/>
      </c>
      <c r="G13" s="194" t="str">
        <f>IF(tableau!S$5=$AZ13,ROW(),"")</f>
        <v/>
      </c>
      <c r="H13" s="194" t="str">
        <f>IF(tableau!T$5=$AZ13,ROW(),"")</f>
        <v/>
      </c>
      <c r="I13" s="195"/>
      <c r="J13" s="193" t="str">
        <f>IF(tableau!N$5=$BA13,ROW(),"")</f>
        <v/>
      </c>
      <c r="K13" s="193" t="str">
        <f>IF(tableau!O$5=$BA13,ROW(),"")</f>
        <v/>
      </c>
      <c r="L13" s="193">
        <f>IF(tableau!P$5=$BA13,ROW(),"")</f>
        <v>13</v>
      </c>
      <c r="M13" s="193" t="str">
        <f>IF(tableau!Q$5=$BA13,ROW(),"")</f>
        <v/>
      </c>
      <c r="N13" s="193" t="str">
        <f>IF(tableau!R$5=$BA13,ROW(),"")</f>
        <v/>
      </c>
      <c r="O13" s="193" t="str">
        <f>IF(tableau!S$5=$BA13,ROW(),"")</f>
        <v/>
      </c>
      <c r="P13" s="193" t="str">
        <f>IF(tableau!T$5=$BA13,ROW(),"")</f>
        <v/>
      </c>
      <c r="Q13" s="193" t="str">
        <f>IF($BA13&gt;tableau!$T$5,ROW(),"")</f>
        <v/>
      </c>
      <c r="R13" s="195"/>
      <c r="S13" s="193" t="str">
        <f>IF(AND(SUM(J13:$Q13)&gt;0,SUM($A13:B13)&gt;0),ROW(),"")</f>
        <v/>
      </c>
      <c r="T13" s="193" t="str">
        <f>IF(AND(SUM(K13:$Q13)&gt;0,SUM($A13:C13)&gt;0),ROW(),"")</f>
        <v/>
      </c>
      <c r="U13" s="193">
        <f>IF(AND(SUM(L13:$Q13)&gt;0,SUM($A13:D13)&gt;0),ROW(),"")</f>
        <v>13</v>
      </c>
      <c r="V13" s="193" t="str">
        <f>IF(AND(SUM(M13:$Q13)&gt;0,SUM($A13:E13)&gt;0),ROW(),"")</f>
        <v/>
      </c>
      <c r="W13" s="193" t="str">
        <f>IF(AND(SUM(N13:$Q13)&gt;0,SUM($A13:F13)&gt;0),ROW(),"")</f>
        <v/>
      </c>
      <c r="X13" s="193" t="str">
        <f>IF(AND(SUM(O13:$Q13)&gt;0,SUM($A13:G13)&gt;0),ROW(),"")</f>
        <v/>
      </c>
      <c r="Y13" s="193" t="str">
        <f>IF(AND(SUM(P13:$Q13)&gt;0,SUM($A13:H13)&gt;0),ROW(),"")</f>
        <v/>
      </c>
      <c r="Z13" s="65"/>
      <c r="AA13" s="65">
        <v>22</v>
      </c>
      <c r="AB13" s="196"/>
      <c r="AC13" s="197">
        <f>ROW()</f>
        <v>13</v>
      </c>
      <c r="AD13" s="172">
        <v>0</v>
      </c>
      <c r="AE13" s="172">
        <v>0</v>
      </c>
      <c r="AF13" s="172">
        <v>0</v>
      </c>
      <c r="AG13" s="172">
        <v>0</v>
      </c>
      <c r="AH13" s="172">
        <v>1</v>
      </c>
      <c r="AI13" s="172">
        <v>1</v>
      </c>
      <c r="AJ13" s="172">
        <v>0</v>
      </c>
      <c r="AK13" s="172">
        <v>0</v>
      </c>
      <c r="AL13" s="172">
        <v>0</v>
      </c>
      <c r="AM13" s="172">
        <v>0</v>
      </c>
      <c r="AN13" s="172">
        <v>0</v>
      </c>
      <c r="AO13" s="172">
        <v>0</v>
      </c>
      <c r="AP13" s="172">
        <v>0</v>
      </c>
      <c r="AQ13" s="172">
        <v>0</v>
      </c>
      <c r="AR13" s="172">
        <v>0</v>
      </c>
      <c r="AS13" s="172">
        <v>0</v>
      </c>
      <c r="AT13" s="172">
        <v>0</v>
      </c>
      <c r="AU13" s="172">
        <v>0</v>
      </c>
      <c r="AV13" s="172">
        <v>0</v>
      </c>
      <c r="AW13" s="172">
        <v>0</v>
      </c>
      <c r="AX13" s="172" t="s">
        <v>937</v>
      </c>
      <c r="AY13" s="64" t="s">
        <v>939</v>
      </c>
      <c r="AZ13" s="211">
        <v>43467</v>
      </c>
      <c r="BA13" s="211">
        <v>43467</v>
      </c>
      <c r="BB13" s="64" t="s">
        <v>936</v>
      </c>
      <c r="BC13" s="64" t="e">
        <f>INDEX(Feuil1!$B$1:$B$7,WEEKDAY(AZ13))&amp;" "&amp;DAY(AZ13)&amp;" "&amp;INDEX(Feuil1!$A$1:$A$12,MONTH(Bdd!AZ13))&amp;" "&amp;YEAR(AZ13)&amp;IF(AZ13=BA13,""," au "&amp;INDEX(Feuil1!$B$1:$B$7,WEEKDAY(BA13))&amp;" "&amp;DAY(BA13)&amp;" "&amp;INDEX(Feuil1!$A$1:$A$12,MONTH(Bdd!BA13))&amp;" "&amp;YEAR(BA13))</f>
        <v>#VALUE!</v>
      </c>
      <c r="BD13" s="64">
        <v>0</v>
      </c>
      <c r="BE13" s="64">
        <v>0</v>
      </c>
      <c r="BF13" s="64">
        <v>0</v>
      </c>
      <c r="BG13" s="64">
        <v>0</v>
      </c>
      <c r="BH13" s="64">
        <v>0</v>
      </c>
      <c r="BI13" s="64">
        <v>0</v>
      </c>
      <c r="BJ13" s="64">
        <v>0</v>
      </c>
      <c r="BK13" s="64">
        <v>0</v>
      </c>
      <c r="BL13" s="64">
        <v>0</v>
      </c>
      <c r="BM13" s="64">
        <v>0</v>
      </c>
      <c r="BN13" s="196" t="s">
        <v>938</v>
      </c>
      <c r="BT13" s="144" t="b">
        <f t="shared" ca="1" si="1"/>
        <v>0</v>
      </c>
      <c r="BU13" s="144"/>
      <c r="BV13" s="144">
        <f t="shared" ca="1" si="0"/>
        <v>13</v>
      </c>
    </row>
    <row r="14" spans="1:74" ht="21.75" customHeight="1" x14ac:dyDescent="0.25">
      <c r="A14" s="193" t="str">
        <f>IF(AZ14&lt;tableau!$N$5,ROW(),"")</f>
        <v/>
      </c>
      <c r="B14" s="194" t="str">
        <f>IF(tableau!N$5=$AZ14,ROW(),"")</f>
        <v/>
      </c>
      <c r="C14" s="194" t="str">
        <f>IF(tableau!O$5=$AZ14,ROW(),"")</f>
        <v/>
      </c>
      <c r="D14" s="194">
        <f>IF(tableau!P$5=$AZ14,ROW(),"")</f>
        <v>14</v>
      </c>
      <c r="E14" s="194" t="str">
        <f>IF(tableau!Q$5=$AZ14,ROW(),"")</f>
        <v/>
      </c>
      <c r="F14" s="194" t="str">
        <f>IF(tableau!R$5=$AZ14,ROW(),"")</f>
        <v/>
      </c>
      <c r="G14" s="194" t="str">
        <f>IF(tableau!S$5=$AZ14,ROW(),"")</f>
        <v/>
      </c>
      <c r="H14" s="194" t="str">
        <f>IF(tableau!T$5=$AZ14,ROW(),"")</f>
        <v/>
      </c>
      <c r="I14" s="195"/>
      <c r="J14" s="193" t="str">
        <f>IF(tableau!N$5=$BA14,ROW(),"")</f>
        <v/>
      </c>
      <c r="K14" s="193" t="str">
        <f>IF(tableau!O$5=$BA14,ROW(),"")</f>
        <v/>
      </c>
      <c r="L14" s="193">
        <f>IF(tableau!P$5=$BA14,ROW(),"")</f>
        <v>14</v>
      </c>
      <c r="M14" s="193" t="str">
        <f>IF(tableau!Q$5=$BA14,ROW(),"")</f>
        <v/>
      </c>
      <c r="N14" s="193" t="str">
        <f>IF(tableau!R$5=$BA14,ROW(),"")</f>
        <v/>
      </c>
      <c r="O14" s="193" t="str">
        <f>IF(tableau!S$5=$BA14,ROW(),"")</f>
        <v/>
      </c>
      <c r="P14" s="193" t="str">
        <f>IF(tableau!T$5=$BA14,ROW(),"")</f>
        <v/>
      </c>
      <c r="Q14" s="193" t="str">
        <f>IF($BA14&gt;tableau!$T$5,ROW(),"")</f>
        <v/>
      </c>
      <c r="R14" s="195"/>
      <c r="S14" s="193" t="str">
        <f>IF(AND(SUM(J14:$Q14)&gt;0,SUM($A14:B14)&gt;0),ROW(),"")</f>
        <v/>
      </c>
      <c r="T14" s="193" t="str">
        <f>IF(AND(SUM(K14:$Q14)&gt;0,SUM($A14:C14)&gt;0),ROW(),"")</f>
        <v/>
      </c>
      <c r="U14" s="193">
        <f>IF(AND(SUM(L14:$Q14)&gt;0,SUM($A14:D14)&gt;0),ROW(),"")</f>
        <v>14</v>
      </c>
      <c r="V14" s="193" t="str">
        <f>IF(AND(SUM(M14:$Q14)&gt;0,SUM($A14:E14)&gt;0),ROW(),"")</f>
        <v/>
      </c>
      <c r="W14" s="193" t="str">
        <f>IF(AND(SUM(N14:$Q14)&gt;0,SUM($A14:F14)&gt;0),ROW(),"")</f>
        <v/>
      </c>
      <c r="X14" s="193" t="str">
        <f>IF(AND(SUM(O14:$Q14)&gt;0,SUM($A14:G14)&gt;0),ROW(),"")</f>
        <v/>
      </c>
      <c r="Y14" s="193" t="str">
        <f>IF(AND(SUM(P14:$Q14)&gt;0,SUM($A14:H14)&gt;0),ROW(),"")</f>
        <v/>
      </c>
      <c r="Z14" s="65"/>
      <c r="AA14" s="65">
        <v>25</v>
      </c>
      <c r="AB14" s="196"/>
      <c r="AC14" s="197">
        <f>ROW()</f>
        <v>14</v>
      </c>
      <c r="AD14" s="172">
        <v>1</v>
      </c>
      <c r="AE14" s="172">
        <v>0</v>
      </c>
      <c r="AF14" s="172">
        <v>0</v>
      </c>
      <c r="AG14" s="172">
        <v>0</v>
      </c>
      <c r="AH14" s="172">
        <v>1</v>
      </c>
      <c r="AI14" s="172">
        <v>0</v>
      </c>
      <c r="AJ14" s="172">
        <v>0</v>
      </c>
      <c r="AK14" s="172">
        <v>0</v>
      </c>
      <c r="AL14" s="172">
        <v>0</v>
      </c>
      <c r="AM14" s="172">
        <v>0</v>
      </c>
      <c r="AN14" s="172">
        <v>0</v>
      </c>
      <c r="AO14" s="172">
        <v>0</v>
      </c>
      <c r="AP14" s="172">
        <v>0</v>
      </c>
      <c r="AQ14" s="172">
        <v>0</v>
      </c>
      <c r="AR14" s="172">
        <v>0</v>
      </c>
      <c r="AS14" s="172">
        <v>0</v>
      </c>
      <c r="AT14" s="172">
        <v>0</v>
      </c>
      <c r="AU14" s="172">
        <v>0</v>
      </c>
      <c r="AV14" s="172">
        <v>0</v>
      </c>
      <c r="AW14" s="172">
        <v>0</v>
      </c>
      <c r="AX14" s="172" t="s">
        <v>940</v>
      </c>
      <c r="AY14" s="64" t="s">
        <v>934</v>
      </c>
      <c r="AZ14" s="211">
        <v>43467</v>
      </c>
      <c r="BA14" s="211">
        <v>43467</v>
      </c>
      <c r="BB14" s="64" t="s">
        <v>941</v>
      </c>
      <c r="BC14" s="64" t="e">
        <f>INDEX(Feuil1!$B$1:$B$7,WEEKDAY(AZ14))&amp;" "&amp;DAY(AZ14)&amp;" "&amp;INDEX(Feuil1!$A$1:$A$12,MONTH(Bdd!AZ14))&amp;" "&amp;YEAR(AZ14)&amp;IF(AZ14=BA14,""," au "&amp;INDEX(Feuil1!$B$1:$B$7,WEEKDAY(BA14))&amp;" "&amp;DAY(BA14)&amp;" "&amp;INDEX(Feuil1!$A$1:$A$12,MONTH(Bdd!BA14))&amp;" "&amp;YEAR(BA14))</f>
        <v>#VALUE!</v>
      </c>
      <c r="BD14" s="64">
        <v>0</v>
      </c>
      <c r="BE14" s="64">
        <v>0</v>
      </c>
      <c r="BF14" s="64">
        <v>0</v>
      </c>
      <c r="BG14" s="64">
        <v>0</v>
      </c>
      <c r="BH14" s="64">
        <v>0</v>
      </c>
      <c r="BI14" s="64">
        <v>0</v>
      </c>
      <c r="BJ14" s="64">
        <v>0</v>
      </c>
      <c r="BK14" s="64">
        <v>0</v>
      </c>
      <c r="BL14" s="64">
        <v>0</v>
      </c>
      <c r="BM14" s="64">
        <v>0</v>
      </c>
      <c r="BN14" s="196" t="s">
        <v>933</v>
      </c>
      <c r="BT14" s="144" t="b">
        <f t="shared" ca="1" si="1"/>
        <v>0</v>
      </c>
      <c r="BU14" s="144"/>
      <c r="BV14" s="144">
        <f t="shared" ca="1" si="0"/>
        <v>14</v>
      </c>
    </row>
    <row r="15" spans="1:74" ht="21.75" customHeight="1" x14ac:dyDescent="0.25">
      <c r="A15" s="193" t="str">
        <f>IF(AZ15&lt;tableau!$N$5,ROW(),"")</f>
        <v/>
      </c>
      <c r="B15" s="194" t="str">
        <f>IF(tableau!N$5=$AZ15,ROW(),"")</f>
        <v/>
      </c>
      <c r="C15" s="194" t="str">
        <f>IF(tableau!O$5=$AZ15,ROW(),"")</f>
        <v/>
      </c>
      <c r="D15" s="194" t="str">
        <f>IF(tableau!P$5=$AZ15,ROW(),"")</f>
        <v/>
      </c>
      <c r="E15" s="194">
        <f>IF(tableau!Q$5=$AZ15,ROW(),"")</f>
        <v>15</v>
      </c>
      <c r="F15" s="194" t="str">
        <f>IF(tableau!R$5=$AZ15,ROW(),"")</f>
        <v/>
      </c>
      <c r="G15" s="194" t="str">
        <f>IF(tableau!S$5=$AZ15,ROW(),"")</f>
        <v/>
      </c>
      <c r="H15" s="194" t="str">
        <f>IF(tableau!T$5=$AZ15,ROW(),"")</f>
        <v/>
      </c>
      <c r="I15" s="195"/>
      <c r="J15" s="193" t="str">
        <f>IF(tableau!N$5=$BA15,ROW(),"")</f>
        <v/>
      </c>
      <c r="K15" s="193" t="str">
        <f>IF(tableau!O$5=$BA15,ROW(),"")</f>
        <v/>
      </c>
      <c r="L15" s="193" t="str">
        <f>IF(tableau!P$5=$BA15,ROW(),"")</f>
        <v/>
      </c>
      <c r="M15" s="193">
        <f>IF(tableau!Q$5=$BA15,ROW(),"")</f>
        <v>15</v>
      </c>
      <c r="N15" s="193" t="str">
        <f>IF(tableau!R$5=$BA15,ROW(),"")</f>
        <v/>
      </c>
      <c r="O15" s="193" t="str">
        <f>IF(tableau!S$5=$BA15,ROW(),"")</f>
        <v/>
      </c>
      <c r="P15" s="193" t="str">
        <f>IF(tableau!T$5=$BA15,ROW(),"")</f>
        <v/>
      </c>
      <c r="Q15" s="193" t="str">
        <f>IF($BA15&gt;tableau!$T$5,ROW(),"")</f>
        <v/>
      </c>
      <c r="R15" s="195"/>
      <c r="S15" s="193" t="str">
        <f>IF(AND(SUM(J15:$Q15)&gt;0,SUM($A15:B15)&gt;0),ROW(),"")</f>
        <v/>
      </c>
      <c r="T15" s="193" t="str">
        <f>IF(AND(SUM(K15:$Q15)&gt;0,SUM($A15:C15)&gt;0),ROW(),"")</f>
        <v/>
      </c>
      <c r="U15" s="193" t="str">
        <f>IF(AND(SUM(L15:$Q15)&gt;0,SUM($A15:D15)&gt;0),ROW(),"")</f>
        <v/>
      </c>
      <c r="V15" s="193">
        <f>IF(AND(SUM(M15:$Q15)&gt;0,SUM($A15:E15)&gt;0),ROW(),"")</f>
        <v>15</v>
      </c>
      <c r="W15" s="193" t="str">
        <f>IF(AND(SUM(N15:$Q15)&gt;0,SUM($A15:F15)&gt;0),ROW(),"")</f>
        <v/>
      </c>
      <c r="X15" s="193" t="str">
        <f>IF(AND(SUM(O15:$Q15)&gt;0,SUM($A15:G15)&gt;0),ROW(),"")</f>
        <v/>
      </c>
      <c r="Y15" s="193" t="str">
        <f>IF(AND(SUM(P15:$Q15)&gt;0,SUM($A15:H15)&gt;0),ROW(),"")</f>
        <v/>
      </c>
      <c r="Z15" s="65"/>
      <c r="AA15" s="65">
        <v>27</v>
      </c>
      <c r="AB15" s="196"/>
      <c r="AC15" s="197">
        <f>ROW()</f>
        <v>15</v>
      </c>
      <c r="AD15" s="172">
        <v>0</v>
      </c>
      <c r="AE15" s="172">
        <v>0</v>
      </c>
      <c r="AF15" s="172">
        <v>0</v>
      </c>
      <c r="AG15" s="172">
        <v>0</v>
      </c>
      <c r="AH15" s="172">
        <v>0</v>
      </c>
      <c r="AI15" s="172">
        <v>1</v>
      </c>
      <c r="AJ15" s="172">
        <v>0</v>
      </c>
      <c r="AK15" s="172">
        <v>0</v>
      </c>
      <c r="AL15" s="172">
        <v>0</v>
      </c>
      <c r="AM15" s="172">
        <v>0</v>
      </c>
      <c r="AN15" s="172">
        <v>0</v>
      </c>
      <c r="AO15" s="172">
        <v>0</v>
      </c>
      <c r="AP15" s="172">
        <v>0</v>
      </c>
      <c r="AQ15" s="172">
        <v>0</v>
      </c>
      <c r="AR15" s="172">
        <v>0</v>
      </c>
      <c r="AS15" s="172">
        <v>0</v>
      </c>
      <c r="AT15" s="172">
        <v>0</v>
      </c>
      <c r="AU15" s="172">
        <v>0</v>
      </c>
      <c r="AV15" s="172">
        <v>0</v>
      </c>
      <c r="AW15" s="172">
        <v>0</v>
      </c>
      <c r="AX15" s="172" t="s">
        <v>942</v>
      </c>
      <c r="AY15" s="64" t="s">
        <v>934</v>
      </c>
      <c r="AZ15" s="211">
        <v>43468</v>
      </c>
      <c r="BA15" s="211">
        <v>43468</v>
      </c>
      <c r="BB15" s="64" t="s">
        <v>928</v>
      </c>
      <c r="BC15" s="64" t="e">
        <f>INDEX(Feuil1!$B$1:$B$7,WEEKDAY(AZ15))&amp;" "&amp;DAY(AZ15)&amp;" "&amp;INDEX(Feuil1!$A$1:$A$12,MONTH(Bdd!AZ15))&amp;" "&amp;YEAR(AZ15)&amp;IF(AZ15=BA15,""," au "&amp;INDEX(Feuil1!$B$1:$B$7,WEEKDAY(BA15))&amp;" "&amp;DAY(BA15)&amp;" "&amp;INDEX(Feuil1!$A$1:$A$12,MONTH(Bdd!BA15))&amp;" "&amp;YEAR(BA15))</f>
        <v>#VALUE!</v>
      </c>
      <c r="BD15" s="64">
        <v>0</v>
      </c>
      <c r="BE15" s="64">
        <v>0</v>
      </c>
      <c r="BF15" s="64">
        <v>0</v>
      </c>
      <c r="BG15" s="64">
        <v>0</v>
      </c>
      <c r="BH15" s="64">
        <v>0</v>
      </c>
      <c r="BI15" s="64">
        <v>0</v>
      </c>
      <c r="BJ15" s="64">
        <v>0</v>
      </c>
      <c r="BK15" s="64">
        <v>0</v>
      </c>
      <c r="BL15" s="64">
        <v>0</v>
      </c>
      <c r="BM15" s="64">
        <v>0</v>
      </c>
      <c r="BN15" s="196" t="s">
        <v>933</v>
      </c>
      <c r="BT15" s="144" t="b">
        <f t="shared" ca="1" si="1"/>
        <v>0</v>
      </c>
      <c r="BU15" s="144"/>
      <c r="BV15" s="144">
        <f t="shared" ca="1" si="0"/>
        <v>15</v>
      </c>
    </row>
    <row r="16" spans="1:74" ht="21.75" customHeight="1" x14ac:dyDescent="0.25">
      <c r="A16" s="193" t="str">
        <f>IF(AZ16&lt;tableau!$N$5,ROW(),"")</f>
        <v/>
      </c>
      <c r="B16" s="194" t="str">
        <f>IF(tableau!N$5=$AZ16,ROW(),"")</f>
        <v/>
      </c>
      <c r="C16" s="194" t="str">
        <f>IF(tableau!O$5=$AZ16,ROW(),"")</f>
        <v/>
      </c>
      <c r="D16" s="194" t="str">
        <f>IF(tableau!P$5=$AZ16,ROW(),"")</f>
        <v/>
      </c>
      <c r="E16" s="194" t="str">
        <f>IF(tableau!Q$5=$AZ16,ROW(),"")</f>
        <v/>
      </c>
      <c r="F16" s="194">
        <f>IF(tableau!R$5=$AZ16,ROW(),"")</f>
        <v>16</v>
      </c>
      <c r="G16" s="194" t="str">
        <f>IF(tableau!S$5=$AZ16,ROW(),"")</f>
        <v/>
      </c>
      <c r="H16" s="194" t="str">
        <f>IF(tableau!T$5=$AZ16,ROW(),"")</f>
        <v/>
      </c>
      <c r="I16" s="195"/>
      <c r="J16" s="193" t="str">
        <f>IF(tableau!N$5=$BA16,ROW(),"")</f>
        <v/>
      </c>
      <c r="K16" s="193" t="str">
        <f>IF(tableau!O$5=$BA16,ROW(),"")</f>
        <v/>
      </c>
      <c r="L16" s="193" t="str">
        <f>IF(tableau!P$5=$BA16,ROW(),"")</f>
        <v/>
      </c>
      <c r="M16" s="193" t="str">
        <f>IF(tableau!Q$5=$BA16,ROW(),"")</f>
        <v/>
      </c>
      <c r="N16" s="193">
        <f>IF(tableau!R$5=$BA16,ROW(),"")</f>
        <v>16</v>
      </c>
      <c r="O16" s="193" t="str">
        <f>IF(tableau!S$5=$BA16,ROW(),"")</f>
        <v/>
      </c>
      <c r="P16" s="193" t="str">
        <f>IF(tableau!T$5=$BA16,ROW(),"")</f>
        <v/>
      </c>
      <c r="Q16" s="193" t="str">
        <f>IF($BA16&gt;tableau!$T$5,ROW(),"")</f>
        <v/>
      </c>
      <c r="R16" s="195"/>
      <c r="S16" s="193" t="str">
        <f>IF(AND(SUM(J16:$Q16)&gt;0,SUM($A16:B16)&gt;0),ROW(),"")</f>
        <v/>
      </c>
      <c r="T16" s="193" t="str">
        <f>IF(AND(SUM(K16:$Q16)&gt;0,SUM($A16:C16)&gt;0),ROW(),"")</f>
        <v/>
      </c>
      <c r="U16" s="193" t="str">
        <f>IF(AND(SUM(L16:$Q16)&gt;0,SUM($A16:D16)&gt;0),ROW(),"")</f>
        <v/>
      </c>
      <c r="V16" s="193" t="str">
        <f>IF(AND(SUM(M16:$Q16)&gt;0,SUM($A16:E16)&gt;0),ROW(),"")</f>
        <v/>
      </c>
      <c r="W16" s="193">
        <f>IF(AND(SUM(N16:$Q16)&gt;0,SUM($A16:F16)&gt;0),ROW(),"")</f>
        <v>16</v>
      </c>
      <c r="X16" s="193" t="str">
        <f>IF(AND(SUM(O16:$Q16)&gt;0,SUM($A16:G16)&gt;0),ROW(),"")</f>
        <v/>
      </c>
      <c r="Y16" s="193" t="str">
        <f>IF(AND(SUM(P16:$Q16)&gt;0,SUM($A16:H16)&gt;0),ROW(),"")</f>
        <v/>
      </c>
      <c r="Z16" s="65"/>
      <c r="AA16" s="65">
        <v>28</v>
      </c>
      <c r="AB16" s="196"/>
      <c r="AC16" s="197">
        <f>ROW()</f>
        <v>16</v>
      </c>
      <c r="AD16" s="172">
        <v>0</v>
      </c>
      <c r="AE16" s="172">
        <v>0</v>
      </c>
      <c r="AF16" s="172">
        <v>0</v>
      </c>
      <c r="AG16" s="172">
        <v>1</v>
      </c>
      <c r="AH16" s="172">
        <v>0</v>
      </c>
      <c r="AI16" s="172">
        <v>0</v>
      </c>
      <c r="AJ16" s="172">
        <v>0</v>
      </c>
      <c r="AK16" s="172">
        <v>0</v>
      </c>
      <c r="AL16" s="172">
        <v>0</v>
      </c>
      <c r="AM16" s="172">
        <v>0</v>
      </c>
      <c r="AN16" s="172">
        <v>0</v>
      </c>
      <c r="AO16" s="172">
        <v>0</v>
      </c>
      <c r="AP16" s="172">
        <v>0</v>
      </c>
      <c r="AQ16" s="172">
        <v>0</v>
      </c>
      <c r="AR16" s="172">
        <v>0</v>
      </c>
      <c r="AS16" s="172">
        <v>0</v>
      </c>
      <c r="AT16" s="172">
        <v>0</v>
      </c>
      <c r="AU16" s="172">
        <v>0</v>
      </c>
      <c r="AV16" s="172">
        <v>0</v>
      </c>
      <c r="AW16" s="172">
        <v>0</v>
      </c>
      <c r="AX16" s="172" t="s">
        <v>943</v>
      </c>
      <c r="AY16" s="64" t="s">
        <v>945</v>
      </c>
      <c r="AZ16" s="211">
        <v>43469</v>
      </c>
      <c r="BA16" s="211">
        <v>43469</v>
      </c>
      <c r="BB16" s="64" t="s">
        <v>893</v>
      </c>
      <c r="BC16" s="64" t="e">
        <f>INDEX(Feuil1!$B$1:$B$7,WEEKDAY(AZ16))&amp;" "&amp;DAY(AZ16)&amp;" "&amp;INDEX(Feuil1!$A$1:$A$12,MONTH(Bdd!AZ16))&amp;" "&amp;YEAR(AZ16)&amp;IF(AZ16=BA16,""," au "&amp;INDEX(Feuil1!$B$1:$B$7,WEEKDAY(BA16))&amp;" "&amp;DAY(BA16)&amp;" "&amp;INDEX(Feuil1!$A$1:$A$12,MONTH(Bdd!BA16))&amp;" "&amp;YEAR(BA16))</f>
        <v>#VALUE!</v>
      </c>
      <c r="BD16" s="64">
        <v>0</v>
      </c>
      <c r="BE16" s="64">
        <v>0</v>
      </c>
      <c r="BF16" s="64">
        <v>0</v>
      </c>
      <c r="BG16" s="64">
        <v>0</v>
      </c>
      <c r="BH16" s="64">
        <v>0</v>
      </c>
      <c r="BI16" s="64">
        <v>0</v>
      </c>
      <c r="BJ16" s="64">
        <v>0</v>
      </c>
      <c r="BK16" s="64">
        <v>0</v>
      </c>
      <c r="BL16" s="64">
        <v>0</v>
      </c>
      <c r="BM16" s="64">
        <v>0</v>
      </c>
      <c r="BN16" s="196" t="s">
        <v>944</v>
      </c>
      <c r="BT16" s="144" t="b">
        <f t="shared" ca="1" si="1"/>
        <v>0</v>
      </c>
      <c r="BU16" s="144"/>
      <c r="BV16" s="144">
        <f t="shared" ca="1" si="0"/>
        <v>16</v>
      </c>
    </row>
    <row r="17" spans="1:74" ht="21.75" customHeight="1" x14ac:dyDescent="0.25">
      <c r="A17" s="193" t="str">
        <f>IF(AZ17&lt;tableau!$N$5,ROW(),"")</f>
        <v/>
      </c>
      <c r="B17" s="194" t="str">
        <f>IF(tableau!N$5=$AZ17,ROW(),"")</f>
        <v/>
      </c>
      <c r="C17" s="194" t="str">
        <f>IF(tableau!O$5=$AZ17,ROW(),"")</f>
        <v/>
      </c>
      <c r="D17" s="194" t="str">
        <f>IF(tableau!P$5=$AZ17,ROW(),"")</f>
        <v/>
      </c>
      <c r="E17" s="194" t="str">
        <f>IF(tableau!Q$5=$AZ17,ROW(),"")</f>
        <v/>
      </c>
      <c r="F17" s="194" t="str">
        <f>IF(tableau!R$5=$AZ17,ROW(),"")</f>
        <v/>
      </c>
      <c r="G17" s="194" t="str">
        <f>IF(tableau!S$5=$AZ17,ROW(),"")</f>
        <v/>
      </c>
      <c r="H17" s="194" t="str">
        <f>IF(tableau!T$5=$AZ17,ROW(),"")</f>
        <v/>
      </c>
      <c r="I17" s="195"/>
      <c r="J17" s="193" t="str">
        <f>IF(tableau!N$5=$BA17,ROW(),"")</f>
        <v/>
      </c>
      <c r="K17" s="193" t="str">
        <f>IF(tableau!O$5=$BA17,ROW(),"")</f>
        <v/>
      </c>
      <c r="L17" s="193" t="str">
        <f>IF(tableau!P$5=$BA17,ROW(),"")</f>
        <v/>
      </c>
      <c r="M17" s="193" t="str">
        <f>IF(tableau!Q$5=$BA17,ROW(),"")</f>
        <v/>
      </c>
      <c r="N17" s="193" t="str">
        <f>IF(tableau!R$5=$BA17,ROW(),"")</f>
        <v/>
      </c>
      <c r="O17" s="193" t="str">
        <f>IF(tableau!S$5=$BA17,ROW(),"")</f>
        <v/>
      </c>
      <c r="P17" s="193" t="str">
        <f>IF(tableau!T$5=$BA17,ROW(),"")</f>
        <v/>
      </c>
      <c r="Q17" s="193">
        <f>IF($BA17&gt;tableau!$T$5,ROW(),"")</f>
        <v>17</v>
      </c>
      <c r="R17" s="195"/>
      <c r="S17" s="193" t="str">
        <f>IF(AND(SUM(J17:$Q17)&gt;0,SUM($A17:B17)&gt;0),ROW(),"")</f>
        <v/>
      </c>
      <c r="T17" s="193" t="str">
        <f>IF(AND(SUM(K17:$Q17)&gt;0,SUM($A17:C17)&gt;0),ROW(),"")</f>
        <v/>
      </c>
      <c r="U17" s="193" t="str">
        <f>IF(AND(SUM(L17:$Q17)&gt;0,SUM($A17:D17)&gt;0),ROW(),"")</f>
        <v/>
      </c>
      <c r="V17" s="193" t="str">
        <f>IF(AND(SUM(M17:$Q17)&gt;0,SUM($A17:E17)&gt;0),ROW(),"")</f>
        <v/>
      </c>
      <c r="W17" s="193" t="str">
        <f>IF(AND(SUM(N17:$Q17)&gt;0,SUM($A17:F17)&gt;0),ROW(),"")</f>
        <v/>
      </c>
      <c r="X17" s="193" t="str">
        <f>IF(AND(SUM(O17:$Q17)&gt;0,SUM($A17:G17)&gt;0),ROW(),"")</f>
        <v/>
      </c>
      <c r="Y17" s="193" t="str">
        <f>IF(AND(SUM(P17:$Q17)&gt;0,SUM($A17:H17)&gt;0),ROW(),"")</f>
        <v/>
      </c>
      <c r="Z17" s="65"/>
      <c r="AA17" s="65">
        <v>29</v>
      </c>
      <c r="AB17" s="196"/>
      <c r="AC17" s="197">
        <f>ROW()</f>
        <v>17</v>
      </c>
      <c r="AD17" s="172">
        <v>0</v>
      </c>
      <c r="AE17" s="172">
        <v>0</v>
      </c>
      <c r="AF17" s="172">
        <v>0</v>
      </c>
      <c r="AG17" s="172">
        <v>1</v>
      </c>
      <c r="AH17" s="172">
        <v>0</v>
      </c>
      <c r="AI17" s="172">
        <v>0</v>
      </c>
      <c r="AJ17" s="172">
        <v>0</v>
      </c>
      <c r="AK17" s="172">
        <v>0</v>
      </c>
      <c r="AL17" s="172">
        <v>0</v>
      </c>
      <c r="AM17" s="172">
        <v>0</v>
      </c>
      <c r="AN17" s="172">
        <v>0</v>
      </c>
      <c r="AO17" s="172">
        <v>0</v>
      </c>
      <c r="AP17" s="172">
        <v>0</v>
      </c>
      <c r="AQ17" s="172">
        <v>0</v>
      </c>
      <c r="AR17" s="172">
        <v>0</v>
      </c>
      <c r="AS17" s="172">
        <v>0</v>
      </c>
      <c r="AT17" s="172">
        <v>0</v>
      </c>
      <c r="AU17" s="172">
        <v>0</v>
      </c>
      <c r="AV17" s="172">
        <v>0</v>
      </c>
      <c r="AW17" s="172">
        <v>0</v>
      </c>
      <c r="AX17" s="172" t="s">
        <v>946</v>
      </c>
      <c r="AY17" s="64" t="s">
        <v>948</v>
      </c>
      <c r="AZ17" s="211">
        <v>43472</v>
      </c>
      <c r="BA17" s="211">
        <v>43472</v>
      </c>
      <c r="BB17" s="64" t="s">
        <v>893</v>
      </c>
      <c r="BC17" s="64" t="e">
        <f>INDEX(Feuil1!$B$1:$B$7,WEEKDAY(AZ17))&amp;" "&amp;DAY(AZ17)&amp;" "&amp;INDEX(Feuil1!$A$1:$A$12,MONTH(Bdd!AZ17))&amp;" "&amp;YEAR(AZ17)&amp;IF(AZ17=BA17,""," au "&amp;INDEX(Feuil1!$B$1:$B$7,WEEKDAY(BA17))&amp;" "&amp;DAY(BA17)&amp;" "&amp;INDEX(Feuil1!$A$1:$A$12,MONTH(Bdd!BA17))&amp;" "&amp;YEAR(BA17))</f>
        <v>#VALUE!</v>
      </c>
      <c r="BD17" s="64">
        <v>0</v>
      </c>
      <c r="BE17" s="64">
        <v>0</v>
      </c>
      <c r="BF17" s="64">
        <v>0</v>
      </c>
      <c r="BG17" s="64">
        <v>0</v>
      </c>
      <c r="BH17" s="64">
        <v>0</v>
      </c>
      <c r="BI17" s="64">
        <v>0</v>
      </c>
      <c r="BJ17" s="64">
        <v>0</v>
      </c>
      <c r="BK17" s="64">
        <v>0</v>
      </c>
      <c r="BL17" s="64">
        <v>0</v>
      </c>
      <c r="BM17" s="64">
        <v>0</v>
      </c>
      <c r="BN17" s="196" t="s">
        <v>947</v>
      </c>
      <c r="BT17" s="144" t="b">
        <f t="shared" ca="1" si="1"/>
        <v>0</v>
      </c>
      <c r="BU17" s="144"/>
      <c r="BV17" s="144">
        <f t="shared" ca="1" si="0"/>
        <v>17</v>
      </c>
    </row>
    <row r="18" spans="1:74" ht="21.75" customHeight="1" x14ac:dyDescent="0.25">
      <c r="A18" s="193" t="str">
        <f>IF(AZ18&lt;tableau!$N$5,ROW(),"")</f>
        <v/>
      </c>
      <c r="B18" s="194" t="str">
        <f>IF(tableau!N$5=$AZ18,ROW(),"")</f>
        <v/>
      </c>
      <c r="C18" s="194" t="str">
        <f>IF(tableau!O$5=$AZ18,ROW(),"")</f>
        <v/>
      </c>
      <c r="D18" s="194" t="str">
        <f>IF(tableau!P$5=$AZ18,ROW(),"")</f>
        <v/>
      </c>
      <c r="E18" s="194" t="str">
        <f>IF(tableau!Q$5=$AZ18,ROW(),"")</f>
        <v/>
      </c>
      <c r="F18" s="194" t="str">
        <f>IF(tableau!R$5=$AZ18,ROW(),"")</f>
        <v/>
      </c>
      <c r="G18" s="194" t="str">
        <f>IF(tableau!S$5=$AZ18,ROW(),"")</f>
        <v/>
      </c>
      <c r="H18" s="194" t="str">
        <f>IF(tableau!T$5=$AZ18,ROW(),"")</f>
        <v/>
      </c>
      <c r="I18" s="195"/>
      <c r="J18" s="193" t="str">
        <f>IF(tableau!N$5=$BA18,ROW(),"")</f>
        <v/>
      </c>
      <c r="K18" s="193" t="str">
        <f>IF(tableau!O$5=$BA18,ROW(),"")</f>
        <v/>
      </c>
      <c r="L18" s="193" t="str">
        <f>IF(tableau!P$5=$BA18,ROW(),"")</f>
        <v/>
      </c>
      <c r="M18" s="193" t="str">
        <f>IF(tableau!Q$5=$BA18,ROW(),"")</f>
        <v/>
      </c>
      <c r="N18" s="193" t="str">
        <f>IF(tableau!R$5=$BA18,ROW(),"")</f>
        <v/>
      </c>
      <c r="O18" s="193" t="str">
        <f>IF(tableau!S$5=$BA18,ROW(),"")</f>
        <v/>
      </c>
      <c r="P18" s="193" t="str">
        <f>IF(tableau!T$5=$BA18,ROW(),"")</f>
        <v/>
      </c>
      <c r="Q18" s="193">
        <f>IF($BA18&gt;tableau!$T$5,ROW(),"")</f>
        <v>18</v>
      </c>
      <c r="R18" s="195"/>
      <c r="S18" s="193" t="str">
        <f>IF(AND(SUM(J18:$Q18)&gt;0,SUM($A18:B18)&gt;0),ROW(),"")</f>
        <v/>
      </c>
      <c r="T18" s="193" t="str">
        <f>IF(AND(SUM(K18:$Q18)&gt;0,SUM($A18:C18)&gt;0),ROW(),"")</f>
        <v/>
      </c>
      <c r="U18" s="193" t="str">
        <f>IF(AND(SUM(L18:$Q18)&gt;0,SUM($A18:D18)&gt;0),ROW(),"")</f>
        <v/>
      </c>
      <c r="V18" s="193" t="str">
        <f>IF(AND(SUM(M18:$Q18)&gt;0,SUM($A18:E18)&gt;0),ROW(),"")</f>
        <v/>
      </c>
      <c r="W18" s="193" t="str">
        <f>IF(AND(SUM(N18:$Q18)&gt;0,SUM($A18:F18)&gt;0),ROW(),"")</f>
        <v/>
      </c>
      <c r="X18" s="193" t="str">
        <f>IF(AND(SUM(O18:$Q18)&gt;0,SUM($A18:G18)&gt;0),ROW(),"")</f>
        <v/>
      </c>
      <c r="Y18" s="193" t="str">
        <f>IF(AND(SUM(P18:$Q18)&gt;0,SUM($A18:H18)&gt;0),ROW(),"")</f>
        <v/>
      </c>
      <c r="Z18" s="65"/>
      <c r="AA18" s="65">
        <v>30</v>
      </c>
      <c r="AB18" s="196"/>
      <c r="AC18" s="197">
        <f>ROW()</f>
        <v>18</v>
      </c>
      <c r="AD18" s="172">
        <v>0</v>
      </c>
      <c r="AE18" s="172">
        <v>0</v>
      </c>
      <c r="AF18" s="172">
        <v>1</v>
      </c>
      <c r="AG18" s="172">
        <v>1</v>
      </c>
      <c r="AH18" s="172">
        <v>0</v>
      </c>
      <c r="AI18" s="172">
        <v>0</v>
      </c>
      <c r="AJ18" s="172">
        <v>0</v>
      </c>
      <c r="AK18" s="172">
        <v>0</v>
      </c>
      <c r="AL18" s="172">
        <v>0</v>
      </c>
      <c r="AM18" s="172">
        <v>0</v>
      </c>
      <c r="AN18" s="172">
        <v>0</v>
      </c>
      <c r="AO18" s="172">
        <v>0</v>
      </c>
      <c r="AP18" s="172">
        <v>0</v>
      </c>
      <c r="AQ18" s="172">
        <v>0</v>
      </c>
      <c r="AR18" s="172">
        <v>0</v>
      </c>
      <c r="AS18" s="172">
        <v>0</v>
      </c>
      <c r="AT18" s="172">
        <v>0</v>
      </c>
      <c r="AU18" s="172">
        <v>0</v>
      </c>
      <c r="AV18" s="172">
        <v>0</v>
      </c>
      <c r="AW18" s="172">
        <v>0</v>
      </c>
      <c r="AX18" s="172" t="s">
        <v>1008</v>
      </c>
      <c r="AY18" s="64" t="s">
        <v>1009</v>
      </c>
      <c r="AZ18" s="211">
        <v>43476</v>
      </c>
      <c r="BA18" s="211">
        <v>43476</v>
      </c>
      <c r="BB18" s="64" t="s">
        <v>911</v>
      </c>
      <c r="BC18" s="64" t="e">
        <f>INDEX(Feuil1!$B$1:$B$7,WEEKDAY(AZ18))&amp;" "&amp;DAY(AZ18)&amp;" "&amp;INDEX(Feuil1!$A$1:$A$12,MONTH(Bdd!AZ18))&amp;" "&amp;YEAR(AZ18)&amp;IF(AZ18=BA18,""," au "&amp;INDEX(Feuil1!$B$1:$B$7,WEEKDAY(BA18))&amp;" "&amp;DAY(BA18)&amp;" "&amp;INDEX(Feuil1!$A$1:$A$12,MONTH(Bdd!BA18))&amp;" "&amp;YEAR(BA18))</f>
        <v>#VALUE!</v>
      </c>
      <c r="BD18" s="64">
        <v>1</v>
      </c>
      <c r="BE18" s="64">
        <v>0</v>
      </c>
      <c r="BF18" s="64">
        <v>0</v>
      </c>
      <c r="BG18" s="64">
        <v>0</v>
      </c>
      <c r="BH18" s="64">
        <v>0</v>
      </c>
      <c r="BI18" s="64">
        <v>0</v>
      </c>
      <c r="BJ18" s="64">
        <v>0</v>
      </c>
      <c r="BK18" s="64">
        <v>0</v>
      </c>
      <c r="BL18" s="64">
        <v>0</v>
      </c>
      <c r="BM18" s="64">
        <v>0</v>
      </c>
      <c r="BN18" s="196" t="s">
        <v>1007</v>
      </c>
      <c r="BT18" s="144" t="b">
        <f t="shared" ca="1" si="1"/>
        <v>0</v>
      </c>
      <c r="BU18" s="144"/>
      <c r="BV18" s="144">
        <f t="shared" ca="1" si="0"/>
        <v>18</v>
      </c>
    </row>
    <row r="19" spans="1:74" ht="21.75" customHeight="1" x14ac:dyDescent="0.25">
      <c r="A19" s="193" t="str">
        <f>IF(AZ19&lt;tableau!$N$5,ROW(),"")</f>
        <v/>
      </c>
      <c r="B19" s="194" t="str">
        <f>IF(tableau!N$5=$AZ19,ROW(),"")</f>
        <v/>
      </c>
      <c r="C19" s="194" t="str">
        <f>IF(tableau!O$5=$AZ19,ROW(),"")</f>
        <v/>
      </c>
      <c r="D19" s="194" t="str">
        <f>IF(tableau!P$5=$AZ19,ROW(),"")</f>
        <v/>
      </c>
      <c r="E19" s="194" t="str">
        <f>IF(tableau!Q$5=$AZ19,ROW(),"")</f>
        <v/>
      </c>
      <c r="F19" s="194" t="str">
        <f>IF(tableau!R$5=$AZ19,ROW(),"")</f>
        <v/>
      </c>
      <c r="G19" s="194" t="str">
        <f>IF(tableau!S$5=$AZ19,ROW(),"")</f>
        <v/>
      </c>
      <c r="H19" s="194" t="str">
        <f>IF(tableau!T$5=$AZ19,ROW(),"")</f>
        <v/>
      </c>
      <c r="I19" s="195"/>
      <c r="J19" s="193" t="str">
        <f>IF(tableau!N$5=$BA19,ROW(),"")</f>
        <v/>
      </c>
      <c r="K19" s="193" t="str">
        <f>IF(tableau!O$5=$BA19,ROW(),"")</f>
        <v/>
      </c>
      <c r="L19" s="193" t="str">
        <f>IF(tableau!P$5=$BA19,ROW(),"")</f>
        <v/>
      </c>
      <c r="M19" s="193" t="str">
        <f>IF(tableau!Q$5=$BA19,ROW(),"")</f>
        <v/>
      </c>
      <c r="N19" s="193" t="str">
        <f>IF(tableau!R$5=$BA19,ROW(),"")</f>
        <v/>
      </c>
      <c r="O19" s="193" t="str">
        <f>IF(tableau!S$5=$BA19,ROW(),"")</f>
        <v/>
      </c>
      <c r="P19" s="193" t="str">
        <f>IF(tableau!T$5=$BA19,ROW(),"")</f>
        <v/>
      </c>
      <c r="Q19" s="193">
        <f>IF($BA19&gt;tableau!$T$5,ROW(),"")</f>
        <v>19</v>
      </c>
      <c r="R19" s="195"/>
      <c r="S19" s="193" t="str">
        <f>IF(AND(SUM(J19:$Q19)&gt;0,SUM($A19:B19)&gt;0),ROW(),"")</f>
        <v/>
      </c>
      <c r="T19" s="193" t="str">
        <f>IF(AND(SUM(K19:$Q19)&gt;0,SUM($A19:C19)&gt;0),ROW(),"")</f>
        <v/>
      </c>
      <c r="U19" s="193" t="str">
        <f>IF(AND(SUM(L19:$Q19)&gt;0,SUM($A19:D19)&gt;0),ROW(),"")</f>
        <v/>
      </c>
      <c r="V19" s="193" t="str">
        <f>IF(AND(SUM(M19:$Q19)&gt;0,SUM($A19:E19)&gt;0),ROW(),"")</f>
        <v/>
      </c>
      <c r="W19" s="193" t="str">
        <f>IF(AND(SUM(N19:$Q19)&gt;0,SUM($A19:F19)&gt;0),ROW(),"")</f>
        <v/>
      </c>
      <c r="X19" s="193" t="str">
        <f>IF(AND(SUM(O19:$Q19)&gt;0,SUM($A19:G19)&gt;0),ROW(),"")</f>
        <v/>
      </c>
      <c r="Y19" s="193" t="str">
        <f>IF(AND(SUM(P19:$Q19)&gt;0,SUM($A19:H19)&gt;0),ROW(),"")</f>
        <v/>
      </c>
      <c r="Z19" s="65"/>
      <c r="AA19" s="65">
        <v>31</v>
      </c>
      <c r="AB19" s="196"/>
      <c r="AC19" s="197">
        <f>ROW()</f>
        <v>19</v>
      </c>
      <c r="AD19" s="172">
        <v>0</v>
      </c>
      <c r="AE19" s="172">
        <v>0</v>
      </c>
      <c r="AF19" s="172">
        <v>1</v>
      </c>
      <c r="AG19" s="172">
        <v>1</v>
      </c>
      <c r="AH19" s="172">
        <v>0</v>
      </c>
      <c r="AI19" s="172">
        <v>0</v>
      </c>
      <c r="AJ19" s="172">
        <v>0</v>
      </c>
      <c r="AK19" s="172">
        <v>0</v>
      </c>
      <c r="AL19" s="172">
        <v>0</v>
      </c>
      <c r="AM19" s="172">
        <v>0</v>
      </c>
      <c r="AN19" s="172">
        <v>0</v>
      </c>
      <c r="AO19" s="172">
        <v>0</v>
      </c>
      <c r="AP19" s="172">
        <v>0</v>
      </c>
      <c r="AQ19" s="172">
        <v>0</v>
      </c>
      <c r="AR19" s="172">
        <v>0</v>
      </c>
      <c r="AS19" s="172">
        <v>0</v>
      </c>
      <c r="AT19" s="172">
        <v>0</v>
      </c>
      <c r="AU19" s="172">
        <v>0</v>
      </c>
      <c r="AV19" s="172">
        <v>0</v>
      </c>
      <c r="AW19" s="172">
        <v>0</v>
      </c>
      <c r="AX19" s="172" t="s">
        <v>1003</v>
      </c>
      <c r="AY19" s="64" t="s">
        <v>1012</v>
      </c>
      <c r="AZ19" s="211">
        <v>43476</v>
      </c>
      <c r="BA19" s="211">
        <v>43476</v>
      </c>
      <c r="BB19" s="64" t="s">
        <v>911</v>
      </c>
      <c r="BC19" s="64" t="e">
        <f>INDEX(Feuil1!$B$1:$B$7,WEEKDAY(AZ19))&amp;" "&amp;DAY(AZ19)&amp;" "&amp;INDEX(Feuil1!$A$1:$A$12,MONTH(Bdd!AZ19))&amp;" "&amp;YEAR(AZ19)&amp;IF(AZ19=BA19,""," au "&amp;INDEX(Feuil1!$B$1:$B$7,WEEKDAY(BA19))&amp;" "&amp;DAY(BA19)&amp;" "&amp;INDEX(Feuil1!$A$1:$A$12,MONTH(Bdd!BA19))&amp;" "&amp;YEAR(BA19))</f>
        <v>#VALUE!</v>
      </c>
      <c r="BD19" s="64">
        <v>1</v>
      </c>
      <c r="BE19" s="64">
        <v>0</v>
      </c>
      <c r="BF19" s="64">
        <v>0</v>
      </c>
      <c r="BG19" s="64">
        <v>0</v>
      </c>
      <c r="BH19" s="64">
        <v>0</v>
      </c>
      <c r="BI19" s="64">
        <v>0</v>
      </c>
      <c r="BJ19" s="64">
        <v>0</v>
      </c>
      <c r="BK19" s="64">
        <v>0</v>
      </c>
      <c r="BL19" s="64">
        <v>0</v>
      </c>
      <c r="BM19" s="64">
        <v>0</v>
      </c>
      <c r="BN19" s="196" t="s">
        <v>1011</v>
      </c>
      <c r="BT19" s="144" t="b">
        <f t="shared" ca="1" si="1"/>
        <v>0</v>
      </c>
      <c r="BU19" s="144"/>
      <c r="BV19" s="144">
        <f t="shared" ca="1" si="0"/>
        <v>19</v>
      </c>
    </row>
    <row r="20" spans="1:74" ht="21.75" customHeight="1" x14ac:dyDescent="0.25">
      <c r="A20" s="193" t="str">
        <f>IF(AZ20&lt;tableau!$N$5,ROW(),"")</f>
        <v/>
      </c>
      <c r="B20" s="194" t="str">
        <f>IF(tableau!N$5=$AZ20,ROW(),"")</f>
        <v/>
      </c>
      <c r="C20" s="194" t="str">
        <f>IF(tableau!O$5=$AZ20,ROW(),"")</f>
        <v/>
      </c>
      <c r="D20" s="194" t="str">
        <f>IF(tableau!P$5=$AZ20,ROW(),"")</f>
        <v/>
      </c>
      <c r="E20" s="194" t="str">
        <f>IF(tableau!Q$5=$AZ20,ROW(),"")</f>
        <v/>
      </c>
      <c r="F20" s="194" t="str">
        <f>IF(tableau!R$5=$AZ20,ROW(),"")</f>
        <v/>
      </c>
      <c r="G20" s="194" t="str">
        <f>IF(tableau!S$5=$AZ20,ROW(),"")</f>
        <v/>
      </c>
      <c r="H20" s="194" t="str">
        <f>IF(tableau!T$5=$AZ20,ROW(),"")</f>
        <v/>
      </c>
      <c r="I20" s="195"/>
      <c r="J20" s="193" t="str">
        <f>IF(tableau!N$5=$BA20,ROW(),"")</f>
        <v/>
      </c>
      <c r="K20" s="193" t="str">
        <f>IF(tableau!O$5=$BA20,ROW(),"")</f>
        <v/>
      </c>
      <c r="L20" s="193" t="str">
        <f>IF(tableau!P$5=$BA20,ROW(),"")</f>
        <v/>
      </c>
      <c r="M20" s="193" t="str">
        <f>IF(tableau!Q$5=$BA20,ROW(),"")</f>
        <v/>
      </c>
      <c r="N20" s="193" t="str">
        <f>IF(tableau!R$5=$BA20,ROW(),"")</f>
        <v/>
      </c>
      <c r="O20" s="193" t="str">
        <f>IF(tableau!S$5=$BA20,ROW(),"")</f>
        <v/>
      </c>
      <c r="P20" s="193" t="str">
        <f>IF(tableau!T$5=$BA20,ROW(),"")</f>
        <v/>
      </c>
      <c r="Q20" s="193">
        <f>IF($BA20&gt;tableau!$T$5,ROW(),"")</f>
        <v>20</v>
      </c>
      <c r="R20" s="195"/>
      <c r="S20" s="193" t="str">
        <f>IF(AND(SUM(J20:$Q20)&gt;0,SUM($A20:B20)&gt;0),ROW(),"")</f>
        <v/>
      </c>
      <c r="T20" s="193" t="str">
        <f>IF(AND(SUM(K20:$Q20)&gt;0,SUM($A20:C20)&gt;0),ROW(),"")</f>
        <v/>
      </c>
      <c r="U20" s="193" t="str">
        <f>IF(AND(SUM(L20:$Q20)&gt;0,SUM($A20:D20)&gt;0),ROW(),"")</f>
        <v/>
      </c>
      <c r="V20" s="193" t="str">
        <f>IF(AND(SUM(M20:$Q20)&gt;0,SUM($A20:E20)&gt;0),ROW(),"")</f>
        <v/>
      </c>
      <c r="W20" s="193" t="str">
        <f>IF(AND(SUM(N20:$Q20)&gt;0,SUM($A20:F20)&gt;0),ROW(),"")</f>
        <v/>
      </c>
      <c r="X20" s="193" t="str">
        <f>IF(AND(SUM(O20:$Q20)&gt;0,SUM($A20:G20)&gt;0),ROW(),"")</f>
        <v/>
      </c>
      <c r="Y20" s="193" t="str">
        <f>IF(AND(SUM(P20:$Q20)&gt;0,SUM($A20:H20)&gt;0),ROW(),"")</f>
        <v/>
      </c>
      <c r="Z20" s="65"/>
      <c r="AA20" s="65">
        <v>32</v>
      </c>
      <c r="AB20" s="196"/>
      <c r="AC20" s="197">
        <f>ROW()</f>
        <v>20</v>
      </c>
      <c r="AD20" s="172">
        <v>0</v>
      </c>
      <c r="AE20" s="172">
        <v>0</v>
      </c>
      <c r="AF20" s="172">
        <v>1</v>
      </c>
      <c r="AG20" s="172">
        <v>1</v>
      </c>
      <c r="AH20" s="172">
        <v>0</v>
      </c>
      <c r="AI20" s="172">
        <v>0</v>
      </c>
      <c r="AJ20" s="172">
        <v>0</v>
      </c>
      <c r="AK20" s="172">
        <v>0</v>
      </c>
      <c r="AL20" s="172">
        <v>0</v>
      </c>
      <c r="AM20" s="172">
        <v>0</v>
      </c>
      <c r="AN20" s="172">
        <v>0</v>
      </c>
      <c r="AO20" s="172">
        <v>0</v>
      </c>
      <c r="AP20" s="172">
        <v>0</v>
      </c>
      <c r="AQ20" s="172">
        <v>0</v>
      </c>
      <c r="AR20" s="172">
        <v>0</v>
      </c>
      <c r="AS20" s="172">
        <v>0</v>
      </c>
      <c r="AT20" s="172">
        <v>0</v>
      </c>
      <c r="AU20" s="172">
        <v>0</v>
      </c>
      <c r="AV20" s="172">
        <v>0</v>
      </c>
      <c r="AW20" s="172">
        <v>0</v>
      </c>
      <c r="AX20" s="172" t="s">
        <v>1003</v>
      </c>
      <c r="AY20" s="64" t="s">
        <v>1013</v>
      </c>
      <c r="AZ20" s="211">
        <v>43479</v>
      </c>
      <c r="BA20" s="211">
        <v>43479</v>
      </c>
      <c r="BB20" s="64" t="s">
        <v>911</v>
      </c>
      <c r="BC20" s="64" t="str">
        <f>INDEX(Feuil1!$B$1:$B$7,WEEKDAY(AZ20))&amp;" "&amp;DAY(AZ20)&amp;" "&amp;INDEX(Feuil1!$A$1:$A$12,MONTH(Bdd!AZ20))&amp;" "&amp;YEAR(AZ20)&amp;IF(AZ20=BA20,""," au "&amp;INDEX(Feuil1!$B$1:$B$7,WEEKDAY(BA20))&amp;" "&amp;DAY(BA20)&amp;" "&amp;INDEX(Feuil1!$A$1:$A$12,MONTH(Bdd!BA20))&amp;" "&amp;YEAR(BA20))</f>
        <v>Lundi  14 janv 2019</v>
      </c>
      <c r="BD20" s="64">
        <v>0</v>
      </c>
      <c r="BE20" s="64">
        <v>1</v>
      </c>
      <c r="BF20" s="64">
        <v>0</v>
      </c>
      <c r="BG20" s="64">
        <v>0</v>
      </c>
      <c r="BH20" s="64">
        <v>0</v>
      </c>
      <c r="BI20" s="64">
        <v>0</v>
      </c>
      <c r="BJ20" s="64">
        <v>0</v>
      </c>
      <c r="BK20" s="64">
        <v>0</v>
      </c>
      <c r="BL20" s="64">
        <v>0</v>
      </c>
      <c r="BM20" s="64">
        <v>0</v>
      </c>
      <c r="BN20" s="196" t="s">
        <v>1011</v>
      </c>
      <c r="BT20" s="144" t="b">
        <f t="shared" ca="1" si="1"/>
        <v>0</v>
      </c>
      <c r="BU20" s="144"/>
      <c r="BV20" s="144">
        <f t="shared" ca="1" si="0"/>
        <v>20</v>
      </c>
    </row>
    <row r="21" spans="1:74" ht="21.75" customHeight="1" x14ac:dyDescent="0.25">
      <c r="A21" s="193" t="str">
        <f>IF(AZ21&lt;tableau!$N$5,ROW(),"")</f>
        <v/>
      </c>
      <c r="B21" s="194" t="str">
        <f>IF(tableau!N$5=$AZ21,ROW(),"")</f>
        <v/>
      </c>
      <c r="C21" s="194" t="str">
        <f>IF(tableau!O$5=$AZ21,ROW(),"")</f>
        <v/>
      </c>
      <c r="D21" s="194" t="str">
        <f>IF(tableau!P$5=$AZ21,ROW(),"")</f>
        <v/>
      </c>
      <c r="E21" s="194" t="str">
        <f>IF(tableau!Q$5=$AZ21,ROW(),"")</f>
        <v/>
      </c>
      <c r="F21" s="194" t="str">
        <f>IF(tableau!R$5=$AZ21,ROW(),"")</f>
        <v/>
      </c>
      <c r="G21" s="194" t="str">
        <f>IF(tableau!S$5=$AZ21,ROW(),"")</f>
        <v/>
      </c>
      <c r="H21" s="194" t="str">
        <f>IF(tableau!T$5=$AZ21,ROW(),"")</f>
        <v/>
      </c>
      <c r="I21" s="195"/>
      <c r="J21" s="193" t="str">
        <f>IF(tableau!N$5=$BA21,ROW(),"")</f>
        <v/>
      </c>
      <c r="K21" s="193" t="str">
        <f>IF(tableau!O$5=$BA21,ROW(),"")</f>
        <v/>
      </c>
      <c r="L21" s="193" t="str">
        <f>IF(tableau!P$5=$BA21,ROW(),"")</f>
        <v/>
      </c>
      <c r="M21" s="193" t="str">
        <f>IF(tableau!Q$5=$BA21,ROW(),"")</f>
        <v/>
      </c>
      <c r="N21" s="193" t="str">
        <f>IF(tableau!R$5=$BA21,ROW(),"")</f>
        <v/>
      </c>
      <c r="O21" s="193" t="str">
        <f>IF(tableau!S$5=$BA21,ROW(),"")</f>
        <v/>
      </c>
      <c r="P21" s="193" t="str">
        <f>IF(tableau!T$5=$BA21,ROW(),"")</f>
        <v/>
      </c>
      <c r="Q21" s="193">
        <f>IF($BA21&gt;tableau!$T$5,ROW(),"")</f>
        <v>21</v>
      </c>
      <c r="R21" s="195"/>
      <c r="S21" s="193" t="str">
        <f>IF(AND(SUM(J21:$Q21)&gt;0,SUM($A21:B21)&gt;0),ROW(),"")</f>
        <v/>
      </c>
      <c r="T21" s="193" t="str">
        <f>IF(AND(SUM(K21:$Q21)&gt;0,SUM($A21:C21)&gt;0),ROW(),"")</f>
        <v/>
      </c>
      <c r="U21" s="193" t="str">
        <f>IF(AND(SUM(L21:$Q21)&gt;0,SUM($A21:D21)&gt;0),ROW(),"")</f>
        <v/>
      </c>
      <c r="V21" s="193" t="str">
        <f>IF(AND(SUM(M21:$Q21)&gt;0,SUM($A21:E21)&gt;0),ROW(),"")</f>
        <v/>
      </c>
      <c r="W21" s="193" t="str">
        <f>IF(AND(SUM(N21:$Q21)&gt;0,SUM($A21:F21)&gt;0),ROW(),"")</f>
        <v/>
      </c>
      <c r="X21" s="193" t="str">
        <f>IF(AND(SUM(O21:$Q21)&gt;0,SUM($A21:G21)&gt;0),ROW(),"")</f>
        <v/>
      </c>
      <c r="Y21" s="193" t="str">
        <f>IF(AND(SUM(P21:$Q21)&gt;0,SUM($A21:H21)&gt;0),ROW(),"")</f>
        <v/>
      </c>
      <c r="Z21" s="65"/>
      <c r="AA21" s="65">
        <v>33</v>
      </c>
      <c r="AB21" s="196"/>
      <c r="AC21" s="197">
        <f>ROW()</f>
        <v>21</v>
      </c>
      <c r="AD21" s="172">
        <v>0</v>
      </c>
      <c r="AE21" s="172">
        <v>0</v>
      </c>
      <c r="AF21" s="172">
        <v>1</v>
      </c>
      <c r="AG21" s="172">
        <v>1</v>
      </c>
      <c r="AH21" s="172">
        <v>0</v>
      </c>
      <c r="AI21" s="172">
        <v>0</v>
      </c>
      <c r="AJ21" s="172">
        <v>0</v>
      </c>
      <c r="AK21" s="172">
        <v>0</v>
      </c>
      <c r="AL21" s="172">
        <v>0</v>
      </c>
      <c r="AM21" s="172">
        <v>0</v>
      </c>
      <c r="AN21" s="172">
        <v>0</v>
      </c>
      <c r="AO21" s="172">
        <v>0</v>
      </c>
      <c r="AP21" s="172">
        <v>0</v>
      </c>
      <c r="AQ21" s="172">
        <v>0</v>
      </c>
      <c r="AR21" s="172">
        <v>0</v>
      </c>
      <c r="AS21" s="172">
        <v>0</v>
      </c>
      <c r="AT21" s="172">
        <v>0</v>
      </c>
      <c r="AU21" s="172">
        <v>0</v>
      </c>
      <c r="AV21" s="172">
        <v>0</v>
      </c>
      <c r="AW21" s="172">
        <v>0</v>
      </c>
      <c r="AX21" s="172" t="s">
        <v>1008</v>
      </c>
      <c r="AY21" s="64" t="s">
        <v>1010</v>
      </c>
      <c r="AZ21" s="211">
        <v>43479</v>
      </c>
      <c r="BA21" s="211">
        <v>43479</v>
      </c>
      <c r="BB21" s="64" t="s">
        <v>911</v>
      </c>
      <c r="BC21" s="64" t="e">
        <f>INDEX(Feuil1!$B$1:$B$7,WEEKDAY(AZ21))&amp;" "&amp;DAY(AZ21)&amp;" "&amp;INDEX(Feuil1!$A$1:$A$12,MONTH(Bdd!AZ21))&amp;" "&amp;YEAR(AZ21)&amp;IF(AZ21=BA21,""," au "&amp;INDEX(Feuil1!$B$1:$B$7,WEEKDAY(BA21))&amp;" "&amp;DAY(BA21)&amp;" "&amp;INDEX(Feuil1!$A$1:$A$12,MONTH(Bdd!BA21))&amp;" "&amp;YEAR(BA21))</f>
        <v>#VALUE!</v>
      </c>
      <c r="BD21" s="64">
        <v>0</v>
      </c>
      <c r="BE21" s="64">
        <v>1</v>
      </c>
      <c r="BF21" s="64">
        <v>0</v>
      </c>
      <c r="BG21" s="64">
        <v>0</v>
      </c>
      <c r="BH21" s="64">
        <v>0</v>
      </c>
      <c r="BI21" s="64">
        <v>0</v>
      </c>
      <c r="BJ21" s="64">
        <v>0</v>
      </c>
      <c r="BK21" s="64">
        <v>0</v>
      </c>
      <c r="BL21" s="64">
        <v>0</v>
      </c>
      <c r="BM21" s="64">
        <v>0</v>
      </c>
      <c r="BN21" s="196" t="s">
        <v>1007</v>
      </c>
      <c r="BT21" s="144" t="b">
        <f t="shared" ca="1" si="1"/>
        <v>0</v>
      </c>
      <c r="BU21" s="144"/>
      <c r="BV21" s="144">
        <f t="shared" ca="1" si="0"/>
        <v>21</v>
      </c>
    </row>
    <row r="22" spans="1:74" ht="21.75" customHeight="1" x14ac:dyDescent="0.25">
      <c r="A22" s="193" t="str">
        <f>IF(AZ22&lt;tableau!$N$5,ROW(),"")</f>
        <v/>
      </c>
      <c r="B22" s="194" t="str">
        <f>IF(tableau!N$5=$AZ22,ROW(),"")</f>
        <v/>
      </c>
      <c r="C22" s="194" t="str">
        <f>IF(tableau!O$5=$AZ22,ROW(),"")</f>
        <v/>
      </c>
      <c r="D22" s="194" t="str">
        <f>IF(tableau!P$5=$AZ22,ROW(),"")</f>
        <v/>
      </c>
      <c r="E22" s="194" t="str">
        <f>IF(tableau!Q$5=$AZ22,ROW(),"")</f>
        <v/>
      </c>
      <c r="F22" s="194" t="str">
        <f>IF(tableau!R$5=$AZ22,ROW(),"")</f>
        <v/>
      </c>
      <c r="G22" s="194" t="str">
        <f>IF(tableau!S$5=$AZ22,ROW(),"")</f>
        <v/>
      </c>
      <c r="H22" s="194" t="str">
        <f>IF(tableau!T$5=$AZ22,ROW(),"")</f>
        <v/>
      </c>
      <c r="I22" s="195"/>
      <c r="J22" s="193" t="str">
        <f>IF(tableau!N$5=$BA22,ROW(),"")</f>
        <v/>
      </c>
      <c r="K22" s="193" t="str">
        <f>IF(tableau!O$5=$BA22,ROW(),"")</f>
        <v/>
      </c>
      <c r="L22" s="193" t="str">
        <f>IF(tableau!P$5=$BA22,ROW(),"")</f>
        <v/>
      </c>
      <c r="M22" s="193" t="str">
        <f>IF(tableau!Q$5=$BA22,ROW(),"")</f>
        <v/>
      </c>
      <c r="N22" s="193" t="str">
        <f>IF(tableau!R$5=$BA22,ROW(),"")</f>
        <v/>
      </c>
      <c r="O22" s="193" t="str">
        <f>IF(tableau!S$5=$BA22,ROW(),"")</f>
        <v/>
      </c>
      <c r="P22" s="193" t="str">
        <f>IF(tableau!T$5=$BA22,ROW(),"")</f>
        <v/>
      </c>
      <c r="Q22" s="193">
        <f>IF($BA22&gt;tableau!$T$5,ROW(),"")</f>
        <v>22</v>
      </c>
      <c r="R22" s="195"/>
      <c r="S22" s="193" t="str">
        <f>IF(AND(SUM(J22:$Q22)&gt;0,SUM($A22:B22)&gt;0),ROW(),"")</f>
        <v/>
      </c>
      <c r="T22" s="193" t="str">
        <f>IF(AND(SUM(K22:$Q22)&gt;0,SUM($A22:C22)&gt;0),ROW(),"")</f>
        <v/>
      </c>
      <c r="U22" s="193" t="str">
        <f>IF(AND(SUM(L22:$Q22)&gt;0,SUM($A22:D22)&gt;0),ROW(),"")</f>
        <v/>
      </c>
      <c r="V22" s="193" t="str">
        <f>IF(AND(SUM(M22:$Q22)&gt;0,SUM($A22:E22)&gt;0),ROW(),"")</f>
        <v/>
      </c>
      <c r="W22" s="193" t="str">
        <f>IF(AND(SUM(N22:$Q22)&gt;0,SUM($A22:F22)&gt;0),ROW(),"")</f>
        <v/>
      </c>
      <c r="X22" s="193" t="str">
        <f>IF(AND(SUM(O22:$Q22)&gt;0,SUM($A22:G22)&gt;0),ROW(),"")</f>
        <v/>
      </c>
      <c r="Y22" s="193" t="str">
        <f>IF(AND(SUM(P22:$Q22)&gt;0,SUM($A22:H22)&gt;0),ROW(),"")</f>
        <v/>
      </c>
      <c r="Z22" s="65"/>
      <c r="AA22" s="65">
        <v>34</v>
      </c>
      <c r="AB22" s="196"/>
      <c r="AC22" s="197">
        <f>ROW()</f>
        <v>22</v>
      </c>
      <c r="AD22" s="172">
        <v>0</v>
      </c>
      <c r="AE22" s="172">
        <v>0</v>
      </c>
      <c r="AF22" s="172">
        <v>1</v>
      </c>
      <c r="AG22" s="172">
        <v>1</v>
      </c>
      <c r="AH22" s="172">
        <v>0</v>
      </c>
      <c r="AI22" s="172">
        <v>0</v>
      </c>
      <c r="AJ22" s="172">
        <v>0</v>
      </c>
      <c r="AK22" s="172">
        <v>0</v>
      </c>
      <c r="AL22" s="172">
        <v>0</v>
      </c>
      <c r="AM22" s="172">
        <v>0</v>
      </c>
      <c r="AN22" s="172">
        <v>0</v>
      </c>
      <c r="AO22" s="172">
        <v>0</v>
      </c>
      <c r="AP22" s="172">
        <v>0</v>
      </c>
      <c r="AQ22" s="172">
        <v>0</v>
      </c>
      <c r="AR22" s="172">
        <v>0</v>
      </c>
      <c r="AS22" s="172">
        <v>0</v>
      </c>
      <c r="AT22" s="172">
        <v>0</v>
      </c>
      <c r="AU22" s="172">
        <v>0</v>
      </c>
      <c r="AV22" s="172">
        <v>0</v>
      </c>
      <c r="AW22" s="172">
        <v>0</v>
      </c>
      <c r="AX22" s="172" t="s">
        <v>1024</v>
      </c>
      <c r="AY22" s="64" t="s">
        <v>1025</v>
      </c>
      <c r="AZ22" s="211">
        <v>43481</v>
      </c>
      <c r="BA22" s="211">
        <v>43481</v>
      </c>
      <c r="BB22" s="64" t="s">
        <v>911</v>
      </c>
      <c r="BC22" s="64" t="str">
        <f>INDEX(Feuil1!$B$1:$B$7,WEEKDAY(AZ22))&amp;" "&amp;DAY(AZ22)&amp;" "&amp;INDEX(Feuil1!$A$1:$A$12,MONTH(Bdd!AZ22))&amp;" "&amp;YEAR(AZ22)&amp;IF(AZ22=BA22,""," au "&amp;INDEX(Feuil1!$B$1:$B$7,WEEKDAY(BA22))&amp;" "&amp;DAY(BA22)&amp;" "&amp;INDEX(Feuil1!$A$1:$A$12,MONTH(Bdd!BA22))&amp;" "&amp;YEAR(BA22))</f>
        <v>Mercredi 16 janv 2019</v>
      </c>
      <c r="BD22" s="64">
        <v>1</v>
      </c>
      <c r="BE22" s="64">
        <v>0</v>
      </c>
      <c r="BF22" s="64">
        <v>0</v>
      </c>
      <c r="BG22" s="64">
        <v>0</v>
      </c>
      <c r="BH22" s="64">
        <v>0</v>
      </c>
      <c r="BI22" s="64">
        <v>0</v>
      </c>
      <c r="BJ22" s="64">
        <v>0</v>
      </c>
      <c r="BK22" s="64">
        <v>0</v>
      </c>
      <c r="BL22" s="64">
        <v>0</v>
      </c>
      <c r="BM22" s="64">
        <v>0</v>
      </c>
      <c r="BN22" s="196" t="s">
        <v>1023</v>
      </c>
      <c r="BT22" s="144" t="b">
        <f t="shared" ca="1" si="1"/>
        <v>0</v>
      </c>
      <c r="BU22" s="144"/>
      <c r="BV22" s="144">
        <f t="shared" ca="1" si="0"/>
        <v>22</v>
      </c>
    </row>
    <row r="23" spans="1:74" ht="21.75" customHeight="1" x14ac:dyDescent="0.25">
      <c r="A23" s="193" t="str">
        <f>IF(AZ23&lt;tableau!$N$5,ROW(),"")</f>
        <v/>
      </c>
      <c r="B23" s="194" t="str">
        <f>IF(tableau!N$5=$AZ23,ROW(),"")</f>
        <v/>
      </c>
      <c r="C23" s="194" t="str">
        <f>IF(tableau!O$5=$AZ23,ROW(),"")</f>
        <v/>
      </c>
      <c r="D23" s="194" t="str">
        <f>IF(tableau!P$5=$AZ23,ROW(),"")</f>
        <v/>
      </c>
      <c r="E23" s="194" t="str">
        <f>IF(tableau!Q$5=$AZ23,ROW(),"")</f>
        <v/>
      </c>
      <c r="F23" s="194" t="str">
        <f>IF(tableau!R$5=$AZ23,ROW(),"")</f>
        <v/>
      </c>
      <c r="G23" s="194" t="str">
        <f>IF(tableau!S$5=$AZ23,ROW(),"")</f>
        <v/>
      </c>
      <c r="H23" s="194" t="str">
        <f>IF(tableau!T$5=$AZ23,ROW(),"")</f>
        <v/>
      </c>
      <c r="I23" s="195"/>
      <c r="J23" s="193" t="str">
        <f>IF(tableau!N$5=$BA23,ROW(),"")</f>
        <v/>
      </c>
      <c r="K23" s="193" t="str">
        <f>IF(tableau!O$5=$BA23,ROW(),"")</f>
        <v/>
      </c>
      <c r="L23" s="193" t="str">
        <f>IF(tableau!P$5=$BA23,ROW(),"")</f>
        <v/>
      </c>
      <c r="M23" s="193" t="str">
        <f>IF(tableau!Q$5=$BA23,ROW(),"")</f>
        <v/>
      </c>
      <c r="N23" s="193" t="str">
        <f>IF(tableau!R$5=$BA23,ROW(),"")</f>
        <v/>
      </c>
      <c r="O23" s="193" t="str">
        <f>IF(tableau!S$5=$BA23,ROW(),"")</f>
        <v/>
      </c>
      <c r="P23" s="193" t="str">
        <f>IF(tableau!T$5=$BA23,ROW(),"")</f>
        <v/>
      </c>
      <c r="Q23" s="193">
        <f>IF($BA23&gt;tableau!$T$5,ROW(),"")</f>
        <v>23</v>
      </c>
      <c r="R23" s="195"/>
      <c r="S23" s="193" t="str">
        <f>IF(AND(SUM(J23:$Q23)&gt;0,SUM($A23:B23)&gt;0),ROW(),"")</f>
        <v/>
      </c>
      <c r="T23" s="193" t="str">
        <f>IF(AND(SUM(K23:$Q23)&gt;0,SUM($A23:C23)&gt;0),ROW(),"")</f>
        <v/>
      </c>
      <c r="U23" s="193" t="str">
        <f>IF(AND(SUM(L23:$Q23)&gt;0,SUM($A23:D23)&gt;0),ROW(),"")</f>
        <v/>
      </c>
      <c r="V23" s="193" t="str">
        <f>IF(AND(SUM(M23:$Q23)&gt;0,SUM($A23:E23)&gt;0),ROW(),"")</f>
        <v/>
      </c>
      <c r="W23" s="193" t="str">
        <f>IF(AND(SUM(N23:$Q23)&gt;0,SUM($A23:F23)&gt;0),ROW(),"")</f>
        <v/>
      </c>
      <c r="X23" s="193" t="str">
        <f>IF(AND(SUM(O23:$Q23)&gt;0,SUM($A23:G23)&gt;0),ROW(),"")</f>
        <v/>
      </c>
      <c r="Y23" s="193" t="str">
        <f>IF(AND(SUM(P23:$Q23)&gt;0,SUM($A23:H23)&gt;0),ROW(),"")</f>
        <v/>
      </c>
      <c r="Z23" s="65"/>
      <c r="AA23" s="65">
        <v>35</v>
      </c>
      <c r="AB23" s="196"/>
      <c r="AC23" s="197">
        <f>ROW()</f>
        <v>23</v>
      </c>
      <c r="AD23" s="172">
        <v>1</v>
      </c>
      <c r="AE23" s="172">
        <v>0</v>
      </c>
      <c r="AF23" s="172">
        <v>0</v>
      </c>
      <c r="AG23" s="172">
        <v>0</v>
      </c>
      <c r="AH23" s="172">
        <v>0</v>
      </c>
      <c r="AI23" s="172">
        <v>0</v>
      </c>
      <c r="AJ23" s="172">
        <v>1</v>
      </c>
      <c r="AK23" s="172">
        <v>1</v>
      </c>
      <c r="AL23" s="172">
        <v>0</v>
      </c>
      <c r="AM23" s="172">
        <v>0</v>
      </c>
      <c r="AN23" s="172">
        <v>0</v>
      </c>
      <c r="AO23" s="172">
        <v>0</v>
      </c>
      <c r="AP23" s="172">
        <v>0</v>
      </c>
      <c r="AQ23" s="172">
        <v>0</v>
      </c>
      <c r="AR23" s="172">
        <v>0</v>
      </c>
      <c r="AS23" s="172">
        <v>0</v>
      </c>
      <c r="AT23" s="172">
        <v>0</v>
      </c>
      <c r="AU23" s="172">
        <v>0</v>
      </c>
      <c r="AV23" s="172">
        <v>0</v>
      </c>
      <c r="AW23" s="172">
        <v>0</v>
      </c>
      <c r="AX23" s="172" t="s">
        <v>949</v>
      </c>
      <c r="AY23" s="64" t="s">
        <v>951</v>
      </c>
      <c r="AZ23" s="211">
        <v>43482</v>
      </c>
      <c r="BA23" s="211">
        <v>43482</v>
      </c>
      <c r="BB23" s="64" t="s">
        <v>952</v>
      </c>
      <c r="BC23" s="64" t="str">
        <f>INDEX(Feuil1!$B$1:$B$7,WEEKDAY(AZ23))&amp;" "&amp;DAY(AZ23)&amp;" "&amp;INDEX(Feuil1!$A$1:$A$12,MONTH(Bdd!AZ23))&amp;" "&amp;YEAR(AZ23)&amp;IF(AZ23=BA23,""," au "&amp;INDEX(Feuil1!$B$1:$B$7,WEEKDAY(BA23))&amp;" "&amp;DAY(BA23)&amp;" "&amp;INDEX(Feuil1!$A$1:$A$12,MONTH(Bdd!BA23))&amp;" "&amp;YEAR(BA23))</f>
        <v>Jeudi 17 dec 2019</v>
      </c>
      <c r="BD23" s="64">
        <v>0</v>
      </c>
      <c r="BE23" s="64">
        <v>0</v>
      </c>
      <c r="BF23" s="64">
        <v>0</v>
      </c>
      <c r="BG23" s="64">
        <v>0</v>
      </c>
      <c r="BH23" s="64">
        <v>0</v>
      </c>
      <c r="BI23" s="64">
        <v>1</v>
      </c>
      <c r="BJ23" s="64">
        <v>0</v>
      </c>
      <c r="BK23" s="64">
        <v>0</v>
      </c>
      <c r="BL23" s="64">
        <v>0</v>
      </c>
      <c r="BM23" s="64">
        <v>0</v>
      </c>
      <c r="BN23" s="196" t="s">
        <v>950</v>
      </c>
      <c r="BT23" s="144" t="b">
        <f t="shared" ca="1" si="1"/>
        <v>0</v>
      </c>
      <c r="BU23" s="144"/>
      <c r="BV23" s="144">
        <f t="shared" ca="1" si="0"/>
        <v>23</v>
      </c>
    </row>
    <row r="24" spans="1:74" ht="21.75" customHeight="1" x14ac:dyDescent="0.25">
      <c r="A24" s="193" t="str">
        <f>IF(AZ24&lt;tableau!$N$5,ROW(),"")</f>
        <v/>
      </c>
      <c r="B24" s="194" t="str">
        <f>IF(tableau!N$5=$AZ24,ROW(),"")</f>
        <v/>
      </c>
      <c r="C24" s="194" t="str">
        <f>IF(tableau!O$5=$AZ24,ROW(),"")</f>
        <v/>
      </c>
      <c r="D24" s="194" t="str">
        <f>IF(tableau!P$5=$AZ24,ROW(),"")</f>
        <v/>
      </c>
      <c r="E24" s="194" t="str">
        <f>IF(tableau!Q$5=$AZ24,ROW(),"")</f>
        <v/>
      </c>
      <c r="F24" s="194" t="str">
        <f>IF(tableau!R$5=$AZ24,ROW(),"")</f>
        <v/>
      </c>
      <c r="G24" s="194" t="str">
        <f>IF(tableau!S$5=$AZ24,ROW(),"")</f>
        <v/>
      </c>
      <c r="H24" s="194" t="str">
        <f>IF(tableau!T$5=$AZ24,ROW(),"")</f>
        <v/>
      </c>
      <c r="I24" s="195"/>
      <c r="J24" s="193" t="str">
        <f>IF(tableau!N$5=$BA24,ROW(),"")</f>
        <v/>
      </c>
      <c r="K24" s="193" t="str">
        <f>IF(tableau!O$5=$BA24,ROW(),"")</f>
        <v/>
      </c>
      <c r="L24" s="193" t="str">
        <f>IF(tableau!P$5=$BA24,ROW(),"")</f>
        <v/>
      </c>
      <c r="M24" s="193" t="str">
        <f>IF(tableau!Q$5=$BA24,ROW(),"")</f>
        <v/>
      </c>
      <c r="N24" s="193" t="str">
        <f>IF(tableau!R$5=$BA24,ROW(),"")</f>
        <v/>
      </c>
      <c r="O24" s="193" t="str">
        <f>IF(tableau!S$5=$BA24,ROW(),"")</f>
        <v/>
      </c>
      <c r="P24" s="193" t="str">
        <f>IF(tableau!T$5=$BA24,ROW(),"")</f>
        <v/>
      </c>
      <c r="Q24" s="193">
        <f>IF($BA24&gt;tableau!$T$5,ROW(),"")</f>
        <v>24</v>
      </c>
      <c r="R24" s="195"/>
      <c r="S24" s="193" t="str">
        <f>IF(AND(SUM(J24:$Q24)&gt;0,SUM($A24:B24)&gt;0),ROW(),"")</f>
        <v/>
      </c>
      <c r="T24" s="193" t="str">
        <f>IF(AND(SUM(K24:$Q24)&gt;0,SUM($A24:C24)&gt;0),ROW(),"")</f>
        <v/>
      </c>
      <c r="U24" s="193" t="str">
        <f>IF(AND(SUM(L24:$Q24)&gt;0,SUM($A24:D24)&gt;0),ROW(),"")</f>
        <v/>
      </c>
      <c r="V24" s="193" t="str">
        <f>IF(AND(SUM(M24:$Q24)&gt;0,SUM($A24:E24)&gt;0),ROW(),"")</f>
        <v/>
      </c>
      <c r="W24" s="193" t="str">
        <f>IF(AND(SUM(N24:$Q24)&gt;0,SUM($A24:F24)&gt;0),ROW(),"")</f>
        <v/>
      </c>
      <c r="X24" s="193" t="str">
        <f>IF(AND(SUM(O24:$Q24)&gt;0,SUM($A24:G24)&gt;0),ROW(),"")</f>
        <v/>
      </c>
      <c r="Y24" s="193" t="str">
        <f>IF(AND(SUM(P24:$Q24)&gt;0,SUM($A24:H24)&gt;0),ROW(),"")</f>
        <v/>
      </c>
      <c r="Z24" s="65"/>
      <c r="AA24" s="65">
        <v>36</v>
      </c>
      <c r="AB24" s="196"/>
      <c r="AC24" s="197">
        <f>ROW()</f>
        <v>24</v>
      </c>
      <c r="AD24" s="172">
        <v>0</v>
      </c>
      <c r="AE24" s="172">
        <v>0</v>
      </c>
      <c r="AF24" s="172">
        <v>0</v>
      </c>
      <c r="AG24" s="172">
        <v>0</v>
      </c>
      <c r="AH24" s="172">
        <v>0</v>
      </c>
      <c r="AI24" s="172">
        <v>0</v>
      </c>
      <c r="AJ24" s="172">
        <v>0</v>
      </c>
      <c r="AK24" s="172">
        <v>1</v>
      </c>
      <c r="AL24" s="172">
        <v>0</v>
      </c>
      <c r="AM24" s="172">
        <v>0</v>
      </c>
      <c r="AN24" s="172">
        <v>0</v>
      </c>
      <c r="AO24" s="172">
        <v>0</v>
      </c>
      <c r="AP24" s="172">
        <v>0</v>
      </c>
      <c r="AQ24" s="172">
        <v>0</v>
      </c>
      <c r="AR24" s="172">
        <v>0</v>
      </c>
      <c r="AS24" s="172">
        <v>0</v>
      </c>
      <c r="AT24" s="172">
        <v>0</v>
      </c>
      <c r="AU24" s="172">
        <v>0</v>
      </c>
      <c r="AV24" s="172">
        <v>0</v>
      </c>
      <c r="AW24" s="172">
        <v>0</v>
      </c>
      <c r="AX24" s="172" t="s">
        <v>960</v>
      </c>
      <c r="AY24" s="64" t="s">
        <v>981</v>
      </c>
      <c r="AZ24" s="211">
        <v>43482</v>
      </c>
      <c r="BA24" s="211">
        <v>43482</v>
      </c>
      <c r="BB24" s="64" t="s">
        <v>971</v>
      </c>
      <c r="BC24" s="64" t="str">
        <f>INDEX(Feuil1!$B$1:$B$7,WEEKDAY(AZ24))&amp;" "&amp;DAY(AZ24)&amp;" "&amp;INDEX(Feuil1!$A$1:$A$12,MONTH(Bdd!AZ24))&amp;" "&amp;YEAR(AZ24)&amp;IF(AZ24=BA24,""," au "&amp;INDEX(Feuil1!$B$1:$B$7,WEEKDAY(BA24))&amp;" "&amp;DAY(BA24)&amp;" "&amp;INDEX(Feuil1!$A$1:$A$12,MONTH(Bdd!BA24))&amp;" "&amp;YEAR(BA24))</f>
        <v>Jeudi 17 dec 2019</v>
      </c>
      <c r="BD24" s="64">
        <v>0</v>
      </c>
      <c r="BE24" s="64">
        <v>0</v>
      </c>
      <c r="BF24" s="64">
        <v>0</v>
      </c>
      <c r="BG24" s="64">
        <v>0</v>
      </c>
      <c r="BH24" s="64">
        <v>0</v>
      </c>
      <c r="BI24" s="64">
        <v>0</v>
      </c>
      <c r="BJ24" s="64">
        <v>0</v>
      </c>
      <c r="BK24" s="64">
        <v>0</v>
      </c>
      <c r="BL24" s="64">
        <v>0</v>
      </c>
      <c r="BM24" s="64">
        <v>0</v>
      </c>
      <c r="BN24" s="196" t="s">
        <v>980</v>
      </c>
      <c r="BT24" s="144" t="b">
        <f t="shared" ca="1" si="1"/>
        <v>0</v>
      </c>
      <c r="BU24" s="144"/>
      <c r="BV24" s="144">
        <f t="shared" ca="1" si="0"/>
        <v>24</v>
      </c>
    </row>
    <row r="25" spans="1:74" ht="21.75" customHeight="1" x14ac:dyDescent="0.25">
      <c r="A25" s="193" t="str">
        <f>IF(AZ25&lt;tableau!$N$5,ROW(),"")</f>
        <v/>
      </c>
      <c r="B25" s="194" t="str">
        <f>IF(tableau!N$5=$AZ25,ROW(),"")</f>
        <v/>
      </c>
      <c r="C25" s="194" t="str">
        <f>IF(tableau!O$5=$AZ25,ROW(),"")</f>
        <v/>
      </c>
      <c r="D25" s="194" t="str">
        <f>IF(tableau!P$5=$AZ25,ROW(),"")</f>
        <v/>
      </c>
      <c r="E25" s="194" t="str">
        <f>IF(tableau!Q$5=$AZ25,ROW(),"")</f>
        <v/>
      </c>
      <c r="F25" s="194" t="str">
        <f>IF(tableau!R$5=$AZ25,ROW(),"")</f>
        <v/>
      </c>
      <c r="G25" s="194" t="str">
        <f>IF(tableau!S$5=$AZ25,ROW(),"")</f>
        <v/>
      </c>
      <c r="H25" s="194" t="str">
        <f>IF(tableau!T$5=$AZ25,ROW(),"")</f>
        <v/>
      </c>
      <c r="I25" s="195"/>
      <c r="J25" s="193" t="str">
        <f>IF(tableau!N$5=$BA25,ROW(),"")</f>
        <v/>
      </c>
      <c r="K25" s="193" t="str">
        <f>IF(tableau!O$5=$BA25,ROW(),"")</f>
        <v/>
      </c>
      <c r="L25" s="193" t="str">
        <f>IF(tableau!P$5=$BA25,ROW(),"")</f>
        <v/>
      </c>
      <c r="M25" s="193" t="str">
        <f>IF(tableau!Q$5=$BA25,ROW(),"")</f>
        <v/>
      </c>
      <c r="N25" s="193" t="str">
        <f>IF(tableau!R$5=$BA25,ROW(),"")</f>
        <v/>
      </c>
      <c r="O25" s="193" t="str">
        <f>IF(tableau!S$5=$BA25,ROW(),"")</f>
        <v/>
      </c>
      <c r="P25" s="193" t="str">
        <f>IF(tableau!T$5=$BA25,ROW(),"")</f>
        <v/>
      </c>
      <c r="Q25" s="193">
        <f>IF($BA25&gt;tableau!$T$5,ROW(),"")</f>
        <v>25</v>
      </c>
      <c r="R25" s="195"/>
      <c r="S25" s="193" t="str">
        <f>IF(AND(SUM(J25:$Q25)&gt;0,SUM($A25:B25)&gt;0),ROW(),"")</f>
        <v/>
      </c>
      <c r="T25" s="193" t="str">
        <f>IF(AND(SUM(K25:$Q25)&gt;0,SUM($A25:C25)&gt;0),ROW(),"")</f>
        <v/>
      </c>
      <c r="U25" s="193" t="str">
        <f>IF(AND(SUM(L25:$Q25)&gt;0,SUM($A25:D25)&gt;0),ROW(),"")</f>
        <v/>
      </c>
      <c r="V25" s="193" t="str">
        <f>IF(AND(SUM(M25:$Q25)&gt;0,SUM($A25:E25)&gt;0),ROW(),"")</f>
        <v/>
      </c>
      <c r="W25" s="193" t="str">
        <f>IF(AND(SUM(N25:$Q25)&gt;0,SUM($A25:F25)&gt;0),ROW(),"")</f>
        <v/>
      </c>
      <c r="X25" s="193" t="str">
        <f>IF(AND(SUM(O25:$Q25)&gt;0,SUM($A25:G25)&gt;0),ROW(),"")</f>
        <v/>
      </c>
      <c r="Y25" s="193" t="str">
        <f>IF(AND(SUM(P25:$Q25)&gt;0,SUM($A25:H25)&gt;0),ROW(),"")</f>
        <v/>
      </c>
      <c r="Z25" s="65"/>
      <c r="AA25" s="65">
        <v>37</v>
      </c>
      <c r="AB25" s="196"/>
      <c r="AC25" s="197">
        <f>ROW()</f>
        <v>25</v>
      </c>
      <c r="AD25" s="172">
        <v>1</v>
      </c>
      <c r="AE25" s="172">
        <v>1</v>
      </c>
      <c r="AF25" s="172">
        <v>1</v>
      </c>
      <c r="AG25" s="172">
        <v>1</v>
      </c>
      <c r="AH25" s="172">
        <v>1</v>
      </c>
      <c r="AI25" s="172">
        <v>1</v>
      </c>
      <c r="AJ25" s="172">
        <v>1</v>
      </c>
      <c r="AK25" s="172">
        <v>1</v>
      </c>
      <c r="AL25" s="172">
        <v>1</v>
      </c>
      <c r="AM25" s="172">
        <v>0</v>
      </c>
      <c r="AN25" s="172">
        <v>0</v>
      </c>
      <c r="AO25" s="172">
        <v>0</v>
      </c>
      <c r="AP25" s="172">
        <v>0</v>
      </c>
      <c r="AQ25" s="172">
        <v>0</v>
      </c>
      <c r="AR25" s="172">
        <v>0</v>
      </c>
      <c r="AS25" s="172">
        <v>0</v>
      </c>
      <c r="AT25" s="172">
        <v>0</v>
      </c>
      <c r="AU25" s="172">
        <v>0</v>
      </c>
      <c r="AV25" s="172">
        <v>0</v>
      </c>
      <c r="AW25" s="172">
        <v>0</v>
      </c>
      <c r="AX25" s="172" t="s">
        <v>954</v>
      </c>
      <c r="AY25" s="64" t="s">
        <v>955</v>
      </c>
      <c r="AZ25" s="211">
        <v>43483</v>
      </c>
      <c r="BA25" s="211">
        <v>43483</v>
      </c>
      <c r="BB25" s="64" t="s">
        <v>913</v>
      </c>
      <c r="BC25" s="64" t="str">
        <f>INDEX(Feuil1!$B$1:$B$7,WEEKDAY(AZ25))&amp;" "&amp;DAY(AZ25)&amp;" "&amp;INDEX(Feuil1!$A$1:$A$12,MONTH(Bdd!AZ25))&amp;" "&amp;YEAR(AZ25)&amp;IF(AZ25=BA25,""," au "&amp;INDEX(Feuil1!$B$1:$B$7,WEEKDAY(BA25))&amp;" "&amp;DAY(BA25)&amp;" "&amp;INDEX(Feuil1!$A$1:$A$12,MONTH(Bdd!BA25))&amp;" "&amp;YEAR(BA25))</f>
        <v>Vendredi 18 dec 2019</v>
      </c>
      <c r="BD25" s="64">
        <v>0</v>
      </c>
      <c r="BE25" s="64">
        <v>0</v>
      </c>
      <c r="BF25" s="64">
        <v>0</v>
      </c>
      <c r="BG25" s="64">
        <v>0</v>
      </c>
      <c r="BH25" s="64">
        <v>0</v>
      </c>
      <c r="BI25" s="64">
        <v>0</v>
      </c>
      <c r="BJ25" s="64">
        <v>0</v>
      </c>
      <c r="BK25" s="64">
        <v>0</v>
      </c>
      <c r="BL25" s="64">
        <v>0</v>
      </c>
      <c r="BM25" s="64">
        <v>0</v>
      </c>
      <c r="BN25" s="196" t="s">
        <v>953</v>
      </c>
      <c r="BT25" s="144" t="b">
        <f t="shared" ca="1" si="1"/>
        <v>0</v>
      </c>
      <c r="BU25" s="144"/>
      <c r="BV25" s="144">
        <f t="shared" ca="1" si="0"/>
        <v>25</v>
      </c>
    </row>
    <row r="26" spans="1:74" ht="21.75" customHeight="1" x14ac:dyDescent="0.25">
      <c r="A26" s="193" t="str">
        <f>IF(AZ26&lt;tableau!$N$5,ROW(),"")</f>
        <v/>
      </c>
      <c r="B26" s="194" t="str">
        <f>IF(tableau!N$5=$AZ26,ROW(),"")</f>
        <v/>
      </c>
      <c r="C26" s="194" t="str">
        <f>IF(tableau!O$5=$AZ26,ROW(),"")</f>
        <v/>
      </c>
      <c r="D26" s="194" t="str">
        <f>IF(tableau!P$5=$AZ26,ROW(),"")</f>
        <v/>
      </c>
      <c r="E26" s="194" t="str">
        <f>IF(tableau!Q$5=$AZ26,ROW(),"")</f>
        <v/>
      </c>
      <c r="F26" s="194" t="str">
        <f>IF(tableau!R$5=$AZ26,ROW(),"")</f>
        <v/>
      </c>
      <c r="G26" s="194" t="str">
        <f>IF(tableau!S$5=$AZ26,ROW(),"")</f>
        <v/>
      </c>
      <c r="H26" s="194" t="str">
        <f>IF(tableau!T$5=$AZ26,ROW(),"")</f>
        <v/>
      </c>
      <c r="I26" s="195"/>
      <c r="J26" s="193" t="str">
        <f>IF(tableau!N$5=$BA26,ROW(),"")</f>
        <v/>
      </c>
      <c r="K26" s="193" t="str">
        <f>IF(tableau!O$5=$BA26,ROW(),"")</f>
        <v/>
      </c>
      <c r="L26" s="193" t="str">
        <f>IF(tableau!P$5=$BA26,ROW(),"")</f>
        <v/>
      </c>
      <c r="M26" s="193" t="str">
        <f>IF(tableau!Q$5=$BA26,ROW(),"")</f>
        <v/>
      </c>
      <c r="N26" s="193" t="str">
        <f>IF(tableau!R$5=$BA26,ROW(),"")</f>
        <v/>
      </c>
      <c r="O26" s="193" t="str">
        <f>IF(tableau!S$5=$BA26,ROW(),"")</f>
        <v/>
      </c>
      <c r="P26" s="193" t="str">
        <f>IF(tableau!T$5=$BA26,ROW(),"")</f>
        <v/>
      </c>
      <c r="Q26" s="193">
        <f>IF($BA26&gt;tableau!$T$5,ROW(),"")</f>
        <v>26</v>
      </c>
      <c r="R26" s="195"/>
      <c r="S26" s="193" t="str">
        <f>IF(AND(SUM(J26:$Q26)&gt;0,SUM($A26:B26)&gt;0),ROW(),"")</f>
        <v/>
      </c>
      <c r="T26" s="193" t="str">
        <f>IF(AND(SUM(K26:$Q26)&gt;0,SUM($A26:C26)&gt;0),ROW(),"")</f>
        <v/>
      </c>
      <c r="U26" s="193" t="str">
        <f>IF(AND(SUM(L26:$Q26)&gt;0,SUM($A26:D26)&gt;0),ROW(),"")</f>
        <v/>
      </c>
      <c r="V26" s="193" t="str">
        <f>IF(AND(SUM(M26:$Q26)&gt;0,SUM($A26:E26)&gt;0),ROW(),"")</f>
        <v/>
      </c>
      <c r="W26" s="193" t="str">
        <f>IF(AND(SUM(N26:$Q26)&gt;0,SUM($A26:F26)&gt;0),ROW(),"")</f>
        <v/>
      </c>
      <c r="X26" s="193" t="str">
        <f>IF(AND(SUM(O26:$Q26)&gt;0,SUM($A26:G26)&gt;0),ROW(),"")</f>
        <v/>
      </c>
      <c r="Y26" s="193" t="str">
        <f>IF(AND(SUM(P26:$Q26)&gt;0,SUM($A26:H26)&gt;0),ROW(),"")</f>
        <v/>
      </c>
      <c r="Z26" s="65"/>
      <c r="AA26" s="65">
        <v>38</v>
      </c>
      <c r="AB26" s="196"/>
      <c r="AC26" s="197">
        <f>ROW()</f>
        <v>26</v>
      </c>
      <c r="AD26" s="172">
        <v>0</v>
      </c>
      <c r="AE26" s="172">
        <v>0</v>
      </c>
      <c r="AF26" s="172">
        <v>0</v>
      </c>
      <c r="AG26" s="172">
        <v>1</v>
      </c>
      <c r="AH26" s="172">
        <v>0</v>
      </c>
      <c r="AI26" s="172">
        <v>0</v>
      </c>
      <c r="AJ26" s="172">
        <v>0</v>
      </c>
      <c r="AK26" s="172">
        <v>0</v>
      </c>
      <c r="AL26" s="172">
        <v>0</v>
      </c>
      <c r="AM26" s="172">
        <v>0</v>
      </c>
      <c r="AN26" s="172">
        <v>0</v>
      </c>
      <c r="AO26" s="172">
        <v>0</v>
      </c>
      <c r="AP26" s="172">
        <v>0</v>
      </c>
      <c r="AQ26" s="172">
        <v>0</v>
      </c>
      <c r="AR26" s="172">
        <v>0</v>
      </c>
      <c r="AS26" s="172">
        <v>0</v>
      </c>
      <c r="AT26" s="172">
        <v>0</v>
      </c>
      <c r="AU26" s="172">
        <v>0</v>
      </c>
      <c r="AV26" s="172">
        <v>0</v>
      </c>
      <c r="AW26" s="172">
        <v>0</v>
      </c>
      <c r="AX26" s="172" t="s">
        <v>946</v>
      </c>
      <c r="AY26" s="64" t="s">
        <v>948</v>
      </c>
      <c r="AZ26" s="211">
        <v>43483</v>
      </c>
      <c r="BA26" s="211">
        <v>43483</v>
      </c>
      <c r="BB26" s="64" t="s">
        <v>893</v>
      </c>
      <c r="BC26" s="64" t="str">
        <f>INDEX(Feuil1!$B$1:$B$7,WEEKDAY(AZ26))&amp;" "&amp;DAY(AZ26)&amp;" "&amp;INDEX(Feuil1!$A$1:$A$12,MONTH(Bdd!AZ26))&amp;" "&amp;YEAR(AZ26)&amp;IF(AZ26=BA26,""," au "&amp;INDEX(Feuil1!$B$1:$B$7,WEEKDAY(BA26))&amp;" "&amp;DAY(BA26)&amp;" "&amp;INDEX(Feuil1!$A$1:$A$12,MONTH(Bdd!BA26))&amp;" "&amp;YEAR(BA26))</f>
        <v>Vendredi 18 dec 2019</v>
      </c>
      <c r="BD26" s="64">
        <v>0</v>
      </c>
      <c r="BE26" s="64">
        <v>0</v>
      </c>
      <c r="BF26" s="64">
        <v>0</v>
      </c>
      <c r="BG26" s="64">
        <v>0</v>
      </c>
      <c r="BH26" s="64">
        <v>0</v>
      </c>
      <c r="BI26" s="64">
        <v>0</v>
      </c>
      <c r="BJ26" s="64">
        <v>0</v>
      </c>
      <c r="BK26" s="64">
        <v>0</v>
      </c>
      <c r="BL26" s="64">
        <v>0</v>
      </c>
      <c r="BM26" s="64">
        <v>0</v>
      </c>
      <c r="BN26" s="196" t="s">
        <v>947</v>
      </c>
      <c r="BT26" s="144" t="b">
        <f t="shared" ca="1" si="1"/>
        <v>0</v>
      </c>
      <c r="BU26" s="144"/>
      <c r="BV26" s="144">
        <f t="shared" ca="1" si="0"/>
        <v>26</v>
      </c>
    </row>
    <row r="27" spans="1:74" ht="21.75" customHeight="1" x14ac:dyDescent="0.25">
      <c r="A27" s="193" t="str">
        <f>IF(AZ27&lt;tableau!$N$5,ROW(),"")</f>
        <v/>
      </c>
      <c r="B27" s="194" t="str">
        <f>IF(tableau!N$5=$AZ27,ROW(),"")</f>
        <v/>
      </c>
      <c r="C27" s="194" t="str">
        <f>IF(tableau!O$5=$AZ27,ROW(),"")</f>
        <v/>
      </c>
      <c r="D27" s="194" t="str">
        <f>IF(tableau!P$5=$AZ27,ROW(),"")</f>
        <v/>
      </c>
      <c r="E27" s="194" t="str">
        <f>IF(tableau!Q$5=$AZ27,ROW(),"")</f>
        <v/>
      </c>
      <c r="F27" s="194" t="str">
        <f>IF(tableau!R$5=$AZ27,ROW(),"")</f>
        <v/>
      </c>
      <c r="G27" s="194" t="str">
        <f>IF(tableau!S$5=$AZ27,ROW(),"")</f>
        <v/>
      </c>
      <c r="H27" s="194" t="str">
        <f>IF(tableau!T$5=$AZ27,ROW(),"")</f>
        <v/>
      </c>
      <c r="I27" s="195"/>
      <c r="J27" s="193" t="str">
        <f>IF(tableau!N$5=$BA27,ROW(),"")</f>
        <v/>
      </c>
      <c r="K27" s="193" t="str">
        <f>IF(tableau!O$5=$BA27,ROW(),"")</f>
        <v/>
      </c>
      <c r="L27" s="193" t="str">
        <f>IF(tableau!P$5=$BA27,ROW(),"")</f>
        <v/>
      </c>
      <c r="M27" s="193" t="str">
        <f>IF(tableau!Q$5=$BA27,ROW(),"")</f>
        <v/>
      </c>
      <c r="N27" s="193" t="str">
        <f>IF(tableau!R$5=$BA27,ROW(),"")</f>
        <v/>
      </c>
      <c r="O27" s="193" t="str">
        <f>IF(tableau!S$5=$BA27,ROW(),"")</f>
        <v/>
      </c>
      <c r="P27" s="193" t="str">
        <f>IF(tableau!T$5=$BA27,ROW(),"")</f>
        <v/>
      </c>
      <c r="Q27" s="193">
        <f>IF($BA27&gt;tableau!$T$5,ROW(),"")</f>
        <v>27</v>
      </c>
      <c r="R27" s="195"/>
      <c r="S27" s="193" t="str">
        <f>IF(AND(SUM(J27:$Q27)&gt;0,SUM($A27:B27)&gt;0),ROW(),"")</f>
        <v/>
      </c>
      <c r="T27" s="193" t="str">
        <f>IF(AND(SUM(K27:$Q27)&gt;0,SUM($A27:C27)&gt;0),ROW(),"")</f>
        <v/>
      </c>
      <c r="U27" s="193" t="str">
        <f>IF(AND(SUM(L27:$Q27)&gt;0,SUM($A27:D27)&gt;0),ROW(),"")</f>
        <v/>
      </c>
      <c r="V27" s="193" t="str">
        <f>IF(AND(SUM(M27:$Q27)&gt;0,SUM($A27:E27)&gt;0),ROW(),"")</f>
        <v/>
      </c>
      <c r="W27" s="193" t="str">
        <f>IF(AND(SUM(N27:$Q27)&gt;0,SUM($A27:F27)&gt;0),ROW(),"")</f>
        <v/>
      </c>
      <c r="X27" s="193" t="str">
        <f>IF(AND(SUM(O27:$Q27)&gt;0,SUM($A27:G27)&gt;0),ROW(),"")</f>
        <v/>
      </c>
      <c r="Y27" s="193" t="str">
        <f>IF(AND(SUM(P27:$Q27)&gt;0,SUM($A27:H27)&gt;0),ROW(),"")</f>
        <v/>
      </c>
      <c r="Z27" s="65"/>
      <c r="AA27" s="65">
        <v>39</v>
      </c>
      <c r="AB27" s="196"/>
      <c r="AC27" s="197">
        <f>ROW()</f>
        <v>27</v>
      </c>
      <c r="AD27" s="172">
        <v>0</v>
      </c>
      <c r="AE27" s="172">
        <v>0</v>
      </c>
      <c r="AF27" s="172">
        <v>1</v>
      </c>
      <c r="AG27" s="172">
        <v>1</v>
      </c>
      <c r="AH27" s="172">
        <v>0</v>
      </c>
      <c r="AI27" s="172">
        <v>0</v>
      </c>
      <c r="AJ27" s="172">
        <v>0</v>
      </c>
      <c r="AK27" s="172">
        <v>0</v>
      </c>
      <c r="AL27" s="172">
        <v>0</v>
      </c>
      <c r="AM27" s="172">
        <v>0</v>
      </c>
      <c r="AN27" s="172">
        <v>0</v>
      </c>
      <c r="AO27" s="172">
        <v>0</v>
      </c>
      <c r="AP27" s="172">
        <v>0</v>
      </c>
      <c r="AQ27" s="172">
        <v>0</v>
      </c>
      <c r="AR27" s="172">
        <v>0</v>
      </c>
      <c r="AS27" s="172">
        <v>0</v>
      </c>
      <c r="AT27" s="172">
        <v>0</v>
      </c>
      <c r="AU27" s="172">
        <v>0</v>
      </c>
      <c r="AV27" s="172">
        <v>0</v>
      </c>
      <c r="AW27" s="172">
        <v>0</v>
      </c>
      <c r="AX27" s="172" t="s">
        <v>1019</v>
      </c>
      <c r="AY27" s="64" t="s">
        <v>1020</v>
      </c>
      <c r="AZ27" s="211">
        <v>43483</v>
      </c>
      <c r="BA27" s="211">
        <v>43483</v>
      </c>
      <c r="BB27" s="64" t="s">
        <v>911</v>
      </c>
      <c r="BC27" s="64" t="str">
        <f>INDEX(Feuil1!$B$1:$B$7,WEEKDAY(AZ27))&amp;" "&amp;DAY(AZ27)&amp;" "&amp;INDEX(Feuil1!$A$1:$A$12,MONTH(Bdd!AZ27))&amp;" "&amp;YEAR(AZ27)&amp;IF(AZ27=BA27,""," au "&amp;INDEX(Feuil1!$B$1:$B$7,WEEKDAY(BA27))&amp;" "&amp;DAY(BA27)&amp;" "&amp;INDEX(Feuil1!$A$1:$A$12,MONTH(Bdd!BA27))&amp;" "&amp;YEAR(BA27))</f>
        <v>Vendredi 18 dec 2019</v>
      </c>
      <c r="BD27" s="64">
        <v>1</v>
      </c>
      <c r="BE27" s="64">
        <v>0</v>
      </c>
      <c r="BF27" s="64">
        <v>0</v>
      </c>
      <c r="BG27" s="64">
        <v>0</v>
      </c>
      <c r="BH27" s="64">
        <v>0</v>
      </c>
      <c r="BI27" s="64">
        <v>0</v>
      </c>
      <c r="BJ27" s="64">
        <v>0</v>
      </c>
      <c r="BK27" s="64">
        <v>0</v>
      </c>
      <c r="BL27" s="64">
        <v>0</v>
      </c>
      <c r="BM27" s="64">
        <v>0</v>
      </c>
      <c r="BN27" s="196" t="s">
        <v>1018</v>
      </c>
      <c r="BT27" s="144" t="b">
        <f t="shared" ca="1" si="1"/>
        <v>0</v>
      </c>
      <c r="BU27" s="144"/>
      <c r="BV27" s="144">
        <f t="shared" ca="1" si="0"/>
        <v>27</v>
      </c>
    </row>
    <row r="28" spans="1:74" ht="21.75" customHeight="1" x14ac:dyDescent="0.25">
      <c r="A28" s="193" t="str">
        <f>IF(AZ28&lt;tableau!$N$5,ROW(),"")</f>
        <v/>
      </c>
      <c r="B28" s="194" t="str">
        <f>IF(tableau!N$5=$AZ28,ROW(),"")</f>
        <v/>
      </c>
      <c r="C28" s="194" t="str">
        <f>IF(tableau!O$5=$AZ28,ROW(),"")</f>
        <v/>
      </c>
      <c r="D28" s="194" t="str">
        <f>IF(tableau!P$5=$AZ28,ROW(),"")</f>
        <v/>
      </c>
      <c r="E28" s="194" t="str">
        <f>IF(tableau!Q$5=$AZ28,ROW(),"")</f>
        <v/>
      </c>
      <c r="F28" s="194" t="str">
        <f>IF(tableau!R$5=$AZ28,ROW(),"")</f>
        <v/>
      </c>
      <c r="G28" s="194" t="str">
        <f>IF(tableau!S$5=$AZ28,ROW(),"")</f>
        <v/>
      </c>
      <c r="H28" s="194" t="str">
        <f>IF(tableau!T$5=$AZ28,ROW(),"")</f>
        <v/>
      </c>
      <c r="I28" s="195"/>
      <c r="J28" s="193" t="str">
        <f>IF(tableau!N$5=$BA28,ROW(),"")</f>
        <v/>
      </c>
      <c r="K28" s="193" t="str">
        <f>IF(tableau!O$5=$BA28,ROW(),"")</f>
        <v/>
      </c>
      <c r="L28" s="193" t="str">
        <f>IF(tableau!P$5=$BA28,ROW(),"")</f>
        <v/>
      </c>
      <c r="M28" s="193" t="str">
        <f>IF(tableau!Q$5=$BA28,ROW(),"")</f>
        <v/>
      </c>
      <c r="N28" s="193" t="str">
        <f>IF(tableau!R$5=$BA28,ROW(),"")</f>
        <v/>
      </c>
      <c r="O28" s="193" t="str">
        <f>IF(tableau!S$5=$BA28,ROW(),"")</f>
        <v/>
      </c>
      <c r="P28" s="193" t="str">
        <f>IF(tableau!T$5=$BA28,ROW(),"")</f>
        <v/>
      </c>
      <c r="Q28" s="193">
        <f>IF($BA28&gt;tableau!$T$5,ROW(),"")</f>
        <v>28</v>
      </c>
      <c r="R28" s="195"/>
      <c r="S28" s="193" t="str">
        <f>IF(AND(SUM(J28:$Q28)&gt;0,SUM($A28:B28)&gt;0),ROW(),"")</f>
        <v/>
      </c>
      <c r="T28" s="193" t="str">
        <f>IF(AND(SUM(K28:$Q28)&gt;0,SUM($A28:C28)&gt;0),ROW(),"")</f>
        <v/>
      </c>
      <c r="U28" s="193" t="str">
        <f>IF(AND(SUM(L28:$Q28)&gt;0,SUM($A28:D28)&gt;0),ROW(),"")</f>
        <v/>
      </c>
      <c r="V28" s="193" t="str">
        <f>IF(AND(SUM(M28:$Q28)&gt;0,SUM($A28:E28)&gt;0),ROW(),"")</f>
        <v/>
      </c>
      <c r="W28" s="193" t="str">
        <f>IF(AND(SUM(N28:$Q28)&gt;0,SUM($A28:F28)&gt;0),ROW(),"")</f>
        <v/>
      </c>
      <c r="X28" s="193" t="str">
        <f>IF(AND(SUM(O28:$Q28)&gt;0,SUM($A28:G28)&gt;0),ROW(),"")</f>
        <v/>
      </c>
      <c r="Y28" s="193" t="str">
        <f>IF(AND(SUM(P28:$Q28)&gt;0,SUM($A28:H28)&gt;0),ROW(),"")</f>
        <v/>
      </c>
      <c r="Z28" s="65"/>
      <c r="AA28" s="65">
        <v>22</v>
      </c>
      <c r="AB28" s="196"/>
      <c r="AC28" s="197">
        <f>ROW()</f>
        <v>28</v>
      </c>
      <c r="AD28" s="172">
        <v>0</v>
      </c>
      <c r="AE28" s="172">
        <v>0</v>
      </c>
      <c r="AF28" s="172">
        <v>1</v>
      </c>
      <c r="AG28" s="172">
        <v>1</v>
      </c>
      <c r="AH28" s="172">
        <v>0</v>
      </c>
      <c r="AI28" s="172">
        <v>0</v>
      </c>
      <c r="AJ28" s="172">
        <v>0</v>
      </c>
      <c r="AK28" s="172">
        <v>0</v>
      </c>
      <c r="AL28" s="172">
        <v>0</v>
      </c>
      <c r="AM28" s="172">
        <v>0</v>
      </c>
      <c r="AN28" s="172">
        <v>0</v>
      </c>
      <c r="AO28" s="172">
        <v>0</v>
      </c>
      <c r="AP28" s="172">
        <v>0</v>
      </c>
      <c r="AQ28" s="172">
        <v>0</v>
      </c>
      <c r="AR28" s="172">
        <v>0</v>
      </c>
      <c r="AS28" s="172">
        <v>0</v>
      </c>
      <c r="AT28" s="172">
        <v>0</v>
      </c>
      <c r="AU28" s="172">
        <v>0</v>
      </c>
      <c r="AV28" s="172">
        <v>0</v>
      </c>
      <c r="AW28" s="172">
        <v>0</v>
      </c>
      <c r="AX28" s="172" t="s">
        <v>1024</v>
      </c>
      <c r="AY28" s="64" t="s">
        <v>1027</v>
      </c>
      <c r="AZ28" s="211">
        <v>43483</v>
      </c>
      <c r="BA28" s="211">
        <v>43483</v>
      </c>
      <c r="BB28" s="64" t="s">
        <v>911</v>
      </c>
      <c r="BC28" s="64" t="str">
        <f>INDEX(Feuil1!$B$1:$B$7,WEEKDAY(AZ28))&amp;" "&amp;DAY(AZ28)&amp;" "&amp;INDEX(Feuil1!$A$1:$A$12,MONTH(Bdd!AZ28))&amp;" "&amp;YEAR(AZ28)&amp;IF(AZ28=BA28,""," au "&amp;INDEX(Feuil1!$B$1:$B$7,WEEKDAY(BA28))&amp;" "&amp;DAY(BA28)&amp;" "&amp;INDEX(Feuil1!$A$1:$A$12,MONTH(Bdd!BA28))&amp;" "&amp;YEAR(BA28))</f>
        <v>Vendredi 18 dec 2019</v>
      </c>
      <c r="BD28" s="64">
        <v>0</v>
      </c>
      <c r="BE28" s="64">
        <v>1</v>
      </c>
      <c r="BF28" s="64">
        <v>0</v>
      </c>
      <c r="BG28" s="64">
        <v>0</v>
      </c>
      <c r="BH28" s="64">
        <v>0</v>
      </c>
      <c r="BI28" s="64">
        <v>0</v>
      </c>
      <c r="BJ28" s="64">
        <v>0</v>
      </c>
      <c r="BK28" s="64">
        <v>0</v>
      </c>
      <c r="BL28" s="64">
        <v>0</v>
      </c>
      <c r="BM28" s="64">
        <v>0</v>
      </c>
      <c r="BN28" s="196" t="s">
        <v>1023</v>
      </c>
      <c r="BT28" s="144" t="b">
        <f t="shared" ca="1" si="1"/>
        <v>0</v>
      </c>
      <c r="BU28" s="144"/>
      <c r="BV28" s="144">
        <f t="shared" ca="1" si="0"/>
        <v>28</v>
      </c>
    </row>
    <row r="29" spans="1:74" ht="21.75" customHeight="1" x14ac:dyDescent="0.25">
      <c r="A29" s="196" t="str">
        <f>IF(AZ29&lt;tableau!$N$5,ROW(),"")</f>
        <v/>
      </c>
      <c r="B29" s="196" t="str">
        <f>IF(tableau!N$5=$AZ29,ROW(),"")</f>
        <v/>
      </c>
      <c r="C29" s="196" t="str">
        <f>IF(tableau!O$5=$AZ29,ROW(),"")</f>
        <v/>
      </c>
      <c r="D29" s="196" t="str">
        <f>IF(tableau!P$5=$AZ29,ROW(),"")</f>
        <v/>
      </c>
      <c r="E29" s="196" t="str">
        <f>IF(tableau!Q$5=$AZ29,ROW(),"")</f>
        <v/>
      </c>
      <c r="F29" s="196" t="str">
        <f>IF(tableau!R$5=$AZ29,ROW(),"")</f>
        <v/>
      </c>
      <c r="G29" s="196" t="str">
        <f>IF(tableau!S$5=$AZ29,ROW(),"")</f>
        <v/>
      </c>
      <c r="H29" s="196" t="str">
        <f>IF(tableau!T$5=$AZ29,ROW(),"")</f>
        <v/>
      </c>
      <c r="I29" s="196"/>
      <c r="J29" s="196" t="str">
        <f>IF(tableau!N$5=$BA29,ROW(),"")</f>
        <v/>
      </c>
      <c r="K29" s="196" t="str">
        <f>IF(tableau!O$5=$BA29,ROW(),"")</f>
        <v/>
      </c>
      <c r="L29" s="196" t="str">
        <f>IF(tableau!P$5=$BA29,ROW(),"")</f>
        <v/>
      </c>
      <c r="M29" s="196" t="str">
        <f>IF(tableau!Q$5=$BA29,ROW(),"")</f>
        <v/>
      </c>
      <c r="N29" s="196" t="str">
        <f>IF(tableau!R$5=$BA29,ROW(),"")</f>
        <v/>
      </c>
      <c r="O29" s="196" t="str">
        <f>IF(tableau!S$5=$BA29,ROW(),"")</f>
        <v/>
      </c>
      <c r="P29" s="196" t="str">
        <f>IF(tableau!T$5=$BA29,ROW(),"")</f>
        <v/>
      </c>
      <c r="Q29" s="196">
        <f>IF($BA29&gt;tableau!$T$5,ROW(),"")</f>
        <v>29</v>
      </c>
      <c r="R29" s="196"/>
      <c r="S29" s="196" t="str">
        <f>IF(AND(SUM(J29:$Q29)&gt;0,SUM($A29:B29)&gt;0),ROW(),"")</f>
        <v/>
      </c>
      <c r="T29" s="196" t="str">
        <f>IF(AND(SUM(K29:$Q29)&gt;0,SUM($A29:C29)&gt;0),ROW(),"")</f>
        <v/>
      </c>
      <c r="U29" s="196" t="str">
        <f>IF(AND(SUM(L29:$Q29)&gt;0,SUM($A29:D29)&gt;0),ROW(),"")</f>
        <v/>
      </c>
      <c r="V29" s="196" t="str">
        <f>IF(AND(SUM(M29:$Q29)&gt;0,SUM($A29:E29)&gt;0),ROW(),"")</f>
        <v/>
      </c>
      <c r="W29" s="196" t="str">
        <f>IF(AND(SUM(N29:$Q29)&gt;0,SUM($A29:F29)&gt;0),ROW(),"")</f>
        <v/>
      </c>
      <c r="X29" s="196" t="str">
        <f>IF(AND(SUM(O29:$Q29)&gt;0,SUM($A29:G29)&gt;0),ROW(),"")</f>
        <v/>
      </c>
      <c r="Y29" s="196" t="str">
        <f>IF(AND(SUM(P29:$Q29)&gt;0,SUM($A29:H29)&gt;0),ROW(),"")</f>
        <v/>
      </c>
      <c r="Z29" s="196"/>
      <c r="AA29" s="196">
        <v>14</v>
      </c>
      <c r="AB29" s="196"/>
      <c r="AC29" s="198">
        <f>ROW()</f>
        <v>29</v>
      </c>
      <c r="AD29" s="198">
        <v>0</v>
      </c>
      <c r="AE29" s="198">
        <v>0</v>
      </c>
      <c r="AF29" s="198">
        <v>1</v>
      </c>
      <c r="AG29" s="198">
        <v>1</v>
      </c>
      <c r="AH29" s="198">
        <v>0</v>
      </c>
      <c r="AI29" s="198">
        <v>0</v>
      </c>
      <c r="AJ29" s="198">
        <v>0</v>
      </c>
      <c r="AK29" s="198">
        <v>0</v>
      </c>
      <c r="AL29" s="198">
        <v>0</v>
      </c>
      <c r="AM29" s="198">
        <v>0</v>
      </c>
      <c r="AN29" s="198">
        <v>0</v>
      </c>
      <c r="AO29" s="198">
        <v>0</v>
      </c>
      <c r="AP29" s="198">
        <v>0</v>
      </c>
      <c r="AQ29" s="198">
        <v>0</v>
      </c>
      <c r="AR29" s="198">
        <v>0</v>
      </c>
      <c r="AS29" s="198">
        <v>0</v>
      </c>
      <c r="AT29" s="198">
        <v>0</v>
      </c>
      <c r="AU29" s="198">
        <v>0</v>
      </c>
      <c r="AV29" s="198">
        <v>0</v>
      </c>
      <c r="AW29" s="198">
        <v>0</v>
      </c>
      <c r="AX29" s="198" t="s">
        <v>1019</v>
      </c>
      <c r="AY29" s="196" t="s">
        <v>1022</v>
      </c>
      <c r="AZ29" s="210">
        <v>43486</v>
      </c>
      <c r="BA29" s="210">
        <v>43486</v>
      </c>
      <c r="BB29" s="196" t="s">
        <v>911</v>
      </c>
      <c r="BC29" s="64" t="str">
        <f>INDEX(Feuil1!$B$1:$B$7,WEEKDAY(AZ29))&amp;" "&amp;DAY(AZ29)&amp;" "&amp;INDEX(Feuil1!$A$1:$A$12,MONTH(Bdd!AZ29))&amp;" "&amp;YEAR(AZ29)&amp;IF(AZ29=BA29,""," au "&amp;INDEX(Feuil1!$B$1:$B$7,WEEKDAY(BA29))&amp;" "&amp;DAY(BA29)&amp;" "&amp;INDEX(Feuil1!$A$1:$A$12,MONTH(Bdd!BA29))&amp;" "&amp;YEAR(BA29))</f>
        <v>Lundi  21 dec 2019</v>
      </c>
      <c r="BD29" s="196">
        <v>0</v>
      </c>
      <c r="BE29" s="196">
        <v>1</v>
      </c>
      <c r="BF29" s="196">
        <v>0</v>
      </c>
      <c r="BG29" s="196">
        <v>0</v>
      </c>
      <c r="BH29" s="196">
        <v>0</v>
      </c>
      <c r="BI29" s="196">
        <v>0</v>
      </c>
      <c r="BJ29" s="196">
        <v>0</v>
      </c>
      <c r="BK29" s="196">
        <v>0</v>
      </c>
      <c r="BL29" s="196">
        <v>0</v>
      </c>
      <c r="BM29" s="196">
        <v>0</v>
      </c>
      <c r="BN29" s="196" t="s">
        <v>1018</v>
      </c>
      <c r="BT29" s="144" t="b">
        <f t="shared" ca="1" si="1"/>
        <v>0</v>
      </c>
      <c r="BU29" s="144"/>
      <c r="BV29" s="144">
        <f t="shared" ca="1" si="0"/>
        <v>29</v>
      </c>
    </row>
    <row r="30" spans="1:74" ht="21.75" customHeight="1" x14ac:dyDescent="0.25">
      <c r="A30" s="196" t="str">
        <f>IF(AZ30&lt;tableau!$N$5,ROW(),"")</f>
        <v/>
      </c>
      <c r="B30" s="196" t="str">
        <f>IF(tableau!N$5=$AZ30,ROW(),"")</f>
        <v/>
      </c>
      <c r="C30" s="196" t="str">
        <f>IF(tableau!O$5=$AZ30,ROW(),"")</f>
        <v/>
      </c>
      <c r="D30" s="196" t="str">
        <f>IF(tableau!P$5=$AZ30,ROW(),"")</f>
        <v/>
      </c>
      <c r="E30" s="196" t="str">
        <f>IF(tableau!Q$5=$AZ30,ROW(),"")</f>
        <v/>
      </c>
      <c r="F30" s="196" t="str">
        <f>IF(tableau!R$5=$AZ30,ROW(),"")</f>
        <v/>
      </c>
      <c r="G30" s="196" t="str">
        <f>IF(tableau!S$5=$AZ30,ROW(),"")</f>
        <v/>
      </c>
      <c r="H30" s="196" t="str">
        <f>IF(tableau!T$5=$AZ30,ROW(),"")</f>
        <v/>
      </c>
      <c r="I30" s="196"/>
      <c r="J30" s="196" t="str">
        <f>IF(tableau!N$5=$BA30,ROW(),"")</f>
        <v/>
      </c>
      <c r="K30" s="196" t="str">
        <f>IF(tableau!O$5=$BA30,ROW(),"")</f>
        <v/>
      </c>
      <c r="L30" s="196" t="str">
        <f>IF(tableau!P$5=$BA30,ROW(),"")</f>
        <v/>
      </c>
      <c r="M30" s="196" t="str">
        <f>IF(tableau!Q$5=$BA30,ROW(),"")</f>
        <v/>
      </c>
      <c r="N30" s="196" t="str">
        <f>IF(tableau!R$5=$BA30,ROW(),"")</f>
        <v/>
      </c>
      <c r="O30" s="196" t="str">
        <f>IF(tableau!S$5=$BA30,ROW(),"")</f>
        <v/>
      </c>
      <c r="P30" s="196" t="str">
        <f>IF(tableau!T$5=$BA30,ROW(),"")</f>
        <v/>
      </c>
      <c r="Q30" s="196">
        <f>IF($BA30&gt;tableau!$T$5,ROW(),"")</f>
        <v>30</v>
      </c>
      <c r="R30" s="196"/>
      <c r="S30" s="196" t="str">
        <f>IF(AND(SUM(J30:$Q30)&gt;0,SUM($A30:B30)&gt;0),ROW(),"")</f>
        <v/>
      </c>
      <c r="T30" s="196" t="str">
        <f>IF(AND(SUM(K30:$Q30)&gt;0,SUM($A30:C30)&gt;0),ROW(),"")</f>
        <v/>
      </c>
      <c r="U30" s="196" t="str">
        <f>IF(AND(SUM(L30:$Q30)&gt;0,SUM($A30:D30)&gt;0),ROW(),"")</f>
        <v/>
      </c>
      <c r="V30" s="196" t="str">
        <f>IF(AND(SUM(M30:$Q30)&gt;0,SUM($A30:E30)&gt;0),ROW(),"")</f>
        <v/>
      </c>
      <c r="W30" s="196" t="str">
        <f>IF(AND(SUM(N30:$Q30)&gt;0,SUM($A30:F30)&gt;0),ROW(),"")</f>
        <v/>
      </c>
      <c r="X30" s="196" t="str">
        <f>IF(AND(SUM(O30:$Q30)&gt;0,SUM($A30:G30)&gt;0),ROW(),"")</f>
        <v/>
      </c>
      <c r="Y30" s="196" t="str">
        <f>IF(AND(SUM(P30:$Q30)&gt;0,SUM($A30:H30)&gt;0),ROW(),"")</f>
        <v/>
      </c>
      <c r="Z30" s="196"/>
      <c r="AA30" s="196">
        <v>14</v>
      </c>
      <c r="AB30" s="196"/>
      <c r="AC30" s="198">
        <f>ROW()</f>
        <v>30</v>
      </c>
      <c r="AD30" s="198">
        <v>0</v>
      </c>
      <c r="AE30" s="198">
        <v>0</v>
      </c>
      <c r="AF30" s="198">
        <v>0</v>
      </c>
      <c r="AG30" s="198">
        <v>1</v>
      </c>
      <c r="AH30" s="198">
        <v>0</v>
      </c>
      <c r="AI30" s="198">
        <v>0</v>
      </c>
      <c r="AJ30" s="198">
        <v>0</v>
      </c>
      <c r="AK30" s="198">
        <v>0</v>
      </c>
      <c r="AL30" s="198">
        <v>0</v>
      </c>
      <c r="AM30" s="198">
        <v>0</v>
      </c>
      <c r="AN30" s="198">
        <v>0</v>
      </c>
      <c r="AO30" s="198">
        <v>0</v>
      </c>
      <c r="AP30" s="198">
        <v>0</v>
      </c>
      <c r="AQ30" s="198">
        <v>0</v>
      </c>
      <c r="AR30" s="198">
        <v>0</v>
      </c>
      <c r="AS30" s="198">
        <v>0</v>
      </c>
      <c r="AT30" s="198">
        <v>0</v>
      </c>
      <c r="AU30" s="198">
        <v>0</v>
      </c>
      <c r="AV30" s="198">
        <v>0</v>
      </c>
      <c r="AW30" s="198">
        <v>0</v>
      </c>
      <c r="AX30" s="198" t="s">
        <v>1015</v>
      </c>
      <c r="AY30" s="196" t="s">
        <v>1016</v>
      </c>
      <c r="AZ30" s="210">
        <v>43488</v>
      </c>
      <c r="BA30" s="210">
        <v>43488</v>
      </c>
      <c r="BB30" s="196" t="s">
        <v>893</v>
      </c>
      <c r="BC30" s="64" t="str">
        <f>INDEX(Feuil1!$B$1:$B$7,WEEKDAY(AZ30))&amp;" "&amp;DAY(AZ30)&amp;" "&amp;INDEX(Feuil1!$A$1:$A$12,MONTH(Bdd!AZ30))&amp;" "&amp;YEAR(AZ30)&amp;IF(AZ30=BA30,""," au "&amp;INDEX(Feuil1!$B$1:$B$7,WEEKDAY(BA30))&amp;" "&amp;DAY(BA30)&amp;" "&amp;INDEX(Feuil1!$A$1:$A$12,MONTH(Bdd!BA30))&amp;" "&amp;YEAR(BA30))</f>
        <v>Mercredi 23 dec 2019</v>
      </c>
      <c r="BD30" s="196">
        <v>1</v>
      </c>
      <c r="BE30" s="196">
        <v>0</v>
      </c>
      <c r="BF30" s="196">
        <v>0</v>
      </c>
      <c r="BG30" s="196">
        <v>0</v>
      </c>
      <c r="BH30" s="196">
        <v>0</v>
      </c>
      <c r="BI30" s="196">
        <v>0</v>
      </c>
      <c r="BJ30" s="196">
        <v>0</v>
      </c>
      <c r="BK30" s="196">
        <v>0</v>
      </c>
      <c r="BL30" s="196">
        <v>0</v>
      </c>
      <c r="BM30" s="196">
        <v>0</v>
      </c>
      <c r="BN30" s="196" t="s">
        <v>1014</v>
      </c>
      <c r="BT30" s="144" t="b">
        <f t="shared" ca="1" si="1"/>
        <v>0</v>
      </c>
      <c r="BU30" s="144"/>
      <c r="BV30" s="144">
        <f t="shared" ca="1" si="0"/>
        <v>30</v>
      </c>
    </row>
    <row r="31" spans="1:74" ht="21.75" customHeight="1" x14ac:dyDescent="0.25">
      <c r="A31" s="196" t="str">
        <f>IF(AZ31&lt;tableau!$N$5,ROW(),"")</f>
        <v/>
      </c>
      <c r="B31" s="196" t="str">
        <f>IF(tableau!N$5=$AZ31,ROW(),"")</f>
        <v/>
      </c>
      <c r="C31" s="196" t="str">
        <f>IF(tableau!O$5=$AZ31,ROW(),"")</f>
        <v/>
      </c>
      <c r="D31" s="196" t="str">
        <f>IF(tableau!P$5=$AZ31,ROW(),"")</f>
        <v/>
      </c>
      <c r="E31" s="196" t="str">
        <f>IF(tableau!Q$5=$AZ31,ROW(),"")</f>
        <v/>
      </c>
      <c r="F31" s="196" t="str">
        <f>IF(tableau!R$5=$AZ31,ROW(),"")</f>
        <v/>
      </c>
      <c r="G31" s="196" t="str">
        <f>IF(tableau!S$5=$AZ31,ROW(),"")</f>
        <v/>
      </c>
      <c r="H31" s="196" t="str">
        <f>IF(tableau!T$5=$AZ31,ROW(),"")</f>
        <v/>
      </c>
      <c r="I31" s="196"/>
      <c r="J31" s="196" t="str">
        <f>IF(tableau!N$5=$BA31,ROW(),"")</f>
        <v/>
      </c>
      <c r="K31" s="196" t="str">
        <f>IF(tableau!O$5=$BA31,ROW(),"")</f>
        <v/>
      </c>
      <c r="L31" s="196" t="str">
        <f>IF(tableau!P$5=$BA31,ROW(),"")</f>
        <v/>
      </c>
      <c r="M31" s="196" t="str">
        <f>IF(tableau!Q$5=$BA31,ROW(),"")</f>
        <v/>
      </c>
      <c r="N31" s="196" t="str">
        <f>IF(tableau!R$5=$BA31,ROW(),"")</f>
        <v/>
      </c>
      <c r="O31" s="196" t="str">
        <f>IF(tableau!S$5=$BA31,ROW(),"")</f>
        <v/>
      </c>
      <c r="P31" s="196" t="str">
        <f>IF(tableau!T$5=$BA31,ROW(),"")</f>
        <v/>
      </c>
      <c r="Q31" s="196">
        <f>IF($BA31&gt;tableau!$T$5,ROW(),"")</f>
        <v>31</v>
      </c>
      <c r="R31" s="196"/>
      <c r="S31" s="196" t="str">
        <f>IF(AND(SUM(J31:$Q31)&gt;0,SUM($A31:B31)&gt;0),ROW(),"")</f>
        <v/>
      </c>
      <c r="T31" s="196" t="str">
        <f>IF(AND(SUM(K31:$Q31)&gt;0,SUM($A31:C31)&gt;0),ROW(),"")</f>
        <v/>
      </c>
      <c r="U31" s="196" t="str">
        <f>IF(AND(SUM(L31:$Q31)&gt;0,SUM($A31:D31)&gt;0),ROW(),"")</f>
        <v/>
      </c>
      <c r="V31" s="196" t="str">
        <f>IF(AND(SUM(M31:$Q31)&gt;0,SUM($A31:E31)&gt;0),ROW(),"")</f>
        <v/>
      </c>
      <c r="W31" s="196" t="str">
        <f>IF(AND(SUM(N31:$Q31)&gt;0,SUM($A31:F31)&gt;0),ROW(),"")</f>
        <v/>
      </c>
      <c r="X31" s="196" t="str">
        <f>IF(AND(SUM(O31:$Q31)&gt;0,SUM($A31:G31)&gt;0),ROW(),"")</f>
        <v/>
      </c>
      <c r="Y31" s="196" t="str">
        <f>IF(AND(SUM(P31:$Q31)&gt;0,SUM($A31:H31)&gt;0),ROW(),"")</f>
        <v/>
      </c>
      <c r="Z31" s="196"/>
      <c r="AA31" s="196">
        <v>15</v>
      </c>
      <c r="AB31" s="196"/>
      <c r="AC31" s="198">
        <f>ROW()</f>
        <v>31</v>
      </c>
      <c r="AD31" s="198">
        <v>0</v>
      </c>
      <c r="AE31" s="198">
        <v>0</v>
      </c>
      <c r="AF31" s="198">
        <v>0</v>
      </c>
      <c r="AG31" s="198">
        <v>1</v>
      </c>
      <c r="AH31" s="198">
        <v>0</v>
      </c>
      <c r="AI31" s="198">
        <v>0</v>
      </c>
      <c r="AJ31" s="198">
        <v>0</v>
      </c>
      <c r="AK31" s="198">
        <v>0</v>
      </c>
      <c r="AL31" s="198">
        <v>0</v>
      </c>
      <c r="AM31" s="198">
        <v>0</v>
      </c>
      <c r="AN31" s="198">
        <v>0</v>
      </c>
      <c r="AO31" s="198">
        <v>0</v>
      </c>
      <c r="AP31" s="198">
        <v>0</v>
      </c>
      <c r="AQ31" s="198">
        <v>0</v>
      </c>
      <c r="AR31" s="198">
        <v>0</v>
      </c>
      <c r="AS31" s="198">
        <v>0</v>
      </c>
      <c r="AT31" s="198">
        <v>0</v>
      </c>
      <c r="AU31" s="198">
        <v>0</v>
      </c>
      <c r="AV31" s="198">
        <v>0</v>
      </c>
      <c r="AW31" s="198">
        <v>0</v>
      </c>
      <c r="AX31" s="198" t="s">
        <v>1015</v>
      </c>
      <c r="AY31" s="196" t="s">
        <v>1017</v>
      </c>
      <c r="AZ31" s="210">
        <v>43489</v>
      </c>
      <c r="BA31" s="210">
        <v>43489</v>
      </c>
      <c r="BB31" s="196" t="s">
        <v>893</v>
      </c>
      <c r="BC31" s="64" t="str">
        <f>INDEX(Feuil1!$B$1:$B$7,WEEKDAY(AZ31))&amp;" "&amp;DAY(AZ31)&amp;" "&amp;INDEX(Feuil1!$A$1:$A$12,MONTH(Bdd!AZ31))&amp;" "&amp;YEAR(AZ31)&amp;IF(AZ31=BA31,""," au "&amp;INDEX(Feuil1!$B$1:$B$7,WEEKDAY(BA31))&amp;" "&amp;DAY(BA31)&amp;" "&amp;INDEX(Feuil1!$A$1:$A$12,MONTH(Bdd!BA31))&amp;" "&amp;YEAR(BA31))</f>
        <v>Jeudi 24 janv 2019</v>
      </c>
      <c r="BD31" s="196">
        <v>0</v>
      </c>
      <c r="BE31" s="196">
        <v>1</v>
      </c>
      <c r="BF31" s="196">
        <v>0</v>
      </c>
      <c r="BG31" s="196">
        <v>0</v>
      </c>
      <c r="BH31" s="196">
        <v>0</v>
      </c>
      <c r="BI31" s="196">
        <v>0</v>
      </c>
      <c r="BJ31" s="196">
        <v>0</v>
      </c>
      <c r="BK31" s="196">
        <v>0</v>
      </c>
      <c r="BL31" s="196">
        <v>0</v>
      </c>
      <c r="BM31" s="196">
        <v>0</v>
      </c>
      <c r="BN31" s="196" t="s">
        <v>1014</v>
      </c>
      <c r="BT31" s="144" t="b">
        <f t="shared" ca="1" si="1"/>
        <v>0</v>
      </c>
      <c r="BU31" s="144"/>
      <c r="BV31" s="144">
        <f t="shared" ca="1" si="0"/>
        <v>31</v>
      </c>
    </row>
    <row r="32" spans="1:74" ht="21.75" customHeight="1" x14ac:dyDescent="0.25">
      <c r="A32" s="196" t="str">
        <f>IF(AZ32&lt;tableau!$N$5,ROW(),"")</f>
        <v/>
      </c>
      <c r="B32" s="196" t="str">
        <f>IF(tableau!N$5=$AZ32,ROW(),"")</f>
        <v/>
      </c>
      <c r="C32" s="196" t="str">
        <f>IF(tableau!O$5=$AZ32,ROW(),"")</f>
        <v/>
      </c>
      <c r="D32" s="196" t="str">
        <f>IF(tableau!P$5=$AZ32,ROW(),"")</f>
        <v/>
      </c>
      <c r="E32" s="196" t="str">
        <f>IF(tableau!Q$5=$AZ32,ROW(),"")</f>
        <v/>
      </c>
      <c r="F32" s="196" t="str">
        <f>IF(tableau!R$5=$AZ32,ROW(),"")</f>
        <v/>
      </c>
      <c r="G32" s="196" t="str">
        <f>IF(tableau!S$5=$AZ32,ROW(),"")</f>
        <v/>
      </c>
      <c r="H32" s="196" t="str">
        <f>IF(tableau!T$5=$AZ32,ROW(),"")</f>
        <v/>
      </c>
      <c r="I32" s="196"/>
      <c r="J32" s="196" t="str">
        <f>IF(tableau!N$5=$BA32,ROW(),"")</f>
        <v/>
      </c>
      <c r="K32" s="196" t="str">
        <f>IF(tableau!O$5=$BA32,ROW(),"")</f>
        <v/>
      </c>
      <c r="L32" s="196" t="str">
        <f>IF(tableau!P$5=$BA32,ROW(),"")</f>
        <v/>
      </c>
      <c r="M32" s="196" t="str">
        <f>IF(tableau!Q$5=$BA32,ROW(),"")</f>
        <v/>
      </c>
      <c r="N32" s="196" t="str">
        <f>IF(tableau!R$5=$BA32,ROW(),"")</f>
        <v/>
      </c>
      <c r="O32" s="196" t="str">
        <f>IF(tableau!S$5=$BA32,ROW(),"")</f>
        <v/>
      </c>
      <c r="P32" s="196" t="str">
        <f>IF(tableau!T$5=$BA32,ROW(),"")</f>
        <v/>
      </c>
      <c r="Q32" s="196">
        <f>IF($BA32&gt;tableau!$T$5,ROW(),"")</f>
        <v>32</v>
      </c>
      <c r="R32" s="196"/>
      <c r="S32" s="196" t="str">
        <f>IF(AND(SUM(J32:$Q32)&gt;0,SUM($A32:B32)&gt;0),ROW(),"")</f>
        <v/>
      </c>
      <c r="T32" s="196" t="str">
        <f>IF(AND(SUM(K32:$Q32)&gt;0,SUM($A32:C32)&gt;0),ROW(),"")</f>
        <v/>
      </c>
      <c r="U32" s="196" t="str">
        <f>IF(AND(SUM(L32:$Q32)&gt;0,SUM($A32:D32)&gt;0),ROW(),"")</f>
        <v/>
      </c>
      <c r="V32" s="196" t="str">
        <f>IF(AND(SUM(M32:$Q32)&gt;0,SUM($A32:E32)&gt;0),ROW(),"")</f>
        <v/>
      </c>
      <c r="W32" s="196" t="str">
        <f>IF(AND(SUM(N32:$Q32)&gt;0,SUM($A32:F32)&gt;0),ROW(),"")</f>
        <v/>
      </c>
      <c r="X32" s="196" t="str">
        <f>IF(AND(SUM(O32:$Q32)&gt;0,SUM($A32:G32)&gt;0),ROW(),"")</f>
        <v/>
      </c>
      <c r="Y32" s="196" t="str">
        <f>IF(AND(SUM(P32:$Q32)&gt;0,SUM($A32:H32)&gt;0),ROW(),"")</f>
        <v/>
      </c>
      <c r="Z32" s="196"/>
      <c r="AA32" s="196">
        <v>34</v>
      </c>
      <c r="AB32" s="196"/>
      <c r="AC32" s="198">
        <f>ROW()</f>
        <v>32</v>
      </c>
      <c r="AD32" s="198">
        <v>0</v>
      </c>
      <c r="AE32" s="198">
        <v>0</v>
      </c>
      <c r="AF32" s="198">
        <v>1</v>
      </c>
      <c r="AG32" s="198">
        <v>1</v>
      </c>
      <c r="AH32" s="198">
        <v>0</v>
      </c>
      <c r="AI32" s="198">
        <v>0</v>
      </c>
      <c r="AJ32" s="198">
        <v>0</v>
      </c>
      <c r="AK32" s="198">
        <v>0</v>
      </c>
      <c r="AL32" s="198">
        <v>0</v>
      </c>
      <c r="AM32" s="198">
        <v>0</v>
      </c>
      <c r="AN32" s="198">
        <v>0</v>
      </c>
      <c r="AO32" s="198">
        <v>0</v>
      </c>
      <c r="AP32" s="198">
        <v>0</v>
      </c>
      <c r="AQ32" s="198">
        <v>0</v>
      </c>
      <c r="AR32" s="198">
        <v>0</v>
      </c>
      <c r="AS32" s="198">
        <v>0</v>
      </c>
      <c r="AT32" s="198">
        <v>0</v>
      </c>
      <c r="AU32" s="198">
        <v>0</v>
      </c>
      <c r="AV32" s="198">
        <v>0</v>
      </c>
      <c r="AW32" s="198">
        <v>0</v>
      </c>
      <c r="AX32" s="198" t="s">
        <v>1004</v>
      </c>
      <c r="AY32" s="196" t="s">
        <v>1005</v>
      </c>
      <c r="AZ32" s="210">
        <v>43490</v>
      </c>
      <c r="BA32" s="210">
        <v>43490</v>
      </c>
      <c r="BB32" s="196" t="s">
        <v>911</v>
      </c>
      <c r="BC32" s="64" t="str">
        <f>INDEX(Feuil1!$B$1:$B$7,WEEKDAY(AZ32))&amp;" "&amp;DAY(AZ32)&amp;" "&amp;INDEX(Feuil1!$A$1:$A$12,MONTH(Bdd!AZ32))&amp;" "&amp;YEAR(AZ32)&amp;IF(AZ32=BA32,""," au "&amp;INDEX(Feuil1!$B$1:$B$7,WEEKDAY(BA32))&amp;" "&amp;DAY(BA32)&amp;" "&amp;INDEX(Feuil1!$A$1:$A$12,MONTH(Bdd!BA32))&amp;" "&amp;YEAR(BA32))</f>
        <v>Vendredi 25 janv 2019</v>
      </c>
      <c r="BD32" s="196">
        <v>1</v>
      </c>
      <c r="BE32" s="196">
        <v>0</v>
      </c>
      <c r="BF32" s="196">
        <v>0</v>
      </c>
      <c r="BG32" s="196">
        <v>0</v>
      </c>
      <c r="BH32" s="196">
        <v>0</v>
      </c>
      <c r="BI32" s="196">
        <v>0</v>
      </c>
      <c r="BJ32" s="196">
        <v>0</v>
      </c>
      <c r="BK32" s="196">
        <v>0</v>
      </c>
      <c r="BL32" s="196">
        <v>0</v>
      </c>
      <c r="BM32" s="196">
        <v>0</v>
      </c>
      <c r="BN32" s="196" t="s">
        <v>1002</v>
      </c>
      <c r="BT32" s="144" t="b">
        <f t="shared" ca="1" si="1"/>
        <v>0</v>
      </c>
      <c r="BU32" s="144"/>
      <c r="BV32" s="144">
        <f t="shared" ca="1" si="0"/>
        <v>32</v>
      </c>
    </row>
    <row r="33" spans="1:74" ht="21.75" customHeight="1" x14ac:dyDescent="0.25">
      <c r="A33" s="196" t="str">
        <f>IF(AZ33&lt;tableau!$N$5,ROW(),"")</f>
        <v/>
      </c>
      <c r="B33" s="196" t="str">
        <f>IF(tableau!N$5=$AZ33,ROW(),"")</f>
        <v/>
      </c>
      <c r="C33" s="196" t="str">
        <f>IF(tableau!O$5=$AZ33,ROW(),"")</f>
        <v/>
      </c>
      <c r="D33" s="196" t="str">
        <f>IF(tableau!P$5=$AZ33,ROW(),"")</f>
        <v/>
      </c>
      <c r="E33" s="196" t="str">
        <f>IF(tableau!Q$5=$AZ33,ROW(),"")</f>
        <v/>
      </c>
      <c r="F33" s="196" t="str">
        <f>IF(tableau!R$5=$AZ33,ROW(),"")</f>
        <v/>
      </c>
      <c r="G33" s="196" t="str">
        <f>IF(tableau!S$5=$AZ33,ROW(),"")</f>
        <v/>
      </c>
      <c r="H33" s="196" t="str">
        <f>IF(tableau!T$5=$AZ33,ROW(),"")</f>
        <v/>
      </c>
      <c r="I33" s="196"/>
      <c r="J33" s="196" t="str">
        <f>IF(tableau!N$5=$BA33,ROW(),"")</f>
        <v/>
      </c>
      <c r="K33" s="196" t="str">
        <f>IF(tableau!O$5=$BA33,ROW(),"")</f>
        <v/>
      </c>
      <c r="L33" s="196" t="str">
        <f>IF(tableau!P$5=$BA33,ROW(),"")</f>
        <v/>
      </c>
      <c r="M33" s="196" t="str">
        <f>IF(tableau!Q$5=$BA33,ROW(),"")</f>
        <v/>
      </c>
      <c r="N33" s="196" t="str">
        <f>IF(tableau!R$5=$BA33,ROW(),"")</f>
        <v/>
      </c>
      <c r="O33" s="196" t="str">
        <f>IF(tableau!S$5=$BA33,ROW(),"")</f>
        <v/>
      </c>
      <c r="P33" s="196" t="str">
        <f>IF(tableau!T$5=$BA33,ROW(),"")</f>
        <v/>
      </c>
      <c r="Q33" s="196">
        <f>IF($BA33&gt;tableau!$T$5,ROW(),"")</f>
        <v>33</v>
      </c>
      <c r="R33" s="196"/>
      <c r="S33" s="196" t="str">
        <f>IF(AND(SUM(J33:$Q33)&gt;0,SUM($A33:B33)&gt;0),ROW(),"")</f>
        <v/>
      </c>
      <c r="T33" s="196" t="str">
        <f>IF(AND(SUM(K33:$Q33)&gt;0,SUM($A33:C33)&gt;0),ROW(),"")</f>
        <v/>
      </c>
      <c r="U33" s="196" t="str">
        <f>IF(AND(SUM(L33:$Q33)&gt;0,SUM($A33:D33)&gt;0),ROW(),"")</f>
        <v/>
      </c>
      <c r="V33" s="196" t="str">
        <f>IF(AND(SUM(M33:$Q33)&gt;0,SUM($A33:E33)&gt;0),ROW(),"")</f>
        <v/>
      </c>
      <c r="W33" s="196" t="str">
        <f>IF(AND(SUM(N33:$Q33)&gt;0,SUM($A33:F33)&gt;0),ROW(),"")</f>
        <v/>
      </c>
      <c r="X33" s="196" t="str">
        <f>IF(AND(SUM(O33:$Q33)&gt;0,SUM($A33:G33)&gt;0),ROW(),"")</f>
        <v/>
      </c>
      <c r="Y33" s="196" t="str">
        <f>IF(AND(SUM(P33:$Q33)&gt;0,SUM($A33:H33)&gt;0),ROW(),"")</f>
        <v/>
      </c>
      <c r="Z33" s="196"/>
      <c r="AA33" s="196">
        <v>35</v>
      </c>
      <c r="AB33" s="196"/>
      <c r="AC33" s="198">
        <f>ROW()</f>
        <v>33</v>
      </c>
      <c r="AD33" s="198">
        <v>0</v>
      </c>
      <c r="AE33" s="198">
        <v>0</v>
      </c>
      <c r="AF33" s="198">
        <v>1</v>
      </c>
      <c r="AG33" s="198">
        <v>1</v>
      </c>
      <c r="AH33" s="198">
        <v>0</v>
      </c>
      <c r="AI33" s="198">
        <v>0</v>
      </c>
      <c r="AJ33" s="198">
        <v>0</v>
      </c>
      <c r="AK33" s="198">
        <v>0</v>
      </c>
      <c r="AL33" s="198">
        <v>0</v>
      </c>
      <c r="AM33" s="198">
        <v>0</v>
      </c>
      <c r="AN33" s="198">
        <v>0</v>
      </c>
      <c r="AO33" s="198">
        <v>0</v>
      </c>
      <c r="AP33" s="198">
        <v>0</v>
      </c>
      <c r="AQ33" s="198">
        <v>0</v>
      </c>
      <c r="AR33" s="198">
        <v>0</v>
      </c>
      <c r="AS33" s="198">
        <v>0</v>
      </c>
      <c r="AT33" s="198">
        <v>0</v>
      </c>
      <c r="AU33" s="198">
        <v>0</v>
      </c>
      <c r="AV33" s="198">
        <v>0</v>
      </c>
      <c r="AW33" s="198">
        <v>0</v>
      </c>
      <c r="AX33" s="198" t="s">
        <v>1004</v>
      </c>
      <c r="AY33" s="196" t="s">
        <v>1006</v>
      </c>
      <c r="AZ33" s="210">
        <v>43493</v>
      </c>
      <c r="BA33" s="210">
        <v>43493</v>
      </c>
      <c r="BB33" s="196" t="s">
        <v>911</v>
      </c>
      <c r="BC33" s="64" t="str">
        <f>INDEX(Feuil1!$B$1:$B$7,WEEKDAY(AZ33))&amp;" "&amp;DAY(AZ33)&amp;" "&amp;INDEX(Feuil1!$A$1:$A$12,MONTH(Bdd!AZ33))&amp;" "&amp;YEAR(AZ33)&amp;IF(AZ33=BA33,""," au "&amp;INDEX(Feuil1!$B$1:$B$7,WEEKDAY(BA33))&amp;" "&amp;DAY(BA33)&amp;" "&amp;INDEX(Feuil1!$A$1:$A$12,MONTH(Bdd!BA33))&amp;" "&amp;YEAR(BA33))</f>
        <v>Lundi  28 janv 2019</v>
      </c>
      <c r="BD33" s="196">
        <v>0</v>
      </c>
      <c r="BE33" s="196">
        <v>1</v>
      </c>
      <c r="BF33" s="196">
        <v>0</v>
      </c>
      <c r="BG33" s="196">
        <v>0</v>
      </c>
      <c r="BH33" s="196">
        <v>0</v>
      </c>
      <c r="BI33" s="196">
        <v>0</v>
      </c>
      <c r="BJ33" s="196">
        <v>0</v>
      </c>
      <c r="BK33" s="196">
        <v>0</v>
      </c>
      <c r="BL33" s="196">
        <v>0</v>
      </c>
      <c r="BM33" s="196">
        <v>0</v>
      </c>
      <c r="BN33" s="196" t="s">
        <v>1002</v>
      </c>
      <c r="BT33" s="144" t="b">
        <f t="shared" ca="1" si="1"/>
        <v>0</v>
      </c>
      <c r="BU33" s="144"/>
      <c r="BV33" s="144">
        <f t="shared" ca="1" si="0"/>
        <v>33</v>
      </c>
    </row>
    <row r="34" spans="1:74" ht="21.75" customHeight="1" x14ac:dyDescent="0.25">
      <c r="A34" s="196" t="str">
        <f>IF(AZ34&lt;tableau!$N$5,ROW(),"")</f>
        <v/>
      </c>
      <c r="B34" s="196" t="str">
        <f>IF(tableau!N$5=$AZ34,ROW(),"")</f>
        <v/>
      </c>
      <c r="C34" s="196" t="str">
        <f>IF(tableau!O$5=$AZ34,ROW(),"")</f>
        <v/>
      </c>
      <c r="D34" s="196" t="str">
        <f>IF(tableau!P$5=$AZ34,ROW(),"")</f>
        <v/>
      </c>
      <c r="E34" s="196" t="str">
        <f>IF(tableau!Q$5=$AZ34,ROW(),"")</f>
        <v/>
      </c>
      <c r="F34" s="196" t="str">
        <f>IF(tableau!R$5=$AZ34,ROW(),"")</f>
        <v/>
      </c>
      <c r="G34" s="196" t="str">
        <f>IF(tableau!S$5=$AZ34,ROW(),"")</f>
        <v/>
      </c>
      <c r="H34" s="196" t="str">
        <f>IF(tableau!T$5=$AZ34,ROW(),"")</f>
        <v/>
      </c>
      <c r="I34" s="196"/>
      <c r="J34" s="196" t="str">
        <f>IF(tableau!N$5=$BA34,ROW(),"")</f>
        <v/>
      </c>
      <c r="K34" s="196" t="str">
        <f>IF(tableau!O$5=$BA34,ROW(),"")</f>
        <v/>
      </c>
      <c r="L34" s="196" t="str">
        <f>IF(tableau!P$5=$BA34,ROW(),"")</f>
        <v/>
      </c>
      <c r="M34" s="196" t="str">
        <f>IF(tableau!Q$5=$BA34,ROW(),"")</f>
        <v/>
      </c>
      <c r="N34" s="196" t="str">
        <f>IF(tableau!R$5=$BA34,ROW(),"")</f>
        <v/>
      </c>
      <c r="O34" s="196" t="str">
        <f>IF(tableau!S$5=$BA34,ROW(),"")</f>
        <v/>
      </c>
      <c r="P34" s="196" t="str">
        <f>IF(tableau!T$5=$BA34,ROW(),"")</f>
        <v/>
      </c>
      <c r="Q34" s="196">
        <f>IF($BA34&gt;tableau!$T$5,ROW(),"")</f>
        <v>34</v>
      </c>
      <c r="R34" s="196"/>
      <c r="S34" s="196" t="str">
        <f>IF(AND(SUM(J34:$Q34)&gt;0,SUM($A34:B34)&gt;0),ROW(),"")</f>
        <v/>
      </c>
      <c r="T34" s="196" t="str">
        <f>IF(AND(SUM(K34:$Q34)&gt;0,SUM($A34:C34)&gt;0),ROW(),"")</f>
        <v/>
      </c>
      <c r="U34" s="196" t="str">
        <f>IF(AND(SUM(L34:$Q34)&gt;0,SUM($A34:D34)&gt;0),ROW(),"")</f>
        <v/>
      </c>
      <c r="V34" s="196" t="str">
        <f>IF(AND(SUM(M34:$Q34)&gt;0,SUM($A34:E34)&gt;0),ROW(),"")</f>
        <v/>
      </c>
      <c r="W34" s="196" t="str">
        <f>IF(AND(SUM(N34:$Q34)&gt;0,SUM($A34:F34)&gt;0),ROW(),"")</f>
        <v/>
      </c>
      <c r="X34" s="196" t="str">
        <f>IF(AND(SUM(O34:$Q34)&gt;0,SUM($A34:G34)&gt;0),ROW(),"")</f>
        <v/>
      </c>
      <c r="Y34" s="196" t="str">
        <f>IF(AND(SUM(P34:$Q34)&gt;0,SUM($A34:H34)&gt;0),ROW(),"")</f>
        <v/>
      </c>
      <c r="Z34" s="196"/>
      <c r="AA34" s="196">
        <v>29</v>
      </c>
      <c r="AB34" s="196"/>
      <c r="AC34" s="198">
        <f>ROW()</f>
        <v>34</v>
      </c>
      <c r="AD34" s="198">
        <v>0</v>
      </c>
      <c r="AE34" s="198">
        <v>0</v>
      </c>
      <c r="AF34" s="198">
        <v>0</v>
      </c>
      <c r="AG34" s="198">
        <v>1</v>
      </c>
      <c r="AH34" s="198">
        <v>0</v>
      </c>
      <c r="AI34" s="198">
        <v>0</v>
      </c>
      <c r="AJ34" s="198">
        <v>0</v>
      </c>
      <c r="AK34" s="198">
        <v>0</v>
      </c>
      <c r="AL34" s="198">
        <v>0</v>
      </c>
      <c r="AM34" s="198">
        <v>0</v>
      </c>
      <c r="AN34" s="198">
        <v>0</v>
      </c>
      <c r="AO34" s="198">
        <v>0</v>
      </c>
      <c r="AP34" s="198">
        <v>0</v>
      </c>
      <c r="AQ34" s="198">
        <v>0</v>
      </c>
      <c r="AR34" s="198">
        <v>0</v>
      </c>
      <c r="AS34" s="198">
        <v>0</v>
      </c>
      <c r="AT34" s="198">
        <v>0</v>
      </c>
      <c r="AU34" s="198">
        <v>0</v>
      </c>
      <c r="AV34" s="198">
        <v>0</v>
      </c>
      <c r="AW34" s="198">
        <v>0</v>
      </c>
      <c r="AX34" s="198" t="s">
        <v>946</v>
      </c>
      <c r="AY34" s="196" t="s">
        <v>986</v>
      </c>
      <c r="AZ34" s="210">
        <v>43500</v>
      </c>
      <c r="BA34" s="210">
        <v>43500</v>
      </c>
      <c r="BB34" s="196" t="s">
        <v>893</v>
      </c>
      <c r="BC34" s="64" t="str">
        <f>INDEX(Feuil1!$B$1:$B$7,WEEKDAY(AZ34))&amp;" "&amp;DAY(AZ34)&amp;" "&amp;INDEX(Feuil1!$A$1:$A$12,MONTH(Bdd!AZ34))&amp;" "&amp;YEAR(AZ34)&amp;IF(AZ34=BA34,""," au "&amp;INDEX(Feuil1!$B$1:$B$7,WEEKDAY(BA34))&amp;" "&amp;DAY(BA34)&amp;" "&amp;INDEX(Feuil1!$A$1:$A$12,MONTH(Bdd!BA34))&amp;" "&amp;YEAR(BA34))</f>
        <v>Lundi  4 janv 2019</v>
      </c>
      <c r="BD34" s="196">
        <v>0</v>
      </c>
      <c r="BE34" s="196">
        <v>0</v>
      </c>
      <c r="BF34" s="196">
        <v>0</v>
      </c>
      <c r="BG34" s="196">
        <v>0</v>
      </c>
      <c r="BH34" s="196">
        <v>0</v>
      </c>
      <c r="BI34" s="196">
        <v>0</v>
      </c>
      <c r="BJ34" s="196">
        <v>0</v>
      </c>
      <c r="BK34" s="196">
        <v>0</v>
      </c>
      <c r="BL34" s="196">
        <v>0</v>
      </c>
      <c r="BM34" s="196">
        <v>0</v>
      </c>
      <c r="BN34" s="196" t="s">
        <v>985</v>
      </c>
      <c r="BT34" s="144" t="b">
        <f t="shared" ca="1" si="1"/>
        <v>0</v>
      </c>
      <c r="BU34" s="144"/>
      <c r="BV34" s="144">
        <f t="shared" ca="1" si="0"/>
        <v>34</v>
      </c>
    </row>
    <row r="35" spans="1:74" ht="21.75" customHeight="1" x14ac:dyDescent="0.25">
      <c r="A35" s="196" t="str">
        <f>IF(AZ35&lt;tableau!$N$5,ROW(),"")</f>
        <v/>
      </c>
      <c r="B35" s="196" t="str">
        <f>IF(tableau!N$5=$AZ35,ROW(),"")</f>
        <v/>
      </c>
      <c r="C35" s="196" t="str">
        <f>IF(tableau!O$5=$AZ35,ROW(),"")</f>
        <v/>
      </c>
      <c r="D35" s="196" t="str">
        <f>IF(tableau!P$5=$AZ35,ROW(),"")</f>
        <v/>
      </c>
      <c r="E35" s="196" t="str">
        <f>IF(tableau!Q$5=$AZ35,ROW(),"")</f>
        <v/>
      </c>
      <c r="F35" s="196" t="str">
        <f>IF(tableau!R$5=$AZ35,ROW(),"")</f>
        <v/>
      </c>
      <c r="G35" s="196" t="str">
        <f>IF(tableau!S$5=$AZ35,ROW(),"")</f>
        <v/>
      </c>
      <c r="H35" s="196" t="str">
        <f>IF(tableau!T$5=$AZ35,ROW(),"")</f>
        <v/>
      </c>
      <c r="I35" s="196"/>
      <c r="J35" s="196" t="str">
        <f>IF(tableau!N$5=$BA35,ROW(),"")</f>
        <v/>
      </c>
      <c r="K35" s="196" t="str">
        <f>IF(tableau!O$5=$BA35,ROW(),"")</f>
        <v/>
      </c>
      <c r="L35" s="196" t="str">
        <f>IF(tableau!P$5=$BA35,ROW(),"")</f>
        <v/>
      </c>
      <c r="M35" s="196" t="str">
        <f>IF(tableau!Q$5=$BA35,ROW(),"")</f>
        <v/>
      </c>
      <c r="N35" s="196" t="str">
        <f>IF(tableau!R$5=$BA35,ROW(),"")</f>
        <v/>
      </c>
      <c r="O35" s="196" t="str">
        <f>IF(tableau!S$5=$BA35,ROW(),"")</f>
        <v/>
      </c>
      <c r="P35" s="196" t="str">
        <f>IF(tableau!T$5=$BA35,ROW(),"")</f>
        <v/>
      </c>
      <c r="Q35" s="196">
        <f>IF($BA35&gt;tableau!$T$5,ROW(),"")</f>
        <v>35</v>
      </c>
      <c r="R35" s="196"/>
      <c r="S35" s="196" t="str">
        <f>IF(AND(SUM(J35:$Q35)&gt;0,SUM($A35:B35)&gt;0),ROW(),"")</f>
        <v/>
      </c>
      <c r="T35" s="196" t="str">
        <f>IF(AND(SUM(K35:$Q35)&gt;0,SUM($A35:C35)&gt;0),ROW(),"")</f>
        <v/>
      </c>
      <c r="U35" s="196" t="str">
        <f>IF(AND(SUM(L35:$Q35)&gt;0,SUM($A35:D35)&gt;0),ROW(),"")</f>
        <v/>
      </c>
      <c r="V35" s="196" t="str">
        <f>IF(AND(SUM(M35:$Q35)&gt;0,SUM($A35:E35)&gt;0),ROW(),"")</f>
        <v/>
      </c>
      <c r="W35" s="196" t="str">
        <f>IF(AND(SUM(N35:$Q35)&gt;0,SUM($A35:F35)&gt;0),ROW(),"")</f>
        <v/>
      </c>
      <c r="X35" s="196" t="str">
        <f>IF(AND(SUM(O35:$Q35)&gt;0,SUM($A35:G35)&gt;0),ROW(),"")</f>
        <v/>
      </c>
      <c r="Y35" s="196" t="str">
        <f>IF(AND(SUM(P35:$Q35)&gt;0,SUM($A35:H35)&gt;0),ROW(),"")</f>
        <v/>
      </c>
      <c r="Z35" s="196"/>
      <c r="AA35" s="196">
        <v>30</v>
      </c>
      <c r="AB35" s="196"/>
      <c r="AC35" s="198">
        <f>ROW()</f>
        <v>35</v>
      </c>
      <c r="AD35" s="198">
        <v>0</v>
      </c>
      <c r="AE35" s="198">
        <v>0</v>
      </c>
      <c r="AF35" s="198">
        <v>1</v>
      </c>
      <c r="AG35" s="198">
        <v>1</v>
      </c>
      <c r="AH35" s="198">
        <v>0</v>
      </c>
      <c r="AI35" s="198">
        <v>0</v>
      </c>
      <c r="AJ35" s="198">
        <v>0</v>
      </c>
      <c r="AK35" s="198">
        <v>0</v>
      </c>
      <c r="AL35" s="198">
        <v>0</v>
      </c>
      <c r="AM35" s="198">
        <v>0</v>
      </c>
      <c r="AN35" s="198">
        <v>0</v>
      </c>
      <c r="AO35" s="198">
        <v>0</v>
      </c>
      <c r="AP35" s="198">
        <v>0</v>
      </c>
      <c r="AQ35" s="198">
        <v>0</v>
      </c>
      <c r="AR35" s="198">
        <v>0</v>
      </c>
      <c r="AS35" s="198">
        <v>0</v>
      </c>
      <c r="AT35" s="198">
        <v>0</v>
      </c>
      <c r="AU35" s="198">
        <v>0</v>
      </c>
      <c r="AV35" s="198">
        <v>0</v>
      </c>
      <c r="AW35" s="198">
        <v>0</v>
      </c>
      <c r="AX35" s="198" t="s">
        <v>956</v>
      </c>
      <c r="AY35" s="196" t="s">
        <v>958</v>
      </c>
      <c r="AZ35" s="210">
        <v>43501</v>
      </c>
      <c r="BA35" s="210">
        <v>43501</v>
      </c>
      <c r="BB35" s="196" t="s">
        <v>911</v>
      </c>
      <c r="BC35" s="64" t="str">
        <f>INDEX(Feuil1!$B$1:$B$7,WEEKDAY(AZ35))&amp;" "&amp;DAY(AZ35)&amp;" "&amp;INDEX(Feuil1!$A$1:$A$12,MONTH(Bdd!AZ35))&amp;" "&amp;YEAR(AZ35)&amp;IF(AZ35=BA35,""," au "&amp;INDEX(Feuil1!$B$1:$B$7,WEEKDAY(BA35))&amp;" "&amp;DAY(BA35)&amp;" "&amp;INDEX(Feuil1!$A$1:$A$12,MONTH(Bdd!BA35))&amp;" "&amp;YEAR(BA35))</f>
        <v>Mardi 5 janv 2019</v>
      </c>
      <c r="BD35" s="196">
        <v>0</v>
      </c>
      <c r="BE35" s="196">
        <v>0</v>
      </c>
      <c r="BF35" s="196">
        <v>0</v>
      </c>
      <c r="BG35" s="196">
        <v>0</v>
      </c>
      <c r="BH35" s="196">
        <v>0</v>
      </c>
      <c r="BI35" s="196">
        <v>0</v>
      </c>
      <c r="BJ35" s="196">
        <v>0</v>
      </c>
      <c r="BK35" s="196">
        <v>0</v>
      </c>
      <c r="BL35" s="196">
        <v>0</v>
      </c>
      <c r="BM35" s="196">
        <v>0</v>
      </c>
      <c r="BN35" s="196" t="s">
        <v>957</v>
      </c>
      <c r="BT35" s="144" t="b">
        <f t="shared" ca="1" si="1"/>
        <v>0</v>
      </c>
      <c r="BU35" s="144"/>
      <c r="BV35" s="144">
        <f t="shared" ca="1" si="0"/>
        <v>35</v>
      </c>
    </row>
    <row r="36" spans="1:74" ht="21.75" customHeight="1" x14ac:dyDescent="0.25">
      <c r="A36" s="196" t="str">
        <f>IF(AZ36&lt;tableau!$N$5,ROW(),"")</f>
        <v/>
      </c>
      <c r="B36" s="196" t="str">
        <f>IF(tableau!N$5=$AZ36,ROW(),"")</f>
        <v/>
      </c>
      <c r="C36" s="196" t="str">
        <f>IF(tableau!O$5=$AZ36,ROW(),"")</f>
        <v/>
      </c>
      <c r="D36" s="196" t="str">
        <f>IF(tableau!P$5=$AZ36,ROW(),"")</f>
        <v/>
      </c>
      <c r="E36" s="196" t="str">
        <f>IF(tableau!Q$5=$AZ36,ROW(),"")</f>
        <v/>
      </c>
      <c r="F36" s="196" t="str">
        <f>IF(tableau!R$5=$AZ36,ROW(),"")</f>
        <v/>
      </c>
      <c r="G36" s="196" t="str">
        <f>IF(tableau!S$5=$AZ36,ROW(),"")</f>
        <v/>
      </c>
      <c r="H36" s="196" t="str">
        <f>IF(tableau!T$5=$AZ36,ROW(),"")</f>
        <v/>
      </c>
      <c r="I36" s="196"/>
      <c r="J36" s="196" t="str">
        <f>IF(tableau!N$5=$BA36,ROW(),"")</f>
        <v/>
      </c>
      <c r="K36" s="196" t="str">
        <f>IF(tableau!O$5=$BA36,ROW(),"")</f>
        <v/>
      </c>
      <c r="L36" s="196" t="str">
        <f>IF(tableau!P$5=$BA36,ROW(),"")</f>
        <v/>
      </c>
      <c r="M36" s="196" t="str">
        <f>IF(tableau!Q$5=$BA36,ROW(),"")</f>
        <v/>
      </c>
      <c r="N36" s="196" t="str">
        <f>IF(tableau!R$5=$BA36,ROW(),"")</f>
        <v/>
      </c>
      <c r="O36" s="196" t="str">
        <f>IF(tableau!S$5=$BA36,ROW(),"")</f>
        <v/>
      </c>
      <c r="P36" s="196" t="str">
        <f>IF(tableau!T$5=$BA36,ROW(),"")</f>
        <v/>
      </c>
      <c r="Q36" s="196">
        <f>IF($BA36&gt;tableau!$T$5,ROW(),"")</f>
        <v>36</v>
      </c>
      <c r="R36" s="196"/>
      <c r="S36" s="196" t="str">
        <f>IF(AND(SUM(J36:$Q36)&gt;0,SUM($A36:B36)&gt;0),ROW(),"")</f>
        <v/>
      </c>
      <c r="T36" s="196" t="str">
        <f>IF(AND(SUM(K36:$Q36)&gt;0,SUM($A36:C36)&gt;0),ROW(),"")</f>
        <v/>
      </c>
      <c r="U36" s="196" t="str">
        <f>IF(AND(SUM(L36:$Q36)&gt;0,SUM($A36:D36)&gt;0),ROW(),"")</f>
        <v/>
      </c>
      <c r="V36" s="196" t="str">
        <f>IF(AND(SUM(M36:$Q36)&gt;0,SUM($A36:E36)&gt;0),ROW(),"")</f>
        <v/>
      </c>
      <c r="W36" s="196" t="str">
        <f>IF(AND(SUM(N36:$Q36)&gt;0,SUM($A36:F36)&gt;0),ROW(),"")</f>
        <v/>
      </c>
      <c r="X36" s="196" t="str">
        <f>IF(AND(SUM(O36:$Q36)&gt;0,SUM($A36:G36)&gt;0),ROW(),"")</f>
        <v/>
      </c>
      <c r="Y36" s="196" t="str">
        <f>IF(AND(SUM(P36:$Q36)&gt;0,SUM($A36:H36)&gt;0),ROW(),"")</f>
        <v/>
      </c>
      <c r="Z36" s="196"/>
      <c r="AA36" s="196">
        <v>30</v>
      </c>
      <c r="AB36" s="196"/>
      <c r="AC36" s="198">
        <f>ROW()</f>
        <v>36</v>
      </c>
      <c r="AD36" s="198">
        <v>0</v>
      </c>
      <c r="AE36" s="198">
        <v>0</v>
      </c>
      <c r="AF36" s="198">
        <v>0</v>
      </c>
      <c r="AG36" s="198">
        <v>0</v>
      </c>
      <c r="AH36" s="198">
        <v>0</v>
      </c>
      <c r="AI36" s="198">
        <v>1</v>
      </c>
      <c r="AJ36" s="198">
        <v>0</v>
      </c>
      <c r="AK36" s="198">
        <v>0</v>
      </c>
      <c r="AL36" s="198">
        <v>0</v>
      </c>
      <c r="AM36" s="198">
        <v>0</v>
      </c>
      <c r="AN36" s="198">
        <v>0</v>
      </c>
      <c r="AO36" s="198">
        <v>0</v>
      </c>
      <c r="AP36" s="198">
        <v>0</v>
      </c>
      <c r="AQ36" s="198">
        <v>0</v>
      </c>
      <c r="AR36" s="198">
        <v>0</v>
      </c>
      <c r="AS36" s="198">
        <v>0</v>
      </c>
      <c r="AT36" s="198">
        <v>0</v>
      </c>
      <c r="AU36" s="198">
        <v>0</v>
      </c>
      <c r="AV36" s="198">
        <v>0</v>
      </c>
      <c r="AW36" s="198">
        <v>0</v>
      </c>
      <c r="AX36" s="198" t="s">
        <v>960</v>
      </c>
      <c r="AY36" s="196" t="s">
        <v>988</v>
      </c>
      <c r="AZ36" s="210">
        <v>43521</v>
      </c>
      <c r="BA36" s="210">
        <v>43522</v>
      </c>
      <c r="BB36" s="196" t="s">
        <v>928</v>
      </c>
      <c r="BC36" s="64" t="str">
        <f>INDEX(Feuil1!$B$1:$B$7,WEEKDAY(AZ36))&amp;" "&amp;DAY(AZ36)&amp;" "&amp;INDEX(Feuil1!$A$1:$A$12,MONTH(Bdd!AZ36))&amp;" "&amp;YEAR(AZ36)&amp;IF(AZ36=BA36,""," au "&amp;INDEX(Feuil1!$B$1:$B$7,WEEKDAY(BA36))&amp;" "&amp;DAY(BA36)&amp;" "&amp;INDEX(Feuil1!$A$1:$A$12,MONTH(Bdd!BA36))&amp;" "&amp;YEAR(BA36))</f>
        <v>Lundi  25 janv 2019 au Mardi 26 janv 2019</v>
      </c>
      <c r="BD36" s="196">
        <v>0</v>
      </c>
      <c r="BE36" s="196">
        <v>0</v>
      </c>
      <c r="BF36" s="196">
        <v>0</v>
      </c>
      <c r="BG36" s="196">
        <v>0</v>
      </c>
      <c r="BH36" s="196">
        <v>0</v>
      </c>
      <c r="BI36" s="196">
        <v>0</v>
      </c>
      <c r="BJ36" s="196">
        <v>0</v>
      </c>
      <c r="BK36" s="196">
        <v>0</v>
      </c>
      <c r="BL36" s="196">
        <v>0</v>
      </c>
      <c r="BM36" s="196">
        <v>0</v>
      </c>
      <c r="BN36" s="196" t="s">
        <v>987</v>
      </c>
      <c r="BT36" s="144" t="b">
        <f t="shared" ca="1" si="1"/>
        <v>0</v>
      </c>
      <c r="BU36" s="144"/>
      <c r="BV36" s="144">
        <f t="shared" ca="1" si="0"/>
        <v>36</v>
      </c>
    </row>
    <row r="37" spans="1:74" ht="21.75" customHeight="1" x14ac:dyDescent="0.25">
      <c r="A37" s="196" t="str">
        <f>IF(AZ37&lt;tableau!$N$5,ROW(),"")</f>
        <v/>
      </c>
      <c r="B37" s="196" t="str">
        <f>IF(tableau!N$5=$AZ37,ROW(),"")</f>
        <v/>
      </c>
      <c r="C37" s="196" t="str">
        <f>IF(tableau!O$5=$AZ37,ROW(),"")</f>
        <v/>
      </c>
      <c r="D37" s="196" t="str">
        <f>IF(tableau!P$5=$AZ37,ROW(),"")</f>
        <v/>
      </c>
      <c r="E37" s="196" t="str">
        <f>IF(tableau!Q$5=$AZ37,ROW(),"")</f>
        <v/>
      </c>
      <c r="F37" s="196" t="str">
        <f>IF(tableau!R$5=$AZ37,ROW(),"")</f>
        <v/>
      </c>
      <c r="G37" s="196" t="str">
        <f>IF(tableau!S$5=$AZ37,ROW(),"")</f>
        <v/>
      </c>
      <c r="H37" s="196" t="str">
        <f>IF(tableau!T$5=$AZ37,ROW(),"")</f>
        <v/>
      </c>
      <c r="I37" s="196"/>
      <c r="J37" s="196" t="str">
        <f>IF(tableau!N$5=$BA37,ROW(),"")</f>
        <v/>
      </c>
      <c r="K37" s="196" t="str">
        <f>IF(tableau!O$5=$BA37,ROW(),"")</f>
        <v/>
      </c>
      <c r="L37" s="196" t="str">
        <f>IF(tableau!P$5=$BA37,ROW(),"")</f>
        <v/>
      </c>
      <c r="M37" s="196" t="str">
        <f>IF(tableau!Q$5=$BA37,ROW(),"")</f>
        <v/>
      </c>
      <c r="N37" s="196" t="str">
        <f>IF(tableau!R$5=$BA37,ROW(),"")</f>
        <v/>
      </c>
      <c r="O37" s="196" t="str">
        <f>IF(tableau!S$5=$BA37,ROW(),"")</f>
        <v/>
      </c>
      <c r="P37" s="196" t="str">
        <f>IF(tableau!T$5=$BA37,ROW(),"")</f>
        <v/>
      </c>
      <c r="Q37" s="196">
        <f>IF($BA37&gt;tableau!$T$5,ROW(),"")</f>
        <v>37</v>
      </c>
      <c r="R37" s="196"/>
      <c r="S37" s="196" t="str">
        <f>IF(AND(SUM(J37:$Q37)&gt;0,SUM($A37:B37)&gt;0),ROW(),"")</f>
        <v/>
      </c>
      <c r="T37" s="196" t="str">
        <f>IF(AND(SUM(K37:$Q37)&gt;0,SUM($A37:C37)&gt;0),ROW(),"")</f>
        <v/>
      </c>
      <c r="U37" s="196" t="str">
        <f>IF(AND(SUM(L37:$Q37)&gt;0,SUM($A37:D37)&gt;0),ROW(),"")</f>
        <v/>
      </c>
      <c r="V37" s="196" t="str">
        <f>IF(AND(SUM(M37:$Q37)&gt;0,SUM($A37:E37)&gt;0),ROW(),"")</f>
        <v/>
      </c>
      <c r="W37" s="196" t="str">
        <f>IF(AND(SUM(N37:$Q37)&gt;0,SUM($A37:F37)&gt;0),ROW(),"")</f>
        <v/>
      </c>
      <c r="X37" s="196" t="str">
        <f>IF(AND(SUM(O37:$Q37)&gt;0,SUM($A37:G37)&gt;0),ROW(),"")</f>
        <v/>
      </c>
      <c r="Y37" s="196" t="str">
        <f>IF(AND(SUM(P37:$Q37)&gt;0,SUM($A37:H37)&gt;0),ROW(),"")</f>
        <v/>
      </c>
      <c r="Z37" s="196"/>
      <c r="AA37" s="196">
        <v>31</v>
      </c>
      <c r="AB37" s="196"/>
      <c r="AC37" s="198">
        <f>ROW()</f>
        <v>37</v>
      </c>
      <c r="AD37" s="198">
        <v>1</v>
      </c>
      <c r="AE37" s="198">
        <v>1</v>
      </c>
      <c r="AF37" s="198">
        <v>1</v>
      </c>
      <c r="AG37" s="198">
        <v>1</v>
      </c>
      <c r="AH37" s="198">
        <v>1</v>
      </c>
      <c r="AI37" s="198">
        <v>1</v>
      </c>
      <c r="AJ37" s="198">
        <v>1</v>
      </c>
      <c r="AK37" s="198">
        <v>1</v>
      </c>
      <c r="AL37" s="198">
        <v>1</v>
      </c>
      <c r="AM37" s="198">
        <v>0</v>
      </c>
      <c r="AN37" s="198">
        <v>0</v>
      </c>
      <c r="AO37" s="198">
        <v>0</v>
      </c>
      <c r="AP37" s="198">
        <v>0</v>
      </c>
      <c r="AQ37" s="198">
        <v>0</v>
      </c>
      <c r="AR37" s="198">
        <v>0</v>
      </c>
      <c r="AS37" s="198">
        <v>0</v>
      </c>
      <c r="AT37" s="198">
        <v>0</v>
      </c>
      <c r="AU37" s="198">
        <v>0</v>
      </c>
      <c r="AV37" s="198">
        <v>0</v>
      </c>
      <c r="AW37" s="198">
        <v>0</v>
      </c>
      <c r="AX37" s="198" t="s">
        <v>954</v>
      </c>
      <c r="AY37" s="196" t="s">
        <v>955</v>
      </c>
      <c r="AZ37" s="210">
        <v>43523</v>
      </c>
      <c r="BA37" s="210">
        <v>43523</v>
      </c>
      <c r="BB37" s="196" t="s">
        <v>913</v>
      </c>
      <c r="BC37" s="64" t="str">
        <f>INDEX(Feuil1!$B$1:$B$7,WEEKDAY(AZ37))&amp;" "&amp;DAY(AZ37)&amp;" "&amp;INDEX(Feuil1!$A$1:$A$12,MONTH(Bdd!AZ37))&amp;" "&amp;YEAR(AZ37)&amp;IF(AZ37=BA37,""," au "&amp;INDEX(Feuil1!$B$1:$B$7,WEEKDAY(BA37))&amp;" "&amp;DAY(BA37)&amp;" "&amp;INDEX(Feuil1!$A$1:$A$12,MONTH(Bdd!BA37))&amp;" "&amp;YEAR(BA37))</f>
        <v>Mercredi 27 janv 2019</v>
      </c>
      <c r="BD37" s="196">
        <v>0</v>
      </c>
      <c r="BE37" s="196">
        <v>0</v>
      </c>
      <c r="BF37" s="196">
        <v>0</v>
      </c>
      <c r="BG37" s="196">
        <v>0</v>
      </c>
      <c r="BH37" s="196">
        <v>0</v>
      </c>
      <c r="BI37" s="196">
        <v>0</v>
      </c>
      <c r="BJ37" s="196">
        <v>0</v>
      </c>
      <c r="BK37" s="196">
        <v>0</v>
      </c>
      <c r="BL37" s="196">
        <v>0</v>
      </c>
      <c r="BM37" s="196">
        <v>0</v>
      </c>
      <c r="BN37" s="196" t="s">
        <v>953</v>
      </c>
      <c r="BT37" s="144" t="b">
        <f t="shared" ca="1" si="1"/>
        <v>0</v>
      </c>
      <c r="BU37" s="144"/>
      <c r="BV37" s="144">
        <f t="shared" ca="1" si="0"/>
        <v>37</v>
      </c>
    </row>
    <row r="38" spans="1:74" ht="21.75" customHeight="1" x14ac:dyDescent="0.25">
      <c r="A38" s="196" t="str">
        <f>IF(AZ38&lt;tableau!$N$5,ROW(),"")</f>
        <v/>
      </c>
      <c r="B38" s="196" t="str">
        <f>IF(tableau!N$5=$AZ38,ROW(),"")</f>
        <v/>
      </c>
      <c r="C38" s="196" t="str">
        <f>IF(tableau!O$5=$AZ38,ROW(),"")</f>
        <v/>
      </c>
      <c r="D38" s="196" t="str">
        <f>IF(tableau!P$5=$AZ38,ROW(),"")</f>
        <v/>
      </c>
      <c r="E38" s="196" t="str">
        <f>IF(tableau!Q$5=$AZ38,ROW(),"")</f>
        <v/>
      </c>
      <c r="F38" s="196" t="str">
        <f>IF(tableau!R$5=$AZ38,ROW(),"")</f>
        <v/>
      </c>
      <c r="G38" s="196" t="str">
        <f>IF(tableau!S$5=$AZ38,ROW(),"")</f>
        <v/>
      </c>
      <c r="H38" s="196" t="str">
        <f>IF(tableau!T$5=$AZ38,ROW(),"")</f>
        <v/>
      </c>
      <c r="I38" s="196"/>
      <c r="J38" s="196" t="str">
        <f>IF(tableau!N$5=$BA38,ROW(),"")</f>
        <v/>
      </c>
      <c r="K38" s="196" t="str">
        <f>IF(tableau!O$5=$BA38,ROW(),"")</f>
        <v/>
      </c>
      <c r="L38" s="196" t="str">
        <f>IF(tableau!P$5=$BA38,ROW(),"")</f>
        <v/>
      </c>
      <c r="M38" s="196" t="str">
        <f>IF(tableau!Q$5=$BA38,ROW(),"")</f>
        <v/>
      </c>
      <c r="N38" s="196" t="str">
        <f>IF(tableau!R$5=$BA38,ROW(),"")</f>
        <v/>
      </c>
      <c r="O38" s="196" t="str">
        <f>IF(tableau!S$5=$BA38,ROW(),"")</f>
        <v/>
      </c>
      <c r="P38" s="196" t="str">
        <f>IF(tableau!T$5=$BA38,ROW(),"")</f>
        <v/>
      </c>
      <c r="Q38" s="196">
        <f>IF($BA38&gt;tableau!$T$5,ROW(),"")</f>
        <v>38</v>
      </c>
      <c r="R38" s="196"/>
      <c r="S38" s="196" t="str">
        <f>IF(AND(SUM(J38:$Q38)&gt;0,SUM($A38:B38)&gt;0),ROW(),"")</f>
        <v/>
      </c>
      <c r="T38" s="196" t="str">
        <f>IF(AND(SUM(K38:$Q38)&gt;0,SUM($A38:C38)&gt;0),ROW(),"")</f>
        <v/>
      </c>
      <c r="U38" s="196" t="str">
        <f>IF(AND(SUM(L38:$Q38)&gt;0,SUM($A38:D38)&gt;0),ROW(),"")</f>
        <v/>
      </c>
      <c r="V38" s="196" t="str">
        <f>IF(AND(SUM(M38:$Q38)&gt;0,SUM($A38:E38)&gt;0),ROW(),"")</f>
        <v/>
      </c>
      <c r="W38" s="196" t="str">
        <f>IF(AND(SUM(N38:$Q38)&gt;0,SUM($A38:F38)&gt;0),ROW(),"")</f>
        <v/>
      </c>
      <c r="X38" s="196" t="str">
        <f>IF(AND(SUM(O38:$Q38)&gt;0,SUM($A38:G38)&gt;0),ROW(),"")</f>
        <v/>
      </c>
      <c r="Y38" s="196" t="str">
        <f>IF(AND(SUM(P38:$Q38)&gt;0,SUM($A38:H38)&gt;0),ROW(),"")</f>
        <v/>
      </c>
      <c r="Z38" s="196"/>
      <c r="AA38" s="196">
        <v>38</v>
      </c>
      <c r="AB38" s="196"/>
      <c r="AC38" s="198">
        <f>ROW()</f>
        <v>38</v>
      </c>
      <c r="AD38" s="198">
        <v>0</v>
      </c>
      <c r="AE38" s="198">
        <v>0</v>
      </c>
      <c r="AF38" s="198">
        <v>0</v>
      </c>
      <c r="AG38" s="198">
        <v>1</v>
      </c>
      <c r="AH38" s="198">
        <v>0</v>
      </c>
      <c r="AI38" s="198">
        <v>0</v>
      </c>
      <c r="AJ38" s="198">
        <v>0</v>
      </c>
      <c r="AK38" s="198">
        <v>0</v>
      </c>
      <c r="AL38" s="198">
        <v>0</v>
      </c>
      <c r="AM38" s="198">
        <v>0</v>
      </c>
      <c r="AN38" s="198">
        <v>0</v>
      </c>
      <c r="AO38" s="198">
        <v>0</v>
      </c>
      <c r="AP38" s="198">
        <v>0</v>
      </c>
      <c r="AQ38" s="198">
        <v>0</v>
      </c>
      <c r="AR38" s="198">
        <v>0</v>
      </c>
      <c r="AS38" s="198">
        <v>0</v>
      </c>
      <c r="AT38" s="198">
        <v>0</v>
      </c>
      <c r="AU38" s="198">
        <v>0</v>
      </c>
      <c r="AV38" s="198">
        <v>0</v>
      </c>
      <c r="AW38" s="198">
        <v>0</v>
      </c>
      <c r="AX38" s="198" t="s">
        <v>946</v>
      </c>
      <c r="AY38" s="196" t="s">
        <v>948</v>
      </c>
      <c r="AZ38" s="210">
        <v>43528</v>
      </c>
      <c r="BA38" s="210">
        <v>43528</v>
      </c>
      <c r="BB38" s="196" t="s">
        <v>893</v>
      </c>
      <c r="BC38" s="64" t="str">
        <f>INDEX(Feuil1!$B$1:$B$7,WEEKDAY(AZ38))&amp;" "&amp;DAY(AZ38)&amp;" "&amp;INDEX(Feuil1!$A$1:$A$12,MONTH(Bdd!AZ38))&amp;" "&amp;YEAR(AZ38)&amp;IF(AZ38=BA38,""," au "&amp;INDEX(Feuil1!$B$1:$B$7,WEEKDAY(BA38))&amp;" "&amp;DAY(BA38)&amp;" "&amp;INDEX(Feuil1!$A$1:$A$12,MONTH(Bdd!BA38))&amp;" "&amp;YEAR(BA38))</f>
        <v>Lundi  4 janv 2019</v>
      </c>
      <c r="BD38" s="196">
        <v>0</v>
      </c>
      <c r="BE38" s="196">
        <v>0</v>
      </c>
      <c r="BF38" s="196">
        <v>0</v>
      </c>
      <c r="BG38" s="196">
        <v>0</v>
      </c>
      <c r="BH38" s="196">
        <v>0</v>
      </c>
      <c r="BI38" s="196">
        <v>0</v>
      </c>
      <c r="BJ38" s="196">
        <v>0</v>
      </c>
      <c r="BK38" s="196">
        <v>0</v>
      </c>
      <c r="BL38" s="196">
        <v>0</v>
      </c>
      <c r="BM38" s="196">
        <v>0</v>
      </c>
      <c r="BN38" s="196" t="s">
        <v>947</v>
      </c>
      <c r="BT38" s="144" t="b">
        <f t="shared" ca="1" si="1"/>
        <v>0</v>
      </c>
      <c r="BU38" s="144"/>
      <c r="BV38" s="144">
        <f t="shared" ca="1" si="0"/>
        <v>38</v>
      </c>
    </row>
    <row r="39" spans="1:74" ht="21.75" customHeight="1" x14ac:dyDescent="0.25">
      <c r="A39" s="196" t="str">
        <f>IF(AZ39&lt;tableau!$N$5,ROW(),"")</f>
        <v/>
      </c>
      <c r="B39" s="196" t="str">
        <f>IF(tableau!N$5=$AZ39,ROW(),"")</f>
        <v/>
      </c>
      <c r="C39" s="196" t="str">
        <f>IF(tableau!O$5=$AZ39,ROW(),"")</f>
        <v/>
      </c>
      <c r="D39" s="196" t="str">
        <f>IF(tableau!P$5=$AZ39,ROW(),"")</f>
        <v/>
      </c>
      <c r="E39" s="196" t="str">
        <f>IF(tableau!Q$5=$AZ39,ROW(),"")</f>
        <v/>
      </c>
      <c r="F39" s="196" t="str">
        <f>IF(tableau!R$5=$AZ39,ROW(),"")</f>
        <v/>
      </c>
      <c r="G39" s="196" t="str">
        <f>IF(tableau!S$5=$AZ39,ROW(),"")</f>
        <v/>
      </c>
      <c r="H39" s="196" t="str">
        <f>IF(tableau!T$5=$AZ39,ROW(),"")</f>
        <v/>
      </c>
      <c r="I39" s="196"/>
      <c r="J39" s="196" t="str">
        <f>IF(tableau!N$5=$BA39,ROW(),"")</f>
        <v/>
      </c>
      <c r="K39" s="196" t="str">
        <f>IF(tableau!O$5=$BA39,ROW(),"")</f>
        <v/>
      </c>
      <c r="L39" s="196" t="str">
        <f>IF(tableau!P$5=$BA39,ROW(),"")</f>
        <v/>
      </c>
      <c r="M39" s="196" t="str">
        <f>IF(tableau!Q$5=$BA39,ROW(),"")</f>
        <v/>
      </c>
      <c r="N39" s="196" t="str">
        <f>IF(tableau!R$5=$BA39,ROW(),"")</f>
        <v/>
      </c>
      <c r="O39" s="196" t="str">
        <f>IF(tableau!S$5=$BA39,ROW(),"")</f>
        <v/>
      </c>
      <c r="P39" s="196" t="str">
        <f>IF(tableau!T$5=$BA39,ROW(),"")</f>
        <v/>
      </c>
      <c r="Q39" s="196">
        <f>IF($BA39&gt;tableau!$T$5,ROW(),"")</f>
        <v>39</v>
      </c>
      <c r="R39" s="196"/>
      <c r="S39" s="196" t="str">
        <f>IF(AND(SUM(J39:$Q39)&gt;0,SUM($A39:B39)&gt;0),ROW(),"")</f>
        <v/>
      </c>
      <c r="T39" s="196" t="str">
        <f>IF(AND(SUM(K39:$Q39)&gt;0,SUM($A39:C39)&gt;0),ROW(),"")</f>
        <v/>
      </c>
      <c r="U39" s="196" t="str">
        <f>IF(AND(SUM(L39:$Q39)&gt;0,SUM($A39:D39)&gt;0),ROW(),"")</f>
        <v/>
      </c>
      <c r="V39" s="196" t="str">
        <f>IF(AND(SUM(M39:$Q39)&gt;0,SUM($A39:E39)&gt;0),ROW(),"")</f>
        <v/>
      </c>
      <c r="W39" s="196" t="str">
        <f>IF(AND(SUM(N39:$Q39)&gt;0,SUM($A39:F39)&gt;0),ROW(),"")</f>
        <v/>
      </c>
      <c r="X39" s="196" t="str">
        <f>IF(AND(SUM(O39:$Q39)&gt;0,SUM($A39:G39)&gt;0),ROW(),"")</f>
        <v/>
      </c>
      <c r="Y39" s="196" t="str">
        <f>IF(AND(SUM(P39:$Q39)&gt;0,SUM($A39:H39)&gt;0),ROW(),"")</f>
        <v/>
      </c>
      <c r="Z39" s="196"/>
      <c r="AA39" s="196">
        <v>39</v>
      </c>
      <c r="AB39" s="196"/>
      <c r="AC39" s="198">
        <f>ROW()</f>
        <v>39</v>
      </c>
      <c r="AD39" s="198">
        <v>0</v>
      </c>
      <c r="AE39" s="198">
        <v>0</v>
      </c>
      <c r="AF39" s="198">
        <v>0</v>
      </c>
      <c r="AG39" s="198">
        <v>0</v>
      </c>
      <c r="AH39" s="198">
        <v>0</v>
      </c>
      <c r="AI39" s="198">
        <v>1</v>
      </c>
      <c r="AJ39" s="198">
        <v>0</v>
      </c>
      <c r="AK39" s="198">
        <v>0</v>
      </c>
      <c r="AL39" s="198">
        <v>0</v>
      </c>
      <c r="AM39" s="198">
        <v>0</v>
      </c>
      <c r="AN39" s="198">
        <v>0</v>
      </c>
      <c r="AO39" s="198">
        <v>0</v>
      </c>
      <c r="AP39" s="198">
        <v>0</v>
      </c>
      <c r="AQ39" s="198">
        <v>0</v>
      </c>
      <c r="AR39" s="198">
        <v>0</v>
      </c>
      <c r="AS39" s="198">
        <v>0</v>
      </c>
      <c r="AT39" s="198">
        <v>0</v>
      </c>
      <c r="AU39" s="198">
        <v>0</v>
      </c>
      <c r="AV39" s="198">
        <v>0</v>
      </c>
      <c r="AW39" s="198">
        <v>0</v>
      </c>
      <c r="AX39" s="198" t="s">
        <v>960</v>
      </c>
      <c r="AY39" s="196" t="s">
        <v>979</v>
      </c>
      <c r="AZ39" s="210">
        <v>43530</v>
      </c>
      <c r="BA39" s="210">
        <v>43532</v>
      </c>
      <c r="BB39" s="196" t="s">
        <v>928</v>
      </c>
      <c r="BC39" s="64" t="str">
        <f>INDEX(Feuil1!$B$1:$B$7,WEEKDAY(AZ39))&amp;" "&amp;DAY(AZ39)&amp;" "&amp;INDEX(Feuil1!$A$1:$A$12,MONTH(Bdd!AZ39))&amp;" "&amp;YEAR(AZ39)&amp;IF(AZ39=BA39,""," au "&amp;INDEX(Feuil1!$B$1:$B$7,WEEKDAY(BA39))&amp;" "&amp;DAY(BA39)&amp;" "&amp;INDEX(Feuil1!$A$1:$A$12,MONTH(Bdd!BA39))&amp;" "&amp;YEAR(BA39))</f>
        <v>Mercredi 6 janv 2019 au Vendredi 8 janv 2019</v>
      </c>
      <c r="BD39" s="196">
        <v>0</v>
      </c>
      <c r="BE39" s="196">
        <v>0</v>
      </c>
      <c r="BF39" s="196">
        <v>0</v>
      </c>
      <c r="BG39" s="196">
        <v>0</v>
      </c>
      <c r="BH39" s="196">
        <v>0</v>
      </c>
      <c r="BI39" s="196">
        <v>0</v>
      </c>
      <c r="BJ39" s="196">
        <v>0</v>
      </c>
      <c r="BK39" s="196">
        <v>0</v>
      </c>
      <c r="BL39" s="196">
        <v>0</v>
      </c>
      <c r="BM39" s="196">
        <v>0</v>
      </c>
      <c r="BN39" s="196" t="s">
        <v>978</v>
      </c>
      <c r="BT39" s="144" t="b">
        <f t="shared" ca="1" si="1"/>
        <v>0</v>
      </c>
      <c r="BU39" s="144"/>
      <c r="BV39" s="144">
        <f t="shared" ca="1" si="0"/>
        <v>39</v>
      </c>
    </row>
    <row r="40" spans="1:74" ht="21.75" customHeight="1" x14ac:dyDescent="0.25">
      <c r="A40" s="196" t="str">
        <f>IF(AZ40&lt;tableau!$N$5,ROW(),"")</f>
        <v/>
      </c>
      <c r="B40" s="196" t="str">
        <f>IF(tableau!N$5=$AZ40,ROW(),"")</f>
        <v/>
      </c>
      <c r="C40" s="196" t="str">
        <f>IF(tableau!O$5=$AZ40,ROW(),"")</f>
        <v/>
      </c>
      <c r="D40" s="196" t="str">
        <f>IF(tableau!P$5=$AZ40,ROW(),"")</f>
        <v/>
      </c>
      <c r="E40" s="196" t="str">
        <f>IF(tableau!Q$5=$AZ40,ROW(),"")</f>
        <v/>
      </c>
      <c r="F40" s="196" t="str">
        <f>IF(tableau!R$5=$AZ40,ROW(),"")</f>
        <v/>
      </c>
      <c r="G40" s="196" t="str">
        <f>IF(tableau!S$5=$AZ40,ROW(),"")</f>
        <v/>
      </c>
      <c r="H40" s="196" t="str">
        <f>IF(tableau!T$5=$AZ40,ROW(),"")</f>
        <v/>
      </c>
      <c r="I40" s="196"/>
      <c r="J40" s="196" t="str">
        <f>IF(tableau!N$5=$BA40,ROW(),"")</f>
        <v/>
      </c>
      <c r="K40" s="196" t="str">
        <f>IF(tableau!O$5=$BA40,ROW(),"")</f>
        <v/>
      </c>
      <c r="L40" s="196" t="str">
        <f>IF(tableau!P$5=$BA40,ROW(),"")</f>
        <v/>
      </c>
      <c r="M40" s="196" t="str">
        <f>IF(tableau!Q$5=$BA40,ROW(),"")</f>
        <v/>
      </c>
      <c r="N40" s="196" t="str">
        <f>IF(tableau!R$5=$BA40,ROW(),"")</f>
        <v/>
      </c>
      <c r="O40" s="196" t="str">
        <f>IF(tableau!S$5=$BA40,ROW(),"")</f>
        <v/>
      </c>
      <c r="P40" s="196" t="str">
        <f>IF(tableau!T$5=$BA40,ROW(),"")</f>
        <v/>
      </c>
      <c r="Q40" s="196">
        <f>IF($BA40&gt;tableau!$T$5,ROW(),"")</f>
        <v>40</v>
      </c>
      <c r="R40" s="196"/>
      <c r="S40" s="196" t="str">
        <f>IF(AND(SUM(J40:$Q40)&gt;0,SUM($A40:B40)&gt;0),ROW(),"")</f>
        <v/>
      </c>
      <c r="T40" s="196" t="str">
        <f>IF(AND(SUM(K40:$Q40)&gt;0,SUM($A40:C40)&gt;0),ROW(),"")</f>
        <v/>
      </c>
      <c r="U40" s="196" t="str">
        <f>IF(AND(SUM(L40:$Q40)&gt;0,SUM($A40:D40)&gt;0),ROW(),"")</f>
        <v/>
      </c>
      <c r="V40" s="196" t="str">
        <f>IF(AND(SUM(M40:$Q40)&gt;0,SUM($A40:E40)&gt;0),ROW(),"")</f>
        <v/>
      </c>
      <c r="W40" s="196" t="str">
        <f>IF(AND(SUM(N40:$Q40)&gt;0,SUM($A40:F40)&gt;0),ROW(),"")</f>
        <v/>
      </c>
      <c r="X40" s="196" t="str">
        <f>IF(AND(SUM(O40:$Q40)&gt;0,SUM($A40:G40)&gt;0),ROW(),"")</f>
        <v/>
      </c>
      <c r="Y40" s="196" t="str">
        <f>IF(AND(SUM(P40:$Q40)&gt;0,SUM($A40:H40)&gt;0),ROW(),"")</f>
        <v/>
      </c>
      <c r="Z40" s="196"/>
      <c r="AA40" s="196">
        <v>37</v>
      </c>
      <c r="AB40" s="196"/>
      <c r="AC40" s="198">
        <f>ROW()</f>
        <v>40</v>
      </c>
      <c r="AD40" s="198">
        <v>0</v>
      </c>
      <c r="AE40" s="198">
        <v>0</v>
      </c>
      <c r="AF40" s="198">
        <v>0</v>
      </c>
      <c r="AG40" s="198">
        <v>1</v>
      </c>
      <c r="AH40" s="198">
        <v>0</v>
      </c>
      <c r="AI40" s="198">
        <v>0</v>
      </c>
      <c r="AJ40" s="198">
        <v>0</v>
      </c>
      <c r="AK40" s="198">
        <v>0</v>
      </c>
      <c r="AL40" s="198">
        <v>0</v>
      </c>
      <c r="AM40" s="198">
        <v>0</v>
      </c>
      <c r="AN40" s="198">
        <v>0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0</v>
      </c>
      <c r="AV40" s="198">
        <v>0</v>
      </c>
      <c r="AW40" s="198">
        <v>0</v>
      </c>
      <c r="AX40" s="198" t="s">
        <v>946</v>
      </c>
      <c r="AY40" s="196" t="s">
        <v>948</v>
      </c>
      <c r="AZ40" s="210">
        <v>43556</v>
      </c>
      <c r="BA40" s="210">
        <v>43556</v>
      </c>
      <c r="BB40" s="196" t="s">
        <v>893</v>
      </c>
      <c r="BC40" s="64" t="str">
        <f>INDEX(Feuil1!$B$1:$B$7,WEEKDAY(AZ40))&amp;" "&amp;DAY(AZ40)&amp;" "&amp;INDEX(Feuil1!$A$1:$A$12,MONTH(Bdd!AZ40))&amp;" "&amp;YEAR(AZ40)&amp;IF(AZ40=BA40,""," au "&amp;INDEX(Feuil1!$B$1:$B$7,WEEKDAY(BA40))&amp;" "&amp;DAY(BA40)&amp;" "&amp;INDEX(Feuil1!$A$1:$A$12,MONTH(Bdd!BA40))&amp;" "&amp;YEAR(BA40))</f>
        <v>Lundi  1 janv 2019</v>
      </c>
      <c r="BD40" s="196">
        <v>0</v>
      </c>
      <c r="BE40" s="196">
        <v>0</v>
      </c>
      <c r="BF40" s="196">
        <v>0</v>
      </c>
      <c r="BG40" s="196">
        <v>0</v>
      </c>
      <c r="BH40" s="196">
        <v>0</v>
      </c>
      <c r="BI40" s="196">
        <v>0</v>
      </c>
      <c r="BJ40" s="196">
        <v>0</v>
      </c>
      <c r="BK40" s="196">
        <v>0</v>
      </c>
      <c r="BL40" s="196">
        <v>0</v>
      </c>
      <c r="BM40" s="196">
        <v>0</v>
      </c>
      <c r="BN40" s="196" t="s">
        <v>947</v>
      </c>
      <c r="BT40" s="144" t="b">
        <f t="shared" ca="1" si="1"/>
        <v>0</v>
      </c>
      <c r="BU40" s="144"/>
      <c r="BV40" s="144">
        <f t="shared" ca="1" si="0"/>
        <v>40</v>
      </c>
    </row>
    <row r="41" spans="1:74" ht="21.75" customHeight="1" x14ac:dyDescent="0.25">
      <c r="A41" s="196" t="str">
        <f>IF(AZ41&lt;tableau!$N$5,ROW(),"")</f>
        <v/>
      </c>
      <c r="B41" s="196" t="str">
        <f>IF(tableau!N$5=$AZ41,ROW(),"")</f>
        <v/>
      </c>
      <c r="C41" s="196" t="str">
        <f>IF(tableau!O$5=$AZ41,ROW(),"")</f>
        <v/>
      </c>
      <c r="D41" s="196" t="str">
        <f>IF(tableau!P$5=$AZ41,ROW(),"")</f>
        <v/>
      </c>
      <c r="E41" s="196" t="str">
        <f>IF(tableau!Q$5=$AZ41,ROW(),"")</f>
        <v/>
      </c>
      <c r="F41" s="196" t="str">
        <f>IF(tableau!R$5=$AZ41,ROW(),"")</f>
        <v/>
      </c>
      <c r="G41" s="196" t="str">
        <f>IF(tableau!S$5=$AZ41,ROW(),"")</f>
        <v/>
      </c>
      <c r="H41" s="196" t="str">
        <f>IF(tableau!T$5=$AZ41,ROW(),"")</f>
        <v/>
      </c>
      <c r="I41" s="196"/>
      <c r="J41" s="196" t="str">
        <f>IF(tableau!N$5=$BA41,ROW(),"")</f>
        <v/>
      </c>
      <c r="K41" s="196" t="str">
        <f>IF(tableau!O$5=$BA41,ROW(),"")</f>
        <v/>
      </c>
      <c r="L41" s="196" t="str">
        <f>IF(tableau!P$5=$BA41,ROW(),"")</f>
        <v/>
      </c>
      <c r="M41" s="196" t="str">
        <f>IF(tableau!Q$5=$BA41,ROW(),"")</f>
        <v/>
      </c>
      <c r="N41" s="196" t="str">
        <f>IF(tableau!R$5=$BA41,ROW(),"")</f>
        <v/>
      </c>
      <c r="O41" s="196" t="str">
        <f>IF(tableau!S$5=$BA41,ROW(),"")</f>
        <v/>
      </c>
      <c r="P41" s="196" t="str">
        <f>IF(tableau!T$5=$BA41,ROW(),"")</f>
        <v/>
      </c>
      <c r="Q41" s="196">
        <f>IF($BA41&gt;tableau!$T$5,ROW(),"")</f>
        <v>41</v>
      </c>
      <c r="R41" s="196"/>
      <c r="S41" s="196" t="str">
        <f>IF(AND(SUM(J41:$Q41)&gt;0,SUM($A41:B41)&gt;0),ROW(),"")</f>
        <v/>
      </c>
      <c r="T41" s="196" t="str">
        <f>IF(AND(SUM(K41:$Q41)&gt;0,SUM($A41:C41)&gt;0),ROW(),"")</f>
        <v/>
      </c>
      <c r="U41" s="196" t="str">
        <f>IF(AND(SUM(L41:$Q41)&gt;0,SUM($A41:D41)&gt;0),ROW(),"")</f>
        <v/>
      </c>
      <c r="V41" s="196" t="str">
        <f>IF(AND(SUM(M41:$Q41)&gt;0,SUM($A41:E41)&gt;0),ROW(),"")</f>
        <v/>
      </c>
      <c r="W41" s="196" t="str">
        <f>IF(AND(SUM(N41:$Q41)&gt;0,SUM($A41:F41)&gt;0),ROW(),"")</f>
        <v/>
      </c>
      <c r="X41" s="196" t="str">
        <f>IF(AND(SUM(O41:$Q41)&gt;0,SUM($A41:G41)&gt;0),ROW(),"")</f>
        <v/>
      </c>
      <c r="Y41" s="196" t="str">
        <f>IF(AND(SUM(P41:$Q41)&gt;0,SUM($A41:H41)&gt;0),ROW(),"")</f>
        <v/>
      </c>
      <c r="Z41" s="196"/>
      <c r="AA41" s="196">
        <v>38</v>
      </c>
      <c r="AB41" s="196"/>
      <c r="AC41" s="198">
        <f>ROW()</f>
        <v>41</v>
      </c>
      <c r="AD41" s="198">
        <v>0</v>
      </c>
      <c r="AE41" s="198">
        <v>0</v>
      </c>
      <c r="AF41" s="198">
        <v>0</v>
      </c>
      <c r="AG41" s="198">
        <v>1</v>
      </c>
      <c r="AH41" s="198">
        <v>0</v>
      </c>
      <c r="AI41" s="198">
        <v>0</v>
      </c>
      <c r="AJ41" s="198">
        <v>0</v>
      </c>
      <c r="AK41" s="198">
        <v>0</v>
      </c>
      <c r="AL41" s="198">
        <v>0</v>
      </c>
      <c r="AM41" s="198">
        <v>0</v>
      </c>
      <c r="AN41" s="198">
        <v>0</v>
      </c>
      <c r="AO41" s="198">
        <v>0</v>
      </c>
      <c r="AP41" s="198">
        <v>0</v>
      </c>
      <c r="AQ41" s="198">
        <v>0</v>
      </c>
      <c r="AR41" s="198">
        <v>0</v>
      </c>
      <c r="AS41" s="198">
        <v>0</v>
      </c>
      <c r="AT41" s="198">
        <v>0</v>
      </c>
      <c r="AU41" s="198">
        <v>0</v>
      </c>
      <c r="AV41" s="198">
        <v>0</v>
      </c>
      <c r="AW41" s="198">
        <v>0</v>
      </c>
      <c r="AX41" s="198" t="s">
        <v>946</v>
      </c>
      <c r="AY41" s="196" t="s">
        <v>948</v>
      </c>
      <c r="AZ41" s="210">
        <v>43570</v>
      </c>
      <c r="BA41" s="210">
        <v>43570</v>
      </c>
      <c r="BB41" s="196" t="s">
        <v>893</v>
      </c>
      <c r="BC41" s="64" t="str">
        <f>INDEX(Feuil1!$B$1:$B$7,WEEKDAY(AZ41))&amp;" "&amp;DAY(AZ41)&amp;" "&amp;INDEX(Feuil1!$A$1:$A$12,MONTH(Bdd!AZ41))&amp;" "&amp;YEAR(AZ41)&amp;IF(AZ41=BA41,""," au "&amp;INDEX(Feuil1!$B$1:$B$7,WEEKDAY(BA41))&amp;" "&amp;DAY(BA41)&amp;" "&amp;INDEX(Feuil1!$A$1:$A$12,MONTH(Bdd!BA41))&amp;" "&amp;YEAR(BA41))</f>
        <v>Lundi  15 janv 2019</v>
      </c>
      <c r="BD41" s="196">
        <v>0</v>
      </c>
      <c r="BE41" s="196">
        <v>0</v>
      </c>
      <c r="BF41" s="196">
        <v>0</v>
      </c>
      <c r="BG41" s="196">
        <v>0</v>
      </c>
      <c r="BH41" s="196">
        <v>0</v>
      </c>
      <c r="BI41" s="196">
        <v>0</v>
      </c>
      <c r="BJ41" s="196">
        <v>0</v>
      </c>
      <c r="BK41" s="196">
        <v>0</v>
      </c>
      <c r="BL41" s="196">
        <v>0</v>
      </c>
      <c r="BM41" s="196">
        <v>0</v>
      </c>
      <c r="BN41" s="196" t="s">
        <v>947</v>
      </c>
      <c r="BT41" s="144" t="b">
        <f t="shared" ca="1" si="1"/>
        <v>0</v>
      </c>
      <c r="BU41" s="144"/>
      <c r="BV41" s="144">
        <f t="shared" ca="1" si="0"/>
        <v>41</v>
      </c>
    </row>
    <row r="42" spans="1:74" ht="21.75" customHeight="1" x14ac:dyDescent="0.25">
      <c r="A42" s="196" t="str">
        <f>IF(AZ42&lt;tableau!$N$5,ROW(),"")</f>
        <v/>
      </c>
      <c r="B42" s="196" t="str">
        <f>IF(tableau!N$5=$AZ42,ROW(),"")</f>
        <v/>
      </c>
      <c r="C42" s="196" t="str">
        <f>IF(tableau!O$5=$AZ42,ROW(),"")</f>
        <v/>
      </c>
      <c r="D42" s="196" t="str">
        <f>IF(tableau!P$5=$AZ42,ROW(),"")</f>
        <v/>
      </c>
      <c r="E42" s="196" t="str">
        <f>IF(tableau!Q$5=$AZ42,ROW(),"")</f>
        <v/>
      </c>
      <c r="F42" s="196" t="str">
        <f>IF(tableau!R$5=$AZ42,ROW(),"")</f>
        <v/>
      </c>
      <c r="G42" s="196" t="str">
        <f>IF(tableau!S$5=$AZ42,ROW(),"")</f>
        <v/>
      </c>
      <c r="H42" s="196" t="str">
        <f>IF(tableau!T$5=$AZ42,ROW(),"")</f>
        <v/>
      </c>
      <c r="I42" s="196"/>
      <c r="J42" s="196" t="str">
        <f>IF(tableau!N$5=$BA42,ROW(),"")</f>
        <v/>
      </c>
      <c r="K42" s="196" t="str">
        <f>IF(tableau!O$5=$BA42,ROW(),"")</f>
        <v/>
      </c>
      <c r="L42" s="196" t="str">
        <f>IF(tableau!P$5=$BA42,ROW(),"")</f>
        <v/>
      </c>
      <c r="M42" s="196" t="str">
        <f>IF(tableau!Q$5=$BA42,ROW(),"")</f>
        <v/>
      </c>
      <c r="N42" s="196" t="str">
        <f>IF(tableau!R$5=$BA42,ROW(),"")</f>
        <v/>
      </c>
      <c r="O42" s="196" t="str">
        <f>IF(tableau!S$5=$BA42,ROW(),"")</f>
        <v/>
      </c>
      <c r="P42" s="196" t="str">
        <f>IF(tableau!T$5=$BA42,ROW(),"")</f>
        <v/>
      </c>
      <c r="Q42" s="196">
        <f>IF($BA42&gt;tableau!$T$5,ROW(),"")</f>
        <v>42</v>
      </c>
      <c r="R42" s="196"/>
      <c r="S42" s="196" t="str">
        <f>IF(AND(SUM(J42:$Q42)&gt;0,SUM($A42:B42)&gt;0),ROW(),"")</f>
        <v/>
      </c>
      <c r="T42" s="196" t="str">
        <f>IF(AND(SUM(K42:$Q42)&gt;0,SUM($A42:C42)&gt;0),ROW(),"")</f>
        <v/>
      </c>
      <c r="U42" s="196" t="str">
        <f>IF(AND(SUM(L42:$Q42)&gt;0,SUM($A42:D42)&gt;0),ROW(),"")</f>
        <v/>
      </c>
      <c r="V42" s="196" t="str">
        <f>IF(AND(SUM(M42:$Q42)&gt;0,SUM($A42:E42)&gt;0),ROW(),"")</f>
        <v/>
      </c>
      <c r="W42" s="196" t="str">
        <f>IF(AND(SUM(N42:$Q42)&gt;0,SUM($A42:F42)&gt;0),ROW(),"")</f>
        <v/>
      </c>
      <c r="X42" s="196" t="str">
        <f>IF(AND(SUM(O42:$Q42)&gt;0,SUM($A42:G42)&gt;0),ROW(),"")</f>
        <v/>
      </c>
      <c r="Y42" s="196" t="str">
        <f>IF(AND(SUM(P42:$Q42)&gt;0,SUM($A42:H42)&gt;0),ROW(),"")</f>
        <v/>
      </c>
      <c r="Z42" s="196"/>
      <c r="AA42" s="196">
        <v>14</v>
      </c>
      <c r="AB42" s="196"/>
      <c r="AC42" s="198">
        <f>ROW()</f>
        <v>42</v>
      </c>
      <c r="AD42" s="198">
        <v>0</v>
      </c>
      <c r="AE42" s="198">
        <v>0</v>
      </c>
      <c r="AF42" s="198">
        <v>0</v>
      </c>
      <c r="AG42" s="198">
        <v>1</v>
      </c>
      <c r="AH42" s="198">
        <v>0</v>
      </c>
      <c r="AI42" s="198">
        <v>0</v>
      </c>
      <c r="AJ42" s="198">
        <v>0</v>
      </c>
      <c r="AK42" s="198">
        <v>0</v>
      </c>
      <c r="AL42" s="198">
        <v>0</v>
      </c>
      <c r="AM42" s="198">
        <v>0</v>
      </c>
      <c r="AN42" s="198">
        <v>0</v>
      </c>
      <c r="AO42" s="198">
        <v>0</v>
      </c>
      <c r="AP42" s="198">
        <v>0</v>
      </c>
      <c r="AQ42" s="198">
        <v>0</v>
      </c>
      <c r="AR42" s="198">
        <v>0</v>
      </c>
      <c r="AS42" s="198">
        <v>0</v>
      </c>
      <c r="AT42" s="198">
        <v>0</v>
      </c>
      <c r="AU42" s="198">
        <v>0</v>
      </c>
      <c r="AV42" s="198">
        <v>0</v>
      </c>
      <c r="AW42" s="198">
        <v>0</v>
      </c>
      <c r="AX42" s="198" t="s">
        <v>946</v>
      </c>
      <c r="AY42" s="196" t="s">
        <v>948</v>
      </c>
      <c r="AZ42" s="210">
        <v>43584</v>
      </c>
      <c r="BA42" s="210">
        <v>43584</v>
      </c>
      <c r="BB42" s="196" t="s">
        <v>893</v>
      </c>
      <c r="BC42" s="64" t="str">
        <f>INDEX(Feuil1!$B$1:$B$7,WEEKDAY(AZ42))&amp;" "&amp;DAY(AZ42)&amp;" "&amp;INDEX(Feuil1!$A$1:$A$12,MONTH(Bdd!AZ42))&amp;" "&amp;YEAR(AZ42)&amp;IF(AZ42=BA42,""," au "&amp;INDEX(Feuil1!$B$1:$B$7,WEEKDAY(BA42))&amp;" "&amp;DAY(BA42)&amp;" "&amp;INDEX(Feuil1!$A$1:$A$12,MONTH(Bdd!BA42))&amp;" "&amp;YEAR(BA42))</f>
        <v>Lundi  29 janv 2019</v>
      </c>
      <c r="BD42" s="196">
        <v>0</v>
      </c>
      <c r="BE42" s="196">
        <v>0</v>
      </c>
      <c r="BF42" s="196">
        <v>0</v>
      </c>
      <c r="BG42" s="196">
        <v>0</v>
      </c>
      <c r="BH42" s="196">
        <v>0</v>
      </c>
      <c r="BI42" s="196">
        <v>0</v>
      </c>
      <c r="BJ42" s="196">
        <v>0</v>
      </c>
      <c r="BK42" s="196">
        <v>0</v>
      </c>
      <c r="BL42" s="196">
        <v>0</v>
      </c>
      <c r="BM42" s="196">
        <v>0</v>
      </c>
      <c r="BN42" s="196" t="s">
        <v>947</v>
      </c>
      <c r="BT42" s="144" t="b">
        <f t="shared" ca="1" si="1"/>
        <v>0</v>
      </c>
      <c r="BU42" s="144"/>
      <c r="BV42" s="144">
        <f t="shared" ca="1" si="0"/>
        <v>42</v>
      </c>
    </row>
    <row r="43" spans="1:74" ht="21.75" customHeight="1" x14ac:dyDescent="0.25">
      <c r="BT43" s="144" t="b">
        <f t="shared" ca="1" si="1"/>
        <v>1</v>
      </c>
      <c r="BU43" s="144"/>
      <c r="BV43" s="144" t="str">
        <f t="shared" ca="1" si="0"/>
        <v/>
      </c>
    </row>
    <row r="44" spans="1:74" ht="21.75" customHeight="1" x14ac:dyDescent="0.25">
      <c r="BT44" s="144" t="b">
        <f t="shared" ca="1" si="1"/>
        <v>1</v>
      </c>
      <c r="BU44" s="144"/>
      <c r="BV44" s="144" t="str">
        <f t="shared" ca="1" si="0"/>
        <v/>
      </c>
    </row>
    <row r="45" spans="1:74" ht="21.75" customHeight="1" x14ac:dyDescent="0.25">
      <c r="BT45" s="144" t="b">
        <f t="shared" ca="1" si="1"/>
        <v>1</v>
      </c>
      <c r="BU45" s="144"/>
      <c r="BV45" s="144" t="str">
        <f t="shared" ca="1" si="0"/>
        <v/>
      </c>
    </row>
    <row r="46" spans="1:74" ht="21.75" customHeight="1" x14ac:dyDescent="0.25">
      <c r="BT46" s="144" t="b">
        <f t="shared" ca="1" si="1"/>
        <v>1</v>
      </c>
      <c r="BU46" s="144"/>
      <c r="BV46" s="144" t="str">
        <f t="shared" ca="1" si="0"/>
        <v/>
      </c>
    </row>
    <row r="47" spans="1:74" ht="21.75" customHeight="1" x14ac:dyDescent="0.25">
      <c r="BT47" s="144" t="b">
        <f t="shared" ca="1" si="1"/>
        <v>1</v>
      </c>
      <c r="BU47" s="144"/>
      <c r="BV47" s="144" t="str">
        <f t="shared" ca="1" si="0"/>
        <v/>
      </c>
    </row>
    <row r="48" spans="1:74" ht="21.75" customHeight="1" x14ac:dyDescent="0.25">
      <c r="BT48" s="144" t="b">
        <f t="shared" ca="1" si="1"/>
        <v>1</v>
      </c>
      <c r="BU48" s="144"/>
      <c r="BV48" s="144" t="str">
        <f t="shared" ca="1" si="0"/>
        <v/>
      </c>
    </row>
    <row r="49" spans="72:74" ht="21.75" customHeight="1" x14ac:dyDescent="0.25">
      <c r="BT49" s="144" t="b">
        <f t="shared" ca="1" si="1"/>
        <v>1</v>
      </c>
      <c r="BU49" s="144"/>
      <c r="BV49" s="144" t="str">
        <f t="shared" ca="1" si="0"/>
        <v/>
      </c>
    </row>
    <row r="50" spans="72:74" ht="21.75" customHeight="1" x14ac:dyDescent="0.25">
      <c r="BT50" s="144" t="b">
        <f t="shared" ca="1" si="1"/>
        <v>1</v>
      </c>
      <c r="BU50" s="144"/>
      <c r="BV50" s="144" t="str">
        <f t="shared" ca="1" si="0"/>
        <v/>
      </c>
    </row>
    <row r="51" spans="72:74" ht="21.75" customHeight="1" x14ac:dyDescent="0.25">
      <c r="BT51" s="144" t="b">
        <f t="shared" ca="1" si="1"/>
        <v>1</v>
      </c>
      <c r="BU51" s="144"/>
      <c r="BV51" s="144" t="str">
        <f t="shared" ca="1" si="0"/>
        <v/>
      </c>
    </row>
    <row r="52" spans="72:74" ht="21.75" customHeight="1" x14ac:dyDescent="0.25">
      <c r="BT52" s="144" t="b">
        <f t="shared" ca="1" si="1"/>
        <v>1</v>
      </c>
      <c r="BU52" s="144"/>
      <c r="BV52" s="144" t="str">
        <f t="shared" ca="1" si="0"/>
        <v/>
      </c>
    </row>
    <row r="53" spans="72:74" ht="21.75" customHeight="1" x14ac:dyDescent="0.25">
      <c r="BT53" s="144" t="b">
        <f t="shared" ca="1" si="1"/>
        <v>1</v>
      </c>
      <c r="BU53" s="144"/>
      <c r="BV53" s="144" t="str">
        <f t="shared" ca="1" si="0"/>
        <v/>
      </c>
    </row>
    <row r="54" spans="72:74" ht="21.75" customHeight="1" x14ac:dyDescent="0.25">
      <c r="BT54" s="144" t="b">
        <f t="shared" ca="1" si="1"/>
        <v>1</v>
      </c>
      <c r="BU54" s="144"/>
      <c r="BV54" s="144" t="str">
        <f t="shared" ca="1" si="0"/>
        <v/>
      </c>
    </row>
    <row r="55" spans="72:74" ht="21.75" customHeight="1" x14ac:dyDescent="0.25">
      <c r="BT55" s="144" t="b">
        <f t="shared" ca="1" si="1"/>
        <v>1</v>
      </c>
      <c r="BU55" s="144"/>
      <c r="BV55" s="144" t="str">
        <f t="shared" ca="1" si="0"/>
        <v/>
      </c>
    </row>
    <row r="56" spans="72:74" ht="21.75" customHeight="1" x14ac:dyDescent="0.25">
      <c r="BT56" s="144" t="b">
        <f t="shared" ca="1" si="1"/>
        <v>1</v>
      </c>
      <c r="BU56" s="144"/>
      <c r="BV56" s="144" t="str">
        <f t="shared" ca="1" si="0"/>
        <v/>
      </c>
    </row>
    <row r="57" spans="72:74" ht="21.75" customHeight="1" x14ac:dyDescent="0.25">
      <c r="BT57" s="144" t="b">
        <f t="shared" ca="1" si="1"/>
        <v>1</v>
      </c>
      <c r="BU57" s="144"/>
      <c r="BV57" s="144" t="str">
        <f t="shared" ca="1" si="0"/>
        <v/>
      </c>
    </row>
    <row r="58" spans="72:74" ht="21.75" customHeight="1" x14ac:dyDescent="0.25">
      <c r="BT58" s="144" t="b">
        <f t="shared" ca="1" si="1"/>
        <v>1</v>
      </c>
      <c r="BU58" s="144"/>
      <c r="BV58" s="144" t="str">
        <f t="shared" ca="1" si="0"/>
        <v/>
      </c>
    </row>
    <row r="59" spans="72:74" ht="21.75" customHeight="1" x14ac:dyDescent="0.25">
      <c r="BT59" s="144" t="b">
        <f t="shared" ca="1" si="1"/>
        <v>1</v>
      </c>
      <c r="BU59" s="144"/>
      <c r="BV59" s="144" t="str">
        <f t="shared" ca="1" si="0"/>
        <v/>
      </c>
    </row>
    <row r="60" spans="72:74" ht="21.75" customHeight="1" x14ac:dyDescent="0.25">
      <c r="BT60" s="144" t="b">
        <f t="shared" ca="1" si="1"/>
        <v>1</v>
      </c>
      <c r="BU60" s="144"/>
      <c r="BV60" s="144" t="str">
        <f t="shared" ca="1" si="0"/>
        <v/>
      </c>
    </row>
    <row r="61" spans="72:74" ht="21.75" customHeight="1" x14ac:dyDescent="0.25">
      <c r="BT61" s="144" t="b">
        <f t="shared" ca="1" si="1"/>
        <v>1</v>
      </c>
      <c r="BU61" s="144"/>
      <c r="BV61" s="144" t="str">
        <f t="shared" ca="1" si="0"/>
        <v/>
      </c>
    </row>
    <row r="62" spans="72:74" ht="21.75" customHeight="1" x14ac:dyDescent="0.25">
      <c r="BT62" s="144" t="b">
        <f t="shared" ca="1" si="1"/>
        <v>1</v>
      </c>
      <c r="BU62" s="144"/>
      <c r="BV62" s="144" t="str">
        <f t="shared" ca="1" si="0"/>
        <v/>
      </c>
    </row>
    <row r="63" spans="72:74" ht="21.75" customHeight="1" x14ac:dyDescent="0.25">
      <c r="BT63" s="144" t="b">
        <f t="shared" ca="1" si="1"/>
        <v>1</v>
      </c>
      <c r="BU63" s="144"/>
      <c r="BV63" s="144" t="str">
        <f t="shared" ca="1" si="0"/>
        <v/>
      </c>
    </row>
    <row r="64" spans="72:74" ht="21.75" customHeight="1" x14ac:dyDescent="0.25">
      <c r="BT64" s="144" t="b">
        <f t="shared" ca="1" si="1"/>
        <v>1</v>
      </c>
      <c r="BU64" s="144"/>
      <c r="BV64" s="144" t="str">
        <f t="shared" ca="1" si="0"/>
        <v/>
      </c>
    </row>
    <row r="65" spans="72:74" ht="21.75" customHeight="1" x14ac:dyDescent="0.25">
      <c r="BT65" s="144" t="b">
        <f t="shared" ca="1" si="1"/>
        <v>1</v>
      </c>
      <c r="BU65" s="144"/>
      <c r="BV65" s="144" t="str">
        <f t="shared" ca="1" si="0"/>
        <v/>
      </c>
    </row>
    <row r="66" spans="72:74" ht="21.75" customHeight="1" x14ac:dyDescent="0.25">
      <c r="BT66" s="144" t="b">
        <f t="shared" ca="1" si="1"/>
        <v>1</v>
      </c>
      <c r="BU66" s="144"/>
      <c r="BV66" s="144" t="str">
        <f t="shared" ca="1" si="0"/>
        <v/>
      </c>
    </row>
    <row r="67" spans="72:74" ht="21.75" customHeight="1" x14ac:dyDescent="0.25">
      <c r="BT67" s="144" t="b">
        <f t="shared" ref="BT67:BT130" ca="1" si="2">BA67&lt;(TODAY()-IF($BP$1,$BQ$1,365))</f>
        <v>1</v>
      </c>
      <c r="BU67" s="144"/>
      <c r="BV67" s="144" t="str">
        <f t="shared" ref="BV67:BV130" ca="1" si="3">IF(BT67,"",ROW())</f>
        <v/>
      </c>
    </row>
    <row r="68" spans="72:74" ht="21.75" customHeight="1" x14ac:dyDescent="0.25">
      <c r="BT68" s="144" t="b">
        <f t="shared" ca="1" si="2"/>
        <v>1</v>
      </c>
      <c r="BU68" s="144"/>
      <c r="BV68" s="144" t="str">
        <f t="shared" ca="1" si="3"/>
        <v/>
      </c>
    </row>
    <row r="69" spans="72:74" ht="21.75" customHeight="1" x14ac:dyDescent="0.25">
      <c r="BT69" s="144" t="b">
        <f t="shared" ca="1" si="2"/>
        <v>1</v>
      </c>
      <c r="BU69" s="144"/>
      <c r="BV69" s="144" t="str">
        <f t="shared" ca="1" si="3"/>
        <v/>
      </c>
    </row>
    <row r="70" spans="72:74" ht="21.75" customHeight="1" x14ac:dyDescent="0.25">
      <c r="BT70" s="144" t="b">
        <f t="shared" ca="1" si="2"/>
        <v>1</v>
      </c>
      <c r="BU70" s="144"/>
      <c r="BV70" s="144" t="str">
        <f t="shared" ca="1" si="3"/>
        <v/>
      </c>
    </row>
    <row r="71" spans="72:74" ht="21.75" customHeight="1" x14ac:dyDescent="0.25">
      <c r="BT71" s="144" t="b">
        <f t="shared" ca="1" si="2"/>
        <v>1</v>
      </c>
      <c r="BU71" s="144"/>
      <c r="BV71" s="144" t="str">
        <f t="shared" ca="1" si="3"/>
        <v/>
      </c>
    </row>
    <row r="72" spans="72:74" ht="21.75" customHeight="1" x14ac:dyDescent="0.25">
      <c r="BT72" s="144" t="b">
        <f t="shared" ca="1" si="2"/>
        <v>1</v>
      </c>
      <c r="BU72" s="144"/>
      <c r="BV72" s="144" t="str">
        <f t="shared" ca="1" si="3"/>
        <v/>
      </c>
    </row>
    <row r="73" spans="72:74" ht="21.75" customHeight="1" x14ac:dyDescent="0.25">
      <c r="BT73" s="144" t="b">
        <f t="shared" ca="1" si="2"/>
        <v>1</v>
      </c>
      <c r="BU73" s="144"/>
      <c r="BV73" s="144" t="str">
        <f t="shared" ca="1" si="3"/>
        <v/>
      </c>
    </row>
    <row r="74" spans="72:74" ht="21.75" customHeight="1" x14ac:dyDescent="0.25">
      <c r="BT74" s="144" t="b">
        <f t="shared" ca="1" si="2"/>
        <v>1</v>
      </c>
      <c r="BU74" s="144"/>
      <c r="BV74" s="144" t="str">
        <f t="shared" ca="1" si="3"/>
        <v/>
      </c>
    </row>
    <row r="75" spans="72:74" ht="21.75" customHeight="1" x14ac:dyDescent="0.25">
      <c r="BT75" s="144" t="b">
        <f t="shared" ca="1" si="2"/>
        <v>1</v>
      </c>
      <c r="BU75" s="144"/>
      <c r="BV75" s="144" t="str">
        <f t="shared" ca="1" si="3"/>
        <v/>
      </c>
    </row>
    <row r="76" spans="72:74" ht="21.75" customHeight="1" x14ac:dyDescent="0.25">
      <c r="BT76" s="144" t="b">
        <f t="shared" ca="1" si="2"/>
        <v>1</v>
      </c>
      <c r="BU76" s="144"/>
      <c r="BV76" s="144" t="str">
        <f t="shared" ca="1" si="3"/>
        <v/>
      </c>
    </row>
    <row r="77" spans="72:74" ht="21.75" customHeight="1" x14ac:dyDescent="0.25">
      <c r="BT77" s="144" t="b">
        <f t="shared" ca="1" si="2"/>
        <v>1</v>
      </c>
      <c r="BU77" s="144"/>
      <c r="BV77" s="144" t="str">
        <f t="shared" ca="1" si="3"/>
        <v/>
      </c>
    </row>
    <row r="78" spans="72:74" ht="21.75" customHeight="1" x14ac:dyDescent="0.25">
      <c r="BT78" s="144" t="b">
        <f t="shared" ca="1" si="2"/>
        <v>1</v>
      </c>
      <c r="BU78" s="144"/>
      <c r="BV78" s="144" t="str">
        <f t="shared" ca="1" si="3"/>
        <v/>
      </c>
    </row>
    <row r="79" spans="72:74" ht="21.75" customHeight="1" x14ac:dyDescent="0.25">
      <c r="BT79" s="144" t="b">
        <f t="shared" ca="1" si="2"/>
        <v>1</v>
      </c>
      <c r="BU79" s="144"/>
      <c r="BV79" s="144" t="str">
        <f t="shared" ca="1" si="3"/>
        <v/>
      </c>
    </row>
    <row r="80" spans="72:74" ht="21.75" customHeight="1" x14ac:dyDescent="0.25">
      <c r="BT80" s="144" t="b">
        <f t="shared" ca="1" si="2"/>
        <v>1</v>
      </c>
      <c r="BU80" s="144"/>
      <c r="BV80" s="144" t="str">
        <f t="shared" ca="1" si="3"/>
        <v/>
      </c>
    </row>
    <row r="81" spans="72:74" ht="21.75" customHeight="1" x14ac:dyDescent="0.25">
      <c r="BT81" s="144" t="b">
        <f t="shared" ca="1" si="2"/>
        <v>1</v>
      </c>
      <c r="BU81" s="144"/>
      <c r="BV81" s="144" t="str">
        <f t="shared" ca="1" si="3"/>
        <v/>
      </c>
    </row>
    <row r="82" spans="72:74" ht="21.75" customHeight="1" x14ac:dyDescent="0.25">
      <c r="BT82" s="144" t="b">
        <f t="shared" ca="1" si="2"/>
        <v>1</v>
      </c>
      <c r="BU82" s="144"/>
      <c r="BV82" s="144" t="str">
        <f t="shared" ca="1" si="3"/>
        <v/>
      </c>
    </row>
    <row r="83" spans="72:74" ht="21.75" customHeight="1" x14ac:dyDescent="0.25">
      <c r="BT83" s="144" t="b">
        <f t="shared" ca="1" si="2"/>
        <v>1</v>
      </c>
      <c r="BU83" s="144"/>
      <c r="BV83" s="144" t="str">
        <f t="shared" ca="1" si="3"/>
        <v/>
      </c>
    </row>
    <row r="84" spans="72:74" ht="21.75" customHeight="1" x14ac:dyDescent="0.25">
      <c r="BT84" s="144" t="b">
        <f t="shared" ca="1" si="2"/>
        <v>1</v>
      </c>
      <c r="BU84" s="144"/>
      <c r="BV84" s="144" t="str">
        <f t="shared" ca="1" si="3"/>
        <v/>
      </c>
    </row>
    <row r="85" spans="72:74" ht="21.75" customHeight="1" x14ac:dyDescent="0.25">
      <c r="BT85" s="144" t="b">
        <f t="shared" ca="1" si="2"/>
        <v>1</v>
      </c>
      <c r="BU85" s="144"/>
      <c r="BV85" s="144" t="str">
        <f t="shared" ca="1" si="3"/>
        <v/>
      </c>
    </row>
    <row r="86" spans="72:74" ht="21.75" customHeight="1" x14ac:dyDescent="0.25">
      <c r="BT86" s="144" t="b">
        <f t="shared" ca="1" si="2"/>
        <v>1</v>
      </c>
      <c r="BU86" s="144"/>
      <c r="BV86" s="144" t="str">
        <f t="shared" ca="1" si="3"/>
        <v/>
      </c>
    </row>
    <row r="87" spans="72:74" ht="21.75" customHeight="1" x14ac:dyDescent="0.25">
      <c r="BT87" s="144" t="b">
        <f t="shared" ca="1" si="2"/>
        <v>1</v>
      </c>
      <c r="BU87" s="144"/>
      <c r="BV87" s="144" t="str">
        <f t="shared" ca="1" si="3"/>
        <v/>
      </c>
    </row>
    <row r="88" spans="72:74" ht="21.75" customHeight="1" x14ac:dyDescent="0.25">
      <c r="BT88" s="144" t="b">
        <f t="shared" ca="1" si="2"/>
        <v>1</v>
      </c>
      <c r="BU88" s="144"/>
      <c r="BV88" s="144" t="str">
        <f t="shared" ca="1" si="3"/>
        <v/>
      </c>
    </row>
    <row r="89" spans="72:74" ht="21.75" customHeight="1" x14ac:dyDescent="0.25">
      <c r="BT89" s="144" t="b">
        <f t="shared" ca="1" si="2"/>
        <v>1</v>
      </c>
      <c r="BU89" s="144"/>
      <c r="BV89" s="144" t="str">
        <f t="shared" ca="1" si="3"/>
        <v/>
      </c>
    </row>
    <row r="90" spans="72:74" ht="21.75" customHeight="1" x14ac:dyDescent="0.25">
      <c r="BT90" s="144" t="b">
        <f t="shared" ca="1" si="2"/>
        <v>1</v>
      </c>
      <c r="BU90" s="144"/>
      <c r="BV90" s="144" t="str">
        <f t="shared" ca="1" si="3"/>
        <v/>
      </c>
    </row>
    <row r="91" spans="72:74" ht="21.75" customHeight="1" x14ac:dyDescent="0.25">
      <c r="BT91" s="144" t="b">
        <f t="shared" ca="1" si="2"/>
        <v>1</v>
      </c>
      <c r="BU91" s="144"/>
      <c r="BV91" s="144" t="str">
        <f t="shared" ca="1" si="3"/>
        <v/>
      </c>
    </row>
    <row r="92" spans="72:74" ht="21.75" customHeight="1" x14ac:dyDescent="0.25">
      <c r="BT92" s="144" t="b">
        <f t="shared" ca="1" si="2"/>
        <v>1</v>
      </c>
      <c r="BU92" s="144"/>
      <c r="BV92" s="144" t="str">
        <f t="shared" ca="1" si="3"/>
        <v/>
      </c>
    </row>
    <row r="93" spans="72:74" ht="21.75" customHeight="1" x14ac:dyDescent="0.25">
      <c r="BT93" s="144" t="b">
        <f t="shared" ca="1" si="2"/>
        <v>1</v>
      </c>
      <c r="BU93" s="144"/>
      <c r="BV93" s="144" t="str">
        <f t="shared" ca="1" si="3"/>
        <v/>
      </c>
    </row>
    <row r="94" spans="72:74" ht="21.75" customHeight="1" x14ac:dyDescent="0.25">
      <c r="BT94" s="144" t="b">
        <f t="shared" ca="1" si="2"/>
        <v>1</v>
      </c>
      <c r="BU94" s="144"/>
      <c r="BV94" s="144" t="str">
        <f t="shared" ca="1" si="3"/>
        <v/>
      </c>
    </row>
    <row r="95" spans="72:74" ht="21.75" customHeight="1" x14ac:dyDescent="0.25">
      <c r="BT95" s="144" t="b">
        <f t="shared" ca="1" si="2"/>
        <v>1</v>
      </c>
      <c r="BU95" s="144"/>
      <c r="BV95" s="144" t="str">
        <f t="shared" ca="1" si="3"/>
        <v/>
      </c>
    </row>
    <row r="96" spans="72:74" ht="21.75" customHeight="1" x14ac:dyDescent="0.25">
      <c r="BT96" s="144" t="b">
        <f t="shared" ca="1" si="2"/>
        <v>1</v>
      </c>
      <c r="BU96" s="144"/>
      <c r="BV96" s="144" t="str">
        <f t="shared" ca="1" si="3"/>
        <v/>
      </c>
    </row>
    <row r="97" spans="72:74" ht="21.75" customHeight="1" x14ac:dyDescent="0.25">
      <c r="BT97" s="144" t="b">
        <f t="shared" ca="1" si="2"/>
        <v>1</v>
      </c>
      <c r="BU97" s="144"/>
      <c r="BV97" s="144" t="str">
        <f t="shared" ca="1" si="3"/>
        <v/>
      </c>
    </row>
    <row r="98" spans="72:74" ht="21.75" customHeight="1" x14ac:dyDescent="0.25">
      <c r="BT98" s="144" t="b">
        <f t="shared" ca="1" si="2"/>
        <v>1</v>
      </c>
      <c r="BU98" s="144"/>
      <c r="BV98" s="144" t="str">
        <f t="shared" ca="1" si="3"/>
        <v/>
      </c>
    </row>
    <row r="99" spans="72:74" ht="21.75" customHeight="1" x14ac:dyDescent="0.25">
      <c r="BT99" s="144" t="b">
        <f t="shared" ca="1" si="2"/>
        <v>1</v>
      </c>
      <c r="BU99" s="144"/>
      <c r="BV99" s="144" t="str">
        <f t="shared" ca="1" si="3"/>
        <v/>
      </c>
    </row>
    <row r="100" spans="72:74" ht="21.75" customHeight="1" x14ac:dyDescent="0.25">
      <c r="BT100" s="144" t="b">
        <f t="shared" ca="1" si="2"/>
        <v>1</v>
      </c>
      <c r="BU100" s="144"/>
      <c r="BV100" s="144" t="str">
        <f t="shared" ca="1" si="3"/>
        <v/>
      </c>
    </row>
    <row r="101" spans="72:74" ht="21.75" customHeight="1" x14ac:dyDescent="0.25">
      <c r="BT101" s="144" t="b">
        <f t="shared" ca="1" si="2"/>
        <v>1</v>
      </c>
      <c r="BU101" s="144"/>
      <c r="BV101" s="144" t="str">
        <f t="shared" ca="1" si="3"/>
        <v/>
      </c>
    </row>
    <row r="102" spans="72:74" ht="21.75" customHeight="1" x14ac:dyDescent="0.25">
      <c r="BT102" s="144" t="b">
        <f t="shared" ca="1" si="2"/>
        <v>1</v>
      </c>
      <c r="BU102" s="144"/>
      <c r="BV102" s="144" t="str">
        <f t="shared" ca="1" si="3"/>
        <v/>
      </c>
    </row>
    <row r="103" spans="72:74" ht="21.75" customHeight="1" x14ac:dyDescent="0.25">
      <c r="BT103" s="144" t="b">
        <f t="shared" ca="1" si="2"/>
        <v>1</v>
      </c>
      <c r="BU103" s="144"/>
      <c r="BV103" s="144" t="str">
        <f t="shared" ca="1" si="3"/>
        <v/>
      </c>
    </row>
    <row r="104" spans="72:74" ht="21.75" customHeight="1" x14ac:dyDescent="0.25">
      <c r="BT104" s="144" t="b">
        <f t="shared" ca="1" si="2"/>
        <v>1</v>
      </c>
      <c r="BU104" s="144"/>
      <c r="BV104" s="144" t="str">
        <f t="shared" ca="1" si="3"/>
        <v/>
      </c>
    </row>
    <row r="105" spans="72:74" ht="21.75" customHeight="1" x14ac:dyDescent="0.25">
      <c r="BT105" s="144" t="b">
        <f t="shared" ca="1" si="2"/>
        <v>1</v>
      </c>
      <c r="BU105" s="144"/>
      <c r="BV105" s="144" t="str">
        <f t="shared" ca="1" si="3"/>
        <v/>
      </c>
    </row>
    <row r="106" spans="72:74" ht="21.75" customHeight="1" x14ac:dyDescent="0.25">
      <c r="BT106" s="144" t="b">
        <f t="shared" ca="1" si="2"/>
        <v>1</v>
      </c>
      <c r="BU106" s="144"/>
      <c r="BV106" s="144" t="str">
        <f t="shared" ca="1" si="3"/>
        <v/>
      </c>
    </row>
    <row r="107" spans="72:74" ht="21.75" customHeight="1" x14ac:dyDescent="0.25">
      <c r="BT107" s="144" t="b">
        <f t="shared" ca="1" si="2"/>
        <v>1</v>
      </c>
      <c r="BU107" s="144"/>
      <c r="BV107" s="144" t="str">
        <f t="shared" ca="1" si="3"/>
        <v/>
      </c>
    </row>
    <row r="108" spans="72:74" ht="21.75" customHeight="1" x14ac:dyDescent="0.25">
      <c r="BT108" s="144" t="b">
        <f t="shared" ca="1" si="2"/>
        <v>1</v>
      </c>
      <c r="BU108" s="144"/>
      <c r="BV108" s="144" t="str">
        <f t="shared" ca="1" si="3"/>
        <v/>
      </c>
    </row>
    <row r="109" spans="72:74" ht="21.75" customHeight="1" x14ac:dyDescent="0.25">
      <c r="BT109" s="144" t="b">
        <f t="shared" ca="1" si="2"/>
        <v>1</v>
      </c>
      <c r="BU109" s="144"/>
      <c r="BV109" s="144" t="str">
        <f t="shared" ca="1" si="3"/>
        <v/>
      </c>
    </row>
    <row r="110" spans="72:74" ht="21.75" customHeight="1" x14ac:dyDescent="0.25">
      <c r="BT110" s="144" t="b">
        <f t="shared" ca="1" si="2"/>
        <v>1</v>
      </c>
      <c r="BU110" s="144"/>
      <c r="BV110" s="144" t="str">
        <f t="shared" ca="1" si="3"/>
        <v/>
      </c>
    </row>
    <row r="111" spans="72:74" ht="21.75" customHeight="1" x14ac:dyDescent="0.25">
      <c r="BT111" s="144" t="b">
        <f t="shared" ca="1" si="2"/>
        <v>1</v>
      </c>
      <c r="BU111" s="144"/>
      <c r="BV111" s="144" t="str">
        <f t="shared" ca="1" si="3"/>
        <v/>
      </c>
    </row>
    <row r="112" spans="72:74" ht="21.75" customHeight="1" x14ac:dyDescent="0.25">
      <c r="BT112" s="144" t="b">
        <f t="shared" ca="1" si="2"/>
        <v>1</v>
      </c>
      <c r="BU112" s="144"/>
      <c r="BV112" s="144" t="str">
        <f t="shared" ca="1" si="3"/>
        <v/>
      </c>
    </row>
    <row r="113" spans="72:74" ht="21.75" customHeight="1" x14ac:dyDescent="0.25">
      <c r="BT113" s="144" t="b">
        <f t="shared" ca="1" si="2"/>
        <v>1</v>
      </c>
      <c r="BU113" s="144"/>
      <c r="BV113" s="144" t="str">
        <f t="shared" ca="1" si="3"/>
        <v/>
      </c>
    </row>
    <row r="114" spans="72:74" ht="21.75" customHeight="1" x14ac:dyDescent="0.25">
      <c r="BT114" s="144" t="b">
        <f t="shared" ca="1" si="2"/>
        <v>1</v>
      </c>
      <c r="BU114" s="144"/>
      <c r="BV114" s="144" t="str">
        <f t="shared" ca="1" si="3"/>
        <v/>
      </c>
    </row>
    <row r="115" spans="72:74" ht="21.75" customHeight="1" x14ac:dyDescent="0.25">
      <c r="BT115" s="144" t="b">
        <f t="shared" ca="1" si="2"/>
        <v>1</v>
      </c>
      <c r="BU115" s="144"/>
      <c r="BV115" s="144" t="str">
        <f t="shared" ca="1" si="3"/>
        <v/>
      </c>
    </row>
    <row r="116" spans="72:74" ht="21.75" customHeight="1" x14ac:dyDescent="0.25">
      <c r="BT116" s="144" t="b">
        <f t="shared" ca="1" si="2"/>
        <v>1</v>
      </c>
      <c r="BU116" s="144"/>
      <c r="BV116" s="144" t="str">
        <f t="shared" ca="1" si="3"/>
        <v/>
      </c>
    </row>
    <row r="117" spans="72:74" ht="21.75" customHeight="1" x14ac:dyDescent="0.25">
      <c r="BT117" s="144" t="b">
        <f t="shared" ca="1" si="2"/>
        <v>1</v>
      </c>
      <c r="BU117" s="144"/>
      <c r="BV117" s="144" t="str">
        <f t="shared" ca="1" si="3"/>
        <v/>
      </c>
    </row>
    <row r="118" spans="72:74" ht="21.75" customHeight="1" x14ac:dyDescent="0.25">
      <c r="BT118" s="144" t="b">
        <f t="shared" ca="1" si="2"/>
        <v>1</v>
      </c>
      <c r="BU118" s="144"/>
      <c r="BV118" s="144" t="str">
        <f t="shared" ca="1" si="3"/>
        <v/>
      </c>
    </row>
    <row r="119" spans="72:74" ht="21.75" customHeight="1" x14ac:dyDescent="0.25">
      <c r="BT119" s="144" t="b">
        <f t="shared" ca="1" si="2"/>
        <v>1</v>
      </c>
      <c r="BU119" s="144"/>
      <c r="BV119" s="144" t="str">
        <f t="shared" ca="1" si="3"/>
        <v/>
      </c>
    </row>
    <row r="120" spans="72:74" ht="21.75" customHeight="1" x14ac:dyDescent="0.25">
      <c r="BT120" s="144" t="b">
        <f t="shared" ca="1" si="2"/>
        <v>1</v>
      </c>
      <c r="BU120" s="144"/>
      <c r="BV120" s="144" t="str">
        <f t="shared" ca="1" si="3"/>
        <v/>
      </c>
    </row>
    <row r="121" spans="72:74" ht="21.75" customHeight="1" x14ac:dyDescent="0.25">
      <c r="BT121" s="144" t="b">
        <f t="shared" ca="1" si="2"/>
        <v>1</v>
      </c>
      <c r="BU121" s="144"/>
      <c r="BV121" s="144" t="str">
        <f t="shared" ca="1" si="3"/>
        <v/>
      </c>
    </row>
    <row r="122" spans="72:74" ht="21.75" customHeight="1" x14ac:dyDescent="0.25">
      <c r="BT122" s="144" t="b">
        <f t="shared" ca="1" si="2"/>
        <v>1</v>
      </c>
      <c r="BU122" s="144"/>
      <c r="BV122" s="144" t="str">
        <f t="shared" ca="1" si="3"/>
        <v/>
      </c>
    </row>
    <row r="123" spans="72:74" ht="21.75" customHeight="1" x14ac:dyDescent="0.25">
      <c r="BT123" s="144" t="b">
        <f t="shared" ca="1" si="2"/>
        <v>1</v>
      </c>
      <c r="BU123" s="144"/>
      <c r="BV123" s="144" t="str">
        <f t="shared" ca="1" si="3"/>
        <v/>
      </c>
    </row>
    <row r="124" spans="72:74" ht="21.75" customHeight="1" x14ac:dyDescent="0.25">
      <c r="BT124" s="144" t="b">
        <f t="shared" ca="1" si="2"/>
        <v>1</v>
      </c>
      <c r="BU124" s="144"/>
      <c r="BV124" s="144" t="str">
        <f t="shared" ca="1" si="3"/>
        <v/>
      </c>
    </row>
    <row r="125" spans="72:74" ht="21.75" customHeight="1" x14ac:dyDescent="0.25">
      <c r="BT125" s="144" t="b">
        <f t="shared" ca="1" si="2"/>
        <v>1</v>
      </c>
      <c r="BU125" s="144"/>
      <c r="BV125" s="144" t="str">
        <f t="shared" ca="1" si="3"/>
        <v/>
      </c>
    </row>
    <row r="126" spans="72:74" ht="21.75" customHeight="1" x14ac:dyDescent="0.25">
      <c r="BT126" s="144" t="b">
        <f t="shared" ca="1" si="2"/>
        <v>1</v>
      </c>
      <c r="BU126" s="144"/>
      <c r="BV126" s="144" t="str">
        <f t="shared" ca="1" si="3"/>
        <v/>
      </c>
    </row>
    <row r="127" spans="72:74" ht="21.75" customHeight="1" x14ac:dyDescent="0.25">
      <c r="BT127" s="144" t="b">
        <f t="shared" ca="1" si="2"/>
        <v>1</v>
      </c>
      <c r="BU127" s="144"/>
      <c r="BV127" s="144" t="str">
        <f t="shared" ca="1" si="3"/>
        <v/>
      </c>
    </row>
    <row r="128" spans="72:74" ht="21.75" customHeight="1" x14ac:dyDescent="0.25">
      <c r="BT128" s="144" t="b">
        <f t="shared" ca="1" si="2"/>
        <v>1</v>
      </c>
      <c r="BU128" s="144"/>
      <c r="BV128" s="144" t="str">
        <f t="shared" ca="1" si="3"/>
        <v/>
      </c>
    </row>
    <row r="129" spans="72:74" ht="21.75" customHeight="1" x14ac:dyDescent="0.25">
      <c r="BT129" s="144" t="b">
        <f t="shared" ca="1" si="2"/>
        <v>1</v>
      </c>
      <c r="BU129" s="144"/>
      <c r="BV129" s="144" t="str">
        <f t="shared" ca="1" si="3"/>
        <v/>
      </c>
    </row>
    <row r="130" spans="72:74" ht="21.75" customHeight="1" x14ac:dyDescent="0.25">
      <c r="BT130" s="144" t="b">
        <f t="shared" ca="1" si="2"/>
        <v>1</v>
      </c>
      <c r="BU130" s="144"/>
      <c r="BV130" s="144" t="str">
        <f t="shared" ca="1" si="3"/>
        <v/>
      </c>
    </row>
    <row r="131" spans="72:74" ht="21.75" customHeight="1" x14ac:dyDescent="0.25">
      <c r="BT131" s="144" t="b">
        <f t="shared" ref="BT131:BT194" ca="1" si="4">BA131&lt;(TODAY()-IF($BP$1,$BQ$1,365))</f>
        <v>1</v>
      </c>
      <c r="BU131" s="144"/>
      <c r="BV131" s="144" t="str">
        <f t="shared" ref="BV131:BV194" ca="1" si="5">IF(BT131,"",ROW())</f>
        <v/>
      </c>
    </row>
    <row r="132" spans="72:74" ht="21.75" customHeight="1" x14ac:dyDescent="0.25">
      <c r="BT132" s="144" t="b">
        <f t="shared" ca="1" si="4"/>
        <v>1</v>
      </c>
      <c r="BU132" s="144"/>
      <c r="BV132" s="144" t="str">
        <f t="shared" ca="1" si="5"/>
        <v/>
      </c>
    </row>
    <row r="133" spans="72:74" ht="21.75" customHeight="1" x14ac:dyDescent="0.25">
      <c r="BT133" s="144" t="b">
        <f t="shared" ca="1" si="4"/>
        <v>1</v>
      </c>
      <c r="BU133" s="144"/>
      <c r="BV133" s="144" t="str">
        <f t="shared" ca="1" si="5"/>
        <v/>
      </c>
    </row>
    <row r="134" spans="72:74" ht="21.75" customHeight="1" x14ac:dyDescent="0.25">
      <c r="BT134" s="144" t="b">
        <f t="shared" ca="1" si="4"/>
        <v>1</v>
      </c>
      <c r="BU134" s="144"/>
      <c r="BV134" s="144" t="str">
        <f t="shared" ca="1" si="5"/>
        <v/>
      </c>
    </row>
    <row r="135" spans="72:74" ht="21.75" customHeight="1" x14ac:dyDescent="0.25">
      <c r="BT135" s="144" t="b">
        <f t="shared" ca="1" si="4"/>
        <v>1</v>
      </c>
      <c r="BU135" s="144"/>
      <c r="BV135" s="144" t="str">
        <f t="shared" ca="1" si="5"/>
        <v/>
      </c>
    </row>
    <row r="136" spans="72:74" ht="21.75" customHeight="1" x14ac:dyDescent="0.25">
      <c r="BT136" s="144" t="b">
        <f t="shared" ca="1" si="4"/>
        <v>1</v>
      </c>
      <c r="BU136" s="144"/>
      <c r="BV136" s="144" t="str">
        <f t="shared" ca="1" si="5"/>
        <v/>
      </c>
    </row>
    <row r="137" spans="72:74" ht="21.75" customHeight="1" x14ac:dyDescent="0.25">
      <c r="BT137" s="144" t="b">
        <f t="shared" ca="1" si="4"/>
        <v>1</v>
      </c>
      <c r="BU137" s="144"/>
      <c r="BV137" s="144" t="str">
        <f t="shared" ca="1" si="5"/>
        <v/>
      </c>
    </row>
    <row r="138" spans="72:74" ht="21.75" customHeight="1" x14ac:dyDescent="0.25">
      <c r="BT138" s="144" t="b">
        <f t="shared" ca="1" si="4"/>
        <v>1</v>
      </c>
      <c r="BU138" s="144"/>
      <c r="BV138" s="144" t="str">
        <f t="shared" ca="1" si="5"/>
        <v/>
      </c>
    </row>
    <row r="139" spans="72:74" ht="21.75" customHeight="1" x14ac:dyDescent="0.25">
      <c r="BT139" s="144" t="b">
        <f t="shared" ca="1" si="4"/>
        <v>1</v>
      </c>
      <c r="BU139" s="144"/>
      <c r="BV139" s="144" t="str">
        <f t="shared" ca="1" si="5"/>
        <v/>
      </c>
    </row>
    <row r="140" spans="72:74" ht="21.75" customHeight="1" x14ac:dyDescent="0.25">
      <c r="BT140" s="144" t="b">
        <f t="shared" ca="1" si="4"/>
        <v>1</v>
      </c>
      <c r="BU140" s="144"/>
      <c r="BV140" s="144" t="str">
        <f t="shared" ca="1" si="5"/>
        <v/>
      </c>
    </row>
    <row r="141" spans="72:74" ht="21.75" customHeight="1" x14ac:dyDescent="0.25">
      <c r="BT141" s="144" t="b">
        <f t="shared" ca="1" si="4"/>
        <v>1</v>
      </c>
      <c r="BU141" s="144"/>
      <c r="BV141" s="144" t="str">
        <f t="shared" ca="1" si="5"/>
        <v/>
      </c>
    </row>
    <row r="142" spans="72:74" ht="21.75" customHeight="1" x14ac:dyDescent="0.25">
      <c r="BT142" s="144" t="b">
        <f t="shared" ca="1" si="4"/>
        <v>1</v>
      </c>
      <c r="BU142" s="144"/>
      <c r="BV142" s="144" t="str">
        <f t="shared" ca="1" si="5"/>
        <v/>
      </c>
    </row>
    <row r="143" spans="72:74" ht="21.75" customHeight="1" x14ac:dyDescent="0.25">
      <c r="BT143" s="144" t="b">
        <f t="shared" ca="1" si="4"/>
        <v>1</v>
      </c>
      <c r="BU143" s="144"/>
      <c r="BV143" s="144" t="str">
        <f t="shared" ca="1" si="5"/>
        <v/>
      </c>
    </row>
    <row r="144" spans="72:74" ht="21.75" customHeight="1" x14ac:dyDescent="0.25">
      <c r="BT144" s="144" t="b">
        <f t="shared" ca="1" si="4"/>
        <v>1</v>
      </c>
      <c r="BU144" s="144"/>
      <c r="BV144" s="144" t="str">
        <f t="shared" ca="1" si="5"/>
        <v/>
      </c>
    </row>
    <row r="145" spans="72:74" ht="21.75" customHeight="1" x14ac:dyDescent="0.25">
      <c r="BT145" s="144" t="b">
        <f t="shared" ca="1" si="4"/>
        <v>1</v>
      </c>
      <c r="BU145" s="144"/>
      <c r="BV145" s="144" t="str">
        <f t="shared" ca="1" si="5"/>
        <v/>
      </c>
    </row>
    <row r="146" spans="72:74" ht="21.75" customHeight="1" x14ac:dyDescent="0.25">
      <c r="BT146" s="144" t="b">
        <f t="shared" ca="1" si="4"/>
        <v>1</v>
      </c>
      <c r="BU146" s="144"/>
      <c r="BV146" s="144" t="str">
        <f t="shared" ca="1" si="5"/>
        <v/>
      </c>
    </row>
    <row r="147" spans="72:74" ht="21.75" customHeight="1" x14ac:dyDescent="0.25">
      <c r="BT147" s="144" t="b">
        <f t="shared" ca="1" si="4"/>
        <v>1</v>
      </c>
      <c r="BU147" s="144"/>
      <c r="BV147" s="144" t="str">
        <f t="shared" ca="1" si="5"/>
        <v/>
      </c>
    </row>
    <row r="148" spans="72:74" ht="21.75" customHeight="1" x14ac:dyDescent="0.25">
      <c r="BT148" s="144" t="b">
        <f t="shared" ca="1" si="4"/>
        <v>1</v>
      </c>
      <c r="BU148" s="144"/>
      <c r="BV148" s="144" t="str">
        <f t="shared" ca="1" si="5"/>
        <v/>
      </c>
    </row>
    <row r="149" spans="72:74" ht="21.75" customHeight="1" x14ac:dyDescent="0.25">
      <c r="BT149" s="144" t="b">
        <f t="shared" ca="1" si="4"/>
        <v>1</v>
      </c>
      <c r="BU149" s="144"/>
      <c r="BV149" s="144" t="str">
        <f t="shared" ca="1" si="5"/>
        <v/>
      </c>
    </row>
    <row r="150" spans="72:74" ht="21.75" customHeight="1" x14ac:dyDescent="0.25">
      <c r="BT150" s="144" t="b">
        <f t="shared" ca="1" si="4"/>
        <v>1</v>
      </c>
      <c r="BU150" s="144"/>
      <c r="BV150" s="144" t="str">
        <f t="shared" ca="1" si="5"/>
        <v/>
      </c>
    </row>
    <row r="151" spans="72:74" ht="21.75" customHeight="1" x14ac:dyDescent="0.25">
      <c r="BT151" s="144" t="b">
        <f t="shared" ca="1" si="4"/>
        <v>1</v>
      </c>
      <c r="BU151" s="144"/>
      <c r="BV151" s="144" t="str">
        <f t="shared" ca="1" si="5"/>
        <v/>
      </c>
    </row>
    <row r="152" spans="72:74" ht="21.75" customHeight="1" x14ac:dyDescent="0.25">
      <c r="BT152" s="144" t="b">
        <f t="shared" ca="1" si="4"/>
        <v>1</v>
      </c>
      <c r="BU152" s="144"/>
      <c r="BV152" s="144" t="str">
        <f t="shared" ca="1" si="5"/>
        <v/>
      </c>
    </row>
    <row r="153" spans="72:74" ht="21.75" customHeight="1" x14ac:dyDescent="0.25">
      <c r="BT153" s="144" t="b">
        <f t="shared" ca="1" si="4"/>
        <v>1</v>
      </c>
      <c r="BU153" s="144"/>
      <c r="BV153" s="144" t="str">
        <f t="shared" ca="1" si="5"/>
        <v/>
      </c>
    </row>
    <row r="154" spans="72:74" ht="21.75" customHeight="1" x14ac:dyDescent="0.25">
      <c r="BT154" s="144" t="b">
        <f t="shared" ca="1" si="4"/>
        <v>1</v>
      </c>
      <c r="BU154" s="144"/>
      <c r="BV154" s="144" t="str">
        <f t="shared" ca="1" si="5"/>
        <v/>
      </c>
    </row>
    <row r="155" spans="72:74" ht="21.75" customHeight="1" x14ac:dyDescent="0.25">
      <c r="BT155" s="144" t="b">
        <f t="shared" ca="1" si="4"/>
        <v>1</v>
      </c>
      <c r="BU155" s="144"/>
      <c r="BV155" s="144" t="str">
        <f t="shared" ca="1" si="5"/>
        <v/>
      </c>
    </row>
    <row r="156" spans="72:74" ht="21.75" customHeight="1" x14ac:dyDescent="0.25">
      <c r="BT156" s="144" t="b">
        <f t="shared" ca="1" si="4"/>
        <v>1</v>
      </c>
      <c r="BU156" s="144"/>
      <c r="BV156" s="144" t="str">
        <f t="shared" ca="1" si="5"/>
        <v/>
      </c>
    </row>
    <row r="157" spans="72:74" ht="21.75" customHeight="1" x14ac:dyDescent="0.25">
      <c r="BT157" s="144" t="b">
        <f t="shared" ca="1" si="4"/>
        <v>1</v>
      </c>
      <c r="BU157" s="144"/>
      <c r="BV157" s="144" t="str">
        <f t="shared" ca="1" si="5"/>
        <v/>
      </c>
    </row>
    <row r="158" spans="72:74" ht="21.75" customHeight="1" x14ac:dyDescent="0.25">
      <c r="BT158" s="144" t="b">
        <f t="shared" ca="1" si="4"/>
        <v>1</v>
      </c>
      <c r="BU158" s="144"/>
      <c r="BV158" s="144" t="str">
        <f t="shared" ca="1" si="5"/>
        <v/>
      </c>
    </row>
    <row r="159" spans="72:74" ht="21.75" customHeight="1" x14ac:dyDescent="0.25">
      <c r="BT159" s="144" t="b">
        <f t="shared" ca="1" si="4"/>
        <v>1</v>
      </c>
      <c r="BU159" s="144"/>
      <c r="BV159" s="144" t="str">
        <f t="shared" ca="1" si="5"/>
        <v/>
      </c>
    </row>
    <row r="160" spans="72:74" ht="21.75" customHeight="1" x14ac:dyDescent="0.25">
      <c r="BT160" s="144" t="b">
        <f t="shared" ca="1" si="4"/>
        <v>1</v>
      </c>
      <c r="BU160" s="144"/>
      <c r="BV160" s="144" t="str">
        <f t="shared" ca="1" si="5"/>
        <v/>
      </c>
    </row>
    <row r="161" spans="72:74" ht="21.75" customHeight="1" x14ac:dyDescent="0.25">
      <c r="BT161" s="144" t="b">
        <f t="shared" ca="1" si="4"/>
        <v>1</v>
      </c>
      <c r="BU161" s="144"/>
      <c r="BV161" s="144" t="str">
        <f t="shared" ca="1" si="5"/>
        <v/>
      </c>
    </row>
    <row r="162" spans="72:74" ht="21.75" customHeight="1" x14ac:dyDescent="0.25">
      <c r="BT162" s="144" t="b">
        <f t="shared" ca="1" si="4"/>
        <v>1</v>
      </c>
      <c r="BU162" s="144"/>
      <c r="BV162" s="144" t="str">
        <f t="shared" ca="1" si="5"/>
        <v/>
      </c>
    </row>
    <row r="163" spans="72:74" ht="21.75" customHeight="1" x14ac:dyDescent="0.25">
      <c r="BT163" s="144" t="b">
        <f t="shared" ca="1" si="4"/>
        <v>1</v>
      </c>
      <c r="BU163" s="144"/>
      <c r="BV163" s="144" t="str">
        <f t="shared" ca="1" si="5"/>
        <v/>
      </c>
    </row>
    <row r="164" spans="72:74" ht="21.75" customHeight="1" x14ac:dyDescent="0.25">
      <c r="BT164" s="144" t="b">
        <f t="shared" ca="1" si="4"/>
        <v>1</v>
      </c>
      <c r="BU164" s="144"/>
      <c r="BV164" s="144" t="str">
        <f t="shared" ca="1" si="5"/>
        <v/>
      </c>
    </row>
    <row r="165" spans="72:74" ht="21.75" customHeight="1" x14ac:dyDescent="0.25">
      <c r="BT165" s="144" t="b">
        <f t="shared" ca="1" si="4"/>
        <v>1</v>
      </c>
      <c r="BU165" s="144"/>
      <c r="BV165" s="144" t="str">
        <f t="shared" ca="1" si="5"/>
        <v/>
      </c>
    </row>
    <row r="166" spans="72:74" ht="21.75" customHeight="1" x14ac:dyDescent="0.25">
      <c r="BT166" s="144" t="b">
        <f t="shared" ca="1" si="4"/>
        <v>1</v>
      </c>
      <c r="BU166" s="144"/>
      <c r="BV166" s="144" t="str">
        <f t="shared" ca="1" si="5"/>
        <v/>
      </c>
    </row>
    <row r="167" spans="72:74" ht="21.75" customHeight="1" x14ac:dyDescent="0.25">
      <c r="BT167" s="144" t="b">
        <f t="shared" ca="1" si="4"/>
        <v>1</v>
      </c>
      <c r="BU167" s="144"/>
      <c r="BV167" s="144" t="str">
        <f t="shared" ca="1" si="5"/>
        <v/>
      </c>
    </row>
    <row r="168" spans="72:74" ht="21.75" customHeight="1" x14ac:dyDescent="0.25">
      <c r="BT168" s="144" t="b">
        <f t="shared" ca="1" si="4"/>
        <v>1</v>
      </c>
      <c r="BU168" s="144"/>
      <c r="BV168" s="144" t="str">
        <f t="shared" ca="1" si="5"/>
        <v/>
      </c>
    </row>
    <row r="169" spans="72:74" ht="21.75" customHeight="1" x14ac:dyDescent="0.25">
      <c r="BT169" s="144" t="b">
        <f t="shared" ca="1" si="4"/>
        <v>1</v>
      </c>
      <c r="BU169" s="144"/>
      <c r="BV169" s="144" t="str">
        <f t="shared" ca="1" si="5"/>
        <v/>
      </c>
    </row>
    <row r="170" spans="72:74" ht="21.75" customHeight="1" x14ac:dyDescent="0.25">
      <c r="BT170" s="144" t="b">
        <f t="shared" ca="1" si="4"/>
        <v>1</v>
      </c>
      <c r="BU170" s="144"/>
      <c r="BV170" s="144" t="str">
        <f t="shared" ca="1" si="5"/>
        <v/>
      </c>
    </row>
    <row r="171" spans="72:74" ht="21.75" customHeight="1" x14ac:dyDescent="0.25">
      <c r="BT171" s="144" t="b">
        <f t="shared" ca="1" si="4"/>
        <v>1</v>
      </c>
      <c r="BU171" s="144"/>
      <c r="BV171" s="144" t="str">
        <f t="shared" ca="1" si="5"/>
        <v/>
      </c>
    </row>
    <row r="172" spans="72:74" ht="21.75" customHeight="1" x14ac:dyDescent="0.25">
      <c r="BT172" s="144" t="b">
        <f t="shared" ca="1" si="4"/>
        <v>1</v>
      </c>
      <c r="BU172" s="144"/>
      <c r="BV172" s="144" t="str">
        <f t="shared" ca="1" si="5"/>
        <v/>
      </c>
    </row>
    <row r="173" spans="72:74" ht="21.75" customHeight="1" x14ac:dyDescent="0.25">
      <c r="BT173" s="144" t="b">
        <f t="shared" ca="1" si="4"/>
        <v>1</v>
      </c>
      <c r="BU173" s="144"/>
      <c r="BV173" s="144" t="str">
        <f t="shared" ca="1" si="5"/>
        <v/>
      </c>
    </row>
    <row r="174" spans="72:74" ht="21.75" customHeight="1" x14ac:dyDescent="0.25">
      <c r="BT174" s="144" t="b">
        <f t="shared" ca="1" si="4"/>
        <v>1</v>
      </c>
      <c r="BU174" s="144"/>
      <c r="BV174" s="144" t="str">
        <f t="shared" ca="1" si="5"/>
        <v/>
      </c>
    </row>
    <row r="175" spans="72:74" ht="21.75" customHeight="1" x14ac:dyDescent="0.25">
      <c r="BT175" s="144" t="b">
        <f t="shared" ca="1" si="4"/>
        <v>1</v>
      </c>
      <c r="BU175" s="144"/>
      <c r="BV175" s="144" t="str">
        <f t="shared" ca="1" si="5"/>
        <v/>
      </c>
    </row>
    <row r="176" spans="72:74" ht="21.75" customHeight="1" x14ac:dyDescent="0.25">
      <c r="BT176" s="144" t="b">
        <f t="shared" ca="1" si="4"/>
        <v>1</v>
      </c>
      <c r="BU176" s="144"/>
      <c r="BV176" s="144" t="str">
        <f t="shared" ca="1" si="5"/>
        <v/>
      </c>
    </row>
    <row r="177" spans="72:74" ht="21.75" customHeight="1" x14ac:dyDescent="0.25">
      <c r="BT177" s="144" t="b">
        <f t="shared" ca="1" si="4"/>
        <v>1</v>
      </c>
      <c r="BU177" s="144"/>
      <c r="BV177" s="144" t="str">
        <f t="shared" ca="1" si="5"/>
        <v/>
      </c>
    </row>
    <row r="178" spans="72:74" ht="21.75" customHeight="1" x14ac:dyDescent="0.25">
      <c r="BT178" s="144" t="b">
        <f t="shared" ca="1" si="4"/>
        <v>1</v>
      </c>
      <c r="BU178" s="144"/>
      <c r="BV178" s="144" t="str">
        <f t="shared" ca="1" si="5"/>
        <v/>
      </c>
    </row>
    <row r="179" spans="72:74" ht="21.75" customHeight="1" x14ac:dyDescent="0.25">
      <c r="BT179" s="144" t="b">
        <f t="shared" ca="1" si="4"/>
        <v>1</v>
      </c>
      <c r="BU179" s="144"/>
      <c r="BV179" s="144" t="str">
        <f t="shared" ca="1" si="5"/>
        <v/>
      </c>
    </row>
    <row r="180" spans="72:74" ht="21.75" customHeight="1" x14ac:dyDescent="0.25">
      <c r="BT180" s="144" t="b">
        <f t="shared" ca="1" si="4"/>
        <v>1</v>
      </c>
      <c r="BU180" s="144"/>
      <c r="BV180" s="144" t="str">
        <f t="shared" ca="1" si="5"/>
        <v/>
      </c>
    </row>
    <row r="181" spans="72:74" ht="21.75" customHeight="1" x14ac:dyDescent="0.25">
      <c r="BT181" s="144" t="b">
        <f t="shared" ca="1" si="4"/>
        <v>1</v>
      </c>
      <c r="BU181" s="144"/>
      <c r="BV181" s="144" t="str">
        <f t="shared" ca="1" si="5"/>
        <v/>
      </c>
    </row>
    <row r="182" spans="72:74" ht="21.75" customHeight="1" x14ac:dyDescent="0.25">
      <c r="BT182" s="144" t="b">
        <f t="shared" ca="1" si="4"/>
        <v>1</v>
      </c>
      <c r="BU182" s="144"/>
      <c r="BV182" s="144" t="str">
        <f t="shared" ca="1" si="5"/>
        <v/>
      </c>
    </row>
    <row r="183" spans="72:74" ht="21.75" customHeight="1" x14ac:dyDescent="0.25">
      <c r="BT183" s="144" t="b">
        <f t="shared" ca="1" si="4"/>
        <v>1</v>
      </c>
      <c r="BU183" s="144"/>
      <c r="BV183" s="144" t="str">
        <f t="shared" ca="1" si="5"/>
        <v/>
      </c>
    </row>
    <row r="184" spans="72:74" ht="21.75" customHeight="1" x14ac:dyDescent="0.25">
      <c r="BT184" s="144" t="b">
        <f t="shared" ca="1" si="4"/>
        <v>1</v>
      </c>
      <c r="BU184" s="144"/>
      <c r="BV184" s="144" t="str">
        <f t="shared" ca="1" si="5"/>
        <v/>
      </c>
    </row>
    <row r="185" spans="72:74" ht="21.75" customHeight="1" x14ac:dyDescent="0.25">
      <c r="BT185" s="144" t="b">
        <f t="shared" ca="1" si="4"/>
        <v>1</v>
      </c>
      <c r="BU185" s="144"/>
      <c r="BV185" s="144" t="str">
        <f t="shared" ca="1" si="5"/>
        <v/>
      </c>
    </row>
    <row r="186" spans="72:74" ht="21.75" customHeight="1" x14ac:dyDescent="0.25">
      <c r="BT186" s="144" t="b">
        <f t="shared" ca="1" si="4"/>
        <v>1</v>
      </c>
      <c r="BU186" s="144"/>
      <c r="BV186" s="144" t="str">
        <f t="shared" ca="1" si="5"/>
        <v/>
      </c>
    </row>
    <row r="187" spans="72:74" ht="21.75" customHeight="1" x14ac:dyDescent="0.25">
      <c r="BT187" s="144" t="b">
        <f t="shared" ca="1" si="4"/>
        <v>1</v>
      </c>
      <c r="BU187" s="144"/>
      <c r="BV187" s="144" t="str">
        <f t="shared" ca="1" si="5"/>
        <v/>
      </c>
    </row>
    <row r="188" spans="72:74" ht="21.75" customHeight="1" x14ac:dyDescent="0.25">
      <c r="BT188" s="144" t="b">
        <f t="shared" ca="1" si="4"/>
        <v>1</v>
      </c>
      <c r="BU188" s="144"/>
      <c r="BV188" s="144" t="str">
        <f t="shared" ca="1" si="5"/>
        <v/>
      </c>
    </row>
    <row r="189" spans="72:74" ht="21.75" customHeight="1" x14ac:dyDescent="0.25">
      <c r="BT189" s="144" t="b">
        <f t="shared" ca="1" si="4"/>
        <v>1</v>
      </c>
      <c r="BU189" s="144"/>
      <c r="BV189" s="144" t="str">
        <f t="shared" ca="1" si="5"/>
        <v/>
      </c>
    </row>
    <row r="190" spans="72:74" ht="21.75" customHeight="1" x14ac:dyDescent="0.25">
      <c r="BT190" s="144" t="b">
        <f t="shared" ca="1" si="4"/>
        <v>1</v>
      </c>
      <c r="BU190" s="144"/>
      <c r="BV190" s="144" t="str">
        <f t="shared" ca="1" si="5"/>
        <v/>
      </c>
    </row>
    <row r="191" spans="72:74" ht="21.75" customHeight="1" x14ac:dyDescent="0.25">
      <c r="BT191" s="144" t="b">
        <f t="shared" ca="1" si="4"/>
        <v>1</v>
      </c>
      <c r="BU191" s="144"/>
      <c r="BV191" s="144" t="str">
        <f t="shared" ca="1" si="5"/>
        <v/>
      </c>
    </row>
    <row r="192" spans="72:74" ht="21.75" customHeight="1" x14ac:dyDescent="0.25">
      <c r="BT192" s="144" t="b">
        <f t="shared" ca="1" si="4"/>
        <v>1</v>
      </c>
      <c r="BU192" s="144"/>
      <c r="BV192" s="144" t="str">
        <f t="shared" ca="1" si="5"/>
        <v/>
      </c>
    </row>
    <row r="193" spans="72:74" ht="21.75" customHeight="1" x14ac:dyDescent="0.25">
      <c r="BT193" s="144" t="b">
        <f t="shared" ca="1" si="4"/>
        <v>1</v>
      </c>
      <c r="BU193" s="144"/>
      <c r="BV193" s="144" t="str">
        <f t="shared" ca="1" si="5"/>
        <v/>
      </c>
    </row>
    <row r="194" spans="72:74" ht="21.75" customHeight="1" x14ac:dyDescent="0.25">
      <c r="BT194" s="144" t="b">
        <f t="shared" ca="1" si="4"/>
        <v>1</v>
      </c>
      <c r="BU194" s="144"/>
      <c r="BV194" s="144" t="str">
        <f t="shared" ca="1" si="5"/>
        <v/>
      </c>
    </row>
    <row r="195" spans="72:74" ht="21.75" customHeight="1" x14ac:dyDescent="0.25">
      <c r="BT195" s="144" t="b">
        <f t="shared" ref="BT195:BT258" ca="1" si="6">BA195&lt;(TODAY()-IF($BP$1,$BQ$1,365))</f>
        <v>1</v>
      </c>
      <c r="BU195" s="144"/>
      <c r="BV195" s="144" t="str">
        <f t="shared" ref="BV195:BV258" ca="1" si="7">IF(BT195,"",ROW())</f>
        <v/>
      </c>
    </row>
    <row r="196" spans="72:74" ht="21.75" customHeight="1" x14ac:dyDescent="0.25">
      <c r="BT196" s="144" t="b">
        <f t="shared" ca="1" si="6"/>
        <v>1</v>
      </c>
      <c r="BU196" s="144"/>
      <c r="BV196" s="144" t="str">
        <f t="shared" ca="1" si="7"/>
        <v/>
      </c>
    </row>
    <row r="197" spans="72:74" ht="21.75" customHeight="1" x14ac:dyDescent="0.25">
      <c r="BT197" s="144" t="b">
        <f t="shared" ca="1" si="6"/>
        <v>1</v>
      </c>
      <c r="BU197" s="144"/>
      <c r="BV197" s="144" t="str">
        <f t="shared" ca="1" si="7"/>
        <v/>
      </c>
    </row>
    <row r="198" spans="72:74" ht="21.75" customHeight="1" x14ac:dyDescent="0.25">
      <c r="BT198" s="144" t="b">
        <f t="shared" ca="1" si="6"/>
        <v>1</v>
      </c>
      <c r="BU198" s="144"/>
      <c r="BV198" s="144" t="str">
        <f t="shared" ca="1" si="7"/>
        <v/>
      </c>
    </row>
    <row r="199" spans="72:74" ht="21.75" customHeight="1" x14ac:dyDescent="0.25">
      <c r="BT199" s="144" t="b">
        <f t="shared" ca="1" si="6"/>
        <v>1</v>
      </c>
      <c r="BU199" s="144"/>
      <c r="BV199" s="144" t="str">
        <f t="shared" ca="1" si="7"/>
        <v/>
      </c>
    </row>
    <row r="200" spans="72:74" ht="21.75" customHeight="1" x14ac:dyDescent="0.25">
      <c r="BT200" s="144" t="b">
        <f t="shared" ca="1" si="6"/>
        <v>1</v>
      </c>
      <c r="BU200" s="144"/>
      <c r="BV200" s="144" t="str">
        <f t="shared" ca="1" si="7"/>
        <v/>
      </c>
    </row>
    <row r="201" spans="72:74" ht="21.75" customHeight="1" x14ac:dyDescent="0.25">
      <c r="BT201" s="144" t="b">
        <f t="shared" ca="1" si="6"/>
        <v>1</v>
      </c>
      <c r="BU201" s="144"/>
      <c r="BV201" s="144" t="str">
        <f t="shared" ca="1" si="7"/>
        <v/>
      </c>
    </row>
    <row r="202" spans="72:74" ht="21.75" customHeight="1" x14ac:dyDescent="0.25">
      <c r="BT202" s="144" t="b">
        <f t="shared" ca="1" si="6"/>
        <v>1</v>
      </c>
      <c r="BU202" s="144"/>
      <c r="BV202" s="144" t="str">
        <f t="shared" ca="1" si="7"/>
        <v/>
      </c>
    </row>
    <row r="203" spans="72:74" ht="21.75" customHeight="1" x14ac:dyDescent="0.25">
      <c r="BT203" s="144" t="b">
        <f t="shared" ca="1" si="6"/>
        <v>1</v>
      </c>
      <c r="BU203" s="144"/>
      <c r="BV203" s="144" t="str">
        <f t="shared" ca="1" si="7"/>
        <v/>
      </c>
    </row>
    <row r="204" spans="72:74" ht="21.75" customHeight="1" x14ac:dyDescent="0.25">
      <c r="BT204" s="144" t="b">
        <f t="shared" ca="1" si="6"/>
        <v>1</v>
      </c>
      <c r="BU204" s="144"/>
      <c r="BV204" s="144" t="str">
        <f t="shared" ca="1" si="7"/>
        <v/>
      </c>
    </row>
    <row r="205" spans="72:74" ht="21.75" customHeight="1" x14ac:dyDescent="0.25">
      <c r="BT205" s="144" t="b">
        <f t="shared" ca="1" si="6"/>
        <v>1</v>
      </c>
      <c r="BU205" s="144"/>
      <c r="BV205" s="144" t="str">
        <f t="shared" ca="1" si="7"/>
        <v/>
      </c>
    </row>
    <row r="206" spans="72:74" ht="21.75" customHeight="1" x14ac:dyDescent="0.25">
      <c r="BT206" s="144" t="b">
        <f t="shared" ca="1" si="6"/>
        <v>1</v>
      </c>
      <c r="BU206" s="144"/>
      <c r="BV206" s="144" t="str">
        <f t="shared" ca="1" si="7"/>
        <v/>
      </c>
    </row>
    <row r="207" spans="72:74" ht="21.75" customHeight="1" x14ac:dyDescent="0.25">
      <c r="BT207" s="144" t="b">
        <f t="shared" ca="1" si="6"/>
        <v>1</v>
      </c>
      <c r="BU207" s="144"/>
      <c r="BV207" s="144" t="str">
        <f t="shared" ca="1" si="7"/>
        <v/>
      </c>
    </row>
    <row r="208" spans="72:74" ht="21.75" customHeight="1" x14ac:dyDescent="0.25">
      <c r="BT208" s="144" t="b">
        <f t="shared" ca="1" si="6"/>
        <v>1</v>
      </c>
      <c r="BU208" s="144"/>
      <c r="BV208" s="144" t="str">
        <f t="shared" ca="1" si="7"/>
        <v/>
      </c>
    </row>
    <row r="209" spans="72:74" ht="21.75" customHeight="1" x14ac:dyDescent="0.25">
      <c r="BT209" s="144" t="b">
        <f t="shared" ca="1" si="6"/>
        <v>1</v>
      </c>
      <c r="BU209" s="144"/>
      <c r="BV209" s="144" t="str">
        <f t="shared" ca="1" si="7"/>
        <v/>
      </c>
    </row>
    <row r="210" spans="72:74" ht="21.75" customHeight="1" x14ac:dyDescent="0.25">
      <c r="BT210" s="144" t="b">
        <f t="shared" ca="1" si="6"/>
        <v>1</v>
      </c>
      <c r="BU210" s="144"/>
      <c r="BV210" s="144" t="str">
        <f t="shared" ca="1" si="7"/>
        <v/>
      </c>
    </row>
    <row r="211" spans="72:74" ht="21.75" customHeight="1" x14ac:dyDescent="0.25">
      <c r="BT211" s="144" t="b">
        <f t="shared" ca="1" si="6"/>
        <v>1</v>
      </c>
      <c r="BU211" s="144"/>
      <c r="BV211" s="144" t="str">
        <f t="shared" ca="1" si="7"/>
        <v/>
      </c>
    </row>
    <row r="212" spans="72:74" ht="21.75" customHeight="1" x14ac:dyDescent="0.25">
      <c r="BT212" s="144" t="b">
        <f t="shared" ca="1" si="6"/>
        <v>1</v>
      </c>
      <c r="BU212" s="144"/>
      <c r="BV212" s="144" t="str">
        <f t="shared" ca="1" si="7"/>
        <v/>
      </c>
    </row>
    <row r="213" spans="72:74" ht="21.75" customHeight="1" x14ac:dyDescent="0.25">
      <c r="BT213" s="144" t="b">
        <f t="shared" ca="1" si="6"/>
        <v>1</v>
      </c>
      <c r="BU213" s="144"/>
      <c r="BV213" s="144" t="str">
        <f t="shared" ca="1" si="7"/>
        <v/>
      </c>
    </row>
    <row r="214" spans="72:74" ht="21.75" customHeight="1" x14ac:dyDescent="0.25">
      <c r="BT214" s="144" t="b">
        <f t="shared" ca="1" si="6"/>
        <v>1</v>
      </c>
      <c r="BU214" s="144"/>
      <c r="BV214" s="144" t="str">
        <f t="shared" ca="1" si="7"/>
        <v/>
      </c>
    </row>
    <row r="215" spans="72:74" ht="21.75" customHeight="1" x14ac:dyDescent="0.25">
      <c r="BT215" s="144" t="b">
        <f t="shared" ca="1" si="6"/>
        <v>1</v>
      </c>
      <c r="BU215" s="144"/>
      <c r="BV215" s="144" t="str">
        <f t="shared" ca="1" si="7"/>
        <v/>
      </c>
    </row>
    <row r="216" spans="72:74" ht="21.75" customHeight="1" x14ac:dyDescent="0.25">
      <c r="BT216" s="144" t="b">
        <f t="shared" ca="1" si="6"/>
        <v>1</v>
      </c>
      <c r="BU216" s="144"/>
      <c r="BV216" s="144" t="str">
        <f t="shared" ca="1" si="7"/>
        <v/>
      </c>
    </row>
    <row r="217" spans="72:74" ht="21.75" customHeight="1" x14ac:dyDescent="0.25">
      <c r="BT217" s="144" t="b">
        <f t="shared" ca="1" si="6"/>
        <v>1</v>
      </c>
      <c r="BU217" s="144"/>
      <c r="BV217" s="144" t="str">
        <f t="shared" ca="1" si="7"/>
        <v/>
      </c>
    </row>
    <row r="218" spans="72:74" ht="21.75" customHeight="1" x14ac:dyDescent="0.25">
      <c r="BT218" s="144" t="b">
        <f t="shared" ca="1" si="6"/>
        <v>1</v>
      </c>
      <c r="BU218" s="144"/>
      <c r="BV218" s="144" t="str">
        <f t="shared" ca="1" si="7"/>
        <v/>
      </c>
    </row>
    <row r="219" spans="72:74" ht="21.75" customHeight="1" x14ac:dyDescent="0.25">
      <c r="BT219" s="144" t="b">
        <f t="shared" ca="1" si="6"/>
        <v>1</v>
      </c>
      <c r="BU219" s="144"/>
      <c r="BV219" s="144" t="str">
        <f t="shared" ca="1" si="7"/>
        <v/>
      </c>
    </row>
    <row r="220" spans="72:74" ht="21.75" customHeight="1" x14ac:dyDescent="0.25">
      <c r="BT220" s="144" t="b">
        <f t="shared" ca="1" si="6"/>
        <v>1</v>
      </c>
      <c r="BU220" s="144"/>
      <c r="BV220" s="144" t="str">
        <f t="shared" ca="1" si="7"/>
        <v/>
      </c>
    </row>
    <row r="221" spans="72:74" ht="21.75" customHeight="1" x14ac:dyDescent="0.25">
      <c r="BT221" s="144" t="b">
        <f t="shared" ca="1" si="6"/>
        <v>1</v>
      </c>
      <c r="BU221" s="144"/>
      <c r="BV221" s="144" t="str">
        <f t="shared" ca="1" si="7"/>
        <v/>
      </c>
    </row>
    <row r="222" spans="72:74" ht="21.75" customHeight="1" x14ac:dyDescent="0.25">
      <c r="BT222" s="144" t="b">
        <f t="shared" ca="1" si="6"/>
        <v>1</v>
      </c>
      <c r="BU222" s="144"/>
      <c r="BV222" s="144" t="str">
        <f t="shared" ca="1" si="7"/>
        <v/>
      </c>
    </row>
    <row r="223" spans="72:74" ht="21.75" customHeight="1" x14ac:dyDescent="0.25">
      <c r="BT223" s="144" t="b">
        <f t="shared" ca="1" si="6"/>
        <v>1</v>
      </c>
      <c r="BU223" s="144"/>
      <c r="BV223" s="144" t="str">
        <f t="shared" ca="1" si="7"/>
        <v/>
      </c>
    </row>
    <row r="224" spans="72:74" ht="21.75" customHeight="1" x14ac:dyDescent="0.25">
      <c r="BT224" s="144" t="b">
        <f t="shared" ca="1" si="6"/>
        <v>1</v>
      </c>
      <c r="BU224" s="144"/>
      <c r="BV224" s="144" t="str">
        <f t="shared" ca="1" si="7"/>
        <v/>
      </c>
    </row>
    <row r="225" spans="72:74" ht="21.75" customHeight="1" x14ac:dyDescent="0.25">
      <c r="BT225" s="144" t="b">
        <f t="shared" ca="1" si="6"/>
        <v>1</v>
      </c>
      <c r="BU225" s="144"/>
      <c r="BV225" s="144" t="str">
        <f t="shared" ca="1" si="7"/>
        <v/>
      </c>
    </row>
    <row r="226" spans="72:74" ht="21.75" customHeight="1" x14ac:dyDescent="0.25">
      <c r="BT226" s="144" t="b">
        <f t="shared" ca="1" si="6"/>
        <v>1</v>
      </c>
      <c r="BU226" s="144"/>
      <c r="BV226" s="144" t="str">
        <f t="shared" ca="1" si="7"/>
        <v/>
      </c>
    </row>
    <row r="227" spans="72:74" ht="21.75" customHeight="1" x14ac:dyDescent="0.25">
      <c r="BT227" s="144" t="b">
        <f t="shared" ca="1" si="6"/>
        <v>1</v>
      </c>
      <c r="BU227" s="144"/>
      <c r="BV227" s="144" t="str">
        <f t="shared" ca="1" si="7"/>
        <v/>
      </c>
    </row>
    <row r="228" spans="72:74" ht="21.75" customHeight="1" x14ac:dyDescent="0.25">
      <c r="BT228" s="144" t="b">
        <f t="shared" ca="1" si="6"/>
        <v>1</v>
      </c>
      <c r="BU228" s="144"/>
      <c r="BV228" s="144" t="str">
        <f t="shared" ca="1" si="7"/>
        <v/>
      </c>
    </row>
    <row r="229" spans="72:74" ht="21.75" customHeight="1" x14ac:dyDescent="0.25">
      <c r="BT229" s="144" t="b">
        <f t="shared" ca="1" si="6"/>
        <v>1</v>
      </c>
      <c r="BU229" s="144"/>
      <c r="BV229" s="144" t="str">
        <f t="shared" ca="1" si="7"/>
        <v/>
      </c>
    </row>
    <row r="230" spans="72:74" ht="21.75" customHeight="1" x14ac:dyDescent="0.25">
      <c r="BT230" s="144" t="b">
        <f t="shared" ca="1" si="6"/>
        <v>1</v>
      </c>
      <c r="BU230" s="144"/>
      <c r="BV230" s="144" t="str">
        <f t="shared" ca="1" si="7"/>
        <v/>
      </c>
    </row>
    <row r="231" spans="72:74" ht="21.75" customHeight="1" x14ac:dyDescent="0.25">
      <c r="BT231" s="144" t="b">
        <f t="shared" ca="1" si="6"/>
        <v>1</v>
      </c>
      <c r="BU231" s="144"/>
      <c r="BV231" s="144" t="str">
        <f t="shared" ca="1" si="7"/>
        <v/>
      </c>
    </row>
    <row r="232" spans="72:74" ht="21.75" customHeight="1" x14ac:dyDescent="0.25">
      <c r="BT232" s="144" t="b">
        <f t="shared" ca="1" si="6"/>
        <v>1</v>
      </c>
      <c r="BU232" s="144"/>
      <c r="BV232" s="144" t="str">
        <f t="shared" ca="1" si="7"/>
        <v/>
      </c>
    </row>
    <row r="233" spans="72:74" ht="21.75" customHeight="1" x14ac:dyDescent="0.25">
      <c r="BT233" s="144" t="b">
        <f t="shared" ca="1" si="6"/>
        <v>1</v>
      </c>
      <c r="BU233" s="144"/>
      <c r="BV233" s="144" t="str">
        <f t="shared" ca="1" si="7"/>
        <v/>
      </c>
    </row>
    <row r="234" spans="72:74" ht="21.75" customHeight="1" x14ac:dyDescent="0.25">
      <c r="BT234" s="144" t="b">
        <f t="shared" ca="1" si="6"/>
        <v>1</v>
      </c>
      <c r="BU234" s="144"/>
      <c r="BV234" s="144" t="str">
        <f t="shared" ca="1" si="7"/>
        <v/>
      </c>
    </row>
    <row r="235" spans="72:74" ht="21.75" customHeight="1" x14ac:dyDescent="0.25">
      <c r="BT235" s="144" t="b">
        <f t="shared" ca="1" si="6"/>
        <v>1</v>
      </c>
      <c r="BU235" s="144"/>
      <c r="BV235" s="144" t="str">
        <f t="shared" ca="1" si="7"/>
        <v/>
      </c>
    </row>
    <row r="236" spans="72:74" ht="21.75" customHeight="1" x14ac:dyDescent="0.25">
      <c r="BT236" s="144" t="b">
        <f t="shared" ca="1" si="6"/>
        <v>1</v>
      </c>
      <c r="BU236" s="144"/>
      <c r="BV236" s="144" t="str">
        <f t="shared" ca="1" si="7"/>
        <v/>
      </c>
    </row>
    <row r="237" spans="72:74" ht="21.75" customHeight="1" x14ac:dyDescent="0.25">
      <c r="BT237" s="144" t="b">
        <f t="shared" ca="1" si="6"/>
        <v>1</v>
      </c>
      <c r="BU237" s="144"/>
      <c r="BV237" s="144" t="str">
        <f t="shared" ca="1" si="7"/>
        <v/>
      </c>
    </row>
    <row r="238" spans="72:74" ht="21.75" customHeight="1" x14ac:dyDescent="0.25">
      <c r="BT238" s="144" t="b">
        <f t="shared" ca="1" si="6"/>
        <v>1</v>
      </c>
      <c r="BU238" s="144"/>
      <c r="BV238" s="144" t="str">
        <f t="shared" ca="1" si="7"/>
        <v/>
      </c>
    </row>
    <row r="239" spans="72:74" ht="21.75" customHeight="1" x14ac:dyDescent="0.25">
      <c r="BT239" s="144" t="b">
        <f t="shared" ca="1" si="6"/>
        <v>1</v>
      </c>
      <c r="BU239" s="144"/>
      <c r="BV239" s="144" t="str">
        <f t="shared" ca="1" si="7"/>
        <v/>
      </c>
    </row>
    <row r="240" spans="72:74" ht="21.75" customHeight="1" x14ac:dyDescent="0.25">
      <c r="BT240" s="144" t="b">
        <f t="shared" ca="1" si="6"/>
        <v>1</v>
      </c>
      <c r="BU240" s="144"/>
      <c r="BV240" s="144" t="str">
        <f t="shared" ca="1" si="7"/>
        <v/>
      </c>
    </row>
    <row r="241" spans="72:74" ht="21.75" customHeight="1" x14ac:dyDescent="0.25">
      <c r="BT241" s="144" t="b">
        <f t="shared" ca="1" si="6"/>
        <v>1</v>
      </c>
      <c r="BU241" s="144"/>
      <c r="BV241" s="144" t="str">
        <f t="shared" ca="1" si="7"/>
        <v/>
      </c>
    </row>
    <row r="242" spans="72:74" ht="21.75" customHeight="1" x14ac:dyDescent="0.25">
      <c r="BT242" s="144" t="b">
        <f t="shared" ca="1" si="6"/>
        <v>1</v>
      </c>
      <c r="BU242" s="144"/>
      <c r="BV242" s="144" t="str">
        <f t="shared" ca="1" si="7"/>
        <v/>
      </c>
    </row>
    <row r="243" spans="72:74" ht="21.75" customHeight="1" x14ac:dyDescent="0.25">
      <c r="BT243" s="144" t="b">
        <f t="shared" ca="1" si="6"/>
        <v>1</v>
      </c>
      <c r="BU243" s="144"/>
      <c r="BV243" s="144" t="str">
        <f t="shared" ca="1" si="7"/>
        <v/>
      </c>
    </row>
    <row r="244" spans="72:74" ht="21.75" customHeight="1" x14ac:dyDescent="0.25">
      <c r="BT244" s="144" t="b">
        <f t="shared" ca="1" si="6"/>
        <v>1</v>
      </c>
      <c r="BU244" s="144"/>
      <c r="BV244" s="144" t="str">
        <f t="shared" ca="1" si="7"/>
        <v/>
      </c>
    </row>
    <row r="245" spans="72:74" ht="21.75" customHeight="1" x14ac:dyDescent="0.25">
      <c r="BT245" s="144" t="b">
        <f t="shared" ca="1" si="6"/>
        <v>1</v>
      </c>
      <c r="BU245" s="144"/>
      <c r="BV245" s="144" t="str">
        <f t="shared" ca="1" si="7"/>
        <v/>
      </c>
    </row>
    <row r="246" spans="72:74" ht="21.75" customHeight="1" x14ac:dyDescent="0.25">
      <c r="BT246" s="144" t="b">
        <f t="shared" ca="1" si="6"/>
        <v>1</v>
      </c>
      <c r="BU246" s="144"/>
      <c r="BV246" s="144" t="str">
        <f t="shared" ca="1" si="7"/>
        <v/>
      </c>
    </row>
    <row r="247" spans="72:74" ht="21.75" customHeight="1" x14ac:dyDescent="0.25">
      <c r="BT247" s="144" t="b">
        <f t="shared" ca="1" si="6"/>
        <v>1</v>
      </c>
      <c r="BU247" s="144"/>
      <c r="BV247" s="144" t="str">
        <f t="shared" ca="1" si="7"/>
        <v/>
      </c>
    </row>
    <row r="248" spans="72:74" ht="21.75" customHeight="1" x14ac:dyDescent="0.25">
      <c r="BT248" s="144" t="b">
        <f t="shared" ca="1" si="6"/>
        <v>1</v>
      </c>
      <c r="BU248" s="144"/>
      <c r="BV248" s="144" t="str">
        <f t="shared" ca="1" si="7"/>
        <v/>
      </c>
    </row>
    <row r="249" spans="72:74" ht="21.75" customHeight="1" x14ac:dyDescent="0.25">
      <c r="BT249" s="144" t="b">
        <f t="shared" ca="1" si="6"/>
        <v>1</v>
      </c>
      <c r="BU249" s="144"/>
      <c r="BV249" s="144" t="str">
        <f t="shared" ca="1" si="7"/>
        <v/>
      </c>
    </row>
    <row r="250" spans="72:74" ht="21.75" customHeight="1" x14ac:dyDescent="0.25">
      <c r="BT250" s="144" t="b">
        <f t="shared" ca="1" si="6"/>
        <v>1</v>
      </c>
      <c r="BU250" s="144"/>
      <c r="BV250" s="144" t="str">
        <f t="shared" ca="1" si="7"/>
        <v/>
      </c>
    </row>
    <row r="251" spans="72:74" ht="21.75" customHeight="1" x14ac:dyDescent="0.25">
      <c r="BT251" s="144" t="b">
        <f t="shared" ca="1" si="6"/>
        <v>1</v>
      </c>
      <c r="BU251" s="144"/>
      <c r="BV251" s="144" t="str">
        <f t="shared" ca="1" si="7"/>
        <v/>
      </c>
    </row>
    <row r="252" spans="72:74" ht="21.75" customHeight="1" x14ac:dyDescent="0.25">
      <c r="BT252" s="144" t="b">
        <f t="shared" ca="1" si="6"/>
        <v>1</v>
      </c>
      <c r="BU252" s="144"/>
      <c r="BV252" s="144" t="str">
        <f t="shared" ca="1" si="7"/>
        <v/>
      </c>
    </row>
    <row r="253" spans="72:74" ht="21.75" customHeight="1" x14ac:dyDescent="0.25">
      <c r="BT253" s="144" t="b">
        <f t="shared" ca="1" si="6"/>
        <v>1</v>
      </c>
      <c r="BU253" s="144"/>
      <c r="BV253" s="144" t="str">
        <f t="shared" ca="1" si="7"/>
        <v/>
      </c>
    </row>
    <row r="254" spans="72:74" ht="21.75" customHeight="1" x14ac:dyDescent="0.25">
      <c r="BT254" s="144" t="b">
        <f t="shared" ca="1" si="6"/>
        <v>1</v>
      </c>
      <c r="BU254" s="144"/>
      <c r="BV254" s="144" t="str">
        <f t="shared" ca="1" si="7"/>
        <v/>
      </c>
    </row>
    <row r="255" spans="72:74" ht="21.75" customHeight="1" x14ac:dyDescent="0.25">
      <c r="BT255" s="144" t="b">
        <f t="shared" ca="1" si="6"/>
        <v>1</v>
      </c>
      <c r="BU255" s="144"/>
      <c r="BV255" s="144" t="str">
        <f t="shared" ca="1" si="7"/>
        <v/>
      </c>
    </row>
    <row r="256" spans="72:74" ht="21.75" customHeight="1" x14ac:dyDescent="0.25">
      <c r="BT256" s="144" t="b">
        <f t="shared" ca="1" si="6"/>
        <v>1</v>
      </c>
      <c r="BU256" s="144"/>
      <c r="BV256" s="144" t="str">
        <f t="shared" ca="1" si="7"/>
        <v/>
      </c>
    </row>
    <row r="257" spans="72:74" ht="21.75" customHeight="1" x14ac:dyDescent="0.25">
      <c r="BT257" s="144" t="b">
        <f t="shared" ca="1" si="6"/>
        <v>1</v>
      </c>
      <c r="BU257" s="144"/>
      <c r="BV257" s="144" t="str">
        <f t="shared" ca="1" si="7"/>
        <v/>
      </c>
    </row>
    <row r="258" spans="72:74" ht="21.75" customHeight="1" x14ac:dyDescent="0.25">
      <c r="BT258" s="144" t="b">
        <f t="shared" ca="1" si="6"/>
        <v>1</v>
      </c>
      <c r="BU258" s="144"/>
      <c r="BV258" s="144" t="str">
        <f t="shared" ca="1" si="7"/>
        <v/>
      </c>
    </row>
    <row r="259" spans="72:74" ht="21.75" customHeight="1" x14ac:dyDescent="0.25">
      <c r="BT259" s="144" t="b">
        <f t="shared" ref="BT259:BT322" ca="1" si="8">BA259&lt;(TODAY()-IF($BP$1,$BQ$1,365))</f>
        <v>1</v>
      </c>
      <c r="BU259" s="144"/>
      <c r="BV259" s="144" t="str">
        <f t="shared" ref="BV259:BV322" ca="1" si="9">IF(BT259,"",ROW())</f>
        <v/>
      </c>
    </row>
    <row r="260" spans="72:74" ht="21.75" customHeight="1" x14ac:dyDescent="0.25">
      <c r="BT260" s="144" t="b">
        <f t="shared" ca="1" si="8"/>
        <v>1</v>
      </c>
      <c r="BU260" s="144"/>
      <c r="BV260" s="144" t="str">
        <f t="shared" ca="1" si="9"/>
        <v/>
      </c>
    </row>
    <row r="261" spans="72:74" ht="21.75" customHeight="1" x14ac:dyDescent="0.25">
      <c r="BT261" s="144" t="b">
        <f t="shared" ca="1" si="8"/>
        <v>1</v>
      </c>
      <c r="BU261" s="144"/>
      <c r="BV261" s="144" t="str">
        <f t="shared" ca="1" si="9"/>
        <v/>
      </c>
    </row>
    <row r="262" spans="72:74" ht="21.75" customHeight="1" x14ac:dyDescent="0.25">
      <c r="BT262" s="144" t="b">
        <f t="shared" ca="1" si="8"/>
        <v>1</v>
      </c>
      <c r="BU262" s="144"/>
      <c r="BV262" s="144" t="str">
        <f t="shared" ca="1" si="9"/>
        <v/>
      </c>
    </row>
    <row r="263" spans="72:74" ht="21.75" customHeight="1" x14ac:dyDescent="0.25">
      <c r="BT263" s="144" t="b">
        <f t="shared" ca="1" si="8"/>
        <v>1</v>
      </c>
      <c r="BU263" s="144"/>
      <c r="BV263" s="144" t="str">
        <f t="shared" ca="1" si="9"/>
        <v/>
      </c>
    </row>
    <row r="264" spans="72:74" ht="21.75" customHeight="1" x14ac:dyDescent="0.25">
      <c r="BT264" s="144" t="b">
        <f t="shared" ca="1" si="8"/>
        <v>1</v>
      </c>
      <c r="BU264" s="144"/>
      <c r="BV264" s="144" t="str">
        <f t="shared" ca="1" si="9"/>
        <v/>
      </c>
    </row>
    <row r="265" spans="72:74" ht="21.75" customHeight="1" x14ac:dyDescent="0.25">
      <c r="BT265" s="144" t="b">
        <f t="shared" ca="1" si="8"/>
        <v>1</v>
      </c>
      <c r="BU265" s="144"/>
      <c r="BV265" s="144" t="str">
        <f t="shared" ca="1" si="9"/>
        <v/>
      </c>
    </row>
    <row r="266" spans="72:74" ht="21.75" customHeight="1" x14ac:dyDescent="0.25">
      <c r="BT266" s="144" t="b">
        <f t="shared" ca="1" si="8"/>
        <v>1</v>
      </c>
      <c r="BU266" s="144"/>
      <c r="BV266" s="144" t="str">
        <f t="shared" ca="1" si="9"/>
        <v/>
      </c>
    </row>
    <row r="267" spans="72:74" ht="21.75" customHeight="1" x14ac:dyDescent="0.25">
      <c r="BT267" s="144" t="b">
        <f t="shared" ca="1" si="8"/>
        <v>1</v>
      </c>
      <c r="BU267" s="144"/>
      <c r="BV267" s="144" t="str">
        <f t="shared" ca="1" si="9"/>
        <v/>
      </c>
    </row>
    <row r="268" spans="72:74" ht="21.75" customHeight="1" x14ac:dyDescent="0.25">
      <c r="BT268" s="144" t="b">
        <f t="shared" ca="1" si="8"/>
        <v>1</v>
      </c>
      <c r="BU268" s="144"/>
      <c r="BV268" s="144" t="str">
        <f t="shared" ca="1" si="9"/>
        <v/>
      </c>
    </row>
    <row r="269" spans="72:74" ht="21.75" customHeight="1" x14ac:dyDescent="0.25">
      <c r="BT269" s="144" t="b">
        <f t="shared" ca="1" si="8"/>
        <v>1</v>
      </c>
      <c r="BU269" s="144"/>
      <c r="BV269" s="144" t="str">
        <f t="shared" ca="1" si="9"/>
        <v/>
      </c>
    </row>
    <row r="270" spans="72:74" ht="21.75" customHeight="1" x14ac:dyDescent="0.25">
      <c r="BT270" s="144" t="b">
        <f t="shared" ca="1" si="8"/>
        <v>1</v>
      </c>
      <c r="BU270" s="144"/>
      <c r="BV270" s="144" t="str">
        <f t="shared" ca="1" si="9"/>
        <v/>
      </c>
    </row>
    <row r="271" spans="72:74" ht="21.75" customHeight="1" x14ac:dyDescent="0.25">
      <c r="BT271" s="144" t="b">
        <f t="shared" ca="1" si="8"/>
        <v>1</v>
      </c>
      <c r="BU271" s="144"/>
      <c r="BV271" s="144" t="str">
        <f t="shared" ca="1" si="9"/>
        <v/>
      </c>
    </row>
    <row r="272" spans="72:74" ht="21.75" customHeight="1" x14ac:dyDescent="0.25">
      <c r="BT272" s="144" t="b">
        <f t="shared" ca="1" si="8"/>
        <v>1</v>
      </c>
      <c r="BU272" s="144"/>
      <c r="BV272" s="144" t="str">
        <f t="shared" ca="1" si="9"/>
        <v/>
      </c>
    </row>
    <row r="273" spans="72:74" ht="21.75" customHeight="1" x14ac:dyDescent="0.25">
      <c r="BT273" s="144" t="b">
        <f t="shared" ca="1" si="8"/>
        <v>1</v>
      </c>
      <c r="BU273" s="144"/>
      <c r="BV273" s="144" t="str">
        <f t="shared" ca="1" si="9"/>
        <v/>
      </c>
    </row>
    <row r="274" spans="72:74" ht="21.75" customHeight="1" x14ac:dyDescent="0.25">
      <c r="BT274" s="144" t="b">
        <f t="shared" ca="1" si="8"/>
        <v>1</v>
      </c>
      <c r="BU274" s="144"/>
      <c r="BV274" s="144" t="str">
        <f t="shared" ca="1" si="9"/>
        <v/>
      </c>
    </row>
    <row r="275" spans="72:74" ht="21.75" customHeight="1" x14ac:dyDescent="0.25">
      <c r="BT275" s="144" t="b">
        <f t="shared" ca="1" si="8"/>
        <v>1</v>
      </c>
      <c r="BU275" s="144"/>
      <c r="BV275" s="144" t="str">
        <f t="shared" ca="1" si="9"/>
        <v/>
      </c>
    </row>
    <row r="276" spans="72:74" ht="21.75" customHeight="1" x14ac:dyDescent="0.25">
      <c r="BT276" s="144" t="b">
        <f t="shared" ca="1" si="8"/>
        <v>1</v>
      </c>
      <c r="BU276" s="144"/>
      <c r="BV276" s="144" t="str">
        <f t="shared" ca="1" si="9"/>
        <v/>
      </c>
    </row>
    <row r="277" spans="72:74" ht="21.75" customHeight="1" x14ac:dyDescent="0.25">
      <c r="BT277" s="144" t="b">
        <f t="shared" ca="1" si="8"/>
        <v>1</v>
      </c>
      <c r="BU277" s="144"/>
      <c r="BV277" s="144" t="str">
        <f t="shared" ca="1" si="9"/>
        <v/>
      </c>
    </row>
    <row r="278" spans="72:74" ht="21.75" customHeight="1" x14ac:dyDescent="0.25">
      <c r="BT278" s="144" t="b">
        <f t="shared" ca="1" si="8"/>
        <v>1</v>
      </c>
      <c r="BU278" s="144"/>
      <c r="BV278" s="144" t="str">
        <f t="shared" ca="1" si="9"/>
        <v/>
      </c>
    </row>
    <row r="279" spans="72:74" ht="21.75" customHeight="1" x14ac:dyDescent="0.25">
      <c r="BT279" s="144" t="b">
        <f t="shared" ca="1" si="8"/>
        <v>1</v>
      </c>
      <c r="BU279" s="144"/>
      <c r="BV279" s="144" t="str">
        <f t="shared" ca="1" si="9"/>
        <v/>
      </c>
    </row>
    <row r="280" spans="72:74" ht="21.75" customHeight="1" x14ac:dyDescent="0.25">
      <c r="BT280" s="144" t="b">
        <f t="shared" ca="1" si="8"/>
        <v>1</v>
      </c>
      <c r="BU280" s="144"/>
      <c r="BV280" s="144" t="str">
        <f t="shared" ca="1" si="9"/>
        <v/>
      </c>
    </row>
    <row r="281" spans="72:74" ht="21.75" customHeight="1" x14ac:dyDescent="0.25">
      <c r="BT281" s="144" t="b">
        <f t="shared" ca="1" si="8"/>
        <v>1</v>
      </c>
      <c r="BU281" s="144"/>
      <c r="BV281" s="144" t="str">
        <f t="shared" ca="1" si="9"/>
        <v/>
      </c>
    </row>
    <row r="282" spans="72:74" ht="21.75" customHeight="1" x14ac:dyDescent="0.25">
      <c r="BT282" s="144" t="b">
        <f t="shared" ca="1" si="8"/>
        <v>1</v>
      </c>
      <c r="BU282" s="144"/>
      <c r="BV282" s="144" t="str">
        <f t="shared" ca="1" si="9"/>
        <v/>
      </c>
    </row>
    <row r="283" spans="72:74" ht="21.75" customHeight="1" x14ac:dyDescent="0.25">
      <c r="BT283" s="144" t="b">
        <f t="shared" ca="1" si="8"/>
        <v>1</v>
      </c>
      <c r="BU283" s="144"/>
      <c r="BV283" s="144" t="str">
        <f t="shared" ca="1" si="9"/>
        <v/>
      </c>
    </row>
    <row r="284" spans="72:74" ht="21.75" customHeight="1" x14ac:dyDescent="0.25">
      <c r="BT284" s="144" t="b">
        <f t="shared" ca="1" si="8"/>
        <v>1</v>
      </c>
      <c r="BU284" s="144"/>
      <c r="BV284" s="144" t="str">
        <f t="shared" ca="1" si="9"/>
        <v/>
      </c>
    </row>
    <row r="285" spans="72:74" ht="21.75" customHeight="1" x14ac:dyDescent="0.25">
      <c r="BT285" s="144" t="b">
        <f t="shared" ca="1" si="8"/>
        <v>1</v>
      </c>
      <c r="BU285" s="144"/>
      <c r="BV285" s="144" t="str">
        <f t="shared" ca="1" si="9"/>
        <v/>
      </c>
    </row>
    <row r="286" spans="72:74" ht="21.75" customHeight="1" x14ac:dyDescent="0.25">
      <c r="BT286" s="144" t="b">
        <f t="shared" ca="1" si="8"/>
        <v>1</v>
      </c>
      <c r="BU286" s="144"/>
      <c r="BV286" s="144" t="str">
        <f t="shared" ca="1" si="9"/>
        <v/>
      </c>
    </row>
    <row r="287" spans="72:74" ht="21.75" customHeight="1" x14ac:dyDescent="0.25">
      <c r="BT287" s="144" t="b">
        <f t="shared" ca="1" si="8"/>
        <v>1</v>
      </c>
      <c r="BU287" s="144"/>
      <c r="BV287" s="144" t="str">
        <f t="shared" ca="1" si="9"/>
        <v/>
      </c>
    </row>
    <row r="288" spans="72:74" ht="21.75" customHeight="1" x14ac:dyDescent="0.25">
      <c r="BT288" s="144" t="b">
        <f t="shared" ca="1" si="8"/>
        <v>1</v>
      </c>
      <c r="BU288" s="144"/>
      <c r="BV288" s="144" t="str">
        <f t="shared" ca="1" si="9"/>
        <v/>
      </c>
    </row>
    <row r="289" spans="72:74" ht="21.75" customHeight="1" x14ac:dyDescent="0.25">
      <c r="BT289" s="144" t="b">
        <f t="shared" ca="1" si="8"/>
        <v>1</v>
      </c>
      <c r="BU289" s="144"/>
      <c r="BV289" s="144" t="str">
        <f t="shared" ca="1" si="9"/>
        <v/>
      </c>
    </row>
    <row r="290" spans="72:74" ht="21.75" customHeight="1" x14ac:dyDescent="0.25">
      <c r="BT290" s="144" t="b">
        <f t="shared" ca="1" si="8"/>
        <v>1</v>
      </c>
      <c r="BU290" s="144"/>
      <c r="BV290" s="144" t="str">
        <f t="shared" ca="1" si="9"/>
        <v/>
      </c>
    </row>
    <row r="291" spans="72:74" ht="21.75" customHeight="1" x14ac:dyDescent="0.25">
      <c r="BT291" s="144" t="b">
        <f t="shared" ca="1" si="8"/>
        <v>1</v>
      </c>
      <c r="BU291" s="144"/>
      <c r="BV291" s="144" t="str">
        <f t="shared" ca="1" si="9"/>
        <v/>
      </c>
    </row>
    <row r="292" spans="72:74" ht="21.75" customHeight="1" x14ac:dyDescent="0.25">
      <c r="BT292" s="144" t="b">
        <f t="shared" ca="1" si="8"/>
        <v>1</v>
      </c>
      <c r="BU292" s="144"/>
      <c r="BV292" s="144" t="str">
        <f t="shared" ca="1" si="9"/>
        <v/>
      </c>
    </row>
    <row r="293" spans="72:74" ht="21.75" customHeight="1" x14ac:dyDescent="0.25">
      <c r="BT293" s="144" t="b">
        <f t="shared" ca="1" si="8"/>
        <v>1</v>
      </c>
      <c r="BU293" s="144"/>
      <c r="BV293" s="144" t="str">
        <f t="shared" ca="1" si="9"/>
        <v/>
      </c>
    </row>
    <row r="294" spans="72:74" ht="21.75" customHeight="1" x14ac:dyDescent="0.25">
      <c r="BT294" s="144" t="b">
        <f t="shared" ca="1" si="8"/>
        <v>1</v>
      </c>
      <c r="BU294" s="144"/>
      <c r="BV294" s="144" t="str">
        <f t="shared" ca="1" si="9"/>
        <v/>
      </c>
    </row>
    <row r="295" spans="72:74" ht="21.75" customHeight="1" x14ac:dyDescent="0.25">
      <c r="BT295" s="144" t="b">
        <f t="shared" ca="1" si="8"/>
        <v>1</v>
      </c>
      <c r="BU295" s="144"/>
      <c r="BV295" s="144" t="str">
        <f t="shared" ca="1" si="9"/>
        <v/>
      </c>
    </row>
    <row r="296" spans="72:74" ht="21.75" customHeight="1" x14ac:dyDescent="0.25">
      <c r="BT296" s="144" t="b">
        <f t="shared" ca="1" si="8"/>
        <v>1</v>
      </c>
      <c r="BU296" s="144"/>
      <c r="BV296" s="144" t="str">
        <f t="shared" ca="1" si="9"/>
        <v/>
      </c>
    </row>
    <row r="297" spans="72:74" ht="21.75" customHeight="1" x14ac:dyDescent="0.25">
      <c r="BT297" s="144" t="b">
        <f t="shared" ca="1" si="8"/>
        <v>1</v>
      </c>
      <c r="BU297" s="144"/>
      <c r="BV297" s="144" t="str">
        <f t="shared" ca="1" si="9"/>
        <v/>
      </c>
    </row>
    <row r="298" spans="72:74" ht="21.75" customHeight="1" x14ac:dyDescent="0.25">
      <c r="BT298" s="144" t="b">
        <f t="shared" ca="1" si="8"/>
        <v>1</v>
      </c>
      <c r="BU298" s="144"/>
      <c r="BV298" s="144" t="str">
        <f t="shared" ca="1" si="9"/>
        <v/>
      </c>
    </row>
    <row r="299" spans="72:74" ht="21.75" customHeight="1" x14ac:dyDescent="0.25">
      <c r="BT299" s="144" t="b">
        <f t="shared" ca="1" si="8"/>
        <v>1</v>
      </c>
      <c r="BU299" s="144"/>
      <c r="BV299" s="144" t="str">
        <f t="shared" ca="1" si="9"/>
        <v/>
      </c>
    </row>
    <row r="300" spans="72:74" ht="21.75" customHeight="1" x14ac:dyDescent="0.25">
      <c r="BT300" s="144" t="b">
        <f t="shared" ca="1" si="8"/>
        <v>1</v>
      </c>
      <c r="BU300" s="144"/>
      <c r="BV300" s="144" t="str">
        <f t="shared" ca="1" si="9"/>
        <v/>
      </c>
    </row>
    <row r="301" spans="72:74" ht="21.75" customHeight="1" x14ac:dyDescent="0.25">
      <c r="BT301" s="144" t="b">
        <f t="shared" ca="1" si="8"/>
        <v>1</v>
      </c>
      <c r="BU301" s="144"/>
      <c r="BV301" s="144" t="str">
        <f t="shared" ca="1" si="9"/>
        <v/>
      </c>
    </row>
    <row r="302" spans="72:74" ht="21.75" customHeight="1" x14ac:dyDescent="0.25">
      <c r="BT302" s="144" t="b">
        <f t="shared" ca="1" si="8"/>
        <v>1</v>
      </c>
      <c r="BU302" s="144"/>
      <c r="BV302" s="144" t="str">
        <f t="shared" ca="1" si="9"/>
        <v/>
      </c>
    </row>
    <row r="303" spans="72:74" ht="21.75" customHeight="1" x14ac:dyDescent="0.25">
      <c r="BT303" s="144" t="b">
        <f t="shared" ca="1" si="8"/>
        <v>1</v>
      </c>
      <c r="BU303" s="144"/>
      <c r="BV303" s="144" t="str">
        <f t="shared" ca="1" si="9"/>
        <v/>
      </c>
    </row>
    <row r="304" spans="72:74" ht="21.75" customHeight="1" x14ac:dyDescent="0.25">
      <c r="BT304" s="144" t="b">
        <f t="shared" ca="1" si="8"/>
        <v>1</v>
      </c>
      <c r="BU304" s="144"/>
      <c r="BV304" s="144" t="str">
        <f t="shared" ca="1" si="9"/>
        <v/>
      </c>
    </row>
    <row r="305" spans="72:74" ht="21.75" customHeight="1" x14ac:dyDescent="0.25">
      <c r="BT305" s="144" t="b">
        <f t="shared" ca="1" si="8"/>
        <v>1</v>
      </c>
      <c r="BU305" s="144"/>
      <c r="BV305" s="144" t="str">
        <f t="shared" ca="1" si="9"/>
        <v/>
      </c>
    </row>
    <row r="306" spans="72:74" ht="21.75" customHeight="1" x14ac:dyDescent="0.25">
      <c r="BT306" s="144" t="b">
        <f t="shared" ca="1" si="8"/>
        <v>1</v>
      </c>
      <c r="BU306" s="144"/>
      <c r="BV306" s="144" t="str">
        <f t="shared" ca="1" si="9"/>
        <v/>
      </c>
    </row>
    <row r="307" spans="72:74" ht="21.75" customHeight="1" x14ac:dyDescent="0.25">
      <c r="BT307" s="144" t="b">
        <f t="shared" ca="1" si="8"/>
        <v>1</v>
      </c>
      <c r="BU307" s="144"/>
      <c r="BV307" s="144" t="str">
        <f t="shared" ca="1" si="9"/>
        <v/>
      </c>
    </row>
    <row r="308" spans="72:74" ht="21.75" customHeight="1" x14ac:dyDescent="0.25">
      <c r="BT308" s="144" t="b">
        <f t="shared" ca="1" si="8"/>
        <v>1</v>
      </c>
      <c r="BU308" s="144"/>
      <c r="BV308" s="144" t="str">
        <f t="shared" ca="1" si="9"/>
        <v/>
      </c>
    </row>
    <row r="309" spans="72:74" ht="21.75" customHeight="1" x14ac:dyDescent="0.25">
      <c r="BT309" s="144" t="b">
        <f t="shared" ca="1" si="8"/>
        <v>1</v>
      </c>
      <c r="BU309" s="144"/>
      <c r="BV309" s="144" t="str">
        <f t="shared" ca="1" si="9"/>
        <v/>
      </c>
    </row>
    <row r="310" spans="72:74" ht="21.75" customHeight="1" x14ac:dyDescent="0.25">
      <c r="BT310" s="144" t="b">
        <f t="shared" ca="1" si="8"/>
        <v>1</v>
      </c>
      <c r="BU310" s="144"/>
      <c r="BV310" s="144" t="str">
        <f t="shared" ca="1" si="9"/>
        <v/>
      </c>
    </row>
    <row r="311" spans="72:74" ht="21.75" customHeight="1" x14ac:dyDescent="0.25">
      <c r="BT311" s="144" t="b">
        <f t="shared" ca="1" si="8"/>
        <v>1</v>
      </c>
      <c r="BU311" s="144"/>
      <c r="BV311" s="144" t="str">
        <f t="shared" ca="1" si="9"/>
        <v/>
      </c>
    </row>
    <row r="312" spans="72:74" ht="21.75" customHeight="1" x14ac:dyDescent="0.25">
      <c r="BT312" s="144" t="b">
        <f t="shared" ca="1" si="8"/>
        <v>1</v>
      </c>
      <c r="BU312" s="144"/>
      <c r="BV312" s="144" t="str">
        <f t="shared" ca="1" si="9"/>
        <v/>
      </c>
    </row>
    <row r="313" spans="72:74" ht="21.75" customHeight="1" x14ac:dyDescent="0.25">
      <c r="BT313" s="144" t="b">
        <f t="shared" ca="1" si="8"/>
        <v>1</v>
      </c>
      <c r="BU313" s="144"/>
      <c r="BV313" s="144" t="str">
        <f t="shared" ca="1" si="9"/>
        <v/>
      </c>
    </row>
    <row r="314" spans="72:74" ht="21.75" customHeight="1" x14ac:dyDescent="0.25">
      <c r="BT314" s="144" t="b">
        <f t="shared" ca="1" si="8"/>
        <v>1</v>
      </c>
      <c r="BU314" s="144"/>
      <c r="BV314" s="144" t="str">
        <f t="shared" ca="1" si="9"/>
        <v/>
      </c>
    </row>
    <row r="315" spans="72:74" ht="21.75" customHeight="1" x14ac:dyDescent="0.25">
      <c r="BT315" s="144" t="b">
        <f t="shared" ca="1" si="8"/>
        <v>1</v>
      </c>
      <c r="BU315" s="144"/>
      <c r="BV315" s="144" t="str">
        <f t="shared" ca="1" si="9"/>
        <v/>
      </c>
    </row>
    <row r="316" spans="72:74" ht="21.75" customHeight="1" x14ac:dyDescent="0.25">
      <c r="BT316" s="144" t="b">
        <f t="shared" ca="1" si="8"/>
        <v>1</v>
      </c>
      <c r="BU316" s="144"/>
      <c r="BV316" s="144" t="str">
        <f t="shared" ca="1" si="9"/>
        <v/>
      </c>
    </row>
    <row r="317" spans="72:74" ht="21.75" customHeight="1" x14ac:dyDescent="0.25">
      <c r="BT317" s="144" t="b">
        <f t="shared" ca="1" si="8"/>
        <v>1</v>
      </c>
      <c r="BU317" s="144"/>
      <c r="BV317" s="144" t="str">
        <f t="shared" ca="1" si="9"/>
        <v/>
      </c>
    </row>
    <row r="318" spans="72:74" ht="21.75" customHeight="1" x14ac:dyDescent="0.25">
      <c r="BT318" s="144" t="b">
        <f t="shared" ca="1" si="8"/>
        <v>1</v>
      </c>
      <c r="BU318" s="144"/>
      <c r="BV318" s="144" t="str">
        <f t="shared" ca="1" si="9"/>
        <v/>
      </c>
    </row>
    <row r="319" spans="72:74" ht="21.75" customHeight="1" x14ac:dyDescent="0.25">
      <c r="BT319" s="144" t="b">
        <f t="shared" ca="1" si="8"/>
        <v>1</v>
      </c>
      <c r="BU319" s="144"/>
      <c r="BV319" s="144" t="str">
        <f t="shared" ca="1" si="9"/>
        <v/>
      </c>
    </row>
    <row r="320" spans="72:74" ht="21.75" customHeight="1" x14ac:dyDescent="0.25">
      <c r="BT320" s="144" t="b">
        <f t="shared" ca="1" si="8"/>
        <v>1</v>
      </c>
      <c r="BU320" s="144"/>
      <c r="BV320" s="144" t="str">
        <f t="shared" ca="1" si="9"/>
        <v/>
      </c>
    </row>
    <row r="321" spans="72:74" ht="21.75" customHeight="1" x14ac:dyDescent="0.25">
      <c r="BT321" s="144" t="b">
        <f t="shared" ca="1" si="8"/>
        <v>1</v>
      </c>
      <c r="BU321" s="144"/>
      <c r="BV321" s="144" t="str">
        <f t="shared" ca="1" si="9"/>
        <v/>
      </c>
    </row>
    <row r="322" spans="72:74" ht="21.75" customHeight="1" x14ac:dyDescent="0.25">
      <c r="BT322" s="144" t="b">
        <f t="shared" ca="1" si="8"/>
        <v>1</v>
      </c>
      <c r="BU322" s="144"/>
      <c r="BV322" s="144" t="str">
        <f t="shared" ca="1" si="9"/>
        <v/>
      </c>
    </row>
    <row r="323" spans="72:74" ht="21.75" customHeight="1" x14ac:dyDescent="0.25">
      <c r="BT323" s="144" t="b">
        <f t="shared" ref="BT323:BT386" ca="1" si="10">BA323&lt;(TODAY()-IF($BP$1,$BQ$1,365))</f>
        <v>1</v>
      </c>
      <c r="BU323" s="144"/>
      <c r="BV323" s="144" t="str">
        <f t="shared" ref="BV323:BV386" ca="1" si="11">IF(BT323,"",ROW())</f>
        <v/>
      </c>
    </row>
    <row r="324" spans="72:74" ht="21.75" customHeight="1" x14ac:dyDescent="0.25">
      <c r="BT324" s="144" t="b">
        <f t="shared" ca="1" si="10"/>
        <v>1</v>
      </c>
      <c r="BU324" s="144"/>
      <c r="BV324" s="144" t="str">
        <f t="shared" ca="1" si="11"/>
        <v/>
      </c>
    </row>
    <row r="325" spans="72:74" ht="21.75" customHeight="1" x14ac:dyDescent="0.25">
      <c r="BT325" s="144" t="b">
        <f t="shared" ca="1" si="10"/>
        <v>1</v>
      </c>
      <c r="BU325" s="144"/>
      <c r="BV325" s="144" t="str">
        <f t="shared" ca="1" si="11"/>
        <v/>
      </c>
    </row>
    <row r="326" spans="72:74" ht="21.75" customHeight="1" x14ac:dyDescent="0.25">
      <c r="BT326" s="144" t="b">
        <f t="shared" ca="1" si="10"/>
        <v>1</v>
      </c>
      <c r="BU326" s="144"/>
      <c r="BV326" s="144" t="str">
        <f t="shared" ca="1" si="11"/>
        <v/>
      </c>
    </row>
    <row r="327" spans="72:74" ht="21.75" customHeight="1" x14ac:dyDescent="0.25">
      <c r="BT327" s="144" t="b">
        <f t="shared" ca="1" si="10"/>
        <v>1</v>
      </c>
      <c r="BU327" s="144"/>
      <c r="BV327" s="144" t="str">
        <f t="shared" ca="1" si="11"/>
        <v/>
      </c>
    </row>
    <row r="328" spans="72:74" ht="21.75" customHeight="1" x14ac:dyDescent="0.25">
      <c r="BT328" s="144" t="b">
        <f t="shared" ca="1" si="10"/>
        <v>1</v>
      </c>
      <c r="BU328" s="144"/>
      <c r="BV328" s="144" t="str">
        <f t="shared" ca="1" si="11"/>
        <v/>
      </c>
    </row>
    <row r="329" spans="72:74" ht="21.75" customHeight="1" x14ac:dyDescent="0.25">
      <c r="BT329" s="144" t="b">
        <f t="shared" ca="1" si="10"/>
        <v>1</v>
      </c>
      <c r="BU329" s="144"/>
      <c r="BV329" s="144" t="str">
        <f t="shared" ca="1" si="11"/>
        <v/>
      </c>
    </row>
    <row r="330" spans="72:74" ht="21.75" customHeight="1" x14ac:dyDescent="0.25">
      <c r="BT330" s="144" t="b">
        <f t="shared" ca="1" si="10"/>
        <v>1</v>
      </c>
      <c r="BU330" s="144"/>
      <c r="BV330" s="144" t="str">
        <f t="shared" ca="1" si="11"/>
        <v/>
      </c>
    </row>
    <row r="331" spans="72:74" ht="21.75" customHeight="1" x14ac:dyDescent="0.25">
      <c r="BT331" s="144" t="b">
        <f t="shared" ca="1" si="10"/>
        <v>1</v>
      </c>
      <c r="BU331" s="144"/>
      <c r="BV331" s="144" t="str">
        <f t="shared" ca="1" si="11"/>
        <v/>
      </c>
    </row>
    <row r="332" spans="72:74" ht="21.75" customHeight="1" x14ac:dyDescent="0.25">
      <c r="BT332" s="144" t="b">
        <f t="shared" ca="1" si="10"/>
        <v>1</v>
      </c>
      <c r="BU332" s="144"/>
      <c r="BV332" s="144" t="str">
        <f t="shared" ca="1" si="11"/>
        <v/>
      </c>
    </row>
    <row r="333" spans="72:74" ht="21.75" customHeight="1" x14ac:dyDescent="0.25">
      <c r="BT333" s="144" t="b">
        <f t="shared" ca="1" si="10"/>
        <v>1</v>
      </c>
      <c r="BU333" s="144"/>
      <c r="BV333" s="144" t="str">
        <f t="shared" ca="1" si="11"/>
        <v/>
      </c>
    </row>
    <row r="334" spans="72:74" ht="21.75" customHeight="1" x14ac:dyDescent="0.25">
      <c r="BT334" s="144" t="b">
        <f t="shared" ca="1" si="10"/>
        <v>1</v>
      </c>
      <c r="BU334" s="144"/>
      <c r="BV334" s="144" t="str">
        <f t="shared" ca="1" si="11"/>
        <v/>
      </c>
    </row>
    <row r="335" spans="72:74" ht="21.75" customHeight="1" x14ac:dyDescent="0.25">
      <c r="BT335" s="144" t="b">
        <f t="shared" ca="1" si="10"/>
        <v>1</v>
      </c>
      <c r="BU335" s="144"/>
      <c r="BV335" s="144" t="str">
        <f t="shared" ca="1" si="11"/>
        <v/>
      </c>
    </row>
    <row r="336" spans="72:74" ht="21.75" customHeight="1" x14ac:dyDescent="0.25">
      <c r="BT336" s="144" t="b">
        <f t="shared" ca="1" si="10"/>
        <v>1</v>
      </c>
      <c r="BU336" s="144"/>
      <c r="BV336" s="144" t="str">
        <f t="shared" ca="1" si="11"/>
        <v/>
      </c>
    </row>
    <row r="337" spans="72:74" ht="21.75" customHeight="1" x14ac:dyDescent="0.25">
      <c r="BT337" s="144" t="b">
        <f t="shared" ca="1" si="10"/>
        <v>1</v>
      </c>
      <c r="BU337" s="144"/>
      <c r="BV337" s="144" t="str">
        <f t="shared" ca="1" si="11"/>
        <v/>
      </c>
    </row>
    <row r="338" spans="72:74" ht="21.75" customHeight="1" x14ac:dyDescent="0.25">
      <c r="BT338" s="144" t="b">
        <f t="shared" ca="1" si="10"/>
        <v>1</v>
      </c>
      <c r="BU338" s="144"/>
      <c r="BV338" s="144" t="str">
        <f t="shared" ca="1" si="11"/>
        <v/>
      </c>
    </row>
    <row r="339" spans="72:74" ht="21.75" customHeight="1" x14ac:dyDescent="0.25">
      <c r="BT339" s="144" t="b">
        <f t="shared" ca="1" si="10"/>
        <v>1</v>
      </c>
      <c r="BU339" s="144"/>
      <c r="BV339" s="144" t="str">
        <f t="shared" ca="1" si="11"/>
        <v/>
      </c>
    </row>
    <row r="340" spans="72:74" ht="21.75" customHeight="1" x14ac:dyDescent="0.25">
      <c r="BT340" s="144" t="b">
        <f t="shared" ca="1" si="10"/>
        <v>1</v>
      </c>
      <c r="BU340" s="144"/>
      <c r="BV340" s="144" t="str">
        <f t="shared" ca="1" si="11"/>
        <v/>
      </c>
    </row>
    <row r="341" spans="72:74" ht="21.75" customHeight="1" x14ac:dyDescent="0.25">
      <c r="BT341" s="144" t="b">
        <f t="shared" ca="1" si="10"/>
        <v>1</v>
      </c>
      <c r="BU341" s="144"/>
      <c r="BV341" s="144" t="str">
        <f t="shared" ca="1" si="11"/>
        <v/>
      </c>
    </row>
    <row r="342" spans="72:74" ht="21.75" customHeight="1" x14ac:dyDescent="0.25">
      <c r="BT342" s="144" t="b">
        <f t="shared" ca="1" si="10"/>
        <v>1</v>
      </c>
      <c r="BU342" s="144"/>
      <c r="BV342" s="144" t="str">
        <f t="shared" ca="1" si="11"/>
        <v/>
      </c>
    </row>
    <row r="343" spans="72:74" ht="21.75" customHeight="1" x14ac:dyDescent="0.25">
      <c r="BT343" s="144" t="b">
        <f t="shared" ca="1" si="10"/>
        <v>1</v>
      </c>
      <c r="BU343" s="144"/>
      <c r="BV343" s="144" t="str">
        <f t="shared" ca="1" si="11"/>
        <v/>
      </c>
    </row>
    <row r="344" spans="72:74" ht="21.75" customHeight="1" x14ac:dyDescent="0.25">
      <c r="BT344" s="144" t="b">
        <f t="shared" ca="1" si="10"/>
        <v>1</v>
      </c>
      <c r="BU344" s="144"/>
      <c r="BV344" s="144" t="str">
        <f t="shared" ca="1" si="11"/>
        <v/>
      </c>
    </row>
    <row r="345" spans="72:74" ht="21.75" customHeight="1" x14ac:dyDescent="0.25">
      <c r="BT345" s="144" t="b">
        <f t="shared" ca="1" si="10"/>
        <v>1</v>
      </c>
      <c r="BU345" s="144"/>
      <c r="BV345" s="144" t="str">
        <f t="shared" ca="1" si="11"/>
        <v/>
      </c>
    </row>
    <row r="346" spans="72:74" ht="21.75" customHeight="1" x14ac:dyDescent="0.25">
      <c r="BT346" s="144" t="b">
        <f t="shared" ca="1" si="10"/>
        <v>1</v>
      </c>
      <c r="BU346" s="144"/>
      <c r="BV346" s="144" t="str">
        <f t="shared" ca="1" si="11"/>
        <v/>
      </c>
    </row>
    <row r="347" spans="72:74" ht="21.75" customHeight="1" x14ac:dyDescent="0.25">
      <c r="BT347" s="144" t="b">
        <f t="shared" ca="1" si="10"/>
        <v>1</v>
      </c>
      <c r="BU347" s="144"/>
      <c r="BV347" s="144" t="str">
        <f t="shared" ca="1" si="11"/>
        <v/>
      </c>
    </row>
    <row r="348" spans="72:74" ht="21.75" customHeight="1" x14ac:dyDescent="0.25">
      <c r="BT348" s="144" t="b">
        <f t="shared" ca="1" si="10"/>
        <v>1</v>
      </c>
      <c r="BU348" s="144"/>
      <c r="BV348" s="144" t="str">
        <f t="shared" ca="1" si="11"/>
        <v/>
      </c>
    </row>
    <row r="349" spans="72:74" ht="21.75" customHeight="1" x14ac:dyDescent="0.25">
      <c r="BT349" s="144" t="b">
        <f t="shared" ca="1" si="10"/>
        <v>1</v>
      </c>
      <c r="BU349" s="144"/>
      <c r="BV349" s="144" t="str">
        <f t="shared" ca="1" si="11"/>
        <v/>
      </c>
    </row>
    <row r="350" spans="72:74" ht="21.75" customHeight="1" x14ac:dyDescent="0.25">
      <c r="BT350" s="144" t="b">
        <f t="shared" ca="1" si="10"/>
        <v>1</v>
      </c>
      <c r="BU350" s="144"/>
      <c r="BV350" s="144" t="str">
        <f t="shared" ca="1" si="11"/>
        <v/>
      </c>
    </row>
    <row r="351" spans="72:74" ht="21.75" customHeight="1" x14ac:dyDescent="0.25">
      <c r="BT351" s="144" t="b">
        <f t="shared" ca="1" si="10"/>
        <v>1</v>
      </c>
      <c r="BU351" s="144"/>
      <c r="BV351" s="144" t="str">
        <f t="shared" ca="1" si="11"/>
        <v/>
      </c>
    </row>
    <row r="352" spans="72:74" ht="21.75" customHeight="1" x14ac:dyDescent="0.25">
      <c r="BT352" s="144" t="b">
        <f t="shared" ca="1" si="10"/>
        <v>1</v>
      </c>
      <c r="BU352" s="144"/>
      <c r="BV352" s="144" t="str">
        <f t="shared" ca="1" si="11"/>
        <v/>
      </c>
    </row>
    <row r="353" spans="72:74" ht="21.75" customHeight="1" x14ac:dyDescent="0.25">
      <c r="BT353" s="144" t="b">
        <f t="shared" ca="1" si="10"/>
        <v>1</v>
      </c>
      <c r="BU353" s="144"/>
      <c r="BV353" s="144" t="str">
        <f t="shared" ca="1" si="11"/>
        <v/>
      </c>
    </row>
    <row r="354" spans="72:74" ht="21.75" customHeight="1" x14ac:dyDescent="0.25">
      <c r="BT354" s="144" t="b">
        <f t="shared" ca="1" si="10"/>
        <v>1</v>
      </c>
      <c r="BU354" s="144"/>
      <c r="BV354" s="144" t="str">
        <f t="shared" ca="1" si="11"/>
        <v/>
      </c>
    </row>
    <row r="355" spans="72:74" ht="21.75" customHeight="1" x14ac:dyDescent="0.25">
      <c r="BT355" s="144" t="b">
        <f t="shared" ca="1" si="10"/>
        <v>1</v>
      </c>
      <c r="BU355" s="144"/>
      <c r="BV355" s="144" t="str">
        <f t="shared" ca="1" si="11"/>
        <v/>
      </c>
    </row>
    <row r="356" spans="72:74" ht="21.75" customHeight="1" x14ac:dyDescent="0.25">
      <c r="BT356" s="144" t="b">
        <f t="shared" ca="1" si="10"/>
        <v>1</v>
      </c>
      <c r="BU356" s="144"/>
      <c r="BV356" s="144" t="str">
        <f t="shared" ca="1" si="11"/>
        <v/>
      </c>
    </row>
    <row r="357" spans="72:74" ht="21.75" customHeight="1" x14ac:dyDescent="0.25">
      <c r="BT357" s="144" t="b">
        <f t="shared" ca="1" si="10"/>
        <v>1</v>
      </c>
      <c r="BU357" s="144"/>
      <c r="BV357" s="144" t="str">
        <f t="shared" ca="1" si="11"/>
        <v/>
      </c>
    </row>
    <row r="358" spans="72:74" ht="21.75" customHeight="1" x14ac:dyDescent="0.25">
      <c r="BT358" s="144" t="b">
        <f t="shared" ca="1" si="10"/>
        <v>1</v>
      </c>
      <c r="BU358" s="144"/>
      <c r="BV358" s="144" t="str">
        <f t="shared" ca="1" si="11"/>
        <v/>
      </c>
    </row>
    <row r="359" spans="72:74" ht="21.75" customHeight="1" x14ac:dyDescent="0.25">
      <c r="BT359" s="144" t="b">
        <f t="shared" ca="1" si="10"/>
        <v>1</v>
      </c>
      <c r="BU359" s="144"/>
      <c r="BV359" s="144" t="str">
        <f t="shared" ca="1" si="11"/>
        <v/>
      </c>
    </row>
    <row r="360" spans="72:74" ht="21.75" customHeight="1" x14ac:dyDescent="0.25">
      <c r="BT360" s="144" t="b">
        <f t="shared" ca="1" si="10"/>
        <v>1</v>
      </c>
      <c r="BU360" s="144"/>
      <c r="BV360" s="144" t="str">
        <f t="shared" ca="1" si="11"/>
        <v/>
      </c>
    </row>
    <row r="361" spans="72:74" ht="21.75" customHeight="1" x14ac:dyDescent="0.25">
      <c r="BT361" s="144" t="b">
        <f t="shared" ca="1" si="10"/>
        <v>1</v>
      </c>
      <c r="BU361" s="144"/>
      <c r="BV361" s="144" t="str">
        <f t="shared" ca="1" si="11"/>
        <v/>
      </c>
    </row>
    <row r="362" spans="72:74" ht="21.75" customHeight="1" x14ac:dyDescent="0.25">
      <c r="BT362" s="144" t="b">
        <f t="shared" ca="1" si="10"/>
        <v>1</v>
      </c>
      <c r="BU362" s="144"/>
      <c r="BV362" s="144" t="str">
        <f t="shared" ca="1" si="11"/>
        <v/>
      </c>
    </row>
    <row r="363" spans="72:74" ht="21.75" customHeight="1" x14ac:dyDescent="0.25">
      <c r="BT363" s="144" t="b">
        <f t="shared" ca="1" si="10"/>
        <v>1</v>
      </c>
      <c r="BU363" s="144"/>
      <c r="BV363" s="144" t="str">
        <f t="shared" ca="1" si="11"/>
        <v/>
      </c>
    </row>
    <row r="364" spans="72:74" ht="21.75" customHeight="1" x14ac:dyDescent="0.25">
      <c r="BT364" s="144" t="b">
        <f t="shared" ca="1" si="10"/>
        <v>1</v>
      </c>
      <c r="BU364" s="144"/>
      <c r="BV364" s="144" t="str">
        <f t="shared" ca="1" si="11"/>
        <v/>
      </c>
    </row>
    <row r="365" spans="72:74" ht="21.75" customHeight="1" x14ac:dyDescent="0.25">
      <c r="BT365" s="144" t="b">
        <f t="shared" ca="1" si="10"/>
        <v>1</v>
      </c>
      <c r="BU365" s="144"/>
      <c r="BV365" s="144" t="str">
        <f t="shared" ca="1" si="11"/>
        <v/>
      </c>
    </row>
    <row r="366" spans="72:74" ht="21.75" customHeight="1" x14ac:dyDescent="0.25">
      <c r="BT366" s="144" t="b">
        <f t="shared" ca="1" si="10"/>
        <v>1</v>
      </c>
      <c r="BU366" s="144"/>
      <c r="BV366" s="144" t="str">
        <f t="shared" ca="1" si="11"/>
        <v/>
      </c>
    </row>
    <row r="367" spans="72:74" ht="21.75" customHeight="1" x14ac:dyDescent="0.25">
      <c r="BT367" s="144" t="b">
        <f t="shared" ca="1" si="10"/>
        <v>1</v>
      </c>
      <c r="BU367" s="144"/>
      <c r="BV367" s="144" t="str">
        <f t="shared" ca="1" si="11"/>
        <v/>
      </c>
    </row>
    <row r="368" spans="72:74" ht="21.75" customHeight="1" x14ac:dyDescent="0.25">
      <c r="BT368" s="144" t="b">
        <f t="shared" ca="1" si="10"/>
        <v>1</v>
      </c>
      <c r="BU368" s="144"/>
      <c r="BV368" s="144" t="str">
        <f t="shared" ca="1" si="11"/>
        <v/>
      </c>
    </row>
    <row r="369" spans="72:74" ht="21.75" customHeight="1" x14ac:dyDescent="0.25">
      <c r="BT369" s="144" t="b">
        <f t="shared" ca="1" si="10"/>
        <v>1</v>
      </c>
      <c r="BU369" s="144"/>
      <c r="BV369" s="144" t="str">
        <f t="shared" ca="1" si="11"/>
        <v/>
      </c>
    </row>
    <row r="370" spans="72:74" ht="21.75" customHeight="1" x14ac:dyDescent="0.25">
      <c r="BT370" s="144" t="b">
        <f t="shared" ca="1" si="10"/>
        <v>1</v>
      </c>
      <c r="BU370" s="144"/>
      <c r="BV370" s="144" t="str">
        <f t="shared" ca="1" si="11"/>
        <v/>
      </c>
    </row>
    <row r="371" spans="72:74" ht="21.75" customHeight="1" x14ac:dyDescent="0.25">
      <c r="BT371" s="144" t="b">
        <f t="shared" ca="1" si="10"/>
        <v>1</v>
      </c>
      <c r="BU371" s="144"/>
      <c r="BV371" s="144" t="str">
        <f t="shared" ca="1" si="11"/>
        <v/>
      </c>
    </row>
    <row r="372" spans="72:74" ht="21.75" customHeight="1" x14ac:dyDescent="0.25">
      <c r="BT372" s="144" t="b">
        <f t="shared" ca="1" si="10"/>
        <v>1</v>
      </c>
      <c r="BU372" s="144"/>
      <c r="BV372" s="144" t="str">
        <f t="shared" ca="1" si="11"/>
        <v/>
      </c>
    </row>
    <row r="373" spans="72:74" ht="21.75" customHeight="1" x14ac:dyDescent="0.25">
      <c r="BT373" s="144" t="b">
        <f t="shared" ca="1" si="10"/>
        <v>1</v>
      </c>
      <c r="BU373" s="144"/>
      <c r="BV373" s="144" t="str">
        <f t="shared" ca="1" si="11"/>
        <v/>
      </c>
    </row>
    <row r="374" spans="72:74" ht="21.75" customHeight="1" x14ac:dyDescent="0.25">
      <c r="BT374" s="144" t="b">
        <f t="shared" ca="1" si="10"/>
        <v>1</v>
      </c>
      <c r="BU374" s="144"/>
      <c r="BV374" s="144" t="str">
        <f t="shared" ca="1" si="11"/>
        <v/>
      </c>
    </row>
    <row r="375" spans="72:74" ht="21.75" customHeight="1" x14ac:dyDescent="0.25">
      <c r="BT375" s="144" t="b">
        <f t="shared" ca="1" si="10"/>
        <v>1</v>
      </c>
      <c r="BU375" s="144"/>
      <c r="BV375" s="144" t="str">
        <f t="shared" ca="1" si="11"/>
        <v/>
      </c>
    </row>
    <row r="376" spans="72:74" ht="21.75" customHeight="1" x14ac:dyDescent="0.25">
      <c r="BT376" s="144" t="b">
        <f t="shared" ca="1" si="10"/>
        <v>1</v>
      </c>
      <c r="BU376" s="144"/>
      <c r="BV376" s="144" t="str">
        <f t="shared" ca="1" si="11"/>
        <v/>
      </c>
    </row>
    <row r="377" spans="72:74" ht="21.75" customHeight="1" x14ac:dyDescent="0.25">
      <c r="BT377" s="144" t="b">
        <f t="shared" ca="1" si="10"/>
        <v>1</v>
      </c>
      <c r="BU377" s="144"/>
      <c r="BV377" s="144" t="str">
        <f t="shared" ca="1" si="11"/>
        <v/>
      </c>
    </row>
    <row r="378" spans="72:74" ht="21.75" customHeight="1" x14ac:dyDescent="0.25">
      <c r="BT378" s="144" t="b">
        <f t="shared" ca="1" si="10"/>
        <v>1</v>
      </c>
      <c r="BU378" s="144"/>
      <c r="BV378" s="144" t="str">
        <f t="shared" ca="1" si="11"/>
        <v/>
      </c>
    </row>
    <row r="379" spans="72:74" ht="21.75" customHeight="1" x14ac:dyDescent="0.25">
      <c r="BT379" s="144" t="b">
        <f t="shared" ca="1" si="10"/>
        <v>1</v>
      </c>
      <c r="BU379" s="144"/>
      <c r="BV379" s="144" t="str">
        <f t="shared" ca="1" si="11"/>
        <v/>
      </c>
    </row>
    <row r="380" spans="72:74" ht="21.75" customHeight="1" x14ac:dyDescent="0.25">
      <c r="BT380" s="144" t="b">
        <f t="shared" ca="1" si="10"/>
        <v>1</v>
      </c>
      <c r="BU380" s="144"/>
      <c r="BV380" s="144" t="str">
        <f t="shared" ca="1" si="11"/>
        <v/>
      </c>
    </row>
    <row r="381" spans="72:74" ht="21.75" customHeight="1" x14ac:dyDescent="0.25">
      <c r="BT381" s="144" t="b">
        <f t="shared" ca="1" si="10"/>
        <v>1</v>
      </c>
      <c r="BU381" s="144"/>
      <c r="BV381" s="144" t="str">
        <f t="shared" ca="1" si="11"/>
        <v/>
      </c>
    </row>
    <row r="382" spans="72:74" ht="21.75" customHeight="1" x14ac:dyDescent="0.25">
      <c r="BT382" s="144" t="b">
        <f t="shared" ca="1" si="10"/>
        <v>1</v>
      </c>
      <c r="BU382" s="144"/>
      <c r="BV382" s="144" t="str">
        <f t="shared" ca="1" si="11"/>
        <v/>
      </c>
    </row>
    <row r="383" spans="72:74" ht="21.75" customHeight="1" x14ac:dyDescent="0.25">
      <c r="BT383" s="144" t="b">
        <f t="shared" ca="1" si="10"/>
        <v>1</v>
      </c>
      <c r="BU383" s="144"/>
      <c r="BV383" s="144" t="str">
        <f t="shared" ca="1" si="11"/>
        <v/>
      </c>
    </row>
    <row r="384" spans="72:74" ht="21.75" customHeight="1" x14ac:dyDescent="0.25">
      <c r="BT384" s="144" t="b">
        <f t="shared" ca="1" si="10"/>
        <v>1</v>
      </c>
      <c r="BU384" s="144"/>
      <c r="BV384" s="144" t="str">
        <f t="shared" ca="1" si="11"/>
        <v/>
      </c>
    </row>
    <row r="385" spans="72:74" ht="21.75" customHeight="1" x14ac:dyDescent="0.25">
      <c r="BT385" s="144" t="b">
        <f t="shared" ca="1" si="10"/>
        <v>1</v>
      </c>
      <c r="BU385" s="144"/>
      <c r="BV385" s="144" t="str">
        <f t="shared" ca="1" si="11"/>
        <v/>
      </c>
    </row>
    <row r="386" spans="72:74" ht="21.75" customHeight="1" x14ac:dyDescent="0.25">
      <c r="BT386" s="144" t="b">
        <f t="shared" ca="1" si="10"/>
        <v>1</v>
      </c>
      <c r="BU386" s="144"/>
      <c r="BV386" s="144" t="str">
        <f t="shared" ca="1" si="11"/>
        <v/>
      </c>
    </row>
    <row r="387" spans="72:74" ht="21.75" customHeight="1" x14ac:dyDescent="0.25">
      <c r="BT387" s="144" t="b">
        <f t="shared" ref="BT387:BT450" ca="1" si="12">BA387&lt;(TODAY()-IF($BP$1,$BQ$1,365))</f>
        <v>1</v>
      </c>
      <c r="BU387" s="144"/>
      <c r="BV387" s="144" t="str">
        <f t="shared" ref="BV387:BV450" ca="1" si="13">IF(BT387,"",ROW())</f>
        <v/>
      </c>
    </row>
    <row r="388" spans="72:74" ht="21.75" customHeight="1" x14ac:dyDescent="0.25">
      <c r="BT388" s="144" t="b">
        <f t="shared" ca="1" si="12"/>
        <v>1</v>
      </c>
      <c r="BU388" s="144"/>
      <c r="BV388" s="144" t="str">
        <f t="shared" ca="1" si="13"/>
        <v/>
      </c>
    </row>
    <row r="389" spans="72:74" ht="21.75" customHeight="1" x14ac:dyDescent="0.25">
      <c r="BT389" s="144" t="b">
        <f t="shared" ca="1" si="12"/>
        <v>1</v>
      </c>
      <c r="BU389" s="144"/>
      <c r="BV389" s="144" t="str">
        <f t="shared" ca="1" si="13"/>
        <v/>
      </c>
    </row>
    <row r="390" spans="72:74" ht="21.75" customHeight="1" x14ac:dyDescent="0.25">
      <c r="BT390" s="144" t="b">
        <f t="shared" ca="1" si="12"/>
        <v>1</v>
      </c>
      <c r="BU390" s="144"/>
      <c r="BV390" s="144" t="str">
        <f t="shared" ca="1" si="13"/>
        <v/>
      </c>
    </row>
    <row r="391" spans="72:74" ht="21.75" customHeight="1" x14ac:dyDescent="0.25">
      <c r="BT391" s="144" t="b">
        <f t="shared" ca="1" si="12"/>
        <v>1</v>
      </c>
      <c r="BU391" s="144"/>
      <c r="BV391" s="144" t="str">
        <f t="shared" ca="1" si="13"/>
        <v/>
      </c>
    </row>
    <row r="392" spans="72:74" ht="21.75" customHeight="1" x14ac:dyDescent="0.25">
      <c r="BT392" s="144" t="b">
        <f t="shared" ca="1" si="12"/>
        <v>1</v>
      </c>
      <c r="BU392" s="144"/>
      <c r="BV392" s="144" t="str">
        <f t="shared" ca="1" si="13"/>
        <v/>
      </c>
    </row>
    <row r="393" spans="72:74" ht="21.75" customHeight="1" x14ac:dyDescent="0.25">
      <c r="BT393" s="144" t="b">
        <f t="shared" ca="1" si="12"/>
        <v>1</v>
      </c>
      <c r="BU393" s="144"/>
      <c r="BV393" s="144" t="str">
        <f t="shared" ca="1" si="13"/>
        <v/>
      </c>
    </row>
    <row r="394" spans="72:74" ht="21.75" customHeight="1" x14ac:dyDescent="0.25">
      <c r="BT394" s="144" t="b">
        <f t="shared" ca="1" si="12"/>
        <v>1</v>
      </c>
      <c r="BU394" s="144"/>
      <c r="BV394" s="144" t="str">
        <f t="shared" ca="1" si="13"/>
        <v/>
      </c>
    </row>
    <row r="395" spans="72:74" ht="21.75" customHeight="1" x14ac:dyDescent="0.25">
      <c r="BT395" s="144" t="b">
        <f t="shared" ca="1" si="12"/>
        <v>1</v>
      </c>
      <c r="BU395" s="144"/>
      <c r="BV395" s="144" t="str">
        <f t="shared" ca="1" si="13"/>
        <v/>
      </c>
    </row>
    <row r="396" spans="72:74" ht="21.75" customHeight="1" x14ac:dyDescent="0.25">
      <c r="BT396" s="144" t="b">
        <f t="shared" ca="1" si="12"/>
        <v>1</v>
      </c>
      <c r="BU396" s="144"/>
      <c r="BV396" s="144" t="str">
        <f t="shared" ca="1" si="13"/>
        <v/>
      </c>
    </row>
    <row r="397" spans="72:74" ht="21.75" customHeight="1" x14ac:dyDescent="0.25">
      <c r="BT397" s="144" t="b">
        <f t="shared" ca="1" si="12"/>
        <v>1</v>
      </c>
      <c r="BU397" s="144"/>
      <c r="BV397" s="144" t="str">
        <f t="shared" ca="1" si="13"/>
        <v/>
      </c>
    </row>
    <row r="398" spans="72:74" ht="21.75" customHeight="1" x14ac:dyDescent="0.25">
      <c r="BT398" s="144" t="b">
        <f t="shared" ca="1" si="12"/>
        <v>1</v>
      </c>
      <c r="BU398" s="144"/>
      <c r="BV398" s="144" t="str">
        <f t="shared" ca="1" si="13"/>
        <v/>
      </c>
    </row>
    <row r="399" spans="72:74" ht="21.75" customHeight="1" x14ac:dyDescent="0.25">
      <c r="BT399" s="144" t="b">
        <f t="shared" ca="1" si="12"/>
        <v>1</v>
      </c>
      <c r="BU399" s="144"/>
      <c r="BV399" s="144" t="str">
        <f t="shared" ca="1" si="13"/>
        <v/>
      </c>
    </row>
    <row r="400" spans="72:74" ht="21.75" customHeight="1" x14ac:dyDescent="0.25">
      <c r="BT400" s="144" t="b">
        <f t="shared" ca="1" si="12"/>
        <v>1</v>
      </c>
      <c r="BU400" s="144"/>
      <c r="BV400" s="144" t="str">
        <f t="shared" ca="1" si="13"/>
        <v/>
      </c>
    </row>
    <row r="401" spans="72:74" ht="21.75" customHeight="1" x14ac:dyDescent="0.25">
      <c r="BT401" s="144" t="b">
        <f t="shared" ca="1" si="12"/>
        <v>1</v>
      </c>
      <c r="BU401" s="144"/>
      <c r="BV401" s="144" t="str">
        <f t="shared" ca="1" si="13"/>
        <v/>
      </c>
    </row>
    <row r="402" spans="72:74" ht="21.75" customHeight="1" x14ac:dyDescent="0.25">
      <c r="BT402" s="144" t="b">
        <f t="shared" ca="1" si="12"/>
        <v>1</v>
      </c>
      <c r="BU402" s="144"/>
      <c r="BV402" s="144" t="str">
        <f t="shared" ca="1" si="13"/>
        <v/>
      </c>
    </row>
    <row r="403" spans="72:74" ht="21.75" customHeight="1" x14ac:dyDescent="0.25">
      <c r="BT403" s="144" t="b">
        <f t="shared" ca="1" si="12"/>
        <v>1</v>
      </c>
      <c r="BU403" s="144"/>
      <c r="BV403" s="144" t="str">
        <f t="shared" ca="1" si="13"/>
        <v/>
      </c>
    </row>
    <row r="404" spans="72:74" ht="21.75" customHeight="1" x14ac:dyDescent="0.25">
      <c r="BT404" s="144" t="b">
        <f t="shared" ca="1" si="12"/>
        <v>1</v>
      </c>
      <c r="BU404" s="144"/>
      <c r="BV404" s="144" t="str">
        <f t="shared" ca="1" si="13"/>
        <v/>
      </c>
    </row>
    <row r="405" spans="72:74" ht="21.75" customHeight="1" x14ac:dyDescent="0.25">
      <c r="BT405" s="144" t="b">
        <f t="shared" ca="1" si="12"/>
        <v>1</v>
      </c>
      <c r="BU405" s="144"/>
      <c r="BV405" s="144" t="str">
        <f t="shared" ca="1" si="13"/>
        <v/>
      </c>
    </row>
    <row r="406" spans="72:74" ht="21.75" customHeight="1" x14ac:dyDescent="0.25">
      <c r="BT406" s="144" t="b">
        <f t="shared" ca="1" si="12"/>
        <v>1</v>
      </c>
      <c r="BU406" s="144"/>
      <c r="BV406" s="144" t="str">
        <f t="shared" ca="1" si="13"/>
        <v/>
      </c>
    </row>
    <row r="407" spans="72:74" ht="21.75" customHeight="1" x14ac:dyDescent="0.25">
      <c r="BT407" s="144" t="b">
        <f t="shared" ca="1" si="12"/>
        <v>1</v>
      </c>
      <c r="BU407" s="144"/>
      <c r="BV407" s="144" t="str">
        <f t="shared" ca="1" si="13"/>
        <v/>
      </c>
    </row>
    <row r="408" spans="72:74" ht="21.75" customHeight="1" x14ac:dyDescent="0.25">
      <c r="BT408" s="144" t="b">
        <f t="shared" ca="1" si="12"/>
        <v>1</v>
      </c>
      <c r="BU408" s="144"/>
      <c r="BV408" s="144" t="str">
        <f t="shared" ca="1" si="13"/>
        <v/>
      </c>
    </row>
    <row r="409" spans="72:74" ht="21.75" customHeight="1" x14ac:dyDescent="0.25">
      <c r="BT409" s="144" t="b">
        <f t="shared" ca="1" si="12"/>
        <v>1</v>
      </c>
      <c r="BU409" s="144"/>
      <c r="BV409" s="144" t="str">
        <f t="shared" ca="1" si="13"/>
        <v/>
      </c>
    </row>
    <row r="410" spans="72:74" ht="21.75" customHeight="1" x14ac:dyDescent="0.25">
      <c r="BT410" s="144" t="b">
        <f t="shared" ca="1" si="12"/>
        <v>1</v>
      </c>
      <c r="BU410" s="144"/>
      <c r="BV410" s="144" t="str">
        <f t="shared" ca="1" si="13"/>
        <v/>
      </c>
    </row>
    <row r="411" spans="72:74" ht="21.75" customHeight="1" x14ac:dyDescent="0.25">
      <c r="BT411" s="144" t="b">
        <f t="shared" ca="1" si="12"/>
        <v>1</v>
      </c>
      <c r="BU411" s="144"/>
      <c r="BV411" s="144" t="str">
        <f t="shared" ca="1" si="13"/>
        <v/>
      </c>
    </row>
    <row r="412" spans="72:74" ht="21.75" customHeight="1" x14ac:dyDescent="0.25">
      <c r="BT412" s="144" t="b">
        <f t="shared" ca="1" si="12"/>
        <v>1</v>
      </c>
      <c r="BU412" s="144"/>
      <c r="BV412" s="144" t="str">
        <f t="shared" ca="1" si="13"/>
        <v/>
      </c>
    </row>
    <row r="413" spans="72:74" ht="21.75" customHeight="1" x14ac:dyDescent="0.25">
      <c r="BT413" s="144" t="b">
        <f t="shared" ca="1" si="12"/>
        <v>1</v>
      </c>
      <c r="BU413" s="144"/>
      <c r="BV413" s="144" t="str">
        <f t="shared" ca="1" si="13"/>
        <v/>
      </c>
    </row>
    <row r="414" spans="72:74" ht="21.75" customHeight="1" x14ac:dyDescent="0.25">
      <c r="BT414" s="144" t="b">
        <f t="shared" ca="1" si="12"/>
        <v>1</v>
      </c>
      <c r="BU414" s="144"/>
      <c r="BV414" s="144" t="str">
        <f t="shared" ca="1" si="13"/>
        <v/>
      </c>
    </row>
    <row r="415" spans="72:74" ht="21.75" customHeight="1" x14ac:dyDescent="0.25">
      <c r="BT415" s="144" t="b">
        <f t="shared" ca="1" si="12"/>
        <v>1</v>
      </c>
      <c r="BU415" s="144"/>
      <c r="BV415" s="144" t="str">
        <f t="shared" ca="1" si="13"/>
        <v/>
      </c>
    </row>
    <row r="416" spans="72:74" ht="21.75" customHeight="1" x14ac:dyDescent="0.25">
      <c r="BT416" s="144" t="b">
        <f t="shared" ca="1" si="12"/>
        <v>1</v>
      </c>
      <c r="BU416" s="144"/>
      <c r="BV416" s="144" t="str">
        <f t="shared" ca="1" si="13"/>
        <v/>
      </c>
    </row>
    <row r="417" spans="72:74" ht="21.75" customHeight="1" x14ac:dyDescent="0.25">
      <c r="BT417" s="144" t="b">
        <f t="shared" ca="1" si="12"/>
        <v>1</v>
      </c>
      <c r="BU417" s="144"/>
      <c r="BV417" s="144" t="str">
        <f t="shared" ca="1" si="13"/>
        <v/>
      </c>
    </row>
    <row r="418" spans="72:74" ht="21.75" customHeight="1" x14ac:dyDescent="0.25">
      <c r="BT418" s="144" t="b">
        <f t="shared" ca="1" si="12"/>
        <v>1</v>
      </c>
      <c r="BU418" s="144"/>
      <c r="BV418" s="144" t="str">
        <f t="shared" ca="1" si="13"/>
        <v/>
      </c>
    </row>
    <row r="419" spans="72:74" ht="21.75" customHeight="1" x14ac:dyDescent="0.25">
      <c r="BT419" s="144" t="b">
        <f t="shared" ca="1" si="12"/>
        <v>1</v>
      </c>
      <c r="BU419" s="144"/>
      <c r="BV419" s="144" t="str">
        <f t="shared" ca="1" si="13"/>
        <v/>
      </c>
    </row>
    <row r="420" spans="72:74" ht="21.75" customHeight="1" x14ac:dyDescent="0.25">
      <c r="BT420" s="144" t="b">
        <f t="shared" ca="1" si="12"/>
        <v>1</v>
      </c>
      <c r="BU420" s="144"/>
      <c r="BV420" s="144" t="str">
        <f t="shared" ca="1" si="13"/>
        <v/>
      </c>
    </row>
    <row r="421" spans="72:74" ht="21.75" customHeight="1" x14ac:dyDescent="0.25">
      <c r="BT421" s="144" t="b">
        <f t="shared" ca="1" si="12"/>
        <v>1</v>
      </c>
      <c r="BU421" s="144"/>
      <c r="BV421" s="144" t="str">
        <f t="shared" ca="1" si="13"/>
        <v/>
      </c>
    </row>
    <row r="422" spans="72:74" ht="21.75" customHeight="1" x14ac:dyDescent="0.25">
      <c r="BT422" s="144" t="b">
        <f t="shared" ca="1" si="12"/>
        <v>1</v>
      </c>
      <c r="BU422" s="144"/>
      <c r="BV422" s="144" t="str">
        <f t="shared" ca="1" si="13"/>
        <v/>
      </c>
    </row>
    <row r="423" spans="72:74" ht="21.75" customHeight="1" x14ac:dyDescent="0.25">
      <c r="BT423" s="144" t="b">
        <f t="shared" ca="1" si="12"/>
        <v>1</v>
      </c>
      <c r="BU423" s="144"/>
      <c r="BV423" s="144" t="str">
        <f t="shared" ca="1" si="13"/>
        <v/>
      </c>
    </row>
    <row r="424" spans="72:74" ht="21.75" customHeight="1" x14ac:dyDescent="0.25">
      <c r="BT424" s="144" t="b">
        <f t="shared" ca="1" si="12"/>
        <v>1</v>
      </c>
      <c r="BU424" s="144"/>
      <c r="BV424" s="144" t="str">
        <f t="shared" ca="1" si="13"/>
        <v/>
      </c>
    </row>
    <row r="425" spans="72:74" ht="21.75" customHeight="1" x14ac:dyDescent="0.25">
      <c r="BT425" s="144" t="b">
        <f t="shared" ca="1" si="12"/>
        <v>1</v>
      </c>
      <c r="BU425" s="144"/>
      <c r="BV425" s="144" t="str">
        <f t="shared" ca="1" si="13"/>
        <v/>
      </c>
    </row>
    <row r="426" spans="72:74" ht="21.75" customHeight="1" x14ac:dyDescent="0.25">
      <c r="BT426" s="144" t="b">
        <f t="shared" ca="1" si="12"/>
        <v>1</v>
      </c>
      <c r="BU426" s="144"/>
      <c r="BV426" s="144" t="str">
        <f t="shared" ca="1" si="13"/>
        <v/>
      </c>
    </row>
    <row r="427" spans="72:74" ht="21.75" customHeight="1" x14ac:dyDescent="0.25">
      <c r="BT427" s="144" t="b">
        <f t="shared" ca="1" si="12"/>
        <v>1</v>
      </c>
      <c r="BU427" s="144"/>
      <c r="BV427" s="144" t="str">
        <f t="shared" ca="1" si="13"/>
        <v/>
      </c>
    </row>
    <row r="428" spans="72:74" ht="21.75" customHeight="1" x14ac:dyDescent="0.25">
      <c r="BT428" s="144" t="b">
        <f t="shared" ca="1" si="12"/>
        <v>1</v>
      </c>
      <c r="BU428" s="144"/>
      <c r="BV428" s="144" t="str">
        <f t="shared" ca="1" si="13"/>
        <v/>
      </c>
    </row>
    <row r="429" spans="72:74" ht="21.75" customHeight="1" x14ac:dyDescent="0.25">
      <c r="BT429" s="144" t="b">
        <f t="shared" ca="1" si="12"/>
        <v>1</v>
      </c>
      <c r="BU429" s="144"/>
      <c r="BV429" s="144" t="str">
        <f t="shared" ca="1" si="13"/>
        <v/>
      </c>
    </row>
    <row r="430" spans="72:74" ht="21.75" customHeight="1" x14ac:dyDescent="0.25">
      <c r="BT430" s="144" t="b">
        <f t="shared" ca="1" si="12"/>
        <v>1</v>
      </c>
      <c r="BU430" s="144"/>
      <c r="BV430" s="144" t="str">
        <f t="shared" ca="1" si="13"/>
        <v/>
      </c>
    </row>
    <row r="431" spans="72:74" ht="21.75" customHeight="1" x14ac:dyDescent="0.25">
      <c r="BT431" s="144" t="b">
        <f t="shared" ca="1" si="12"/>
        <v>1</v>
      </c>
      <c r="BU431" s="144"/>
      <c r="BV431" s="144" t="str">
        <f t="shared" ca="1" si="13"/>
        <v/>
      </c>
    </row>
    <row r="432" spans="72:74" ht="21.75" customHeight="1" x14ac:dyDescent="0.25">
      <c r="BT432" s="144" t="b">
        <f t="shared" ca="1" si="12"/>
        <v>1</v>
      </c>
      <c r="BU432" s="144"/>
      <c r="BV432" s="144" t="str">
        <f t="shared" ca="1" si="13"/>
        <v/>
      </c>
    </row>
    <row r="433" spans="72:74" ht="21.75" customHeight="1" x14ac:dyDescent="0.25">
      <c r="BT433" s="144" t="b">
        <f t="shared" ca="1" si="12"/>
        <v>1</v>
      </c>
      <c r="BU433" s="144"/>
      <c r="BV433" s="144" t="str">
        <f t="shared" ca="1" si="13"/>
        <v/>
      </c>
    </row>
    <row r="434" spans="72:74" ht="21.75" customHeight="1" x14ac:dyDescent="0.25">
      <c r="BT434" s="144" t="b">
        <f t="shared" ca="1" si="12"/>
        <v>1</v>
      </c>
      <c r="BU434" s="144"/>
      <c r="BV434" s="144" t="str">
        <f t="shared" ca="1" si="13"/>
        <v/>
      </c>
    </row>
    <row r="435" spans="72:74" ht="21.75" customHeight="1" x14ac:dyDescent="0.25">
      <c r="BT435" s="144" t="b">
        <f t="shared" ca="1" si="12"/>
        <v>1</v>
      </c>
      <c r="BU435" s="144"/>
      <c r="BV435" s="144" t="str">
        <f t="shared" ca="1" si="13"/>
        <v/>
      </c>
    </row>
    <row r="436" spans="72:74" ht="21.75" customHeight="1" x14ac:dyDescent="0.25">
      <c r="BT436" s="144" t="b">
        <f t="shared" ca="1" si="12"/>
        <v>1</v>
      </c>
      <c r="BU436" s="144"/>
      <c r="BV436" s="144" t="str">
        <f t="shared" ca="1" si="13"/>
        <v/>
      </c>
    </row>
    <row r="437" spans="72:74" ht="21.75" customHeight="1" x14ac:dyDescent="0.25">
      <c r="BT437" s="144" t="b">
        <f t="shared" ca="1" si="12"/>
        <v>1</v>
      </c>
      <c r="BU437" s="144"/>
      <c r="BV437" s="144" t="str">
        <f t="shared" ca="1" si="13"/>
        <v/>
      </c>
    </row>
    <row r="438" spans="72:74" ht="21.75" customHeight="1" x14ac:dyDescent="0.25">
      <c r="BT438" s="144" t="b">
        <f t="shared" ca="1" si="12"/>
        <v>1</v>
      </c>
      <c r="BU438" s="144"/>
      <c r="BV438" s="144" t="str">
        <f t="shared" ca="1" si="13"/>
        <v/>
      </c>
    </row>
    <row r="439" spans="72:74" ht="21.75" customHeight="1" x14ac:dyDescent="0.25">
      <c r="BT439" s="144" t="b">
        <f t="shared" ca="1" si="12"/>
        <v>1</v>
      </c>
      <c r="BU439" s="144"/>
      <c r="BV439" s="144" t="str">
        <f t="shared" ca="1" si="13"/>
        <v/>
      </c>
    </row>
    <row r="440" spans="72:74" ht="21.75" customHeight="1" x14ac:dyDescent="0.25">
      <c r="BT440" s="144" t="b">
        <f t="shared" ca="1" si="12"/>
        <v>1</v>
      </c>
      <c r="BU440" s="144"/>
      <c r="BV440" s="144" t="str">
        <f t="shared" ca="1" si="13"/>
        <v/>
      </c>
    </row>
    <row r="441" spans="72:74" ht="21.75" customHeight="1" x14ac:dyDescent="0.25">
      <c r="BT441" s="144" t="b">
        <f t="shared" ca="1" si="12"/>
        <v>1</v>
      </c>
      <c r="BU441" s="144"/>
      <c r="BV441" s="144" t="str">
        <f t="shared" ca="1" si="13"/>
        <v/>
      </c>
    </row>
    <row r="442" spans="72:74" ht="21.75" customHeight="1" x14ac:dyDescent="0.25">
      <c r="BT442" s="144" t="b">
        <f t="shared" ca="1" si="12"/>
        <v>1</v>
      </c>
      <c r="BU442" s="144"/>
      <c r="BV442" s="144" t="str">
        <f t="shared" ca="1" si="13"/>
        <v/>
      </c>
    </row>
    <row r="443" spans="72:74" ht="21.75" customHeight="1" x14ac:dyDescent="0.25">
      <c r="BT443" s="144" t="b">
        <f t="shared" ca="1" si="12"/>
        <v>1</v>
      </c>
      <c r="BU443" s="144"/>
      <c r="BV443" s="144" t="str">
        <f t="shared" ca="1" si="13"/>
        <v/>
      </c>
    </row>
    <row r="444" spans="72:74" ht="21.75" customHeight="1" x14ac:dyDescent="0.25">
      <c r="BT444" s="144" t="b">
        <f t="shared" ca="1" si="12"/>
        <v>1</v>
      </c>
      <c r="BU444" s="144"/>
      <c r="BV444" s="144" t="str">
        <f t="shared" ca="1" si="13"/>
        <v/>
      </c>
    </row>
    <row r="445" spans="72:74" ht="21.75" customHeight="1" x14ac:dyDescent="0.25">
      <c r="BT445" s="144" t="b">
        <f t="shared" ca="1" si="12"/>
        <v>1</v>
      </c>
      <c r="BU445" s="144"/>
      <c r="BV445" s="144" t="str">
        <f t="shared" ca="1" si="13"/>
        <v/>
      </c>
    </row>
    <row r="446" spans="72:74" ht="21.75" customHeight="1" x14ac:dyDescent="0.25">
      <c r="BT446" s="144" t="b">
        <f t="shared" ca="1" si="12"/>
        <v>1</v>
      </c>
      <c r="BU446" s="144"/>
      <c r="BV446" s="144" t="str">
        <f t="shared" ca="1" si="13"/>
        <v/>
      </c>
    </row>
    <row r="447" spans="72:74" ht="21.75" customHeight="1" x14ac:dyDescent="0.25">
      <c r="BT447" s="144" t="b">
        <f t="shared" ca="1" si="12"/>
        <v>1</v>
      </c>
      <c r="BU447" s="144"/>
      <c r="BV447" s="144" t="str">
        <f t="shared" ca="1" si="13"/>
        <v/>
      </c>
    </row>
    <row r="448" spans="72:74" ht="21.75" customHeight="1" x14ac:dyDescent="0.25">
      <c r="BT448" s="144" t="b">
        <f t="shared" ca="1" si="12"/>
        <v>1</v>
      </c>
      <c r="BU448" s="144"/>
      <c r="BV448" s="144" t="str">
        <f t="shared" ca="1" si="13"/>
        <v/>
      </c>
    </row>
    <row r="449" spans="72:74" ht="21.75" customHeight="1" x14ac:dyDescent="0.25">
      <c r="BT449" s="144" t="b">
        <f t="shared" ca="1" si="12"/>
        <v>1</v>
      </c>
      <c r="BU449" s="144"/>
      <c r="BV449" s="144" t="str">
        <f t="shared" ca="1" si="13"/>
        <v/>
      </c>
    </row>
    <row r="450" spans="72:74" ht="21.75" customHeight="1" x14ac:dyDescent="0.25">
      <c r="BT450" s="144" t="b">
        <f t="shared" ca="1" si="12"/>
        <v>1</v>
      </c>
      <c r="BU450" s="144"/>
      <c r="BV450" s="144" t="str">
        <f t="shared" ca="1" si="13"/>
        <v/>
      </c>
    </row>
    <row r="451" spans="72:74" ht="21.75" customHeight="1" x14ac:dyDescent="0.25">
      <c r="BT451" s="144" t="b">
        <f t="shared" ref="BT451:BT514" ca="1" si="14">BA451&lt;(TODAY()-IF($BP$1,$BQ$1,365))</f>
        <v>1</v>
      </c>
      <c r="BU451" s="144"/>
      <c r="BV451" s="144" t="str">
        <f t="shared" ref="BV451:BV514" ca="1" si="15">IF(BT451,"",ROW())</f>
        <v/>
      </c>
    </row>
    <row r="452" spans="72:74" ht="21.75" customHeight="1" x14ac:dyDescent="0.25">
      <c r="BT452" s="144" t="b">
        <f t="shared" ca="1" si="14"/>
        <v>1</v>
      </c>
      <c r="BU452" s="144"/>
      <c r="BV452" s="144" t="str">
        <f t="shared" ca="1" si="15"/>
        <v/>
      </c>
    </row>
    <row r="453" spans="72:74" ht="21.75" customHeight="1" x14ac:dyDescent="0.25">
      <c r="BT453" s="144" t="b">
        <f t="shared" ca="1" si="14"/>
        <v>1</v>
      </c>
      <c r="BU453" s="144"/>
      <c r="BV453" s="144" t="str">
        <f t="shared" ca="1" si="15"/>
        <v/>
      </c>
    </row>
    <row r="454" spans="72:74" ht="21.75" customHeight="1" x14ac:dyDescent="0.25">
      <c r="BT454" s="144" t="b">
        <f t="shared" ca="1" si="14"/>
        <v>1</v>
      </c>
      <c r="BU454" s="144"/>
      <c r="BV454" s="144" t="str">
        <f t="shared" ca="1" si="15"/>
        <v/>
      </c>
    </row>
    <row r="455" spans="72:74" ht="21.75" customHeight="1" x14ac:dyDescent="0.25">
      <c r="BT455" s="144" t="b">
        <f t="shared" ca="1" si="14"/>
        <v>1</v>
      </c>
      <c r="BU455" s="144"/>
      <c r="BV455" s="144" t="str">
        <f t="shared" ca="1" si="15"/>
        <v/>
      </c>
    </row>
    <row r="456" spans="72:74" ht="21.75" customHeight="1" x14ac:dyDescent="0.25">
      <c r="BT456" s="144" t="b">
        <f t="shared" ca="1" si="14"/>
        <v>1</v>
      </c>
      <c r="BU456" s="144"/>
      <c r="BV456" s="144" t="str">
        <f t="shared" ca="1" si="15"/>
        <v/>
      </c>
    </row>
    <row r="457" spans="72:74" ht="21.75" customHeight="1" x14ac:dyDescent="0.25">
      <c r="BT457" s="144" t="b">
        <f t="shared" ca="1" si="14"/>
        <v>1</v>
      </c>
      <c r="BU457" s="144"/>
      <c r="BV457" s="144" t="str">
        <f t="shared" ca="1" si="15"/>
        <v/>
      </c>
    </row>
    <row r="458" spans="72:74" ht="21.75" customHeight="1" x14ac:dyDescent="0.25">
      <c r="BT458" s="144" t="b">
        <f t="shared" ca="1" si="14"/>
        <v>1</v>
      </c>
      <c r="BU458" s="144"/>
      <c r="BV458" s="144" t="str">
        <f t="shared" ca="1" si="15"/>
        <v/>
      </c>
    </row>
    <row r="459" spans="72:74" ht="21.75" customHeight="1" x14ac:dyDescent="0.25">
      <c r="BT459" s="144" t="b">
        <f t="shared" ca="1" si="14"/>
        <v>1</v>
      </c>
      <c r="BU459" s="144"/>
      <c r="BV459" s="144" t="str">
        <f t="shared" ca="1" si="15"/>
        <v/>
      </c>
    </row>
    <row r="460" spans="72:74" ht="21.75" customHeight="1" x14ac:dyDescent="0.25">
      <c r="BT460" s="144" t="b">
        <f t="shared" ca="1" si="14"/>
        <v>1</v>
      </c>
      <c r="BU460" s="144"/>
      <c r="BV460" s="144" t="str">
        <f t="shared" ca="1" si="15"/>
        <v/>
      </c>
    </row>
    <row r="461" spans="72:74" ht="21.75" customHeight="1" x14ac:dyDescent="0.25">
      <c r="BT461" s="144" t="b">
        <f t="shared" ca="1" si="14"/>
        <v>1</v>
      </c>
      <c r="BU461" s="144"/>
      <c r="BV461" s="144" t="str">
        <f t="shared" ca="1" si="15"/>
        <v/>
      </c>
    </row>
    <row r="462" spans="72:74" ht="21.75" customHeight="1" x14ac:dyDescent="0.25">
      <c r="BT462" s="144" t="b">
        <f t="shared" ca="1" si="14"/>
        <v>1</v>
      </c>
      <c r="BU462" s="144"/>
      <c r="BV462" s="144" t="str">
        <f t="shared" ca="1" si="15"/>
        <v/>
      </c>
    </row>
    <row r="463" spans="72:74" ht="21.75" customHeight="1" x14ac:dyDescent="0.25">
      <c r="BT463" s="144" t="b">
        <f t="shared" ca="1" si="14"/>
        <v>1</v>
      </c>
      <c r="BU463" s="144"/>
      <c r="BV463" s="144" t="str">
        <f t="shared" ca="1" si="15"/>
        <v/>
      </c>
    </row>
    <row r="464" spans="72:74" ht="21.75" customHeight="1" x14ac:dyDescent="0.25">
      <c r="BT464" s="144" t="b">
        <f t="shared" ca="1" si="14"/>
        <v>1</v>
      </c>
      <c r="BU464" s="144"/>
      <c r="BV464" s="144" t="str">
        <f t="shared" ca="1" si="15"/>
        <v/>
      </c>
    </row>
    <row r="465" spans="72:74" ht="21.75" customHeight="1" x14ac:dyDescent="0.25">
      <c r="BT465" s="144" t="b">
        <f t="shared" ca="1" si="14"/>
        <v>1</v>
      </c>
      <c r="BU465" s="144"/>
      <c r="BV465" s="144" t="str">
        <f t="shared" ca="1" si="15"/>
        <v/>
      </c>
    </row>
    <row r="466" spans="72:74" ht="21.75" customHeight="1" x14ac:dyDescent="0.25">
      <c r="BT466" s="144" t="b">
        <f t="shared" ca="1" si="14"/>
        <v>1</v>
      </c>
      <c r="BU466" s="144"/>
      <c r="BV466" s="144" t="str">
        <f t="shared" ca="1" si="15"/>
        <v/>
      </c>
    </row>
    <row r="467" spans="72:74" ht="21.75" customHeight="1" x14ac:dyDescent="0.25">
      <c r="BT467" s="144" t="b">
        <f t="shared" ca="1" si="14"/>
        <v>1</v>
      </c>
      <c r="BU467" s="144"/>
      <c r="BV467" s="144" t="str">
        <f t="shared" ca="1" si="15"/>
        <v/>
      </c>
    </row>
    <row r="468" spans="72:74" ht="21.75" customHeight="1" x14ac:dyDescent="0.25">
      <c r="BT468" s="144" t="b">
        <f t="shared" ca="1" si="14"/>
        <v>1</v>
      </c>
      <c r="BU468" s="144"/>
      <c r="BV468" s="144" t="str">
        <f t="shared" ca="1" si="15"/>
        <v/>
      </c>
    </row>
    <row r="469" spans="72:74" ht="21.75" customHeight="1" x14ac:dyDescent="0.25">
      <c r="BT469" s="144" t="b">
        <f t="shared" ca="1" si="14"/>
        <v>1</v>
      </c>
      <c r="BU469" s="144"/>
      <c r="BV469" s="144" t="str">
        <f t="shared" ca="1" si="15"/>
        <v/>
      </c>
    </row>
    <row r="470" spans="72:74" ht="21.75" customHeight="1" x14ac:dyDescent="0.25">
      <c r="BT470" s="144" t="b">
        <f t="shared" ca="1" si="14"/>
        <v>1</v>
      </c>
      <c r="BU470" s="144"/>
      <c r="BV470" s="144" t="str">
        <f t="shared" ca="1" si="15"/>
        <v/>
      </c>
    </row>
    <row r="471" spans="72:74" ht="21.75" customHeight="1" x14ac:dyDescent="0.25">
      <c r="BT471" s="144" t="b">
        <f t="shared" ca="1" si="14"/>
        <v>1</v>
      </c>
      <c r="BU471" s="144"/>
      <c r="BV471" s="144" t="str">
        <f t="shared" ca="1" si="15"/>
        <v/>
      </c>
    </row>
    <row r="472" spans="72:74" ht="21.75" customHeight="1" x14ac:dyDescent="0.25">
      <c r="BT472" s="144" t="b">
        <f t="shared" ca="1" si="14"/>
        <v>1</v>
      </c>
      <c r="BU472" s="144"/>
      <c r="BV472" s="144" t="str">
        <f t="shared" ca="1" si="15"/>
        <v/>
      </c>
    </row>
    <row r="473" spans="72:74" ht="21.75" customHeight="1" x14ac:dyDescent="0.25">
      <c r="BT473" s="144" t="b">
        <f t="shared" ca="1" si="14"/>
        <v>1</v>
      </c>
      <c r="BU473" s="144"/>
      <c r="BV473" s="144" t="str">
        <f t="shared" ca="1" si="15"/>
        <v/>
      </c>
    </row>
    <row r="474" spans="72:74" ht="21.75" customHeight="1" x14ac:dyDescent="0.25">
      <c r="BT474" s="144" t="b">
        <f t="shared" ca="1" si="14"/>
        <v>1</v>
      </c>
      <c r="BU474" s="144"/>
      <c r="BV474" s="144" t="str">
        <f t="shared" ca="1" si="15"/>
        <v/>
      </c>
    </row>
    <row r="475" spans="72:74" ht="21.75" customHeight="1" x14ac:dyDescent="0.25">
      <c r="BT475" s="144" t="b">
        <f t="shared" ca="1" si="14"/>
        <v>1</v>
      </c>
      <c r="BU475" s="144"/>
      <c r="BV475" s="144" t="str">
        <f t="shared" ca="1" si="15"/>
        <v/>
      </c>
    </row>
    <row r="476" spans="72:74" ht="21.75" customHeight="1" x14ac:dyDescent="0.25">
      <c r="BT476" s="144" t="b">
        <f t="shared" ca="1" si="14"/>
        <v>1</v>
      </c>
      <c r="BU476" s="144"/>
      <c r="BV476" s="144" t="str">
        <f t="shared" ca="1" si="15"/>
        <v/>
      </c>
    </row>
    <row r="477" spans="72:74" ht="21.75" customHeight="1" x14ac:dyDescent="0.25">
      <c r="BT477" s="144" t="b">
        <f t="shared" ca="1" si="14"/>
        <v>1</v>
      </c>
      <c r="BU477" s="144"/>
      <c r="BV477" s="144" t="str">
        <f t="shared" ca="1" si="15"/>
        <v/>
      </c>
    </row>
    <row r="478" spans="72:74" ht="21.75" customHeight="1" x14ac:dyDescent="0.25">
      <c r="BT478" s="144" t="b">
        <f t="shared" ca="1" si="14"/>
        <v>1</v>
      </c>
      <c r="BU478" s="144"/>
      <c r="BV478" s="144" t="str">
        <f t="shared" ca="1" si="15"/>
        <v/>
      </c>
    </row>
    <row r="479" spans="72:74" ht="21.75" customHeight="1" x14ac:dyDescent="0.25">
      <c r="BT479" s="144" t="b">
        <f t="shared" ca="1" si="14"/>
        <v>1</v>
      </c>
      <c r="BU479" s="144"/>
      <c r="BV479" s="144" t="str">
        <f t="shared" ca="1" si="15"/>
        <v/>
      </c>
    </row>
    <row r="480" spans="72:74" ht="21.75" customHeight="1" x14ac:dyDescent="0.25">
      <c r="BT480" s="144" t="b">
        <f t="shared" ca="1" si="14"/>
        <v>1</v>
      </c>
      <c r="BU480" s="144"/>
      <c r="BV480" s="144" t="str">
        <f t="shared" ca="1" si="15"/>
        <v/>
      </c>
    </row>
    <row r="481" spans="72:74" ht="21.75" customHeight="1" x14ac:dyDescent="0.25">
      <c r="BT481" s="144" t="b">
        <f t="shared" ca="1" si="14"/>
        <v>1</v>
      </c>
      <c r="BU481" s="144"/>
      <c r="BV481" s="144" t="str">
        <f t="shared" ca="1" si="15"/>
        <v/>
      </c>
    </row>
    <row r="482" spans="72:74" ht="21.75" customHeight="1" x14ac:dyDescent="0.25">
      <c r="BT482" s="144" t="b">
        <f t="shared" ca="1" si="14"/>
        <v>1</v>
      </c>
      <c r="BU482" s="144"/>
      <c r="BV482" s="144" t="str">
        <f t="shared" ca="1" si="15"/>
        <v/>
      </c>
    </row>
    <row r="483" spans="72:74" ht="21.75" customHeight="1" x14ac:dyDescent="0.25">
      <c r="BT483" s="144" t="b">
        <f t="shared" ca="1" si="14"/>
        <v>1</v>
      </c>
      <c r="BU483" s="144"/>
      <c r="BV483" s="144" t="str">
        <f t="shared" ca="1" si="15"/>
        <v/>
      </c>
    </row>
    <row r="484" spans="72:74" ht="21.75" customHeight="1" x14ac:dyDescent="0.25">
      <c r="BT484" s="144" t="b">
        <f t="shared" ca="1" si="14"/>
        <v>1</v>
      </c>
      <c r="BU484" s="144"/>
      <c r="BV484" s="144" t="str">
        <f t="shared" ca="1" si="15"/>
        <v/>
      </c>
    </row>
    <row r="485" spans="72:74" ht="21.75" customHeight="1" x14ac:dyDescent="0.25">
      <c r="BT485" s="144" t="b">
        <f t="shared" ca="1" si="14"/>
        <v>1</v>
      </c>
      <c r="BU485" s="144"/>
      <c r="BV485" s="144" t="str">
        <f t="shared" ca="1" si="15"/>
        <v/>
      </c>
    </row>
    <row r="486" spans="72:74" ht="21.75" customHeight="1" x14ac:dyDescent="0.25">
      <c r="BT486" s="144" t="b">
        <f t="shared" ca="1" si="14"/>
        <v>1</v>
      </c>
      <c r="BU486" s="144"/>
      <c r="BV486" s="144" t="str">
        <f t="shared" ca="1" si="15"/>
        <v/>
      </c>
    </row>
    <row r="487" spans="72:74" ht="21.75" customHeight="1" x14ac:dyDescent="0.25">
      <c r="BT487" s="144" t="b">
        <f t="shared" ca="1" si="14"/>
        <v>1</v>
      </c>
      <c r="BU487" s="144"/>
      <c r="BV487" s="144" t="str">
        <f t="shared" ca="1" si="15"/>
        <v/>
      </c>
    </row>
    <row r="488" spans="72:74" ht="21.75" customHeight="1" x14ac:dyDescent="0.25">
      <c r="BT488" s="144" t="b">
        <f t="shared" ca="1" si="14"/>
        <v>1</v>
      </c>
      <c r="BU488" s="144"/>
      <c r="BV488" s="144" t="str">
        <f t="shared" ca="1" si="15"/>
        <v/>
      </c>
    </row>
    <row r="489" spans="72:74" ht="21.75" customHeight="1" x14ac:dyDescent="0.25">
      <c r="BT489" s="144" t="b">
        <f t="shared" ca="1" si="14"/>
        <v>1</v>
      </c>
      <c r="BU489" s="144"/>
      <c r="BV489" s="144" t="str">
        <f t="shared" ca="1" si="15"/>
        <v/>
      </c>
    </row>
    <row r="490" spans="72:74" ht="21.75" customHeight="1" x14ac:dyDescent="0.25">
      <c r="BT490" s="144" t="b">
        <f t="shared" ca="1" si="14"/>
        <v>1</v>
      </c>
      <c r="BU490" s="144"/>
      <c r="BV490" s="144" t="str">
        <f t="shared" ca="1" si="15"/>
        <v/>
      </c>
    </row>
    <row r="491" spans="72:74" ht="21.75" customHeight="1" x14ac:dyDescent="0.25">
      <c r="BT491" s="144" t="b">
        <f t="shared" ca="1" si="14"/>
        <v>1</v>
      </c>
      <c r="BU491" s="144"/>
      <c r="BV491" s="144" t="str">
        <f t="shared" ca="1" si="15"/>
        <v/>
      </c>
    </row>
    <row r="492" spans="72:74" ht="21.75" customHeight="1" x14ac:dyDescent="0.25">
      <c r="BT492" s="144" t="b">
        <f t="shared" ca="1" si="14"/>
        <v>1</v>
      </c>
      <c r="BU492" s="144"/>
      <c r="BV492" s="144" t="str">
        <f t="shared" ca="1" si="15"/>
        <v/>
      </c>
    </row>
    <row r="493" spans="72:74" ht="21.75" customHeight="1" x14ac:dyDescent="0.25">
      <c r="BT493" s="144" t="b">
        <f t="shared" ca="1" si="14"/>
        <v>1</v>
      </c>
      <c r="BU493" s="144"/>
      <c r="BV493" s="144" t="str">
        <f t="shared" ca="1" si="15"/>
        <v/>
      </c>
    </row>
    <row r="494" spans="72:74" ht="21.75" customHeight="1" x14ac:dyDescent="0.25">
      <c r="BT494" s="144" t="b">
        <f t="shared" ca="1" si="14"/>
        <v>1</v>
      </c>
      <c r="BU494" s="144"/>
      <c r="BV494" s="144" t="str">
        <f t="shared" ca="1" si="15"/>
        <v/>
      </c>
    </row>
    <row r="495" spans="72:74" ht="21.75" customHeight="1" x14ac:dyDescent="0.25">
      <c r="BT495" s="144" t="b">
        <f t="shared" ca="1" si="14"/>
        <v>1</v>
      </c>
      <c r="BU495" s="144"/>
      <c r="BV495" s="144" t="str">
        <f t="shared" ca="1" si="15"/>
        <v/>
      </c>
    </row>
    <row r="496" spans="72:74" ht="21.75" customHeight="1" x14ac:dyDescent="0.25">
      <c r="BT496" s="144" t="b">
        <f t="shared" ca="1" si="14"/>
        <v>1</v>
      </c>
      <c r="BU496" s="144"/>
      <c r="BV496" s="144" t="str">
        <f t="shared" ca="1" si="15"/>
        <v/>
      </c>
    </row>
    <row r="497" spans="72:74" ht="21.75" customHeight="1" x14ac:dyDescent="0.25">
      <c r="BT497" s="144" t="b">
        <f t="shared" ca="1" si="14"/>
        <v>1</v>
      </c>
      <c r="BU497" s="144"/>
      <c r="BV497" s="144" t="str">
        <f t="shared" ca="1" si="15"/>
        <v/>
      </c>
    </row>
    <row r="498" spans="72:74" ht="21.75" customHeight="1" x14ac:dyDescent="0.25">
      <c r="BT498" s="144" t="b">
        <f t="shared" ca="1" si="14"/>
        <v>1</v>
      </c>
      <c r="BU498" s="144"/>
      <c r="BV498" s="144" t="str">
        <f t="shared" ca="1" si="15"/>
        <v/>
      </c>
    </row>
    <row r="499" spans="72:74" ht="21.75" customHeight="1" x14ac:dyDescent="0.25">
      <c r="BT499" s="144" t="b">
        <f t="shared" ca="1" si="14"/>
        <v>1</v>
      </c>
      <c r="BU499" s="144"/>
      <c r="BV499" s="144" t="str">
        <f t="shared" ca="1" si="15"/>
        <v/>
      </c>
    </row>
    <row r="500" spans="72:74" ht="21.75" customHeight="1" x14ac:dyDescent="0.25">
      <c r="BT500" s="144" t="b">
        <f t="shared" ca="1" si="14"/>
        <v>1</v>
      </c>
      <c r="BU500" s="144"/>
      <c r="BV500" s="144" t="str">
        <f t="shared" ca="1" si="15"/>
        <v/>
      </c>
    </row>
    <row r="501" spans="72:74" ht="21.75" customHeight="1" x14ac:dyDescent="0.25">
      <c r="BT501" s="144" t="b">
        <f t="shared" ca="1" si="14"/>
        <v>1</v>
      </c>
      <c r="BU501" s="144"/>
      <c r="BV501" s="144" t="str">
        <f t="shared" ca="1" si="15"/>
        <v/>
      </c>
    </row>
    <row r="502" spans="72:74" ht="21.75" customHeight="1" x14ac:dyDescent="0.25">
      <c r="BT502" s="144" t="b">
        <f t="shared" ca="1" si="14"/>
        <v>1</v>
      </c>
      <c r="BU502" s="144"/>
      <c r="BV502" s="144" t="str">
        <f t="shared" ca="1" si="15"/>
        <v/>
      </c>
    </row>
    <row r="503" spans="72:74" ht="21.75" customHeight="1" x14ac:dyDescent="0.25">
      <c r="BT503" s="144" t="b">
        <f t="shared" ca="1" si="14"/>
        <v>1</v>
      </c>
      <c r="BU503" s="144"/>
      <c r="BV503" s="144" t="str">
        <f t="shared" ca="1" si="15"/>
        <v/>
      </c>
    </row>
    <row r="504" spans="72:74" ht="21.75" customHeight="1" x14ac:dyDescent="0.25">
      <c r="BT504" s="144" t="b">
        <f t="shared" ca="1" si="14"/>
        <v>1</v>
      </c>
      <c r="BU504" s="144"/>
      <c r="BV504" s="144" t="str">
        <f t="shared" ca="1" si="15"/>
        <v/>
      </c>
    </row>
    <row r="505" spans="72:74" ht="21.75" customHeight="1" x14ac:dyDescent="0.25">
      <c r="BT505" s="144" t="b">
        <f t="shared" ca="1" si="14"/>
        <v>1</v>
      </c>
      <c r="BU505" s="144"/>
      <c r="BV505" s="144" t="str">
        <f t="shared" ca="1" si="15"/>
        <v/>
      </c>
    </row>
    <row r="506" spans="72:74" ht="21.75" customHeight="1" x14ac:dyDescent="0.25">
      <c r="BT506" s="144" t="b">
        <f t="shared" ca="1" si="14"/>
        <v>1</v>
      </c>
      <c r="BU506" s="144"/>
      <c r="BV506" s="144" t="str">
        <f t="shared" ca="1" si="15"/>
        <v/>
      </c>
    </row>
    <row r="507" spans="72:74" ht="21.75" customHeight="1" x14ac:dyDescent="0.25">
      <c r="BT507" s="144" t="b">
        <f t="shared" ca="1" si="14"/>
        <v>1</v>
      </c>
      <c r="BU507" s="144"/>
      <c r="BV507" s="144" t="str">
        <f t="shared" ca="1" si="15"/>
        <v/>
      </c>
    </row>
    <row r="508" spans="72:74" ht="21.75" customHeight="1" x14ac:dyDescent="0.25">
      <c r="BT508" s="144" t="b">
        <f t="shared" ca="1" si="14"/>
        <v>1</v>
      </c>
      <c r="BU508" s="144"/>
      <c r="BV508" s="144" t="str">
        <f t="shared" ca="1" si="15"/>
        <v/>
      </c>
    </row>
    <row r="509" spans="72:74" ht="21.75" customHeight="1" x14ac:dyDescent="0.25">
      <c r="BT509" s="144" t="b">
        <f t="shared" ca="1" si="14"/>
        <v>1</v>
      </c>
      <c r="BU509" s="144"/>
      <c r="BV509" s="144" t="str">
        <f t="shared" ca="1" si="15"/>
        <v/>
      </c>
    </row>
    <row r="510" spans="72:74" ht="21.75" customHeight="1" x14ac:dyDescent="0.25">
      <c r="BT510" s="144" t="b">
        <f t="shared" ca="1" si="14"/>
        <v>1</v>
      </c>
      <c r="BU510" s="144"/>
      <c r="BV510" s="144" t="str">
        <f t="shared" ca="1" si="15"/>
        <v/>
      </c>
    </row>
    <row r="511" spans="72:74" ht="21.75" customHeight="1" x14ac:dyDescent="0.25">
      <c r="BT511" s="144" t="b">
        <f t="shared" ca="1" si="14"/>
        <v>1</v>
      </c>
      <c r="BU511" s="144"/>
      <c r="BV511" s="144" t="str">
        <f t="shared" ca="1" si="15"/>
        <v/>
      </c>
    </row>
    <row r="512" spans="72:74" ht="21.75" customHeight="1" x14ac:dyDescent="0.25">
      <c r="BT512" s="144" t="b">
        <f t="shared" ca="1" si="14"/>
        <v>1</v>
      </c>
      <c r="BU512" s="144"/>
      <c r="BV512" s="144" t="str">
        <f t="shared" ca="1" si="15"/>
        <v/>
      </c>
    </row>
    <row r="513" spans="72:74" ht="21.75" customHeight="1" x14ac:dyDescent="0.25">
      <c r="BT513" s="144" t="b">
        <f t="shared" ca="1" si="14"/>
        <v>1</v>
      </c>
      <c r="BU513" s="144"/>
      <c r="BV513" s="144" t="str">
        <f t="shared" ca="1" si="15"/>
        <v/>
      </c>
    </row>
    <row r="514" spans="72:74" ht="21.75" customHeight="1" x14ac:dyDescent="0.25">
      <c r="BT514" s="144" t="b">
        <f t="shared" ca="1" si="14"/>
        <v>1</v>
      </c>
      <c r="BU514" s="144"/>
      <c r="BV514" s="144" t="str">
        <f t="shared" ca="1" si="15"/>
        <v/>
      </c>
    </row>
    <row r="515" spans="72:74" ht="21.75" customHeight="1" x14ac:dyDescent="0.25">
      <c r="BT515" s="144" t="b">
        <f t="shared" ref="BT515:BT578" ca="1" si="16">BA515&lt;(TODAY()-IF($BP$1,$BQ$1,365))</f>
        <v>1</v>
      </c>
      <c r="BU515" s="144"/>
      <c r="BV515" s="144" t="str">
        <f t="shared" ref="BV515:BV578" ca="1" si="17">IF(BT515,"",ROW())</f>
        <v/>
      </c>
    </row>
    <row r="516" spans="72:74" ht="21.75" customHeight="1" x14ac:dyDescent="0.25">
      <c r="BT516" s="144" t="b">
        <f t="shared" ca="1" si="16"/>
        <v>1</v>
      </c>
      <c r="BU516" s="144"/>
      <c r="BV516" s="144" t="str">
        <f t="shared" ca="1" si="17"/>
        <v/>
      </c>
    </row>
    <row r="517" spans="72:74" ht="21.75" customHeight="1" x14ac:dyDescent="0.25">
      <c r="BT517" s="144" t="b">
        <f t="shared" ca="1" si="16"/>
        <v>1</v>
      </c>
      <c r="BU517" s="144"/>
      <c r="BV517" s="144" t="str">
        <f t="shared" ca="1" si="17"/>
        <v/>
      </c>
    </row>
    <row r="518" spans="72:74" ht="21.75" customHeight="1" x14ac:dyDescent="0.25">
      <c r="BT518" s="144" t="b">
        <f t="shared" ca="1" si="16"/>
        <v>1</v>
      </c>
      <c r="BU518" s="144"/>
      <c r="BV518" s="144" t="str">
        <f t="shared" ca="1" si="17"/>
        <v/>
      </c>
    </row>
    <row r="519" spans="72:74" ht="21.75" customHeight="1" x14ac:dyDescent="0.25">
      <c r="BT519" s="144" t="b">
        <f t="shared" ca="1" si="16"/>
        <v>1</v>
      </c>
      <c r="BU519" s="144"/>
      <c r="BV519" s="144" t="str">
        <f t="shared" ca="1" si="17"/>
        <v/>
      </c>
    </row>
    <row r="520" spans="72:74" ht="21.75" customHeight="1" x14ac:dyDescent="0.25">
      <c r="BT520" s="144" t="b">
        <f t="shared" ca="1" si="16"/>
        <v>1</v>
      </c>
      <c r="BU520" s="144"/>
      <c r="BV520" s="144" t="str">
        <f t="shared" ca="1" si="17"/>
        <v/>
      </c>
    </row>
    <row r="521" spans="72:74" ht="21.75" customHeight="1" x14ac:dyDescent="0.25">
      <c r="BT521" s="144" t="b">
        <f t="shared" ca="1" si="16"/>
        <v>1</v>
      </c>
      <c r="BU521" s="144"/>
      <c r="BV521" s="144" t="str">
        <f t="shared" ca="1" si="17"/>
        <v/>
      </c>
    </row>
    <row r="522" spans="72:74" ht="21.75" customHeight="1" x14ac:dyDescent="0.25">
      <c r="BT522" s="144" t="b">
        <f t="shared" ca="1" si="16"/>
        <v>1</v>
      </c>
      <c r="BU522" s="144"/>
      <c r="BV522" s="144" t="str">
        <f t="shared" ca="1" si="17"/>
        <v/>
      </c>
    </row>
    <row r="523" spans="72:74" ht="21.75" customHeight="1" x14ac:dyDescent="0.25">
      <c r="BT523" s="144" t="b">
        <f t="shared" ca="1" si="16"/>
        <v>1</v>
      </c>
      <c r="BU523" s="144"/>
      <c r="BV523" s="144" t="str">
        <f t="shared" ca="1" si="17"/>
        <v/>
      </c>
    </row>
    <row r="524" spans="72:74" ht="21.75" customHeight="1" x14ac:dyDescent="0.25">
      <c r="BT524" s="144" t="b">
        <f t="shared" ca="1" si="16"/>
        <v>1</v>
      </c>
      <c r="BU524" s="144"/>
      <c r="BV524" s="144" t="str">
        <f t="shared" ca="1" si="17"/>
        <v/>
      </c>
    </row>
    <row r="525" spans="72:74" ht="21.75" customHeight="1" x14ac:dyDescent="0.25">
      <c r="BT525" s="144" t="b">
        <f t="shared" ca="1" si="16"/>
        <v>1</v>
      </c>
      <c r="BU525" s="144"/>
      <c r="BV525" s="144" t="str">
        <f t="shared" ca="1" si="17"/>
        <v/>
      </c>
    </row>
    <row r="526" spans="72:74" ht="21.75" customHeight="1" x14ac:dyDescent="0.25">
      <c r="BT526" s="144" t="b">
        <f t="shared" ca="1" si="16"/>
        <v>1</v>
      </c>
      <c r="BU526" s="144"/>
      <c r="BV526" s="144" t="str">
        <f t="shared" ca="1" si="17"/>
        <v/>
      </c>
    </row>
    <row r="527" spans="72:74" ht="21.75" customHeight="1" x14ac:dyDescent="0.25">
      <c r="BT527" s="144" t="b">
        <f t="shared" ca="1" si="16"/>
        <v>1</v>
      </c>
      <c r="BU527" s="144"/>
      <c r="BV527" s="144" t="str">
        <f t="shared" ca="1" si="17"/>
        <v/>
      </c>
    </row>
    <row r="528" spans="72:74" ht="21.75" customHeight="1" x14ac:dyDescent="0.25">
      <c r="BT528" s="144" t="b">
        <f t="shared" ca="1" si="16"/>
        <v>1</v>
      </c>
      <c r="BU528" s="144"/>
      <c r="BV528" s="144" t="str">
        <f t="shared" ca="1" si="17"/>
        <v/>
      </c>
    </row>
    <row r="529" spans="72:74" ht="21.75" customHeight="1" x14ac:dyDescent="0.25">
      <c r="BT529" s="144" t="b">
        <f t="shared" ca="1" si="16"/>
        <v>1</v>
      </c>
      <c r="BU529" s="144"/>
      <c r="BV529" s="144" t="str">
        <f t="shared" ca="1" si="17"/>
        <v/>
      </c>
    </row>
    <row r="530" spans="72:74" ht="21.75" customHeight="1" x14ac:dyDescent="0.25">
      <c r="BT530" s="144" t="b">
        <f t="shared" ca="1" si="16"/>
        <v>1</v>
      </c>
      <c r="BU530" s="144"/>
      <c r="BV530" s="144" t="str">
        <f t="shared" ca="1" si="17"/>
        <v/>
      </c>
    </row>
    <row r="531" spans="72:74" ht="21.75" customHeight="1" x14ac:dyDescent="0.25">
      <c r="BT531" s="144" t="b">
        <f t="shared" ca="1" si="16"/>
        <v>1</v>
      </c>
      <c r="BU531" s="144"/>
      <c r="BV531" s="144" t="str">
        <f t="shared" ca="1" si="17"/>
        <v/>
      </c>
    </row>
    <row r="532" spans="72:74" ht="21.75" customHeight="1" x14ac:dyDescent="0.25">
      <c r="BT532" s="144" t="b">
        <f t="shared" ca="1" si="16"/>
        <v>1</v>
      </c>
      <c r="BU532" s="144"/>
      <c r="BV532" s="144" t="str">
        <f t="shared" ca="1" si="17"/>
        <v/>
      </c>
    </row>
    <row r="533" spans="72:74" ht="21.75" customHeight="1" x14ac:dyDescent="0.25">
      <c r="BT533" s="144" t="b">
        <f t="shared" ca="1" si="16"/>
        <v>1</v>
      </c>
      <c r="BU533" s="144"/>
      <c r="BV533" s="144" t="str">
        <f t="shared" ca="1" si="17"/>
        <v/>
      </c>
    </row>
    <row r="534" spans="72:74" ht="21.75" customHeight="1" x14ac:dyDescent="0.25">
      <c r="BT534" s="144" t="b">
        <f t="shared" ca="1" si="16"/>
        <v>1</v>
      </c>
      <c r="BU534" s="144"/>
      <c r="BV534" s="144" t="str">
        <f t="shared" ca="1" si="17"/>
        <v/>
      </c>
    </row>
    <row r="535" spans="72:74" ht="21.75" customHeight="1" x14ac:dyDescent="0.25">
      <c r="BT535" s="144" t="b">
        <f t="shared" ca="1" si="16"/>
        <v>1</v>
      </c>
      <c r="BU535" s="144"/>
      <c r="BV535" s="144" t="str">
        <f t="shared" ca="1" si="17"/>
        <v/>
      </c>
    </row>
    <row r="536" spans="72:74" ht="21.75" customHeight="1" x14ac:dyDescent="0.25">
      <c r="BT536" s="144" t="b">
        <f t="shared" ca="1" si="16"/>
        <v>1</v>
      </c>
      <c r="BU536" s="144"/>
      <c r="BV536" s="144" t="str">
        <f t="shared" ca="1" si="17"/>
        <v/>
      </c>
    </row>
    <row r="537" spans="72:74" ht="21.75" customHeight="1" x14ac:dyDescent="0.25">
      <c r="BT537" s="144" t="b">
        <f t="shared" ca="1" si="16"/>
        <v>1</v>
      </c>
      <c r="BU537" s="144"/>
      <c r="BV537" s="144" t="str">
        <f t="shared" ca="1" si="17"/>
        <v/>
      </c>
    </row>
    <row r="538" spans="72:74" ht="21.75" customHeight="1" x14ac:dyDescent="0.25">
      <c r="BT538" s="144" t="b">
        <f t="shared" ca="1" si="16"/>
        <v>1</v>
      </c>
      <c r="BU538" s="144"/>
      <c r="BV538" s="144" t="str">
        <f t="shared" ca="1" si="17"/>
        <v/>
      </c>
    </row>
    <row r="539" spans="72:74" ht="21.75" customHeight="1" x14ac:dyDescent="0.25">
      <c r="BT539" s="144" t="b">
        <f t="shared" ca="1" si="16"/>
        <v>1</v>
      </c>
      <c r="BU539" s="144"/>
      <c r="BV539" s="144" t="str">
        <f t="shared" ca="1" si="17"/>
        <v/>
      </c>
    </row>
    <row r="540" spans="72:74" ht="21.75" customHeight="1" x14ac:dyDescent="0.25">
      <c r="BT540" s="144" t="b">
        <f t="shared" ca="1" si="16"/>
        <v>1</v>
      </c>
      <c r="BU540" s="144"/>
      <c r="BV540" s="144" t="str">
        <f t="shared" ca="1" si="17"/>
        <v/>
      </c>
    </row>
    <row r="541" spans="72:74" ht="21.75" customHeight="1" x14ac:dyDescent="0.25">
      <c r="BT541" s="144" t="b">
        <f t="shared" ca="1" si="16"/>
        <v>1</v>
      </c>
      <c r="BU541" s="144"/>
      <c r="BV541" s="144" t="str">
        <f t="shared" ca="1" si="17"/>
        <v/>
      </c>
    </row>
    <row r="542" spans="72:74" ht="21.75" customHeight="1" x14ac:dyDescent="0.25">
      <c r="BT542" s="144" t="b">
        <f t="shared" ca="1" si="16"/>
        <v>1</v>
      </c>
      <c r="BU542" s="144"/>
      <c r="BV542" s="144" t="str">
        <f t="shared" ca="1" si="17"/>
        <v/>
      </c>
    </row>
    <row r="543" spans="72:74" ht="21.75" customHeight="1" x14ac:dyDescent="0.25">
      <c r="BT543" s="144" t="b">
        <f t="shared" ca="1" si="16"/>
        <v>1</v>
      </c>
      <c r="BU543" s="144"/>
      <c r="BV543" s="144" t="str">
        <f t="shared" ca="1" si="17"/>
        <v/>
      </c>
    </row>
    <row r="544" spans="72:74" ht="21.75" customHeight="1" x14ac:dyDescent="0.25">
      <c r="BT544" s="144" t="b">
        <f t="shared" ca="1" si="16"/>
        <v>1</v>
      </c>
      <c r="BU544" s="144"/>
      <c r="BV544" s="144" t="str">
        <f t="shared" ca="1" si="17"/>
        <v/>
      </c>
    </row>
    <row r="545" spans="72:74" ht="21.75" customHeight="1" x14ac:dyDescent="0.25">
      <c r="BT545" s="144" t="b">
        <f t="shared" ca="1" si="16"/>
        <v>1</v>
      </c>
      <c r="BU545" s="144"/>
      <c r="BV545" s="144" t="str">
        <f t="shared" ca="1" si="17"/>
        <v/>
      </c>
    </row>
    <row r="546" spans="72:74" ht="21.75" customHeight="1" x14ac:dyDescent="0.25">
      <c r="BT546" s="144" t="b">
        <f t="shared" ca="1" si="16"/>
        <v>1</v>
      </c>
      <c r="BU546" s="144"/>
      <c r="BV546" s="144" t="str">
        <f t="shared" ca="1" si="17"/>
        <v/>
      </c>
    </row>
    <row r="547" spans="72:74" ht="21.75" customHeight="1" x14ac:dyDescent="0.25">
      <c r="BT547" s="144" t="b">
        <f t="shared" ca="1" si="16"/>
        <v>1</v>
      </c>
      <c r="BU547" s="144"/>
      <c r="BV547" s="144" t="str">
        <f t="shared" ca="1" si="17"/>
        <v/>
      </c>
    </row>
    <row r="548" spans="72:74" ht="21.75" customHeight="1" x14ac:dyDescent="0.25">
      <c r="BT548" s="144" t="b">
        <f t="shared" ca="1" si="16"/>
        <v>1</v>
      </c>
      <c r="BU548" s="144"/>
      <c r="BV548" s="144" t="str">
        <f t="shared" ca="1" si="17"/>
        <v/>
      </c>
    </row>
    <row r="549" spans="72:74" ht="21.75" customHeight="1" x14ac:dyDescent="0.25">
      <c r="BT549" s="144" t="b">
        <f t="shared" ca="1" si="16"/>
        <v>1</v>
      </c>
      <c r="BU549" s="144"/>
      <c r="BV549" s="144" t="str">
        <f t="shared" ca="1" si="17"/>
        <v/>
      </c>
    </row>
    <row r="550" spans="72:74" ht="21.75" customHeight="1" x14ac:dyDescent="0.25">
      <c r="BT550" s="144" t="b">
        <f t="shared" ca="1" si="16"/>
        <v>1</v>
      </c>
      <c r="BU550" s="144"/>
      <c r="BV550" s="144" t="str">
        <f t="shared" ca="1" si="17"/>
        <v/>
      </c>
    </row>
    <row r="551" spans="72:74" ht="21.75" customHeight="1" x14ac:dyDescent="0.25">
      <c r="BT551" s="144" t="b">
        <f t="shared" ca="1" si="16"/>
        <v>1</v>
      </c>
      <c r="BU551" s="144"/>
      <c r="BV551" s="144" t="str">
        <f t="shared" ca="1" si="17"/>
        <v/>
      </c>
    </row>
    <row r="552" spans="72:74" ht="21.75" customHeight="1" x14ac:dyDescent="0.25">
      <c r="BT552" s="144" t="b">
        <f t="shared" ca="1" si="16"/>
        <v>1</v>
      </c>
      <c r="BU552" s="144"/>
      <c r="BV552" s="144" t="str">
        <f t="shared" ca="1" si="17"/>
        <v/>
      </c>
    </row>
    <row r="553" spans="72:74" ht="21.75" customHeight="1" x14ac:dyDescent="0.25">
      <c r="BT553" s="144" t="b">
        <f t="shared" ca="1" si="16"/>
        <v>1</v>
      </c>
      <c r="BU553" s="144"/>
      <c r="BV553" s="144" t="str">
        <f t="shared" ca="1" si="17"/>
        <v/>
      </c>
    </row>
    <row r="554" spans="72:74" ht="21.75" customHeight="1" x14ac:dyDescent="0.25">
      <c r="BT554" s="144" t="b">
        <f t="shared" ca="1" si="16"/>
        <v>1</v>
      </c>
      <c r="BU554" s="144"/>
      <c r="BV554" s="144" t="str">
        <f t="shared" ca="1" si="17"/>
        <v/>
      </c>
    </row>
    <row r="555" spans="72:74" ht="21.75" customHeight="1" x14ac:dyDescent="0.25">
      <c r="BT555" s="144" t="b">
        <f t="shared" ca="1" si="16"/>
        <v>1</v>
      </c>
      <c r="BU555" s="144"/>
      <c r="BV555" s="144" t="str">
        <f t="shared" ca="1" si="17"/>
        <v/>
      </c>
    </row>
    <row r="556" spans="72:74" ht="21.75" customHeight="1" x14ac:dyDescent="0.25">
      <c r="BT556" s="144" t="b">
        <f t="shared" ca="1" si="16"/>
        <v>1</v>
      </c>
      <c r="BU556" s="144"/>
      <c r="BV556" s="144" t="str">
        <f t="shared" ca="1" si="17"/>
        <v/>
      </c>
    </row>
    <row r="557" spans="72:74" ht="21.75" customHeight="1" x14ac:dyDescent="0.25">
      <c r="BT557" s="144" t="b">
        <f t="shared" ca="1" si="16"/>
        <v>1</v>
      </c>
      <c r="BU557" s="144"/>
      <c r="BV557" s="144" t="str">
        <f t="shared" ca="1" si="17"/>
        <v/>
      </c>
    </row>
    <row r="558" spans="72:74" ht="21.75" customHeight="1" x14ac:dyDescent="0.25">
      <c r="BT558" s="144" t="b">
        <f t="shared" ca="1" si="16"/>
        <v>1</v>
      </c>
      <c r="BU558" s="144"/>
      <c r="BV558" s="144" t="str">
        <f t="shared" ca="1" si="17"/>
        <v/>
      </c>
    </row>
    <row r="559" spans="72:74" ht="21.75" customHeight="1" x14ac:dyDescent="0.25">
      <c r="BT559" s="144" t="b">
        <f t="shared" ca="1" si="16"/>
        <v>1</v>
      </c>
      <c r="BU559" s="144"/>
      <c r="BV559" s="144" t="str">
        <f t="shared" ca="1" si="17"/>
        <v/>
      </c>
    </row>
    <row r="560" spans="72:74" ht="21.75" customHeight="1" x14ac:dyDescent="0.25">
      <c r="BT560" s="144" t="b">
        <f t="shared" ca="1" si="16"/>
        <v>1</v>
      </c>
      <c r="BU560" s="144"/>
      <c r="BV560" s="144" t="str">
        <f t="shared" ca="1" si="17"/>
        <v/>
      </c>
    </row>
    <row r="561" spans="72:74" ht="21.75" customHeight="1" x14ac:dyDescent="0.25">
      <c r="BT561" s="144" t="b">
        <f t="shared" ca="1" si="16"/>
        <v>1</v>
      </c>
      <c r="BU561" s="144"/>
      <c r="BV561" s="144" t="str">
        <f t="shared" ca="1" si="17"/>
        <v/>
      </c>
    </row>
    <row r="562" spans="72:74" ht="21.75" customHeight="1" x14ac:dyDescent="0.25">
      <c r="BT562" s="144" t="b">
        <f t="shared" ca="1" si="16"/>
        <v>1</v>
      </c>
      <c r="BU562" s="144"/>
      <c r="BV562" s="144" t="str">
        <f t="shared" ca="1" si="17"/>
        <v/>
      </c>
    </row>
    <row r="563" spans="72:74" ht="21.75" customHeight="1" x14ac:dyDescent="0.25">
      <c r="BT563" s="144" t="b">
        <f t="shared" ca="1" si="16"/>
        <v>1</v>
      </c>
      <c r="BU563" s="144"/>
      <c r="BV563" s="144" t="str">
        <f t="shared" ca="1" si="17"/>
        <v/>
      </c>
    </row>
    <row r="564" spans="72:74" ht="21.75" customHeight="1" x14ac:dyDescent="0.25">
      <c r="BT564" s="144" t="b">
        <f t="shared" ca="1" si="16"/>
        <v>1</v>
      </c>
      <c r="BU564" s="144"/>
      <c r="BV564" s="144" t="str">
        <f t="shared" ca="1" si="17"/>
        <v/>
      </c>
    </row>
    <row r="565" spans="72:74" ht="21.75" customHeight="1" x14ac:dyDescent="0.25">
      <c r="BT565" s="144" t="b">
        <f t="shared" ca="1" si="16"/>
        <v>1</v>
      </c>
      <c r="BU565" s="144"/>
      <c r="BV565" s="144" t="str">
        <f t="shared" ca="1" si="17"/>
        <v/>
      </c>
    </row>
    <row r="566" spans="72:74" ht="21.75" customHeight="1" x14ac:dyDescent="0.25">
      <c r="BT566" s="144" t="b">
        <f t="shared" ca="1" si="16"/>
        <v>1</v>
      </c>
      <c r="BU566" s="144"/>
      <c r="BV566" s="144" t="str">
        <f t="shared" ca="1" si="17"/>
        <v/>
      </c>
    </row>
    <row r="567" spans="72:74" ht="21.75" customHeight="1" x14ac:dyDescent="0.25">
      <c r="BT567" s="144" t="b">
        <f t="shared" ca="1" si="16"/>
        <v>1</v>
      </c>
      <c r="BU567" s="144"/>
      <c r="BV567" s="144" t="str">
        <f t="shared" ca="1" si="17"/>
        <v/>
      </c>
    </row>
    <row r="568" spans="72:74" ht="21.75" customHeight="1" x14ac:dyDescent="0.25">
      <c r="BT568" s="144" t="b">
        <f t="shared" ca="1" si="16"/>
        <v>1</v>
      </c>
      <c r="BU568" s="144"/>
      <c r="BV568" s="144" t="str">
        <f t="shared" ca="1" si="17"/>
        <v/>
      </c>
    </row>
    <row r="569" spans="72:74" ht="21.75" customHeight="1" x14ac:dyDescent="0.25">
      <c r="BT569" s="144" t="b">
        <f t="shared" ca="1" si="16"/>
        <v>1</v>
      </c>
      <c r="BU569" s="144"/>
      <c r="BV569" s="144" t="str">
        <f t="shared" ca="1" si="17"/>
        <v/>
      </c>
    </row>
    <row r="570" spans="72:74" ht="21.75" customHeight="1" x14ac:dyDescent="0.25">
      <c r="BT570" s="144" t="b">
        <f t="shared" ca="1" si="16"/>
        <v>1</v>
      </c>
      <c r="BU570" s="144"/>
      <c r="BV570" s="144" t="str">
        <f t="shared" ca="1" si="17"/>
        <v/>
      </c>
    </row>
    <row r="571" spans="72:74" ht="21.75" customHeight="1" x14ac:dyDescent="0.25">
      <c r="BT571" s="144" t="b">
        <f t="shared" ca="1" si="16"/>
        <v>1</v>
      </c>
      <c r="BU571" s="144"/>
      <c r="BV571" s="144" t="str">
        <f t="shared" ca="1" si="17"/>
        <v/>
      </c>
    </row>
    <row r="572" spans="72:74" ht="21.75" customHeight="1" x14ac:dyDescent="0.25">
      <c r="BT572" s="144" t="b">
        <f t="shared" ca="1" si="16"/>
        <v>1</v>
      </c>
      <c r="BU572" s="144"/>
      <c r="BV572" s="144" t="str">
        <f t="shared" ca="1" si="17"/>
        <v/>
      </c>
    </row>
    <row r="573" spans="72:74" ht="21.75" customHeight="1" x14ac:dyDescent="0.25">
      <c r="BT573" s="144" t="b">
        <f t="shared" ca="1" si="16"/>
        <v>1</v>
      </c>
      <c r="BU573" s="144"/>
      <c r="BV573" s="144" t="str">
        <f t="shared" ca="1" si="17"/>
        <v/>
      </c>
    </row>
    <row r="574" spans="72:74" ht="21.75" customHeight="1" x14ac:dyDescent="0.25">
      <c r="BT574" s="144" t="b">
        <f t="shared" ca="1" si="16"/>
        <v>1</v>
      </c>
      <c r="BU574" s="144"/>
      <c r="BV574" s="144" t="str">
        <f t="shared" ca="1" si="17"/>
        <v/>
      </c>
    </row>
    <row r="575" spans="72:74" ht="21.75" customHeight="1" x14ac:dyDescent="0.25">
      <c r="BT575" s="144" t="b">
        <f t="shared" ca="1" si="16"/>
        <v>1</v>
      </c>
      <c r="BU575" s="144"/>
      <c r="BV575" s="144" t="str">
        <f t="shared" ca="1" si="17"/>
        <v/>
      </c>
    </row>
    <row r="576" spans="72:74" ht="21.75" customHeight="1" x14ac:dyDescent="0.25">
      <c r="BT576" s="144" t="b">
        <f t="shared" ca="1" si="16"/>
        <v>1</v>
      </c>
      <c r="BU576" s="144"/>
      <c r="BV576" s="144" t="str">
        <f t="shared" ca="1" si="17"/>
        <v/>
      </c>
    </row>
    <row r="577" spans="72:74" ht="21.75" customHeight="1" x14ac:dyDescent="0.25">
      <c r="BT577" s="144" t="b">
        <f t="shared" ca="1" si="16"/>
        <v>1</v>
      </c>
      <c r="BU577" s="144"/>
      <c r="BV577" s="144" t="str">
        <f t="shared" ca="1" si="17"/>
        <v/>
      </c>
    </row>
    <row r="578" spans="72:74" ht="21.75" customHeight="1" x14ac:dyDescent="0.25">
      <c r="BT578" s="144" t="b">
        <f t="shared" ca="1" si="16"/>
        <v>1</v>
      </c>
      <c r="BU578" s="144"/>
      <c r="BV578" s="144" t="str">
        <f t="shared" ca="1" si="17"/>
        <v/>
      </c>
    </row>
    <row r="579" spans="72:74" ht="21.75" customHeight="1" x14ac:dyDescent="0.25">
      <c r="BT579" s="144" t="b">
        <f t="shared" ref="BT579:BT642" ca="1" si="18">BA579&lt;(TODAY()-IF($BP$1,$BQ$1,365))</f>
        <v>1</v>
      </c>
      <c r="BU579" s="144"/>
      <c r="BV579" s="144" t="str">
        <f t="shared" ref="BV579:BV642" ca="1" si="19">IF(BT579,"",ROW())</f>
        <v/>
      </c>
    </row>
    <row r="580" spans="72:74" ht="21.75" customHeight="1" x14ac:dyDescent="0.25">
      <c r="BT580" s="144" t="b">
        <f t="shared" ca="1" si="18"/>
        <v>1</v>
      </c>
      <c r="BU580" s="144"/>
      <c r="BV580" s="144" t="str">
        <f t="shared" ca="1" si="19"/>
        <v/>
      </c>
    </row>
    <row r="581" spans="72:74" ht="21.75" customHeight="1" x14ac:dyDescent="0.25">
      <c r="BT581" s="144" t="b">
        <f t="shared" ca="1" si="18"/>
        <v>1</v>
      </c>
      <c r="BU581" s="144"/>
      <c r="BV581" s="144" t="str">
        <f t="shared" ca="1" si="19"/>
        <v/>
      </c>
    </row>
    <row r="582" spans="72:74" ht="21.75" customHeight="1" x14ac:dyDescent="0.25">
      <c r="BT582" s="144" t="b">
        <f t="shared" ca="1" si="18"/>
        <v>1</v>
      </c>
      <c r="BU582" s="144"/>
      <c r="BV582" s="144" t="str">
        <f t="shared" ca="1" si="19"/>
        <v/>
      </c>
    </row>
    <row r="583" spans="72:74" ht="21.75" customHeight="1" x14ac:dyDescent="0.25">
      <c r="BT583" s="144" t="b">
        <f t="shared" ca="1" si="18"/>
        <v>1</v>
      </c>
      <c r="BU583" s="144"/>
      <c r="BV583" s="144" t="str">
        <f t="shared" ca="1" si="19"/>
        <v/>
      </c>
    </row>
    <row r="584" spans="72:74" ht="21.75" customHeight="1" x14ac:dyDescent="0.25">
      <c r="BT584" s="144" t="b">
        <f t="shared" ca="1" si="18"/>
        <v>1</v>
      </c>
      <c r="BU584" s="144"/>
      <c r="BV584" s="144" t="str">
        <f t="shared" ca="1" si="19"/>
        <v/>
      </c>
    </row>
    <row r="585" spans="72:74" ht="21.75" customHeight="1" x14ac:dyDescent="0.25">
      <c r="BT585" s="144" t="b">
        <f t="shared" ca="1" si="18"/>
        <v>1</v>
      </c>
      <c r="BU585" s="144"/>
      <c r="BV585" s="144" t="str">
        <f t="shared" ca="1" si="19"/>
        <v/>
      </c>
    </row>
    <row r="586" spans="72:74" ht="21.75" customHeight="1" x14ac:dyDescent="0.25">
      <c r="BT586" s="144" t="b">
        <f t="shared" ca="1" si="18"/>
        <v>1</v>
      </c>
      <c r="BU586" s="144"/>
      <c r="BV586" s="144" t="str">
        <f t="shared" ca="1" si="19"/>
        <v/>
      </c>
    </row>
    <row r="587" spans="72:74" ht="21.75" customHeight="1" x14ac:dyDescent="0.25">
      <c r="BT587" s="144" t="b">
        <f t="shared" ca="1" si="18"/>
        <v>1</v>
      </c>
      <c r="BU587" s="144"/>
      <c r="BV587" s="144" t="str">
        <f t="shared" ca="1" si="19"/>
        <v/>
      </c>
    </row>
    <row r="588" spans="72:74" ht="21.75" customHeight="1" x14ac:dyDescent="0.25">
      <c r="BT588" s="144" t="b">
        <f t="shared" ca="1" si="18"/>
        <v>1</v>
      </c>
      <c r="BU588" s="144"/>
      <c r="BV588" s="144" t="str">
        <f t="shared" ca="1" si="19"/>
        <v/>
      </c>
    </row>
    <row r="589" spans="72:74" ht="21.75" customHeight="1" x14ac:dyDescent="0.25">
      <c r="BT589" s="144" t="b">
        <f t="shared" ca="1" si="18"/>
        <v>1</v>
      </c>
      <c r="BU589" s="144"/>
      <c r="BV589" s="144" t="str">
        <f t="shared" ca="1" si="19"/>
        <v/>
      </c>
    </row>
    <row r="590" spans="72:74" ht="21.75" customHeight="1" x14ac:dyDescent="0.25">
      <c r="BT590" s="144" t="b">
        <f t="shared" ca="1" si="18"/>
        <v>1</v>
      </c>
      <c r="BU590" s="144"/>
      <c r="BV590" s="144" t="str">
        <f t="shared" ca="1" si="19"/>
        <v/>
      </c>
    </row>
    <row r="591" spans="72:74" ht="21.75" customHeight="1" x14ac:dyDescent="0.25">
      <c r="BT591" s="144" t="b">
        <f t="shared" ca="1" si="18"/>
        <v>1</v>
      </c>
      <c r="BU591" s="144"/>
      <c r="BV591" s="144" t="str">
        <f t="shared" ca="1" si="19"/>
        <v/>
      </c>
    </row>
    <row r="592" spans="72:74" ht="21.75" customHeight="1" x14ac:dyDescent="0.25">
      <c r="BT592" s="144" t="b">
        <f t="shared" ca="1" si="18"/>
        <v>1</v>
      </c>
      <c r="BU592" s="144"/>
      <c r="BV592" s="144" t="str">
        <f t="shared" ca="1" si="19"/>
        <v/>
      </c>
    </row>
    <row r="593" spans="72:74" ht="21.75" customHeight="1" x14ac:dyDescent="0.25">
      <c r="BT593" s="144" t="b">
        <f t="shared" ca="1" si="18"/>
        <v>1</v>
      </c>
      <c r="BU593" s="144"/>
      <c r="BV593" s="144" t="str">
        <f t="shared" ca="1" si="19"/>
        <v/>
      </c>
    </row>
    <row r="594" spans="72:74" ht="21.75" customHeight="1" x14ac:dyDescent="0.25">
      <c r="BT594" s="144" t="b">
        <f t="shared" ca="1" si="18"/>
        <v>1</v>
      </c>
      <c r="BU594" s="144"/>
      <c r="BV594" s="144" t="str">
        <f t="shared" ca="1" si="19"/>
        <v/>
      </c>
    </row>
    <row r="595" spans="72:74" ht="21.75" customHeight="1" x14ac:dyDescent="0.25">
      <c r="BT595" s="144" t="b">
        <f t="shared" ca="1" si="18"/>
        <v>1</v>
      </c>
      <c r="BU595" s="144"/>
      <c r="BV595" s="144" t="str">
        <f t="shared" ca="1" si="19"/>
        <v/>
      </c>
    </row>
    <row r="596" spans="72:74" ht="21.75" customHeight="1" x14ac:dyDescent="0.25">
      <c r="BT596" s="144" t="b">
        <f t="shared" ca="1" si="18"/>
        <v>1</v>
      </c>
      <c r="BU596" s="144"/>
      <c r="BV596" s="144" t="str">
        <f t="shared" ca="1" si="19"/>
        <v/>
      </c>
    </row>
    <row r="597" spans="72:74" ht="21.75" customHeight="1" x14ac:dyDescent="0.25">
      <c r="BT597" s="144" t="b">
        <f t="shared" ca="1" si="18"/>
        <v>1</v>
      </c>
      <c r="BU597" s="144"/>
      <c r="BV597" s="144" t="str">
        <f t="shared" ca="1" si="19"/>
        <v/>
      </c>
    </row>
    <row r="598" spans="72:74" ht="21.75" customHeight="1" x14ac:dyDescent="0.25">
      <c r="BT598" s="144" t="b">
        <f t="shared" ca="1" si="18"/>
        <v>1</v>
      </c>
      <c r="BU598" s="144"/>
      <c r="BV598" s="144" t="str">
        <f t="shared" ca="1" si="19"/>
        <v/>
      </c>
    </row>
    <row r="599" spans="72:74" ht="21.75" customHeight="1" x14ac:dyDescent="0.25">
      <c r="BT599" s="144" t="b">
        <f t="shared" ca="1" si="18"/>
        <v>1</v>
      </c>
      <c r="BU599" s="144"/>
      <c r="BV599" s="144" t="str">
        <f t="shared" ca="1" si="19"/>
        <v/>
      </c>
    </row>
    <row r="600" spans="72:74" ht="21.75" customHeight="1" x14ac:dyDescent="0.25">
      <c r="BT600" s="144" t="b">
        <f t="shared" ca="1" si="18"/>
        <v>1</v>
      </c>
      <c r="BU600" s="144"/>
      <c r="BV600" s="144" t="str">
        <f t="shared" ca="1" si="19"/>
        <v/>
      </c>
    </row>
    <row r="601" spans="72:74" ht="21.75" customHeight="1" x14ac:dyDescent="0.25">
      <c r="BT601" s="144" t="b">
        <f t="shared" ca="1" si="18"/>
        <v>1</v>
      </c>
      <c r="BU601" s="144"/>
      <c r="BV601" s="144" t="str">
        <f t="shared" ca="1" si="19"/>
        <v/>
      </c>
    </row>
    <row r="602" spans="72:74" ht="21.75" customHeight="1" x14ac:dyDescent="0.25">
      <c r="BT602" s="144" t="b">
        <f t="shared" ca="1" si="18"/>
        <v>1</v>
      </c>
      <c r="BU602" s="144"/>
      <c r="BV602" s="144" t="str">
        <f t="shared" ca="1" si="19"/>
        <v/>
      </c>
    </row>
    <row r="603" spans="72:74" ht="21.75" customHeight="1" x14ac:dyDescent="0.25">
      <c r="BT603" s="144" t="b">
        <f t="shared" ca="1" si="18"/>
        <v>1</v>
      </c>
      <c r="BU603" s="144"/>
      <c r="BV603" s="144" t="str">
        <f t="shared" ca="1" si="19"/>
        <v/>
      </c>
    </row>
    <row r="604" spans="72:74" ht="21.75" customHeight="1" x14ac:dyDescent="0.25">
      <c r="BT604" s="144" t="b">
        <f t="shared" ca="1" si="18"/>
        <v>1</v>
      </c>
      <c r="BU604" s="144"/>
      <c r="BV604" s="144" t="str">
        <f t="shared" ca="1" si="19"/>
        <v/>
      </c>
    </row>
    <row r="605" spans="72:74" ht="21.75" customHeight="1" x14ac:dyDescent="0.25">
      <c r="BT605" s="144" t="b">
        <f t="shared" ca="1" si="18"/>
        <v>1</v>
      </c>
      <c r="BU605" s="144"/>
      <c r="BV605" s="144" t="str">
        <f t="shared" ca="1" si="19"/>
        <v/>
      </c>
    </row>
    <row r="606" spans="72:74" ht="21.75" customHeight="1" x14ac:dyDescent="0.25">
      <c r="BT606" s="144" t="b">
        <f t="shared" ca="1" si="18"/>
        <v>1</v>
      </c>
      <c r="BU606" s="144"/>
      <c r="BV606" s="144" t="str">
        <f t="shared" ca="1" si="19"/>
        <v/>
      </c>
    </row>
    <row r="607" spans="72:74" ht="21.75" customHeight="1" x14ac:dyDescent="0.25">
      <c r="BT607" s="144" t="b">
        <f t="shared" ca="1" si="18"/>
        <v>1</v>
      </c>
      <c r="BU607" s="144"/>
      <c r="BV607" s="144" t="str">
        <f t="shared" ca="1" si="19"/>
        <v/>
      </c>
    </row>
    <row r="608" spans="72:74" ht="21.75" customHeight="1" x14ac:dyDescent="0.25">
      <c r="BT608" s="144" t="b">
        <f t="shared" ca="1" si="18"/>
        <v>1</v>
      </c>
      <c r="BU608" s="144"/>
      <c r="BV608" s="144" t="str">
        <f t="shared" ca="1" si="19"/>
        <v/>
      </c>
    </row>
    <row r="609" spans="72:74" ht="21.75" customHeight="1" x14ac:dyDescent="0.25">
      <c r="BT609" s="144" t="b">
        <f t="shared" ca="1" si="18"/>
        <v>1</v>
      </c>
      <c r="BU609" s="144"/>
      <c r="BV609" s="144" t="str">
        <f t="shared" ca="1" si="19"/>
        <v/>
      </c>
    </row>
    <row r="610" spans="72:74" ht="21.75" customHeight="1" x14ac:dyDescent="0.25">
      <c r="BT610" s="144" t="b">
        <f t="shared" ca="1" si="18"/>
        <v>1</v>
      </c>
      <c r="BU610" s="144"/>
      <c r="BV610" s="144" t="str">
        <f t="shared" ca="1" si="19"/>
        <v/>
      </c>
    </row>
    <row r="611" spans="72:74" ht="21.75" customHeight="1" x14ac:dyDescent="0.25">
      <c r="BT611" s="144" t="b">
        <f t="shared" ca="1" si="18"/>
        <v>1</v>
      </c>
      <c r="BU611" s="144"/>
      <c r="BV611" s="144" t="str">
        <f t="shared" ca="1" si="19"/>
        <v/>
      </c>
    </row>
    <row r="612" spans="72:74" ht="21.75" customHeight="1" x14ac:dyDescent="0.25">
      <c r="BT612" s="144" t="b">
        <f t="shared" ca="1" si="18"/>
        <v>1</v>
      </c>
      <c r="BU612" s="144"/>
      <c r="BV612" s="144" t="str">
        <f t="shared" ca="1" si="19"/>
        <v/>
      </c>
    </row>
    <row r="613" spans="72:74" ht="21.75" customHeight="1" x14ac:dyDescent="0.25">
      <c r="BT613" s="144" t="b">
        <f t="shared" ca="1" si="18"/>
        <v>1</v>
      </c>
      <c r="BU613" s="144"/>
      <c r="BV613" s="144" t="str">
        <f t="shared" ca="1" si="19"/>
        <v/>
      </c>
    </row>
    <row r="614" spans="72:74" ht="21.75" customHeight="1" x14ac:dyDescent="0.25">
      <c r="BT614" s="144" t="b">
        <f t="shared" ca="1" si="18"/>
        <v>1</v>
      </c>
      <c r="BU614" s="144"/>
      <c r="BV614" s="144" t="str">
        <f t="shared" ca="1" si="19"/>
        <v/>
      </c>
    </row>
    <row r="615" spans="72:74" ht="21.75" customHeight="1" x14ac:dyDescent="0.25">
      <c r="BT615" s="144" t="b">
        <f t="shared" ca="1" si="18"/>
        <v>1</v>
      </c>
      <c r="BU615" s="144"/>
      <c r="BV615" s="144" t="str">
        <f t="shared" ca="1" si="19"/>
        <v/>
      </c>
    </row>
    <row r="616" spans="72:74" ht="21.75" customHeight="1" x14ac:dyDescent="0.25">
      <c r="BT616" s="144" t="b">
        <f t="shared" ca="1" si="18"/>
        <v>1</v>
      </c>
      <c r="BU616" s="144"/>
      <c r="BV616" s="144" t="str">
        <f t="shared" ca="1" si="19"/>
        <v/>
      </c>
    </row>
    <row r="617" spans="72:74" ht="21.75" customHeight="1" x14ac:dyDescent="0.25">
      <c r="BT617" s="144" t="b">
        <f t="shared" ca="1" si="18"/>
        <v>1</v>
      </c>
      <c r="BU617" s="144"/>
      <c r="BV617" s="144" t="str">
        <f t="shared" ca="1" si="19"/>
        <v/>
      </c>
    </row>
    <row r="618" spans="72:74" ht="21.75" customHeight="1" x14ac:dyDescent="0.25">
      <c r="BT618" s="144" t="b">
        <f t="shared" ca="1" si="18"/>
        <v>1</v>
      </c>
      <c r="BU618" s="144"/>
      <c r="BV618" s="144" t="str">
        <f t="shared" ca="1" si="19"/>
        <v/>
      </c>
    </row>
    <row r="619" spans="72:74" ht="21.75" customHeight="1" x14ac:dyDescent="0.25">
      <c r="BT619" s="144" t="b">
        <f t="shared" ca="1" si="18"/>
        <v>1</v>
      </c>
      <c r="BU619" s="144"/>
      <c r="BV619" s="144" t="str">
        <f t="shared" ca="1" si="19"/>
        <v/>
      </c>
    </row>
    <row r="620" spans="72:74" ht="21.75" customHeight="1" x14ac:dyDescent="0.25">
      <c r="BT620" s="144" t="b">
        <f t="shared" ca="1" si="18"/>
        <v>1</v>
      </c>
      <c r="BU620" s="144"/>
      <c r="BV620" s="144" t="str">
        <f t="shared" ca="1" si="19"/>
        <v/>
      </c>
    </row>
    <row r="621" spans="72:74" ht="21.75" customHeight="1" x14ac:dyDescent="0.25">
      <c r="BT621" s="144" t="b">
        <f t="shared" ca="1" si="18"/>
        <v>1</v>
      </c>
      <c r="BU621" s="144"/>
      <c r="BV621" s="144" t="str">
        <f t="shared" ca="1" si="19"/>
        <v/>
      </c>
    </row>
    <row r="622" spans="72:74" ht="21.75" customHeight="1" x14ac:dyDescent="0.25">
      <c r="BT622" s="144" t="b">
        <f t="shared" ca="1" si="18"/>
        <v>1</v>
      </c>
      <c r="BU622" s="144"/>
      <c r="BV622" s="144" t="str">
        <f t="shared" ca="1" si="19"/>
        <v/>
      </c>
    </row>
    <row r="623" spans="72:74" ht="21.75" customHeight="1" x14ac:dyDescent="0.25">
      <c r="BT623" s="144" t="b">
        <f t="shared" ca="1" si="18"/>
        <v>1</v>
      </c>
      <c r="BU623" s="144"/>
      <c r="BV623" s="144" t="str">
        <f t="shared" ca="1" si="19"/>
        <v/>
      </c>
    </row>
    <row r="624" spans="72:74" ht="21.75" customHeight="1" x14ac:dyDescent="0.25">
      <c r="BT624" s="144" t="b">
        <f t="shared" ca="1" si="18"/>
        <v>1</v>
      </c>
      <c r="BU624" s="144"/>
      <c r="BV624" s="144" t="str">
        <f t="shared" ca="1" si="19"/>
        <v/>
      </c>
    </row>
    <row r="625" spans="72:74" ht="21.75" customHeight="1" x14ac:dyDescent="0.25">
      <c r="BT625" s="144" t="b">
        <f t="shared" ca="1" si="18"/>
        <v>1</v>
      </c>
      <c r="BU625" s="144"/>
      <c r="BV625" s="144" t="str">
        <f t="shared" ca="1" si="19"/>
        <v/>
      </c>
    </row>
    <row r="626" spans="72:74" ht="21.75" customHeight="1" x14ac:dyDescent="0.25">
      <c r="BT626" s="144" t="b">
        <f t="shared" ca="1" si="18"/>
        <v>1</v>
      </c>
      <c r="BU626" s="144"/>
      <c r="BV626" s="144" t="str">
        <f t="shared" ca="1" si="19"/>
        <v/>
      </c>
    </row>
    <row r="627" spans="72:74" ht="21.75" customHeight="1" x14ac:dyDescent="0.25">
      <c r="BT627" s="144" t="b">
        <f t="shared" ca="1" si="18"/>
        <v>1</v>
      </c>
      <c r="BU627" s="144"/>
      <c r="BV627" s="144" t="str">
        <f t="shared" ca="1" si="19"/>
        <v/>
      </c>
    </row>
    <row r="628" spans="72:74" ht="21.75" customHeight="1" x14ac:dyDescent="0.25">
      <c r="BT628" s="144" t="b">
        <f t="shared" ca="1" si="18"/>
        <v>1</v>
      </c>
      <c r="BU628" s="144"/>
      <c r="BV628" s="144" t="str">
        <f t="shared" ca="1" si="19"/>
        <v/>
      </c>
    </row>
    <row r="629" spans="72:74" ht="21.75" customHeight="1" x14ac:dyDescent="0.25">
      <c r="BT629" s="144" t="b">
        <f t="shared" ca="1" si="18"/>
        <v>1</v>
      </c>
      <c r="BU629" s="144"/>
      <c r="BV629" s="144" t="str">
        <f t="shared" ca="1" si="19"/>
        <v/>
      </c>
    </row>
    <row r="630" spans="72:74" ht="21.75" customHeight="1" x14ac:dyDescent="0.25">
      <c r="BT630" s="144" t="b">
        <f t="shared" ca="1" si="18"/>
        <v>1</v>
      </c>
      <c r="BU630" s="144"/>
      <c r="BV630" s="144" t="str">
        <f t="shared" ca="1" si="19"/>
        <v/>
      </c>
    </row>
    <row r="631" spans="72:74" ht="21.75" customHeight="1" x14ac:dyDescent="0.25">
      <c r="BT631" s="144" t="b">
        <f t="shared" ca="1" si="18"/>
        <v>1</v>
      </c>
      <c r="BU631" s="144"/>
      <c r="BV631" s="144" t="str">
        <f t="shared" ca="1" si="19"/>
        <v/>
      </c>
    </row>
    <row r="632" spans="72:74" ht="21.75" customHeight="1" x14ac:dyDescent="0.25">
      <c r="BT632" s="144" t="b">
        <f t="shared" ca="1" si="18"/>
        <v>1</v>
      </c>
      <c r="BU632" s="144"/>
      <c r="BV632" s="144" t="str">
        <f t="shared" ca="1" si="19"/>
        <v/>
      </c>
    </row>
    <row r="633" spans="72:74" ht="21.75" customHeight="1" x14ac:dyDescent="0.25">
      <c r="BT633" s="144" t="b">
        <f t="shared" ca="1" si="18"/>
        <v>1</v>
      </c>
      <c r="BU633" s="144"/>
      <c r="BV633" s="144" t="str">
        <f t="shared" ca="1" si="19"/>
        <v/>
      </c>
    </row>
    <row r="634" spans="72:74" ht="21.75" customHeight="1" x14ac:dyDescent="0.25">
      <c r="BT634" s="144" t="b">
        <f t="shared" ca="1" si="18"/>
        <v>1</v>
      </c>
      <c r="BU634" s="144"/>
      <c r="BV634" s="144" t="str">
        <f t="shared" ca="1" si="19"/>
        <v/>
      </c>
    </row>
    <row r="635" spans="72:74" ht="21.75" customHeight="1" x14ac:dyDescent="0.25">
      <c r="BT635" s="144" t="b">
        <f t="shared" ca="1" si="18"/>
        <v>1</v>
      </c>
      <c r="BU635" s="144"/>
      <c r="BV635" s="144" t="str">
        <f t="shared" ca="1" si="19"/>
        <v/>
      </c>
    </row>
    <row r="636" spans="72:74" ht="21.75" customHeight="1" x14ac:dyDescent="0.25">
      <c r="BT636" s="144" t="b">
        <f t="shared" ca="1" si="18"/>
        <v>1</v>
      </c>
      <c r="BU636" s="144"/>
      <c r="BV636" s="144" t="str">
        <f t="shared" ca="1" si="19"/>
        <v/>
      </c>
    </row>
    <row r="637" spans="72:74" ht="21.75" customHeight="1" x14ac:dyDescent="0.25">
      <c r="BT637" s="144" t="b">
        <f t="shared" ca="1" si="18"/>
        <v>1</v>
      </c>
      <c r="BU637" s="144"/>
      <c r="BV637" s="144" t="str">
        <f t="shared" ca="1" si="19"/>
        <v/>
      </c>
    </row>
    <row r="638" spans="72:74" ht="21.75" customHeight="1" x14ac:dyDescent="0.25">
      <c r="BT638" s="144" t="b">
        <f t="shared" ca="1" si="18"/>
        <v>1</v>
      </c>
      <c r="BU638" s="144"/>
      <c r="BV638" s="144" t="str">
        <f t="shared" ca="1" si="19"/>
        <v/>
      </c>
    </row>
    <row r="639" spans="72:74" ht="21.75" customHeight="1" x14ac:dyDescent="0.25">
      <c r="BT639" s="144" t="b">
        <f t="shared" ca="1" si="18"/>
        <v>1</v>
      </c>
      <c r="BU639" s="144"/>
      <c r="BV639" s="144" t="str">
        <f t="shared" ca="1" si="19"/>
        <v/>
      </c>
    </row>
    <row r="640" spans="72:74" ht="21.75" customHeight="1" x14ac:dyDescent="0.25">
      <c r="BT640" s="144" t="b">
        <f t="shared" ca="1" si="18"/>
        <v>1</v>
      </c>
      <c r="BU640" s="144"/>
      <c r="BV640" s="144" t="str">
        <f t="shared" ca="1" si="19"/>
        <v/>
      </c>
    </row>
    <row r="641" spans="72:74" ht="21.75" customHeight="1" x14ac:dyDescent="0.25">
      <c r="BT641" s="144" t="b">
        <f t="shared" ca="1" si="18"/>
        <v>1</v>
      </c>
      <c r="BU641" s="144"/>
      <c r="BV641" s="144" t="str">
        <f t="shared" ca="1" si="19"/>
        <v/>
      </c>
    </row>
    <row r="642" spans="72:74" ht="21.75" customHeight="1" x14ac:dyDescent="0.25">
      <c r="BT642" s="144" t="b">
        <f t="shared" ca="1" si="18"/>
        <v>1</v>
      </c>
      <c r="BU642" s="144"/>
      <c r="BV642" s="144" t="str">
        <f t="shared" ca="1" si="19"/>
        <v/>
      </c>
    </row>
    <row r="643" spans="72:74" ht="21.75" customHeight="1" x14ac:dyDescent="0.25">
      <c r="BT643" s="144" t="b">
        <f t="shared" ref="BT643:BT706" ca="1" si="20">BA643&lt;(TODAY()-IF($BP$1,$BQ$1,365))</f>
        <v>1</v>
      </c>
      <c r="BU643" s="144"/>
      <c r="BV643" s="144" t="str">
        <f t="shared" ref="BV643:BV706" ca="1" si="21">IF(BT643,"",ROW())</f>
        <v/>
      </c>
    </row>
    <row r="644" spans="72:74" ht="21.75" customHeight="1" x14ac:dyDescent="0.25">
      <c r="BT644" s="144" t="b">
        <f t="shared" ca="1" si="20"/>
        <v>1</v>
      </c>
      <c r="BU644" s="144"/>
      <c r="BV644" s="144" t="str">
        <f t="shared" ca="1" si="21"/>
        <v/>
      </c>
    </row>
    <row r="645" spans="72:74" ht="21.75" customHeight="1" x14ac:dyDescent="0.25">
      <c r="BT645" s="144" t="b">
        <f t="shared" ca="1" si="20"/>
        <v>1</v>
      </c>
      <c r="BU645" s="144"/>
      <c r="BV645" s="144" t="str">
        <f t="shared" ca="1" si="21"/>
        <v/>
      </c>
    </row>
    <row r="646" spans="72:74" ht="21.75" customHeight="1" x14ac:dyDescent="0.25">
      <c r="BT646" s="144" t="b">
        <f t="shared" ca="1" si="20"/>
        <v>1</v>
      </c>
      <c r="BU646" s="144"/>
      <c r="BV646" s="144" t="str">
        <f t="shared" ca="1" si="21"/>
        <v/>
      </c>
    </row>
    <row r="647" spans="72:74" ht="21.75" customHeight="1" x14ac:dyDescent="0.25">
      <c r="BT647" s="144" t="b">
        <f t="shared" ca="1" si="20"/>
        <v>1</v>
      </c>
      <c r="BU647" s="144"/>
      <c r="BV647" s="144" t="str">
        <f t="shared" ca="1" si="21"/>
        <v/>
      </c>
    </row>
    <row r="648" spans="72:74" ht="21.75" customHeight="1" x14ac:dyDescent="0.25">
      <c r="BT648" s="144" t="b">
        <f t="shared" ca="1" si="20"/>
        <v>1</v>
      </c>
      <c r="BU648" s="144"/>
      <c r="BV648" s="144" t="str">
        <f t="shared" ca="1" si="21"/>
        <v/>
      </c>
    </row>
    <row r="649" spans="72:74" ht="21.75" customHeight="1" x14ac:dyDescent="0.25">
      <c r="BT649" s="144" t="b">
        <f t="shared" ca="1" si="20"/>
        <v>1</v>
      </c>
      <c r="BU649" s="144"/>
      <c r="BV649" s="144" t="str">
        <f t="shared" ca="1" si="21"/>
        <v/>
      </c>
    </row>
    <row r="650" spans="72:74" ht="21.75" customHeight="1" x14ac:dyDescent="0.25">
      <c r="BT650" s="144" t="b">
        <f t="shared" ca="1" si="20"/>
        <v>1</v>
      </c>
      <c r="BU650" s="144"/>
      <c r="BV650" s="144" t="str">
        <f t="shared" ca="1" si="21"/>
        <v/>
      </c>
    </row>
    <row r="651" spans="72:74" ht="21.75" customHeight="1" x14ac:dyDescent="0.25">
      <c r="BT651" s="144" t="b">
        <f t="shared" ca="1" si="20"/>
        <v>1</v>
      </c>
      <c r="BU651" s="144"/>
      <c r="BV651" s="144" t="str">
        <f t="shared" ca="1" si="21"/>
        <v/>
      </c>
    </row>
    <row r="652" spans="72:74" ht="21.75" customHeight="1" x14ac:dyDescent="0.25">
      <c r="BT652" s="144" t="b">
        <f t="shared" ca="1" si="20"/>
        <v>1</v>
      </c>
      <c r="BU652" s="144"/>
      <c r="BV652" s="144" t="str">
        <f t="shared" ca="1" si="21"/>
        <v/>
      </c>
    </row>
    <row r="653" spans="72:74" ht="21.75" customHeight="1" x14ac:dyDescent="0.25">
      <c r="BT653" s="144" t="b">
        <f t="shared" ca="1" si="20"/>
        <v>1</v>
      </c>
      <c r="BU653" s="144"/>
      <c r="BV653" s="144" t="str">
        <f t="shared" ca="1" si="21"/>
        <v/>
      </c>
    </row>
    <row r="654" spans="72:74" ht="21.75" customHeight="1" x14ac:dyDescent="0.25">
      <c r="BT654" s="144" t="b">
        <f t="shared" ca="1" si="20"/>
        <v>1</v>
      </c>
      <c r="BU654" s="144"/>
      <c r="BV654" s="144" t="str">
        <f t="shared" ca="1" si="21"/>
        <v/>
      </c>
    </row>
    <row r="655" spans="72:74" ht="21.75" customHeight="1" x14ac:dyDescent="0.25">
      <c r="BT655" s="144" t="b">
        <f t="shared" ca="1" si="20"/>
        <v>1</v>
      </c>
      <c r="BU655" s="144"/>
      <c r="BV655" s="144" t="str">
        <f t="shared" ca="1" si="21"/>
        <v/>
      </c>
    </row>
    <row r="656" spans="72:74" ht="21.75" customHeight="1" x14ac:dyDescent="0.25">
      <c r="BT656" s="144" t="b">
        <f t="shared" ca="1" si="20"/>
        <v>1</v>
      </c>
      <c r="BU656" s="144"/>
      <c r="BV656" s="144" t="str">
        <f t="shared" ca="1" si="21"/>
        <v/>
      </c>
    </row>
    <row r="657" spans="72:74" ht="21.75" customHeight="1" x14ac:dyDescent="0.25">
      <c r="BT657" s="144" t="b">
        <f t="shared" ca="1" si="20"/>
        <v>1</v>
      </c>
      <c r="BU657" s="144"/>
      <c r="BV657" s="144" t="str">
        <f t="shared" ca="1" si="21"/>
        <v/>
      </c>
    </row>
    <row r="658" spans="72:74" ht="21.75" customHeight="1" x14ac:dyDescent="0.25">
      <c r="BT658" s="144" t="b">
        <f t="shared" ca="1" si="20"/>
        <v>1</v>
      </c>
      <c r="BU658" s="144"/>
      <c r="BV658" s="144" t="str">
        <f t="shared" ca="1" si="21"/>
        <v/>
      </c>
    </row>
    <row r="659" spans="72:74" ht="21.75" customHeight="1" x14ac:dyDescent="0.25">
      <c r="BT659" s="144" t="b">
        <f t="shared" ca="1" si="20"/>
        <v>1</v>
      </c>
      <c r="BU659" s="144"/>
      <c r="BV659" s="144" t="str">
        <f t="shared" ca="1" si="21"/>
        <v/>
      </c>
    </row>
    <row r="660" spans="72:74" ht="21.75" customHeight="1" x14ac:dyDescent="0.25">
      <c r="BT660" s="144" t="b">
        <f t="shared" ca="1" si="20"/>
        <v>1</v>
      </c>
      <c r="BU660" s="144"/>
      <c r="BV660" s="144" t="str">
        <f t="shared" ca="1" si="21"/>
        <v/>
      </c>
    </row>
    <row r="661" spans="72:74" ht="21.75" customHeight="1" x14ac:dyDescent="0.25">
      <c r="BT661" s="144" t="b">
        <f t="shared" ca="1" si="20"/>
        <v>1</v>
      </c>
      <c r="BU661" s="144"/>
      <c r="BV661" s="144" t="str">
        <f t="shared" ca="1" si="21"/>
        <v/>
      </c>
    </row>
    <row r="662" spans="72:74" ht="21.75" customHeight="1" x14ac:dyDescent="0.25">
      <c r="BT662" s="144" t="b">
        <f t="shared" ca="1" si="20"/>
        <v>1</v>
      </c>
      <c r="BU662" s="144"/>
      <c r="BV662" s="144" t="str">
        <f t="shared" ca="1" si="21"/>
        <v/>
      </c>
    </row>
    <row r="663" spans="72:74" ht="21.75" customHeight="1" x14ac:dyDescent="0.25">
      <c r="BT663" s="144" t="b">
        <f t="shared" ca="1" si="20"/>
        <v>1</v>
      </c>
      <c r="BU663" s="144"/>
      <c r="BV663" s="144" t="str">
        <f t="shared" ca="1" si="21"/>
        <v/>
      </c>
    </row>
    <row r="664" spans="72:74" ht="21.75" customHeight="1" x14ac:dyDescent="0.25">
      <c r="BT664" s="144" t="b">
        <f t="shared" ca="1" si="20"/>
        <v>1</v>
      </c>
      <c r="BU664" s="144"/>
      <c r="BV664" s="144" t="str">
        <f t="shared" ca="1" si="21"/>
        <v/>
      </c>
    </row>
    <row r="665" spans="72:74" ht="21.75" customHeight="1" x14ac:dyDescent="0.25">
      <c r="BT665" s="144" t="b">
        <f t="shared" ca="1" si="20"/>
        <v>1</v>
      </c>
      <c r="BU665" s="144"/>
      <c r="BV665" s="144" t="str">
        <f t="shared" ca="1" si="21"/>
        <v/>
      </c>
    </row>
    <row r="666" spans="72:74" ht="21.75" customHeight="1" x14ac:dyDescent="0.25">
      <c r="BT666" s="144" t="b">
        <f t="shared" ca="1" si="20"/>
        <v>1</v>
      </c>
      <c r="BU666" s="144"/>
      <c r="BV666" s="144" t="str">
        <f t="shared" ca="1" si="21"/>
        <v/>
      </c>
    </row>
    <row r="667" spans="72:74" ht="21.75" customHeight="1" x14ac:dyDescent="0.25">
      <c r="BT667" s="144" t="b">
        <f t="shared" ca="1" si="20"/>
        <v>1</v>
      </c>
      <c r="BU667" s="144"/>
      <c r="BV667" s="144" t="str">
        <f t="shared" ca="1" si="21"/>
        <v/>
      </c>
    </row>
    <row r="668" spans="72:74" ht="21.75" customHeight="1" x14ac:dyDescent="0.25">
      <c r="BT668" s="144" t="b">
        <f t="shared" ca="1" si="20"/>
        <v>1</v>
      </c>
      <c r="BU668" s="144"/>
      <c r="BV668" s="144" t="str">
        <f t="shared" ca="1" si="21"/>
        <v/>
      </c>
    </row>
    <row r="669" spans="72:74" ht="21.75" customHeight="1" x14ac:dyDescent="0.25">
      <c r="BT669" s="144" t="b">
        <f t="shared" ca="1" si="20"/>
        <v>1</v>
      </c>
      <c r="BU669" s="144"/>
      <c r="BV669" s="144" t="str">
        <f t="shared" ca="1" si="21"/>
        <v/>
      </c>
    </row>
    <row r="670" spans="72:74" ht="21.75" customHeight="1" x14ac:dyDescent="0.25">
      <c r="BT670" s="144" t="b">
        <f t="shared" ca="1" si="20"/>
        <v>1</v>
      </c>
      <c r="BU670" s="144"/>
      <c r="BV670" s="144" t="str">
        <f t="shared" ca="1" si="21"/>
        <v/>
      </c>
    </row>
    <row r="671" spans="72:74" ht="21.75" customHeight="1" x14ac:dyDescent="0.25">
      <c r="BT671" s="144" t="b">
        <f t="shared" ca="1" si="20"/>
        <v>1</v>
      </c>
      <c r="BU671" s="144"/>
      <c r="BV671" s="144" t="str">
        <f t="shared" ca="1" si="21"/>
        <v/>
      </c>
    </row>
    <row r="672" spans="72:74" ht="21.75" customHeight="1" x14ac:dyDescent="0.25">
      <c r="BT672" s="144" t="b">
        <f t="shared" ca="1" si="20"/>
        <v>1</v>
      </c>
      <c r="BU672" s="144"/>
      <c r="BV672" s="144" t="str">
        <f t="shared" ca="1" si="21"/>
        <v/>
      </c>
    </row>
    <row r="673" spans="72:74" ht="21.75" customHeight="1" x14ac:dyDescent="0.25">
      <c r="BT673" s="144" t="b">
        <f t="shared" ca="1" si="20"/>
        <v>1</v>
      </c>
      <c r="BU673" s="144"/>
      <c r="BV673" s="144" t="str">
        <f t="shared" ca="1" si="21"/>
        <v/>
      </c>
    </row>
    <row r="674" spans="72:74" ht="21.75" customHeight="1" x14ac:dyDescent="0.25">
      <c r="BT674" s="144" t="b">
        <f t="shared" ca="1" si="20"/>
        <v>1</v>
      </c>
      <c r="BU674" s="144"/>
      <c r="BV674" s="144" t="str">
        <f t="shared" ca="1" si="21"/>
        <v/>
      </c>
    </row>
    <row r="675" spans="72:74" ht="21.75" customHeight="1" x14ac:dyDescent="0.25">
      <c r="BT675" s="144" t="b">
        <f t="shared" ca="1" si="20"/>
        <v>1</v>
      </c>
      <c r="BU675" s="144"/>
      <c r="BV675" s="144" t="str">
        <f t="shared" ca="1" si="21"/>
        <v/>
      </c>
    </row>
    <row r="676" spans="72:74" ht="21.75" customHeight="1" x14ac:dyDescent="0.25">
      <c r="BT676" s="144" t="b">
        <f t="shared" ca="1" si="20"/>
        <v>1</v>
      </c>
      <c r="BU676" s="144"/>
      <c r="BV676" s="144" t="str">
        <f t="shared" ca="1" si="21"/>
        <v/>
      </c>
    </row>
    <row r="677" spans="72:74" ht="21.75" customHeight="1" x14ac:dyDescent="0.25">
      <c r="BT677" s="144" t="b">
        <f t="shared" ca="1" si="20"/>
        <v>1</v>
      </c>
      <c r="BU677" s="144"/>
      <c r="BV677" s="144" t="str">
        <f t="shared" ca="1" si="21"/>
        <v/>
      </c>
    </row>
    <row r="678" spans="72:74" ht="21.75" customHeight="1" x14ac:dyDescent="0.25">
      <c r="BT678" s="144" t="b">
        <f t="shared" ca="1" si="20"/>
        <v>1</v>
      </c>
      <c r="BU678" s="144"/>
      <c r="BV678" s="144" t="str">
        <f t="shared" ca="1" si="21"/>
        <v/>
      </c>
    </row>
    <row r="679" spans="72:74" ht="21.75" customHeight="1" x14ac:dyDescent="0.25">
      <c r="BT679" s="144" t="b">
        <f t="shared" ca="1" si="20"/>
        <v>1</v>
      </c>
      <c r="BU679" s="144"/>
      <c r="BV679" s="144" t="str">
        <f t="shared" ca="1" si="21"/>
        <v/>
      </c>
    </row>
    <row r="680" spans="72:74" ht="21.75" customHeight="1" x14ac:dyDescent="0.25">
      <c r="BT680" s="144" t="b">
        <f t="shared" ca="1" si="20"/>
        <v>1</v>
      </c>
      <c r="BU680" s="144"/>
      <c r="BV680" s="144" t="str">
        <f t="shared" ca="1" si="21"/>
        <v/>
      </c>
    </row>
    <row r="681" spans="72:74" ht="21.75" customHeight="1" x14ac:dyDescent="0.25">
      <c r="BT681" s="144" t="b">
        <f t="shared" ca="1" si="20"/>
        <v>1</v>
      </c>
      <c r="BU681" s="144"/>
      <c r="BV681" s="144" t="str">
        <f t="shared" ca="1" si="21"/>
        <v/>
      </c>
    </row>
    <row r="682" spans="72:74" ht="21.75" customHeight="1" x14ac:dyDescent="0.25">
      <c r="BT682" s="144" t="b">
        <f t="shared" ca="1" si="20"/>
        <v>1</v>
      </c>
      <c r="BU682" s="144"/>
      <c r="BV682" s="144" t="str">
        <f t="shared" ca="1" si="21"/>
        <v/>
      </c>
    </row>
    <row r="683" spans="72:74" ht="21.75" customHeight="1" x14ac:dyDescent="0.25">
      <c r="BT683" s="144" t="b">
        <f t="shared" ca="1" si="20"/>
        <v>1</v>
      </c>
      <c r="BU683" s="144"/>
      <c r="BV683" s="144" t="str">
        <f t="shared" ca="1" si="21"/>
        <v/>
      </c>
    </row>
    <row r="684" spans="72:74" ht="21.75" customHeight="1" x14ac:dyDescent="0.25">
      <c r="BT684" s="144" t="b">
        <f t="shared" ca="1" si="20"/>
        <v>1</v>
      </c>
      <c r="BU684" s="144"/>
      <c r="BV684" s="144" t="str">
        <f t="shared" ca="1" si="21"/>
        <v/>
      </c>
    </row>
    <row r="685" spans="72:74" ht="21.75" customHeight="1" x14ac:dyDescent="0.25">
      <c r="BT685" s="144" t="b">
        <f t="shared" ca="1" si="20"/>
        <v>1</v>
      </c>
      <c r="BU685" s="144"/>
      <c r="BV685" s="144" t="str">
        <f t="shared" ca="1" si="21"/>
        <v/>
      </c>
    </row>
    <row r="686" spans="72:74" ht="21.75" customHeight="1" x14ac:dyDescent="0.25">
      <c r="BT686" s="144" t="b">
        <f t="shared" ca="1" si="20"/>
        <v>1</v>
      </c>
      <c r="BU686" s="144"/>
      <c r="BV686" s="144" t="str">
        <f t="shared" ca="1" si="21"/>
        <v/>
      </c>
    </row>
    <row r="687" spans="72:74" ht="21.75" customHeight="1" x14ac:dyDescent="0.25">
      <c r="BT687" s="144" t="b">
        <f t="shared" ca="1" si="20"/>
        <v>1</v>
      </c>
      <c r="BU687" s="144"/>
      <c r="BV687" s="144" t="str">
        <f t="shared" ca="1" si="21"/>
        <v/>
      </c>
    </row>
    <row r="688" spans="72:74" ht="21.75" customHeight="1" x14ac:dyDescent="0.25">
      <c r="BT688" s="144" t="b">
        <f t="shared" ca="1" si="20"/>
        <v>1</v>
      </c>
      <c r="BU688" s="144"/>
      <c r="BV688" s="144" t="str">
        <f t="shared" ca="1" si="21"/>
        <v/>
      </c>
    </row>
    <row r="689" spans="72:74" ht="21.75" customHeight="1" x14ac:dyDescent="0.25">
      <c r="BT689" s="144" t="b">
        <f t="shared" ca="1" si="20"/>
        <v>1</v>
      </c>
      <c r="BU689" s="144"/>
      <c r="BV689" s="144" t="str">
        <f t="shared" ca="1" si="21"/>
        <v/>
      </c>
    </row>
    <row r="690" spans="72:74" ht="21.75" customHeight="1" x14ac:dyDescent="0.25">
      <c r="BT690" s="144" t="b">
        <f t="shared" ca="1" si="20"/>
        <v>1</v>
      </c>
      <c r="BU690" s="144"/>
      <c r="BV690" s="144" t="str">
        <f t="shared" ca="1" si="21"/>
        <v/>
      </c>
    </row>
    <row r="691" spans="72:74" ht="21.75" customHeight="1" x14ac:dyDescent="0.25">
      <c r="BT691" s="144" t="b">
        <f t="shared" ca="1" si="20"/>
        <v>1</v>
      </c>
      <c r="BU691" s="144"/>
      <c r="BV691" s="144" t="str">
        <f t="shared" ca="1" si="21"/>
        <v/>
      </c>
    </row>
    <row r="692" spans="72:74" ht="21.75" customHeight="1" x14ac:dyDescent="0.25">
      <c r="BT692" s="144" t="b">
        <f t="shared" ca="1" si="20"/>
        <v>1</v>
      </c>
      <c r="BU692" s="144"/>
      <c r="BV692" s="144" t="str">
        <f t="shared" ca="1" si="21"/>
        <v/>
      </c>
    </row>
    <row r="693" spans="72:74" ht="21.75" customHeight="1" x14ac:dyDescent="0.25">
      <c r="BT693" s="144" t="b">
        <f t="shared" ca="1" si="20"/>
        <v>1</v>
      </c>
      <c r="BU693" s="144"/>
      <c r="BV693" s="144" t="str">
        <f t="shared" ca="1" si="21"/>
        <v/>
      </c>
    </row>
    <row r="694" spans="72:74" ht="21.75" customHeight="1" x14ac:dyDescent="0.25">
      <c r="BT694" s="144" t="b">
        <f t="shared" ca="1" si="20"/>
        <v>1</v>
      </c>
      <c r="BU694" s="144"/>
      <c r="BV694" s="144" t="str">
        <f t="shared" ca="1" si="21"/>
        <v/>
      </c>
    </row>
    <row r="695" spans="72:74" ht="21.75" customHeight="1" x14ac:dyDescent="0.25">
      <c r="BT695" s="144" t="b">
        <f t="shared" ca="1" si="20"/>
        <v>1</v>
      </c>
      <c r="BU695" s="144"/>
      <c r="BV695" s="144" t="str">
        <f t="shared" ca="1" si="21"/>
        <v/>
      </c>
    </row>
    <row r="696" spans="72:74" ht="21.75" customHeight="1" x14ac:dyDescent="0.25">
      <c r="BT696" s="144" t="b">
        <f t="shared" ca="1" si="20"/>
        <v>1</v>
      </c>
      <c r="BU696" s="144"/>
      <c r="BV696" s="144" t="str">
        <f t="shared" ca="1" si="21"/>
        <v/>
      </c>
    </row>
    <row r="697" spans="72:74" ht="21.75" customHeight="1" x14ac:dyDescent="0.25">
      <c r="BT697" s="144" t="b">
        <f t="shared" ca="1" si="20"/>
        <v>1</v>
      </c>
      <c r="BU697" s="144"/>
      <c r="BV697" s="144" t="str">
        <f t="shared" ca="1" si="21"/>
        <v/>
      </c>
    </row>
    <row r="698" spans="72:74" ht="21.75" customHeight="1" x14ac:dyDescent="0.25">
      <c r="BT698" s="144" t="b">
        <f t="shared" ca="1" si="20"/>
        <v>1</v>
      </c>
      <c r="BU698" s="144"/>
      <c r="BV698" s="144" t="str">
        <f t="shared" ca="1" si="21"/>
        <v/>
      </c>
    </row>
    <row r="699" spans="72:74" ht="21.75" customHeight="1" x14ac:dyDescent="0.25">
      <c r="BT699" s="144" t="b">
        <f t="shared" ca="1" si="20"/>
        <v>1</v>
      </c>
      <c r="BU699" s="144"/>
      <c r="BV699" s="144" t="str">
        <f t="shared" ca="1" si="21"/>
        <v/>
      </c>
    </row>
    <row r="700" spans="72:74" ht="21.75" customHeight="1" x14ac:dyDescent="0.25">
      <c r="BT700" s="144" t="b">
        <f t="shared" ca="1" si="20"/>
        <v>1</v>
      </c>
      <c r="BU700" s="144"/>
      <c r="BV700" s="144" t="str">
        <f t="shared" ca="1" si="21"/>
        <v/>
      </c>
    </row>
    <row r="701" spans="72:74" ht="21.75" customHeight="1" x14ac:dyDescent="0.25">
      <c r="BT701" s="144" t="b">
        <f t="shared" ca="1" si="20"/>
        <v>1</v>
      </c>
      <c r="BU701" s="144"/>
      <c r="BV701" s="144" t="str">
        <f t="shared" ca="1" si="21"/>
        <v/>
      </c>
    </row>
    <row r="702" spans="72:74" ht="21.75" customHeight="1" x14ac:dyDescent="0.25">
      <c r="BT702" s="144" t="b">
        <f t="shared" ca="1" si="20"/>
        <v>1</v>
      </c>
      <c r="BU702" s="144"/>
      <c r="BV702" s="144" t="str">
        <f t="shared" ca="1" si="21"/>
        <v/>
      </c>
    </row>
    <row r="703" spans="72:74" ht="21.75" customHeight="1" x14ac:dyDescent="0.25">
      <c r="BT703" s="144" t="b">
        <f t="shared" ca="1" si="20"/>
        <v>1</v>
      </c>
      <c r="BU703" s="144"/>
      <c r="BV703" s="144" t="str">
        <f t="shared" ca="1" si="21"/>
        <v/>
      </c>
    </row>
    <row r="704" spans="72:74" ht="21.75" customHeight="1" x14ac:dyDescent="0.25">
      <c r="BT704" s="144" t="b">
        <f t="shared" ca="1" si="20"/>
        <v>1</v>
      </c>
      <c r="BU704" s="144"/>
      <c r="BV704" s="144" t="str">
        <f t="shared" ca="1" si="21"/>
        <v/>
      </c>
    </row>
    <row r="705" spans="72:74" ht="21.75" customHeight="1" x14ac:dyDescent="0.25">
      <c r="BT705" s="144" t="b">
        <f t="shared" ca="1" si="20"/>
        <v>1</v>
      </c>
      <c r="BU705" s="144"/>
      <c r="BV705" s="144" t="str">
        <f t="shared" ca="1" si="21"/>
        <v/>
      </c>
    </row>
    <row r="706" spans="72:74" ht="21.75" customHeight="1" x14ac:dyDescent="0.25">
      <c r="BT706" s="144" t="b">
        <f t="shared" ca="1" si="20"/>
        <v>1</v>
      </c>
      <c r="BU706" s="144"/>
      <c r="BV706" s="144" t="str">
        <f t="shared" ca="1" si="21"/>
        <v/>
      </c>
    </row>
    <row r="707" spans="72:74" ht="21.75" customHeight="1" x14ac:dyDescent="0.25">
      <c r="BT707" s="144" t="b">
        <f t="shared" ref="BT707:BT770" ca="1" si="22">BA707&lt;(TODAY()-IF($BP$1,$BQ$1,365))</f>
        <v>1</v>
      </c>
      <c r="BU707" s="144"/>
      <c r="BV707" s="144" t="str">
        <f t="shared" ref="BV707:BV770" ca="1" si="23">IF(BT707,"",ROW())</f>
        <v/>
      </c>
    </row>
    <row r="708" spans="72:74" ht="21.75" customHeight="1" x14ac:dyDescent="0.25">
      <c r="BT708" s="144" t="b">
        <f t="shared" ca="1" si="22"/>
        <v>1</v>
      </c>
      <c r="BU708" s="144"/>
      <c r="BV708" s="144" t="str">
        <f t="shared" ca="1" si="23"/>
        <v/>
      </c>
    </row>
    <row r="709" spans="72:74" ht="21.75" customHeight="1" x14ac:dyDescent="0.25">
      <c r="BT709" s="144" t="b">
        <f t="shared" ca="1" si="22"/>
        <v>1</v>
      </c>
      <c r="BU709" s="144"/>
      <c r="BV709" s="144" t="str">
        <f t="shared" ca="1" si="23"/>
        <v/>
      </c>
    </row>
    <row r="710" spans="72:74" ht="21.75" customHeight="1" x14ac:dyDescent="0.25">
      <c r="BT710" s="144" t="b">
        <f t="shared" ca="1" si="22"/>
        <v>1</v>
      </c>
      <c r="BU710" s="144"/>
      <c r="BV710" s="144" t="str">
        <f t="shared" ca="1" si="23"/>
        <v/>
      </c>
    </row>
    <row r="711" spans="72:74" ht="21.75" customHeight="1" x14ac:dyDescent="0.25">
      <c r="BT711" s="144" t="b">
        <f t="shared" ca="1" si="22"/>
        <v>1</v>
      </c>
      <c r="BU711" s="144"/>
      <c r="BV711" s="144" t="str">
        <f t="shared" ca="1" si="23"/>
        <v/>
      </c>
    </row>
    <row r="712" spans="72:74" ht="21.75" customHeight="1" x14ac:dyDescent="0.25">
      <c r="BT712" s="144" t="b">
        <f t="shared" ca="1" si="22"/>
        <v>1</v>
      </c>
      <c r="BU712" s="144"/>
      <c r="BV712" s="144" t="str">
        <f t="shared" ca="1" si="23"/>
        <v/>
      </c>
    </row>
    <row r="713" spans="72:74" ht="21.75" customHeight="1" x14ac:dyDescent="0.25">
      <c r="BT713" s="144" t="b">
        <f t="shared" ca="1" si="22"/>
        <v>1</v>
      </c>
      <c r="BU713" s="144"/>
      <c r="BV713" s="144" t="str">
        <f t="shared" ca="1" si="23"/>
        <v/>
      </c>
    </row>
    <row r="714" spans="72:74" ht="21.75" customHeight="1" x14ac:dyDescent="0.25">
      <c r="BT714" s="144" t="b">
        <f t="shared" ca="1" si="22"/>
        <v>1</v>
      </c>
      <c r="BU714" s="144"/>
      <c r="BV714" s="144" t="str">
        <f t="shared" ca="1" si="23"/>
        <v/>
      </c>
    </row>
    <row r="715" spans="72:74" ht="21.75" customHeight="1" x14ac:dyDescent="0.25">
      <c r="BT715" s="144" t="b">
        <f t="shared" ca="1" si="22"/>
        <v>1</v>
      </c>
      <c r="BU715" s="144"/>
      <c r="BV715" s="144" t="str">
        <f t="shared" ca="1" si="23"/>
        <v/>
      </c>
    </row>
    <row r="716" spans="72:74" ht="21.75" customHeight="1" x14ac:dyDescent="0.25">
      <c r="BT716" s="144" t="b">
        <f t="shared" ca="1" si="22"/>
        <v>1</v>
      </c>
      <c r="BU716" s="144"/>
      <c r="BV716" s="144" t="str">
        <f t="shared" ca="1" si="23"/>
        <v/>
      </c>
    </row>
    <row r="717" spans="72:74" ht="21.75" customHeight="1" x14ac:dyDescent="0.25">
      <c r="BT717" s="144" t="b">
        <f t="shared" ca="1" si="22"/>
        <v>1</v>
      </c>
      <c r="BU717" s="144"/>
      <c r="BV717" s="144" t="str">
        <f t="shared" ca="1" si="23"/>
        <v/>
      </c>
    </row>
    <row r="718" spans="72:74" ht="21.75" customHeight="1" x14ac:dyDescent="0.25">
      <c r="BT718" s="144" t="b">
        <f t="shared" ca="1" si="22"/>
        <v>1</v>
      </c>
      <c r="BU718" s="144"/>
      <c r="BV718" s="144" t="str">
        <f t="shared" ca="1" si="23"/>
        <v/>
      </c>
    </row>
    <row r="719" spans="72:74" ht="21.75" customHeight="1" x14ac:dyDescent="0.25">
      <c r="BT719" s="144" t="b">
        <f t="shared" ca="1" si="22"/>
        <v>1</v>
      </c>
      <c r="BU719" s="144"/>
      <c r="BV719" s="144" t="str">
        <f t="shared" ca="1" si="23"/>
        <v/>
      </c>
    </row>
    <row r="720" spans="72:74" ht="21.75" customHeight="1" x14ac:dyDescent="0.25">
      <c r="BT720" s="144" t="b">
        <f t="shared" ca="1" si="22"/>
        <v>1</v>
      </c>
      <c r="BU720" s="144"/>
      <c r="BV720" s="144" t="str">
        <f t="shared" ca="1" si="23"/>
        <v/>
      </c>
    </row>
    <row r="721" spans="72:74" ht="21.75" customHeight="1" x14ac:dyDescent="0.25">
      <c r="BT721" s="144" t="b">
        <f t="shared" ca="1" si="22"/>
        <v>1</v>
      </c>
      <c r="BU721" s="144"/>
      <c r="BV721" s="144" t="str">
        <f t="shared" ca="1" si="23"/>
        <v/>
      </c>
    </row>
    <row r="722" spans="72:74" ht="21.75" customHeight="1" x14ac:dyDescent="0.25">
      <c r="BT722" s="144" t="b">
        <f t="shared" ca="1" si="22"/>
        <v>1</v>
      </c>
      <c r="BU722" s="144"/>
      <c r="BV722" s="144" t="str">
        <f t="shared" ca="1" si="23"/>
        <v/>
      </c>
    </row>
    <row r="723" spans="72:74" ht="21.75" customHeight="1" x14ac:dyDescent="0.25">
      <c r="BT723" s="144" t="b">
        <f t="shared" ca="1" si="22"/>
        <v>1</v>
      </c>
      <c r="BU723" s="144"/>
      <c r="BV723" s="144" t="str">
        <f t="shared" ca="1" si="23"/>
        <v/>
      </c>
    </row>
    <row r="724" spans="72:74" ht="21.75" customHeight="1" x14ac:dyDescent="0.25">
      <c r="BT724" s="144" t="b">
        <f t="shared" ca="1" si="22"/>
        <v>1</v>
      </c>
      <c r="BU724" s="144"/>
      <c r="BV724" s="144" t="str">
        <f t="shared" ca="1" si="23"/>
        <v/>
      </c>
    </row>
    <row r="725" spans="72:74" ht="21.75" customHeight="1" x14ac:dyDescent="0.25">
      <c r="BT725" s="144" t="b">
        <f t="shared" ca="1" si="22"/>
        <v>1</v>
      </c>
      <c r="BU725" s="144"/>
      <c r="BV725" s="144" t="str">
        <f t="shared" ca="1" si="23"/>
        <v/>
      </c>
    </row>
    <row r="726" spans="72:74" ht="21.75" customHeight="1" x14ac:dyDescent="0.25">
      <c r="BT726" s="144" t="b">
        <f t="shared" ca="1" si="22"/>
        <v>1</v>
      </c>
      <c r="BU726" s="144"/>
      <c r="BV726" s="144" t="str">
        <f t="shared" ca="1" si="23"/>
        <v/>
      </c>
    </row>
    <row r="727" spans="72:74" ht="21.75" customHeight="1" x14ac:dyDescent="0.25">
      <c r="BT727" s="144" t="b">
        <f t="shared" ca="1" si="22"/>
        <v>1</v>
      </c>
      <c r="BU727" s="144"/>
      <c r="BV727" s="144" t="str">
        <f t="shared" ca="1" si="23"/>
        <v/>
      </c>
    </row>
    <row r="728" spans="72:74" ht="21.75" customHeight="1" x14ac:dyDescent="0.25">
      <c r="BT728" s="144" t="b">
        <f t="shared" ca="1" si="22"/>
        <v>1</v>
      </c>
      <c r="BU728" s="144"/>
      <c r="BV728" s="144" t="str">
        <f t="shared" ca="1" si="23"/>
        <v/>
      </c>
    </row>
    <row r="729" spans="72:74" ht="21.75" customHeight="1" x14ac:dyDescent="0.25">
      <c r="BT729" s="144" t="b">
        <f t="shared" ca="1" si="22"/>
        <v>1</v>
      </c>
      <c r="BU729" s="144"/>
      <c r="BV729" s="144" t="str">
        <f t="shared" ca="1" si="23"/>
        <v/>
      </c>
    </row>
    <row r="730" spans="72:74" ht="21.75" customHeight="1" x14ac:dyDescent="0.25">
      <c r="BT730" s="144" t="b">
        <f t="shared" ca="1" si="22"/>
        <v>1</v>
      </c>
      <c r="BU730" s="144"/>
      <c r="BV730" s="144" t="str">
        <f t="shared" ca="1" si="23"/>
        <v/>
      </c>
    </row>
    <row r="731" spans="72:74" ht="21.75" customHeight="1" x14ac:dyDescent="0.25">
      <c r="BT731" s="144" t="b">
        <f t="shared" ca="1" si="22"/>
        <v>1</v>
      </c>
      <c r="BU731" s="144"/>
      <c r="BV731" s="144" t="str">
        <f t="shared" ca="1" si="23"/>
        <v/>
      </c>
    </row>
    <row r="732" spans="72:74" ht="21.75" customHeight="1" x14ac:dyDescent="0.25">
      <c r="BT732" s="144" t="b">
        <f t="shared" ca="1" si="22"/>
        <v>1</v>
      </c>
      <c r="BU732" s="144"/>
      <c r="BV732" s="144" t="str">
        <f t="shared" ca="1" si="23"/>
        <v/>
      </c>
    </row>
    <row r="733" spans="72:74" ht="21.75" customHeight="1" x14ac:dyDescent="0.25">
      <c r="BT733" s="144" t="b">
        <f t="shared" ca="1" si="22"/>
        <v>1</v>
      </c>
      <c r="BU733" s="144"/>
      <c r="BV733" s="144" t="str">
        <f t="shared" ca="1" si="23"/>
        <v/>
      </c>
    </row>
    <row r="734" spans="72:74" ht="21.75" customHeight="1" x14ac:dyDescent="0.25">
      <c r="BT734" s="144" t="b">
        <f t="shared" ca="1" si="22"/>
        <v>1</v>
      </c>
      <c r="BU734" s="144"/>
      <c r="BV734" s="144" t="str">
        <f t="shared" ca="1" si="23"/>
        <v/>
      </c>
    </row>
    <row r="735" spans="72:74" ht="21.75" customHeight="1" x14ac:dyDescent="0.25">
      <c r="BT735" s="144" t="b">
        <f t="shared" ca="1" si="22"/>
        <v>1</v>
      </c>
      <c r="BU735" s="144"/>
      <c r="BV735" s="144" t="str">
        <f t="shared" ca="1" si="23"/>
        <v/>
      </c>
    </row>
    <row r="736" spans="72:74" ht="21.75" customHeight="1" x14ac:dyDescent="0.25">
      <c r="BT736" s="144" t="b">
        <f t="shared" ca="1" si="22"/>
        <v>1</v>
      </c>
      <c r="BU736" s="144"/>
      <c r="BV736" s="144" t="str">
        <f t="shared" ca="1" si="23"/>
        <v/>
      </c>
    </row>
    <row r="737" spans="72:74" ht="21.75" customHeight="1" x14ac:dyDescent="0.25">
      <c r="BT737" s="144" t="b">
        <f t="shared" ca="1" si="22"/>
        <v>1</v>
      </c>
      <c r="BU737" s="144"/>
      <c r="BV737" s="144" t="str">
        <f t="shared" ca="1" si="23"/>
        <v/>
      </c>
    </row>
    <row r="738" spans="72:74" ht="21.75" customHeight="1" x14ac:dyDescent="0.25">
      <c r="BT738" s="144" t="b">
        <f t="shared" ca="1" si="22"/>
        <v>1</v>
      </c>
      <c r="BU738" s="144"/>
      <c r="BV738" s="144" t="str">
        <f t="shared" ca="1" si="23"/>
        <v/>
      </c>
    </row>
    <row r="739" spans="72:74" ht="21.75" customHeight="1" x14ac:dyDescent="0.25">
      <c r="BT739" s="144" t="b">
        <f t="shared" ca="1" si="22"/>
        <v>1</v>
      </c>
      <c r="BU739" s="144"/>
      <c r="BV739" s="144" t="str">
        <f t="shared" ca="1" si="23"/>
        <v/>
      </c>
    </row>
    <row r="740" spans="72:74" ht="21.75" customHeight="1" x14ac:dyDescent="0.25">
      <c r="BT740" s="144" t="b">
        <f t="shared" ca="1" si="22"/>
        <v>1</v>
      </c>
      <c r="BU740" s="144"/>
      <c r="BV740" s="144" t="str">
        <f t="shared" ca="1" si="23"/>
        <v/>
      </c>
    </row>
    <row r="741" spans="72:74" ht="21.75" customHeight="1" x14ac:dyDescent="0.25">
      <c r="BT741" s="144" t="b">
        <f t="shared" ca="1" si="22"/>
        <v>1</v>
      </c>
      <c r="BU741" s="144"/>
      <c r="BV741" s="144" t="str">
        <f t="shared" ca="1" si="23"/>
        <v/>
      </c>
    </row>
    <row r="742" spans="72:74" ht="21.75" customHeight="1" x14ac:dyDescent="0.25">
      <c r="BT742" s="144" t="b">
        <f t="shared" ca="1" si="22"/>
        <v>1</v>
      </c>
      <c r="BU742" s="144"/>
      <c r="BV742" s="144" t="str">
        <f t="shared" ca="1" si="23"/>
        <v/>
      </c>
    </row>
    <row r="743" spans="72:74" ht="21.75" customHeight="1" x14ac:dyDescent="0.25">
      <c r="BT743" s="144" t="b">
        <f t="shared" ca="1" si="22"/>
        <v>1</v>
      </c>
      <c r="BU743" s="144"/>
      <c r="BV743" s="144" t="str">
        <f t="shared" ca="1" si="23"/>
        <v/>
      </c>
    </row>
    <row r="744" spans="72:74" ht="21.75" customHeight="1" x14ac:dyDescent="0.25">
      <c r="BT744" s="144" t="b">
        <f t="shared" ca="1" si="22"/>
        <v>1</v>
      </c>
      <c r="BU744" s="144"/>
      <c r="BV744" s="144" t="str">
        <f t="shared" ca="1" si="23"/>
        <v/>
      </c>
    </row>
    <row r="745" spans="72:74" ht="21.75" customHeight="1" x14ac:dyDescent="0.25">
      <c r="BT745" s="144" t="b">
        <f t="shared" ca="1" si="22"/>
        <v>1</v>
      </c>
      <c r="BU745" s="144"/>
      <c r="BV745" s="144" t="str">
        <f t="shared" ca="1" si="23"/>
        <v/>
      </c>
    </row>
    <row r="746" spans="72:74" ht="21.75" customHeight="1" x14ac:dyDescent="0.25">
      <c r="BT746" s="144" t="b">
        <f t="shared" ca="1" si="22"/>
        <v>1</v>
      </c>
      <c r="BU746" s="144"/>
      <c r="BV746" s="144" t="str">
        <f t="shared" ca="1" si="23"/>
        <v/>
      </c>
    </row>
    <row r="747" spans="72:74" ht="21.75" customHeight="1" x14ac:dyDescent="0.25">
      <c r="BT747" s="144" t="b">
        <f t="shared" ca="1" si="22"/>
        <v>1</v>
      </c>
      <c r="BU747" s="144"/>
      <c r="BV747" s="144" t="str">
        <f t="shared" ca="1" si="23"/>
        <v/>
      </c>
    </row>
    <row r="748" spans="72:74" ht="21.75" customHeight="1" x14ac:dyDescent="0.25">
      <c r="BT748" s="144" t="b">
        <f t="shared" ca="1" si="22"/>
        <v>1</v>
      </c>
      <c r="BU748" s="144"/>
      <c r="BV748" s="144" t="str">
        <f t="shared" ca="1" si="23"/>
        <v/>
      </c>
    </row>
    <row r="749" spans="72:74" ht="21.75" customHeight="1" x14ac:dyDescent="0.25">
      <c r="BT749" s="144" t="b">
        <f t="shared" ca="1" si="22"/>
        <v>1</v>
      </c>
      <c r="BU749" s="144"/>
      <c r="BV749" s="144" t="str">
        <f t="shared" ca="1" si="23"/>
        <v/>
      </c>
    </row>
    <row r="750" spans="72:74" ht="21.75" customHeight="1" x14ac:dyDescent="0.25">
      <c r="BT750" s="144" t="b">
        <f t="shared" ca="1" si="22"/>
        <v>1</v>
      </c>
      <c r="BU750" s="144"/>
      <c r="BV750" s="144" t="str">
        <f t="shared" ca="1" si="23"/>
        <v/>
      </c>
    </row>
    <row r="751" spans="72:74" ht="21.75" customHeight="1" x14ac:dyDescent="0.25">
      <c r="BT751" s="144" t="b">
        <f t="shared" ca="1" si="22"/>
        <v>1</v>
      </c>
      <c r="BU751" s="144"/>
      <c r="BV751" s="144" t="str">
        <f t="shared" ca="1" si="23"/>
        <v/>
      </c>
    </row>
    <row r="752" spans="72:74" ht="21.75" customHeight="1" x14ac:dyDescent="0.25">
      <c r="BT752" s="144" t="b">
        <f t="shared" ca="1" si="22"/>
        <v>1</v>
      </c>
      <c r="BU752" s="144"/>
      <c r="BV752" s="144" t="str">
        <f t="shared" ca="1" si="23"/>
        <v/>
      </c>
    </row>
    <row r="753" spans="72:74" ht="21.75" customHeight="1" x14ac:dyDescent="0.25">
      <c r="BT753" s="144" t="b">
        <f t="shared" ca="1" si="22"/>
        <v>1</v>
      </c>
      <c r="BU753" s="144"/>
      <c r="BV753" s="144" t="str">
        <f t="shared" ca="1" si="23"/>
        <v/>
      </c>
    </row>
    <row r="754" spans="72:74" ht="21.75" customHeight="1" x14ac:dyDescent="0.25">
      <c r="BT754" s="144" t="b">
        <f t="shared" ca="1" si="22"/>
        <v>1</v>
      </c>
      <c r="BU754" s="144"/>
      <c r="BV754" s="144" t="str">
        <f t="shared" ca="1" si="23"/>
        <v/>
      </c>
    </row>
    <row r="755" spans="72:74" ht="21.75" customHeight="1" x14ac:dyDescent="0.25">
      <c r="BT755" s="144" t="b">
        <f t="shared" ca="1" si="22"/>
        <v>1</v>
      </c>
      <c r="BU755" s="144"/>
      <c r="BV755" s="144" t="str">
        <f t="shared" ca="1" si="23"/>
        <v/>
      </c>
    </row>
    <row r="756" spans="72:74" ht="21.75" customHeight="1" x14ac:dyDescent="0.25">
      <c r="BT756" s="144" t="b">
        <f t="shared" ca="1" si="22"/>
        <v>1</v>
      </c>
      <c r="BU756" s="144"/>
      <c r="BV756" s="144" t="str">
        <f t="shared" ca="1" si="23"/>
        <v/>
      </c>
    </row>
    <row r="757" spans="72:74" ht="21.75" customHeight="1" x14ac:dyDescent="0.25">
      <c r="BT757" s="144" t="b">
        <f t="shared" ca="1" si="22"/>
        <v>1</v>
      </c>
      <c r="BU757" s="144"/>
      <c r="BV757" s="144" t="str">
        <f t="shared" ca="1" si="23"/>
        <v/>
      </c>
    </row>
    <row r="758" spans="72:74" ht="21.75" customHeight="1" x14ac:dyDescent="0.25">
      <c r="BT758" s="144" t="b">
        <f t="shared" ca="1" si="22"/>
        <v>1</v>
      </c>
      <c r="BU758" s="144"/>
      <c r="BV758" s="144" t="str">
        <f t="shared" ca="1" si="23"/>
        <v/>
      </c>
    </row>
    <row r="759" spans="72:74" ht="21.75" customHeight="1" x14ac:dyDescent="0.25">
      <c r="BT759" s="144" t="b">
        <f t="shared" ca="1" si="22"/>
        <v>1</v>
      </c>
      <c r="BU759" s="144"/>
      <c r="BV759" s="144" t="str">
        <f t="shared" ca="1" si="23"/>
        <v/>
      </c>
    </row>
    <row r="760" spans="72:74" ht="21.75" customHeight="1" x14ac:dyDescent="0.25">
      <c r="BT760" s="144" t="b">
        <f t="shared" ca="1" si="22"/>
        <v>1</v>
      </c>
      <c r="BU760" s="144"/>
      <c r="BV760" s="144" t="str">
        <f t="shared" ca="1" si="23"/>
        <v/>
      </c>
    </row>
    <row r="761" spans="72:74" ht="21.75" customHeight="1" x14ac:dyDescent="0.25">
      <c r="BT761" s="144" t="b">
        <f t="shared" ca="1" si="22"/>
        <v>1</v>
      </c>
      <c r="BU761" s="144"/>
      <c r="BV761" s="144" t="str">
        <f t="shared" ca="1" si="23"/>
        <v/>
      </c>
    </row>
    <row r="762" spans="72:74" ht="21.75" customHeight="1" x14ac:dyDescent="0.25">
      <c r="BT762" s="144" t="b">
        <f t="shared" ca="1" si="22"/>
        <v>1</v>
      </c>
      <c r="BU762" s="144"/>
      <c r="BV762" s="144" t="str">
        <f t="shared" ca="1" si="23"/>
        <v/>
      </c>
    </row>
    <row r="763" spans="72:74" ht="21.75" customHeight="1" x14ac:dyDescent="0.25">
      <c r="BT763" s="144" t="b">
        <f t="shared" ca="1" si="22"/>
        <v>1</v>
      </c>
      <c r="BU763" s="144"/>
      <c r="BV763" s="144" t="str">
        <f t="shared" ca="1" si="23"/>
        <v/>
      </c>
    </row>
    <row r="764" spans="72:74" ht="21.75" customHeight="1" x14ac:dyDescent="0.25">
      <c r="BT764" s="144" t="b">
        <f t="shared" ca="1" si="22"/>
        <v>1</v>
      </c>
      <c r="BU764" s="144"/>
      <c r="BV764" s="144" t="str">
        <f t="shared" ca="1" si="23"/>
        <v/>
      </c>
    </row>
    <row r="765" spans="72:74" ht="21.75" customHeight="1" x14ac:dyDescent="0.25">
      <c r="BT765" s="144" t="b">
        <f t="shared" ca="1" si="22"/>
        <v>1</v>
      </c>
      <c r="BU765" s="144"/>
      <c r="BV765" s="144" t="str">
        <f t="shared" ca="1" si="23"/>
        <v/>
      </c>
    </row>
    <row r="766" spans="72:74" ht="21.75" customHeight="1" x14ac:dyDescent="0.25">
      <c r="BT766" s="144" t="b">
        <f t="shared" ca="1" si="22"/>
        <v>1</v>
      </c>
      <c r="BU766" s="144"/>
      <c r="BV766" s="144" t="str">
        <f t="shared" ca="1" si="23"/>
        <v/>
      </c>
    </row>
    <row r="767" spans="72:74" ht="21.75" customHeight="1" x14ac:dyDescent="0.25">
      <c r="BT767" s="144" t="b">
        <f t="shared" ca="1" si="22"/>
        <v>1</v>
      </c>
      <c r="BU767" s="144"/>
      <c r="BV767" s="144" t="str">
        <f t="shared" ca="1" si="23"/>
        <v/>
      </c>
    </row>
    <row r="768" spans="72:74" ht="21.75" customHeight="1" x14ac:dyDescent="0.25">
      <c r="BT768" s="144" t="b">
        <f t="shared" ca="1" si="22"/>
        <v>1</v>
      </c>
      <c r="BU768" s="144"/>
      <c r="BV768" s="144" t="str">
        <f t="shared" ca="1" si="23"/>
        <v/>
      </c>
    </row>
    <row r="769" spans="72:74" ht="21.75" customHeight="1" x14ac:dyDescent="0.25">
      <c r="BT769" s="144" t="b">
        <f t="shared" ca="1" si="22"/>
        <v>1</v>
      </c>
      <c r="BU769" s="144"/>
      <c r="BV769" s="144" t="str">
        <f t="shared" ca="1" si="23"/>
        <v/>
      </c>
    </row>
    <row r="770" spans="72:74" ht="21.75" customHeight="1" x14ac:dyDescent="0.25">
      <c r="BT770" s="144" t="b">
        <f t="shared" ca="1" si="22"/>
        <v>1</v>
      </c>
      <c r="BU770" s="144"/>
      <c r="BV770" s="144" t="str">
        <f t="shared" ca="1" si="23"/>
        <v/>
      </c>
    </row>
    <row r="771" spans="72:74" ht="21.75" customHeight="1" x14ac:dyDescent="0.25">
      <c r="BT771" s="144" t="b">
        <f t="shared" ref="BT771:BT834" ca="1" si="24">BA771&lt;(TODAY()-IF($BP$1,$BQ$1,365))</f>
        <v>1</v>
      </c>
      <c r="BU771" s="144"/>
      <c r="BV771" s="144" t="str">
        <f t="shared" ref="BV771:BV834" ca="1" si="25">IF(BT771,"",ROW())</f>
        <v/>
      </c>
    </row>
    <row r="772" spans="72:74" ht="21.75" customHeight="1" x14ac:dyDescent="0.25">
      <c r="BT772" s="144" t="b">
        <f t="shared" ca="1" si="24"/>
        <v>1</v>
      </c>
      <c r="BU772" s="144"/>
      <c r="BV772" s="144" t="str">
        <f t="shared" ca="1" si="25"/>
        <v/>
      </c>
    </row>
    <row r="773" spans="72:74" ht="21.75" customHeight="1" x14ac:dyDescent="0.25">
      <c r="BT773" s="144" t="b">
        <f t="shared" ca="1" si="24"/>
        <v>1</v>
      </c>
      <c r="BU773" s="144"/>
      <c r="BV773" s="144" t="str">
        <f t="shared" ca="1" si="25"/>
        <v/>
      </c>
    </row>
    <row r="774" spans="72:74" ht="21.75" customHeight="1" x14ac:dyDescent="0.25">
      <c r="BT774" s="144" t="b">
        <f t="shared" ca="1" si="24"/>
        <v>1</v>
      </c>
      <c r="BU774" s="144"/>
      <c r="BV774" s="144" t="str">
        <f t="shared" ca="1" si="25"/>
        <v/>
      </c>
    </row>
    <row r="775" spans="72:74" ht="21.75" customHeight="1" x14ac:dyDescent="0.25">
      <c r="BT775" s="144" t="b">
        <f t="shared" ca="1" si="24"/>
        <v>1</v>
      </c>
      <c r="BU775" s="144"/>
      <c r="BV775" s="144" t="str">
        <f t="shared" ca="1" si="25"/>
        <v/>
      </c>
    </row>
    <row r="776" spans="72:74" ht="21.75" customHeight="1" x14ac:dyDescent="0.25">
      <c r="BT776" s="144" t="b">
        <f t="shared" ca="1" si="24"/>
        <v>1</v>
      </c>
      <c r="BU776" s="144"/>
      <c r="BV776" s="144" t="str">
        <f t="shared" ca="1" si="25"/>
        <v/>
      </c>
    </row>
    <row r="777" spans="72:74" ht="21.75" customHeight="1" x14ac:dyDescent="0.25">
      <c r="BT777" s="144" t="b">
        <f t="shared" ca="1" si="24"/>
        <v>1</v>
      </c>
      <c r="BU777" s="144"/>
      <c r="BV777" s="144" t="str">
        <f t="shared" ca="1" si="25"/>
        <v/>
      </c>
    </row>
    <row r="778" spans="72:74" ht="21.75" customHeight="1" x14ac:dyDescent="0.25">
      <c r="BT778" s="144" t="b">
        <f t="shared" ca="1" si="24"/>
        <v>1</v>
      </c>
      <c r="BU778" s="144"/>
      <c r="BV778" s="144" t="str">
        <f t="shared" ca="1" si="25"/>
        <v/>
      </c>
    </row>
    <row r="779" spans="72:74" ht="21.75" customHeight="1" x14ac:dyDescent="0.25">
      <c r="BT779" s="144" t="b">
        <f t="shared" ca="1" si="24"/>
        <v>1</v>
      </c>
      <c r="BU779" s="144"/>
      <c r="BV779" s="144" t="str">
        <f t="shared" ca="1" si="25"/>
        <v/>
      </c>
    </row>
    <row r="780" spans="72:74" ht="21.75" customHeight="1" x14ac:dyDescent="0.25">
      <c r="BT780" s="144" t="b">
        <f t="shared" ca="1" si="24"/>
        <v>1</v>
      </c>
      <c r="BU780" s="144"/>
      <c r="BV780" s="144" t="str">
        <f t="shared" ca="1" si="25"/>
        <v/>
      </c>
    </row>
    <row r="781" spans="72:74" ht="21.75" customHeight="1" x14ac:dyDescent="0.25">
      <c r="BT781" s="144" t="b">
        <f t="shared" ca="1" si="24"/>
        <v>1</v>
      </c>
      <c r="BU781" s="144"/>
      <c r="BV781" s="144" t="str">
        <f t="shared" ca="1" si="25"/>
        <v/>
      </c>
    </row>
    <row r="782" spans="72:74" ht="21.75" customHeight="1" x14ac:dyDescent="0.25">
      <c r="BT782" s="144" t="b">
        <f t="shared" ca="1" si="24"/>
        <v>1</v>
      </c>
      <c r="BU782" s="144"/>
      <c r="BV782" s="144" t="str">
        <f t="shared" ca="1" si="25"/>
        <v/>
      </c>
    </row>
    <row r="783" spans="72:74" ht="21.75" customHeight="1" x14ac:dyDescent="0.25">
      <c r="BT783" s="144" t="b">
        <f t="shared" ca="1" si="24"/>
        <v>1</v>
      </c>
      <c r="BU783" s="144"/>
      <c r="BV783" s="144" t="str">
        <f t="shared" ca="1" si="25"/>
        <v/>
      </c>
    </row>
    <row r="784" spans="72:74" ht="21.75" customHeight="1" x14ac:dyDescent="0.25">
      <c r="BT784" s="144" t="b">
        <f t="shared" ca="1" si="24"/>
        <v>1</v>
      </c>
      <c r="BU784" s="144"/>
      <c r="BV784" s="144" t="str">
        <f t="shared" ca="1" si="25"/>
        <v/>
      </c>
    </row>
    <row r="785" spans="72:74" ht="21.75" customHeight="1" x14ac:dyDescent="0.25">
      <c r="BT785" s="144" t="b">
        <f t="shared" ca="1" si="24"/>
        <v>1</v>
      </c>
      <c r="BU785" s="144"/>
      <c r="BV785" s="144" t="str">
        <f t="shared" ca="1" si="25"/>
        <v/>
      </c>
    </row>
    <row r="786" spans="72:74" ht="21.75" customHeight="1" x14ac:dyDescent="0.25">
      <c r="BT786" s="144" t="b">
        <f t="shared" ca="1" si="24"/>
        <v>1</v>
      </c>
      <c r="BU786" s="144"/>
      <c r="BV786" s="144" t="str">
        <f t="shared" ca="1" si="25"/>
        <v/>
      </c>
    </row>
    <row r="787" spans="72:74" ht="21.75" customHeight="1" x14ac:dyDescent="0.25">
      <c r="BT787" s="144" t="b">
        <f t="shared" ca="1" si="24"/>
        <v>1</v>
      </c>
      <c r="BU787" s="144"/>
      <c r="BV787" s="144" t="str">
        <f t="shared" ca="1" si="25"/>
        <v/>
      </c>
    </row>
    <row r="788" spans="72:74" ht="21.75" customHeight="1" x14ac:dyDescent="0.25">
      <c r="BT788" s="144" t="b">
        <f t="shared" ca="1" si="24"/>
        <v>1</v>
      </c>
      <c r="BU788" s="144"/>
      <c r="BV788" s="144" t="str">
        <f t="shared" ca="1" si="25"/>
        <v/>
      </c>
    </row>
    <row r="789" spans="72:74" ht="21.75" customHeight="1" x14ac:dyDescent="0.25">
      <c r="BT789" s="144" t="b">
        <f t="shared" ca="1" si="24"/>
        <v>1</v>
      </c>
      <c r="BU789" s="144"/>
      <c r="BV789" s="144" t="str">
        <f t="shared" ca="1" si="25"/>
        <v/>
      </c>
    </row>
    <row r="790" spans="72:74" ht="21.75" customHeight="1" x14ac:dyDescent="0.25">
      <c r="BT790" s="144" t="b">
        <f t="shared" ca="1" si="24"/>
        <v>1</v>
      </c>
      <c r="BU790" s="144"/>
      <c r="BV790" s="144" t="str">
        <f t="shared" ca="1" si="25"/>
        <v/>
      </c>
    </row>
    <row r="791" spans="72:74" ht="21.75" customHeight="1" x14ac:dyDescent="0.25">
      <c r="BT791" s="144" t="b">
        <f t="shared" ca="1" si="24"/>
        <v>1</v>
      </c>
      <c r="BU791" s="144"/>
      <c r="BV791" s="144" t="str">
        <f t="shared" ca="1" si="25"/>
        <v/>
      </c>
    </row>
    <row r="792" spans="72:74" ht="21.75" customHeight="1" x14ac:dyDescent="0.25">
      <c r="BT792" s="144" t="b">
        <f t="shared" ca="1" si="24"/>
        <v>1</v>
      </c>
      <c r="BU792" s="144"/>
      <c r="BV792" s="144" t="str">
        <f t="shared" ca="1" si="25"/>
        <v/>
      </c>
    </row>
    <row r="793" spans="72:74" ht="21.75" customHeight="1" x14ac:dyDescent="0.25">
      <c r="BT793" s="144" t="b">
        <f t="shared" ca="1" si="24"/>
        <v>1</v>
      </c>
      <c r="BU793" s="144"/>
      <c r="BV793" s="144" t="str">
        <f t="shared" ca="1" si="25"/>
        <v/>
      </c>
    </row>
    <row r="794" spans="72:74" ht="21.75" customHeight="1" x14ac:dyDescent="0.25">
      <c r="BT794" s="144" t="b">
        <f t="shared" ca="1" si="24"/>
        <v>1</v>
      </c>
      <c r="BU794" s="144"/>
      <c r="BV794" s="144" t="str">
        <f t="shared" ca="1" si="25"/>
        <v/>
      </c>
    </row>
    <row r="795" spans="72:74" ht="21.75" customHeight="1" x14ac:dyDescent="0.25">
      <c r="BT795" s="144" t="b">
        <f t="shared" ca="1" si="24"/>
        <v>1</v>
      </c>
      <c r="BU795" s="144"/>
      <c r="BV795" s="144" t="str">
        <f t="shared" ca="1" si="25"/>
        <v/>
      </c>
    </row>
    <row r="796" spans="72:74" ht="21.75" customHeight="1" x14ac:dyDescent="0.25">
      <c r="BT796" s="144" t="b">
        <f t="shared" ca="1" si="24"/>
        <v>1</v>
      </c>
      <c r="BU796" s="144"/>
      <c r="BV796" s="144" t="str">
        <f t="shared" ca="1" si="25"/>
        <v/>
      </c>
    </row>
    <row r="797" spans="72:74" ht="21.75" customHeight="1" x14ac:dyDescent="0.25">
      <c r="BT797" s="144" t="b">
        <f t="shared" ca="1" si="24"/>
        <v>1</v>
      </c>
      <c r="BU797" s="144"/>
      <c r="BV797" s="144" t="str">
        <f t="shared" ca="1" si="25"/>
        <v/>
      </c>
    </row>
    <row r="798" spans="72:74" ht="21.75" customHeight="1" x14ac:dyDescent="0.25">
      <c r="BT798" s="144" t="b">
        <f t="shared" ca="1" si="24"/>
        <v>1</v>
      </c>
      <c r="BU798" s="144"/>
      <c r="BV798" s="144" t="str">
        <f t="shared" ca="1" si="25"/>
        <v/>
      </c>
    </row>
    <row r="799" spans="72:74" ht="21.75" customHeight="1" x14ac:dyDescent="0.25">
      <c r="BT799" s="144" t="b">
        <f t="shared" ca="1" si="24"/>
        <v>1</v>
      </c>
      <c r="BU799" s="144"/>
      <c r="BV799" s="144" t="str">
        <f t="shared" ca="1" si="25"/>
        <v/>
      </c>
    </row>
    <row r="800" spans="72:74" ht="21.75" customHeight="1" x14ac:dyDescent="0.25">
      <c r="BT800" s="144" t="b">
        <f t="shared" ca="1" si="24"/>
        <v>1</v>
      </c>
      <c r="BU800" s="144"/>
      <c r="BV800" s="144" t="str">
        <f t="shared" ca="1" si="25"/>
        <v/>
      </c>
    </row>
    <row r="801" spans="72:74" ht="21.75" customHeight="1" x14ac:dyDescent="0.25">
      <c r="BT801" s="144" t="b">
        <f t="shared" ca="1" si="24"/>
        <v>1</v>
      </c>
      <c r="BU801" s="144"/>
      <c r="BV801" s="144" t="str">
        <f t="shared" ca="1" si="25"/>
        <v/>
      </c>
    </row>
    <row r="802" spans="72:74" ht="21.75" customHeight="1" x14ac:dyDescent="0.25">
      <c r="BT802" s="144" t="b">
        <f t="shared" ca="1" si="24"/>
        <v>1</v>
      </c>
      <c r="BU802" s="144"/>
      <c r="BV802" s="144" t="str">
        <f t="shared" ca="1" si="25"/>
        <v/>
      </c>
    </row>
    <row r="803" spans="72:74" ht="21.75" customHeight="1" x14ac:dyDescent="0.25">
      <c r="BT803" s="144" t="b">
        <f t="shared" ca="1" si="24"/>
        <v>1</v>
      </c>
      <c r="BU803" s="144"/>
      <c r="BV803" s="144" t="str">
        <f t="shared" ca="1" si="25"/>
        <v/>
      </c>
    </row>
    <row r="804" spans="72:74" ht="21.75" customHeight="1" x14ac:dyDescent="0.25">
      <c r="BT804" s="144" t="b">
        <f t="shared" ca="1" si="24"/>
        <v>1</v>
      </c>
      <c r="BU804" s="144"/>
      <c r="BV804" s="144" t="str">
        <f t="shared" ca="1" si="25"/>
        <v/>
      </c>
    </row>
    <row r="805" spans="72:74" ht="21.75" customHeight="1" x14ac:dyDescent="0.25">
      <c r="BT805" s="144" t="b">
        <f t="shared" ca="1" si="24"/>
        <v>1</v>
      </c>
      <c r="BU805" s="144"/>
      <c r="BV805" s="144" t="str">
        <f t="shared" ca="1" si="25"/>
        <v/>
      </c>
    </row>
    <row r="806" spans="72:74" ht="21.75" customHeight="1" x14ac:dyDescent="0.25">
      <c r="BT806" s="144" t="b">
        <f t="shared" ca="1" si="24"/>
        <v>1</v>
      </c>
      <c r="BU806" s="144"/>
      <c r="BV806" s="144" t="str">
        <f t="shared" ca="1" si="25"/>
        <v/>
      </c>
    </row>
    <row r="807" spans="72:74" ht="21.75" customHeight="1" x14ac:dyDescent="0.25">
      <c r="BT807" s="144" t="b">
        <f t="shared" ca="1" si="24"/>
        <v>1</v>
      </c>
      <c r="BU807" s="144"/>
      <c r="BV807" s="144" t="str">
        <f t="shared" ca="1" si="25"/>
        <v/>
      </c>
    </row>
    <row r="808" spans="72:74" ht="21.75" customHeight="1" x14ac:dyDescent="0.25">
      <c r="BT808" s="144" t="b">
        <f t="shared" ca="1" si="24"/>
        <v>1</v>
      </c>
      <c r="BU808" s="144"/>
      <c r="BV808" s="144" t="str">
        <f t="shared" ca="1" si="25"/>
        <v/>
      </c>
    </row>
    <row r="809" spans="72:74" ht="21.75" customHeight="1" x14ac:dyDescent="0.25">
      <c r="BT809" s="144" t="b">
        <f t="shared" ca="1" si="24"/>
        <v>1</v>
      </c>
      <c r="BU809" s="144"/>
      <c r="BV809" s="144" t="str">
        <f t="shared" ca="1" si="25"/>
        <v/>
      </c>
    </row>
    <row r="810" spans="72:74" ht="21.75" customHeight="1" x14ac:dyDescent="0.25">
      <c r="BT810" s="144" t="b">
        <f t="shared" ca="1" si="24"/>
        <v>1</v>
      </c>
      <c r="BU810" s="144"/>
      <c r="BV810" s="144" t="str">
        <f t="shared" ca="1" si="25"/>
        <v/>
      </c>
    </row>
    <row r="811" spans="72:74" ht="21.75" customHeight="1" x14ac:dyDescent="0.25">
      <c r="BT811" s="144" t="b">
        <f t="shared" ca="1" si="24"/>
        <v>1</v>
      </c>
      <c r="BU811" s="144"/>
      <c r="BV811" s="144" t="str">
        <f t="shared" ca="1" si="25"/>
        <v/>
      </c>
    </row>
    <row r="812" spans="72:74" ht="21.75" customHeight="1" x14ac:dyDescent="0.25">
      <c r="BT812" s="144" t="b">
        <f t="shared" ca="1" si="24"/>
        <v>1</v>
      </c>
      <c r="BU812" s="144"/>
      <c r="BV812" s="144" t="str">
        <f t="shared" ca="1" si="25"/>
        <v/>
      </c>
    </row>
    <row r="813" spans="72:74" ht="21.75" customHeight="1" x14ac:dyDescent="0.25">
      <c r="BT813" s="144" t="b">
        <f t="shared" ca="1" si="24"/>
        <v>1</v>
      </c>
      <c r="BU813" s="144"/>
      <c r="BV813" s="144" t="str">
        <f t="shared" ca="1" si="25"/>
        <v/>
      </c>
    </row>
    <row r="814" spans="72:74" ht="21.75" customHeight="1" x14ac:dyDescent="0.25">
      <c r="BT814" s="144" t="b">
        <f t="shared" ca="1" si="24"/>
        <v>1</v>
      </c>
      <c r="BU814" s="144"/>
      <c r="BV814" s="144" t="str">
        <f t="shared" ca="1" si="25"/>
        <v/>
      </c>
    </row>
    <row r="815" spans="72:74" ht="21.75" customHeight="1" x14ac:dyDescent="0.25">
      <c r="BT815" s="144" t="b">
        <f t="shared" ca="1" si="24"/>
        <v>1</v>
      </c>
      <c r="BU815" s="144"/>
      <c r="BV815" s="144" t="str">
        <f t="shared" ca="1" si="25"/>
        <v/>
      </c>
    </row>
    <row r="816" spans="72:74" ht="21.75" customHeight="1" x14ac:dyDescent="0.25">
      <c r="BT816" s="144" t="b">
        <f t="shared" ca="1" si="24"/>
        <v>1</v>
      </c>
      <c r="BU816" s="144"/>
      <c r="BV816" s="144" t="str">
        <f t="shared" ca="1" si="25"/>
        <v/>
      </c>
    </row>
    <row r="817" spans="72:74" ht="21.75" customHeight="1" x14ac:dyDescent="0.25">
      <c r="BT817" s="144" t="b">
        <f t="shared" ca="1" si="24"/>
        <v>1</v>
      </c>
      <c r="BU817" s="144"/>
      <c r="BV817" s="144" t="str">
        <f t="shared" ca="1" si="25"/>
        <v/>
      </c>
    </row>
    <row r="818" spans="72:74" ht="21.75" customHeight="1" x14ac:dyDescent="0.25">
      <c r="BT818" s="144" t="b">
        <f t="shared" ca="1" si="24"/>
        <v>1</v>
      </c>
      <c r="BU818" s="144"/>
      <c r="BV818" s="144" t="str">
        <f t="shared" ca="1" si="25"/>
        <v/>
      </c>
    </row>
    <row r="819" spans="72:74" ht="21.75" customHeight="1" x14ac:dyDescent="0.25">
      <c r="BT819" s="144" t="b">
        <f t="shared" ca="1" si="24"/>
        <v>1</v>
      </c>
      <c r="BU819" s="144"/>
      <c r="BV819" s="144" t="str">
        <f t="shared" ca="1" si="25"/>
        <v/>
      </c>
    </row>
    <row r="820" spans="72:74" ht="21.75" customHeight="1" x14ac:dyDescent="0.25">
      <c r="BT820" s="144" t="b">
        <f t="shared" ca="1" si="24"/>
        <v>1</v>
      </c>
      <c r="BU820" s="144"/>
      <c r="BV820" s="144" t="str">
        <f t="shared" ca="1" si="25"/>
        <v/>
      </c>
    </row>
    <row r="821" spans="72:74" ht="21.75" customHeight="1" x14ac:dyDescent="0.25">
      <c r="BT821" s="144" t="b">
        <f t="shared" ca="1" si="24"/>
        <v>1</v>
      </c>
      <c r="BU821" s="144"/>
      <c r="BV821" s="144" t="str">
        <f t="shared" ca="1" si="25"/>
        <v/>
      </c>
    </row>
    <row r="822" spans="72:74" ht="21.75" customHeight="1" x14ac:dyDescent="0.25">
      <c r="BT822" s="144" t="b">
        <f t="shared" ca="1" si="24"/>
        <v>1</v>
      </c>
      <c r="BU822" s="144"/>
      <c r="BV822" s="144" t="str">
        <f t="shared" ca="1" si="25"/>
        <v/>
      </c>
    </row>
    <row r="823" spans="72:74" ht="21.75" customHeight="1" x14ac:dyDescent="0.25">
      <c r="BT823" s="144" t="b">
        <f t="shared" ca="1" si="24"/>
        <v>1</v>
      </c>
      <c r="BU823" s="144"/>
      <c r="BV823" s="144" t="str">
        <f t="shared" ca="1" si="25"/>
        <v/>
      </c>
    </row>
    <row r="824" spans="72:74" ht="21.75" customHeight="1" x14ac:dyDescent="0.25">
      <c r="BT824" s="144" t="b">
        <f t="shared" ca="1" si="24"/>
        <v>1</v>
      </c>
      <c r="BU824" s="144"/>
      <c r="BV824" s="144" t="str">
        <f t="shared" ca="1" si="25"/>
        <v/>
      </c>
    </row>
    <row r="825" spans="72:74" ht="21.75" customHeight="1" x14ac:dyDescent="0.25">
      <c r="BT825" s="144" t="b">
        <f t="shared" ca="1" si="24"/>
        <v>1</v>
      </c>
      <c r="BU825" s="144"/>
      <c r="BV825" s="144" t="str">
        <f t="shared" ca="1" si="25"/>
        <v/>
      </c>
    </row>
    <row r="826" spans="72:74" ht="21.75" customHeight="1" x14ac:dyDescent="0.25">
      <c r="BT826" s="144" t="b">
        <f t="shared" ca="1" si="24"/>
        <v>1</v>
      </c>
      <c r="BU826" s="144"/>
      <c r="BV826" s="144" t="str">
        <f t="shared" ca="1" si="25"/>
        <v/>
      </c>
    </row>
    <row r="827" spans="72:74" ht="21.75" customHeight="1" x14ac:dyDescent="0.25">
      <c r="BT827" s="144" t="b">
        <f t="shared" ca="1" si="24"/>
        <v>1</v>
      </c>
      <c r="BU827" s="144"/>
      <c r="BV827" s="144" t="str">
        <f t="shared" ca="1" si="25"/>
        <v/>
      </c>
    </row>
    <row r="828" spans="72:74" ht="21.75" customHeight="1" x14ac:dyDescent="0.25">
      <c r="BT828" s="144" t="b">
        <f t="shared" ca="1" si="24"/>
        <v>1</v>
      </c>
      <c r="BU828" s="144"/>
      <c r="BV828" s="144" t="str">
        <f t="shared" ca="1" si="25"/>
        <v/>
      </c>
    </row>
    <row r="829" spans="72:74" ht="21.75" customHeight="1" x14ac:dyDescent="0.25">
      <c r="BT829" s="144" t="b">
        <f t="shared" ca="1" si="24"/>
        <v>1</v>
      </c>
      <c r="BU829" s="144"/>
      <c r="BV829" s="144" t="str">
        <f t="shared" ca="1" si="25"/>
        <v/>
      </c>
    </row>
    <row r="830" spans="72:74" ht="21.75" customHeight="1" x14ac:dyDescent="0.25">
      <c r="BT830" s="144" t="b">
        <f t="shared" ca="1" si="24"/>
        <v>1</v>
      </c>
      <c r="BU830" s="144"/>
      <c r="BV830" s="144" t="str">
        <f t="shared" ca="1" si="25"/>
        <v/>
      </c>
    </row>
    <row r="831" spans="72:74" ht="21.75" customHeight="1" x14ac:dyDescent="0.25">
      <c r="BT831" s="144" t="b">
        <f t="shared" ca="1" si="24"/>
        <v>1</v>
      </c>
      <c r="BU831" s="144"/>
      <c r="BV831" s="144" t="str">
        <f t="shared" ca="1" si="25"/>
        <v/>
      </c>
    </row>
    <row r="832" spans="72:74" ht="21.75" customHeight="1" x14ac:dyDescent="0.25">
      <c r="BT832" s="144" t="b">
        <f t="shared" ca="1" si="24"/>
        <v>1</v>
      </c>
      <c r="BU832" s="144"/>
      <c r="BV832" s="144" t="str">
        <f t="shared" ca="1" si="25"/>
        <v/>
      </c>
    </row>
    <row r="833" spans="72:74" ht="21.75" customHeight="1" x14ac:dyDescent="0.25">
      <c r="BT833" s="144" t="b">
        <f t="shared" ca="1" si="24"/>
        <v>1</v>
      </c>
      <c r="BU833" s="144"/>
      <c r="BV833" s="144" t="str">
        <f t="shared" ca="1" si="25"/>
        <v/>
      </c>
    </row>
    <row r="834" spans="72:74" ht="21.75" customHeight="1" x14ac:dyDescent="0.25">
      <c r="BT834" s="144" t="b">
        <f t="shared" ca="1" si="24"/>
        <v>1</v>
      </c>
      <c r="BU834" s="144"/>
      <c r="BV834" s="144" t="str">
        <f t="shared" ca="1" si="25"/>
        <v/>
      </c>
    </row>
    <row r="835" spans="72:74" ht="21.75" customHeight="1" x14ac:dyDescent="0.25">
      <c r="BT835" s="144" t="b">
        <f t="shared" ref="BT835:BT898" ca="1" si="26">BA835&lt;(TODAY()-IF($BP$1,$BQ$1,365))</f>
        <v>1</v>
      </c>
      <c r="BU835" s="144"/>
      <c r="BV835" s="144" t="str">
        <f t="shared" ref="BV835:BV898" ca="1" si="27">IF(BT835,"",ROW())</f>
        <v/>
      </c>
    </row>
    <row r="836" spans="72:74" ht="21.75" customHeight="1" x14ac:dyDescent="0.25">
      <c r="BT836" s="144" t="b">
        <f t="shared" ca="1" si="26"/>
        <v>1</v>
      </c>
      <c r="BU836" s="144"/>
      <c r="BV836" s="144" t="str">
        <f t="shared" ca="1" si="27"/>
        <v/>
      </c>
    </row>
    <row r="837" spans="72:74" ht="21.75" customHeight="1" x14ac:dyDescent="0.25">
      <c r="BT837" s="144" t="b">
        <f t="shared" ca="1" si="26"/>
        <v>1</v>
      </c>
      <c r="BU837" s="144"/>
      <c r="BV837" s="144" t="str">
        <f t="shared" ca="1" si="27"/>
        <v/>
      </c>
    </row>
    <row r="838" spans="72:74" ht="21.75" customHeight="1" x14ac:dyDescent="0.25">
      <c r="BT838" s="144" t="b">
        <f t="shared" ca="1" si="26"/>
        <v>1</v>
      </c>
      <c r="BU838" s="144"/>
      <c r="BV838" s="144" t="str">
        <f t="shared" ca="1" si="27"/>
        <v/>
      </c>
    </row>
    <row r="839" spans="72:74" ht="21.75" customHeight="1" x14ac:dyDescent="0.25">
      <c r="BT839" s="144" t="b">
        <f t="shared" ca="1" si="26"/>
        <v>1</v>
      </c>
      <c r="BU839" s="144"/>
      <c r="BV839" s="144" t="str">
        <f t="shared" ca="1" si="27"/>
        <v/>
      </c>
    </row>
    <row r="840" spans="72:74" ht="21.75" customHeight="1" x14ac:dyDescent="0.25">
      <c r="BT840" s="144" t="b">
        <f t="shared" ca="1" si="26"/>
        <v>1</v>
      </c>
      <c r="BU840" s="144"/>
      <c r="BV840" s="144" t="str">
        <f t="shared" ca="1" si="27"/>
        <v/>
      </c>
    </row>
    <row r="841" spans="72:74" ht="21.75" customHeight="1" x14ac:dyDescent="0.25">
      <c r="BT841" s="144" t="b">
        <f t="shared" ca="1" si="26"/>
        <v>1</v>
      </c>
      <c r="BU841" s="144"/>
      <c r="BV841" s="144" t="str">
        <f t="shared" ca="1" si="27"/>
        <v/>
      </c>
    </row>
    <row r="842" spans="72:74" ht="21.75" customHeight="1" x14ac:dyDescent="0.25">
      <c r="BT842" s="144" t="b">
        <f t="shared" ca="1" si="26"/>
        <v>1</v>
      </c>
      <c r="BU842" s="144"/>
      <c r="BV842" s="144" t="str">
        <f t="shared" ca="1" si="27"/>
        <v/>
      </c>
    </row>
    <row r="843" spans="72:74" ht="21.75" customHeight="1" x14ac:dyDescent="0.25">
      <c r="BT843" s="144" t="b">
        <f t="shared" ca="1" si="26"/>
        <v>1</v>
      </c>
      <c r="BU843" s="144"/>
      <c r="BV843" s="144" t="str">
        <f t="shared" ca="1" si="27"/>
        <v/>
      </c>
    </row>
    <row r="844" spans="72:74" ht="21.75" customHeight="1" x14ac:dyDescent="0.25">
      <c r="BT844" s="144" t="b">
        <f t="shared" ca="1" si="26"/>
        <v>1</v>
      </c>
      <c r="BU844" s="144"/>
      <c r="BV844" s="144" t="str">
        <f t="shared" ca="1" si="27"/>
        <v/>
      </c>
    </row>
    <row r="845" spans="72:74" ht="21.75" customHeight="1" x14ac:dyDescent="0.25">
      <c r="BT845" s="144" t="b">
        <f t="shared" ca="1" si="26"/>
        <v>1</v>
      </c>
      <c r="BU845" s="144"/>
      <c r="BV845" s="144" t="str">
        <f t="shared" ca="1" si="27"/>
        <v/>
      </c>
    </row>
    <row r="846" spans="72:74" ht="21.75" customHeight="1" x14ac:dyDescent="0.25">
      <c r="BT846" s="144" t="b">
        <f t="shared" ca="1" si="26"/>
        <v>1</v>
      </c>
      <c r="BU846" s="144"/>
      <c r="BV846" s="144" t="str">
        <f t="shared" ca="1" si="27"/>
        <v/>
      </c>
    </row>
    <row r="847" spans="72:74" ht="21.75" customHeight="1" x14ac:dyDescent="0.25">
      <c r="BT847" s="144" t="b">
        <f t="shared" ca="1" si="26"/>
        <v>1</v>
      </c>
      <c r="BU847" s="144"/>
      <c r="BV847" s="144" t="str">
        <f t="shared" ca="1" si="27"/>
        <v/>
      </c>
    </row>
    <row r="848" spans="72:74" ht="21.75" customHeight="1" x14ac:dyDescent="0.25">
      <c r="BT848" s="144" t="b">
        <f t="shared" ca="1" si="26"/>
        <v>1</v>
      </c>
      <c r="BU848" s="144"/>
      <c r="BV848" s="144" t="str">
        <f t="shared" ca="1" si="27"/>
        <v/>
      </c>
    </row>
    <row r="849" spans="72:74" ht="21.75" customHeight="1" x14ac:dyDescent="0.25">
      <c r="BT849" s="144" t="b">
        <f t="shared" ca="1" si="26"/>
        <v>1</v>
      </c>
      <c r="BU849" s="144"/>
      <c r="BV849" s="144" t="str">
        <f t="shared" ca="1" si="27"/>
        <v/>
      </c>
    </row>
    <row r="850" spans="72:74" ht="21.75" customHeight="1" x14ac:dyDescent="0.25">
      <c r="BT850" s="144" t="b">
        <f t="shared" ca="1" si="26"/>
        <v>1</v>
      </c>
      <c r="BU850" s="144"/>
      <c r="BV850" s="144" t="str">
        <f t="shared" ca="1" si="27"/>
        <v/>
      </c>
    </row>
    <row r="851" spans="72:74" ht="21.75" customHeight="1" x14ac:dyDescent="0.25">
      <c r="BT851" s="144" t="b">
        <f t="shared" ca="1" si="26"/>
        <v>1</v>
      </c>
      <c r="BU851" s="144"/>
      <c r="BV851" s="144" t="str">
        <f t="shared" ca="1" si="27"/>
        <v/>
      </c>
    </row>
    <row r="852" spans="72:74" ht="21.75" customHeight="1" x14ac:dyDescent="0.25">
      <c r="BT852" s="144" t="b">
        <f t="shared" ca="1" si="26"/>
        <v>1</v>
      </c>
      <c r="BU852" s="144"/>
      <c r="BV852" s="144" t="str">
        <f t="shared" ca="1" si="27"/>
        <v/>
      </c>
    </row>
    <row r="853" spans="72:74" ht="21.75" customHeight="1" x14ac:dyDescent="0.25">
      <c r="BT853" s="144" t="b">
        <f t="shared" ca="1" si="26"/>
        <v>1</v>
      </c>
      <c r="BU853" s="144"/>
      <c r="BV853" s="144" t="str">
        <f t="shared" ca="1" si="27"/>
        <v/>
      </c>
    </row>
    <row r="854" spans="72:74" ht="21.75" customHeight="1" x14ac:dyDescent="0.25">
      <c r="BT854" s="144" t="b">
        <f t="shared" ca="1" si="26"/>
        <v>1</v>
      </c>
      <c r="BU854" s="144"/>
      <c r="BV854" s="144" t="str">
        <f t="shared" ca="1" si="27"/>
        <v/>
      </c>
    </row>
    <row r="855" spans="72:74" ht="21.75" customHeight="1" x14ac:dyDescent="0.25">
      <c r="BT855" s="144" t="b">
        <f t="shared" ca="1" si="26"/>
        <v>1</v>
      </c>
      <c r="BU855" s="144"/>
      <c r="BV855" s="144" t="str">
        <f t="shared" ca="1" si="27"/>
        <v/>
      </c>
    </row>
    <row r="856" spans="72:74" ht="21.75" customHeight="1" x14ac:dyDescent="0.25">
      <c r="BT856" s="144" t="b">
        <f t="shared" ca="1" si="26"/>
        <v>1</v>
      </c>
      <c r="BU856" s="144"/>
      <c r="BV856" s="144" t="str">
        <f t="shared" ca="1" si="27"/>
        <v/>
      </c>
    </row>
    <row r="857" spans="72:74" ht="21.75" customHeight="1" x14ac:dyDescent="0.25">
      <c r="BT857" s="144" t="b">
        <f t="shared" ca="1" si="26"/>
        <v>1</v>
      </c>
      <c r="BU857" s="144"/>
      <c r="BV857" s="144" t="str">
        <f t="shared" ca="1" si="27"/>
        <v/>
      </c>
    </row>
    <row r="858" spans="72:74" ht="21.75" customHeight="1" x14ac:dyDescent="0.25">
      <c r="BT858" s="144" t="b">
        <f t="shared" ca="1" si="26"/>
        <v>1</v>
      </c>
      <c r="BU858" s="144"/>
      <c r="BV858" s="144" t="str">
        <f t="shared" ca="1" si="27"/>
        <v/>
      </c>
    </row>
    <row r="859" spans="72:74" ht="21.75" customHeight="1" x14ac:dyDescent="0.25">
      <c r="BT859" s="144" t="b">
        <f t="shared" ca="1" si="26"/>
        <v>1</v>
      </c>
      <c r="BU859" s="144"/>
      <c r="BV859" s="144" t="str">
        <f t="shared" ca="1" si="27"/>
        <v/>
      </c>
    </row>
    <row r="860" spans="72:74" ht="21.75" customHeight="1" x14ac:dyDescent="0.25">
      <c r="BT860" s="144" t="b">
        <f t="shared" ca="1" si="26"/>
        <v>1</v>
      </c>
      <c r="BU860" s="144"/>
      <c r="BV860" s="144" t="str">
        <f t="shared" ca="1" si="27"/>
        <v/>
      </c>
    </row>
    <row r="861" spans="72:74" ht="21.75" customHeight="1" x14ac:dyDescent="0.25">
      <c r="BT861" s="144" t="b">
        <f t="shared" ca="1" si="26"/>
        <v>1</v>
      </c>
      <c r="BU861" s="144"/>
      <c r="BV861" s="144" t="str">
        <f t="shared" ca="1" si="27"/>
        <v/>
      </c>
    </row>
    <row r="862" spans="72:74" ht="21.75" customHeight="1" x14ac:dyDescent="0.25">
      <c r="BT862" s="144" t="b">
        <f t="shared" ca="1" si="26"/>
        <v>1</v>
      </c>
      <c r="BU862" s="144"/>
      <c r="BV862" s="144" t="str">
        <f t="shared" ca="1" si="27"/>
        <v/>
      </c>
    </row>
    <row r="863" spans="72:74" ht="21.75" customHeight="1" x14ac:dyDescent="0.25">
      <c r="BT863" s="144" t="b">
        <f t="shared" ca="1" si="26"/>
        <v>1</v>
      </c>
      <c r="BU863" s="144"/>
      <c r="BV863" s="144" t="str">
        <f t="shared" ca="1" si="27"/>
        <v/>
      </c>
    </row>
    <row r="864" spans="72:74" ht="21.75" customHeight="1" x14ac:dyDescent="0.25">
      <c r="BT864" s="144" t="b">
        <f t="shared" ca="1" si="26"/>
        <v>1</v>
      </c>
      <c r="BU864" s="144"/>
      <c r="BV864" s="144" t="str">
        <f t="shared" ca="1" si="27"/>
        <v/>
      </c>
    </row>
    <row r="865" spans="72:74" ht="21.75" customHeight="1" x14ac:dyDescent="0.25">
      <c r="BT865" s="144" t="b">
        <f t="shared" ca="1" si="26"/>
        <v>1</v>
      </c>
      <c r="BU865" s="144"/>
      <c r="BV865" s="144" t="str">
        <f t="shared" ca="1" si="27"/>
        <v/>
      </c>
    </row>
    <row r="866" spans="72:74" ht="21.75" customHeight="1" x14ac:dyDescent="0.25">
      <c r="BT866" s="144" t="b">
        <f t="shared" ca="1" si="26"/>
        <v>1</v>
      </c>
      <c r="BU866" s="144"/>
      <c r="BV866" s="144" t="str">
        <f t="shared" ca="1" si="27"/>
        <v/>
      </c>
    </row>
    <row r="867" spans="72:74" ht="21.75" customHeight="1" x14ac:dyDescent="0.25">
      <c r="BT867" s="144" t="b">
        <f t="shared" ca="1" si="26"/>
        <v>1</v>
      </c>
      <c r="BU867" s="144"/>
      <c r="BV867" s="144" t="str">
        <f t="shared" ca="1" si="27"/>
        <v/>
      </c>
    </row>
    <row r="868" spans="72:74" ht="21.75" customHeight="1" x14ac:dyDescent="0.25">
      <c r="BT868" s="144" t="b">
        <f t="shared" ca="1" si="26"/>
        <v>1</v>
      </c>
      <c r="BU868" s="144"/>
      <c r="BV868" s="144" t="str">
        <f t="shared" ca="1" si="27"/>
        <v/>
      </c>
    </row>
    <row r="869" spans="72:74" ht="21.75" customHeight="1" x14ac:dyDescent="0.25">
      <c r="BT869" s="144" t="b">
        <f t="shared" ca="1" si="26"/>
        <v>1</v>
      </c>
      <c r="BU869" s="144"/>
      <c r="BV869" s="144" t="str">
        <f t="shared" ca="1" si="27"/>
        <v/>
      </c>
    </row>
    <row r="870" spans="72:74" ht="21.75" customHeight="1" x14ac:dyDescent="0.25">
      <c r="BT870" s="144" t="b">
        <f t="shared" ca="1" si="26"/>
        <v>1</v>
      </c>
      <c r="BU870" s="144"/>
      <c r="BV870" s="144" t="str">
        <f t="shared" ca="1" si="27"/>
        <v/>
      </c>
    </row>
    <row r="871" spans="72:74" ht="21.75" customHeight="1" x14ac:dyDescent="0.25">
      <c r="BT871" s="144" t="b">
        <f t="shared" ca="1" si="26"/>
        <v>1</v>
      </c>
      <c r="BU871" s="144"/>
      <c r="BV871" s="144" t="str">
        <f t="shared" ca="1" si="27"/>
        <v/>
      </c>
    </row>
    <row r="872" spans="72:74" ht="21.75" customHeight="1" x14ac:dyDescent="0.25">
      <c r="BT872" s="144" t="b">
        <f t="shared" ca="1" si="26"/>
        <v>1</v>
      </c>
      <c r="BU872" s="144"/>
      <c r="BV872" s="144" t="str">
        <f t="shared" ca="1" si="27"/>
        <v/>
      </c>
    </row>
    <row r="873" spans="72:74" ht="21.75" customHeight="1" x14ac:dyDescent="0.25">
      <c r="BT873" s="144" t="b">
        <f t="shared" ca="1" si="26"/>
        <v>1</v>
      </c>
      <c r="BU873" s="144"/>
      <c r="BV873" s="144" t="str">
        <f t="shared" ca="1" si="27"/>
        <v/>
      </c>
    </row>
    <row r="874" spans="72:74" ht="21.75" customHeight="1" x14ac:dyDescent="0.25">
      <c r="BT874" s="144" t="b">
        <f t="shared" ca="1" si="26"/>
        <v>1</v>
      </c>
      <c r="BU874" s="144"/>
      <c r="BV874" s="144" t="str">
        <f t="shared" ca="1" si="27"/>
        <v/>
      </c>
    </row>
    <row r="875" spans="72:74" ht="21.75" customHeight="1" x14ac:dyDescent="0.25">
      <c r="BT875" s="144" t="b">
        <f t="shared" ca="1" si="26"/>
        <v>1</v>
      </c>
      <c r="BU875" s="144"/>
      <c r="BV875" s="144" t="str">
        <f t="shared" ca="1" si="27"/>
        <v/>
      </c>
    </row>
    <row r="876" spans="72:74" ht="21.75" customHeight="1" x14ac:dyDescent="0.25">
      <c r="BT876" s="144" t="b">
        <f t="shared" ca="1" si="26"/>
        <v>1</v>
      </c>
      <c r="BU876" s="144"/>
      <c r="BV876" s="144" t="str">
        <f t="shared" ca="1" si="27"/>
        <v/>
      </c>
    </row>
    <row r="877" spans="72:74" ht="21.75" customHeight="1" x14ac:dyDescent="0.25">
      <c r="BT877" s="144" t="b">
        <f t="shared" ca="1" si="26"/>
        <v>1</v>
      </c>
      <c r="BU877" s="144"/>
      <c r="BV877" s="144" t="str">
        <f t="shared" ca="1" si="27"/>
        <v/>
      </c>
    </row>
    <row r="878" spans="72:74" ht="21.75" customHeight="1" x14ac:dyDescent="0.25">
      <c r="BT878" s="144" t="b">
        <f t="shared" ca="1" si="26"/>
        <v>1</v>
      </c>
      <c r="BU878" s="144"/>
      <c r="BV878" s="144" t="str">
        <f t="shared" ca="1" si="27"/>
        <v/>
      </c>
    </row>
    <row r="879" spans="72:74" ht="21.75" customHeight="1" x14ac:dyDescent="0.25">
      <c r="BT879" s="144" t="b">
        <f t="shared" ca="1" si="26"/>
        <v>1</v>
      </c>
      <c r="BU879" s="144"/>
      <c r="BV879" s="144" t="str">
        <f t="shared" ca="1" si="27"/>
        <v/>
      </c>
    </row>
    <row r="880" spans="72:74" ht="21.75" customHeight="1" x14ac:dyDescent="0.25">
      <c r="BT880" s="144" t="b">
        <f t="shared" ca="1" si="26"/>
        <v>1</v>
      </c>
      <c r="BU880" s="144"/>
      <c r="BV880" s="144" t="str">
        <f t="shared" ca="1" si="27"/>
        <v/>
      </c>
    </row>
    <row r="881" spans="72:74" ht="21.75" customHeight="1" x14ac:dyDescent="0.25">
      <c r="BT881" s="144" t="b">
        <f t="shared" ca="1" si="26"/>
        <v>1</v>
      </c>
      <c r="BU881" s="144"/>
      <c r="BV881" s="144" t="str">
        <f t="shared" ca="1" si="27"/>
        <v/>
      </c>
    </row>
    <row r="882" spans="72:74" ht="21.75" customHeight="1" x14ac:dyDescent="0.25">
      <c r="BT882" s="144" t="b">
        <f t="shared" ca="1" si="26"/>
        <v>1</v>
      </c>
      <c r="BU882" s="144"/>
      <c r="BV882" s="144" t="str">
        <f t="shared" ca="1" si="27"/>
        <v/>
      </c>
    </row>
    <row r="883" spans="72:74" ht="21.75" customHeight="1" x14ac:dyDescent="0.25">
      <c r="BT883" s="144" t="b">
        <f t="shared" ca="1" si="26"/>
        <v>1</v>
      </c>
      <c r="BU883" s="144"/>
      <c r="BV883" s="144" t="str">
        <f t="shared" ca="1" si="27"/>
        <v/>
      </c>
    </row>
    <row r="884" spans="72:74" ht="21.75" customHeight="1" x14ac:dyDescent="0.25">
      <c r="BT884" s="144" t="b">
        <f t="shared" ca="1" si="26"/>
        <v>1</v>
      </c>
      <c r="BU884" s="144"/>
      <c r="BV884" s="144" t="str">
        <f t="shared" ca="1" si="27"/>
        <v/>
      </c>
    </row>
    <row r="885" spans="72:74" ht="21.75" customHeight="1" x14ac:dyDescent="0.25">
      <c r="BT885" s="144" t="b">
        <f t="shared" ca="1" si="26"/>
        <v>1</v>
      </c>
      <c r="BU885" s="144"/>
      <c r="BV885" s="144" t="str">
        <f t="shared" ca="1" si="27"/>
        <v/>
      </c>
    </row>
    <row r="886" spans="72:74" ht="21.75" customHeight="1" x14ac:dyDescent="0.25">
      <c r="BT886" s="144" t="b">
        <f t="shared" ca="1" si="26"/>
        <v>1</v>
      </c>
      <c r="BU886" s="144"/>
      <c r="BV886" s="144" t="str">
        <f t="shared" ca="1" si="27"/>
        <v/>
      </c>
    </row>
    <row r="887" spans="72:74" ht="21.75" customHeight="1" x14ac:dyDescent="0.25">
      <c r="BT887" s="144" t="b">
        <f t="shared" ca="1" si="26"/>
        <v>1</v>
      </c>
      <c r="BU887" s="144"/>
      <c r="BV887" s="144" t="str">
        <f t="shared" ca="1" si="27"/>
        <v/>
      </c>
    </row>
    <row r="888" spans="72:74" ht="21.75" customHeight="1" x14ac:dyDescent="0.25">
      <c r="BT888" s="144" t="b">
        <f t="shared" ca="1" si="26"/>
        <v>1</v>
      </c>
      <c r="BU888" s="144"/>
      <c r="BV888" s="144" t="str">
        <f t="shared" ca="1" si="27"/>
        <v/>
      </c>
    </row>
    <row r="889" spans="72:74" ht="21.75" customHeight="1" x14ac:dyDescent="0.25">
      <c r="BT889" s="144" t="b">
        <f t="shared" ca="1" si="26"/>
        <v>1</v>
      </c>
      <c r="BU889" s="144"/>
      <c r="BV889" s="144" t="str">
        <f t="shared" ca="1" si="27"/>
        <v/>
      </c>
    </row>
    <row r="890" spans="72:74" ht="21.75" customHeight="1" x14ac:dyDescent="0.25">
      <c r="BT890" s="144" t="b">
        <f t="shared" ca="1" si="26"/>
        <v>1</v>
      </c>
      <c r="BU890" s="144"/>
      <c r="BV890" s="144" t="str">
        <f t="shared" ca="1" si="27"/>
        <v/>
      </c>
    </row>
    <row r="891" spans="72:74" ht="21.75" customHeight="1" x14ac:dyDescent="0.25">
      <c r="BT891" s="144" t="b">
        <f t="shared" ca="1" si="26"/>
        <v>1</v>
      </c>
      <c r="BU891" s="144"/>
      <c r="BV891" s="144" t="str">
        <f t="shared" ca="1" si="27"/>
        <v/>
      </c>
    </row>
    <row r="892" spans="72:74" ht="21.75" customHeight="1" x14ac:dyDescent="0.25">
      <c r="BT892" s="144" t="b">
        <f t="shared" ca="1" si="26"/>
        <v>1</v>
      </c>
      <c r="BU892" s="144"/>
      <c r="BV892" s="144" t="str">
        <f t="shared" ca="1" si="27"/>
        <v/>
      </c>
    </row>
    <row r="893" spans="72:74" ht="21.75" customHeight="1" x14ac:dyDescent="0.25">
      <c r="BT893" s="144" t="b">
        <f t="shared" ca="1" si="26"/>
        <v>1</v>
      </c>
      <c r="BU893" s="144"/>
      <c r="BV893" s="144" t="str">
        <f t="shared" ca="1" si="27"/>
        <v/>
      </c>
    </row>
    <row r="894" spans="72:74" ht="21.75" customHeight="1" x14ac:dyDescent="0.25">
      <c r="BT894" s="144" t="b">
        <f t="shared" ca="1" si="26"/>
        <v>1</v>
      </c>
      <c r="BU894" s="144"/>
      <c r="BV894" s="144" t="str">
        <f t="shared" ca="1" si="27"/>
        <v/>
      </c>
    </row>
    <row r="895" spans="72:74" ht="21.75" customHeight="1" x14ac:dyDescent="0.25">
      <c r="BT895" s="144" t="b">
        <f t="shared" ca="1" si="26"/>
        <v>1</v>
      </c>
      <c r="BU895" s="144"/>
      <c r="BV895" s="144" t="str">
        <f t="shared" ca="1" si="27"/>
        <v/>
      </c>
    </row>
    <row r="896" spans="72:74" ht="21.75" customHeight="1" x14ac:dyDescent="0.25">
      <c r="BT896" s="144" t="b">
        <f t="shared" ca="1" si="26"/>
        <v>1</v>
      </c>
      <c r="BU896" s="144"/>
      <c r="BV896" s="144" t="str">
        <f t="shared" ca="1" si="27"/>
        <v/>
      </c>
    </row>
    <row r="897" spans="72:74" ht="21.75" customHeight="1" x14ac:dyDescent="0.25">
      <c r="BT897" s="144" t="b">
        <f t="shared" ca="1" si="26"/>
        <v>1</v>
      </c>
      <c r="BU897" s="144"/>
      <c r="BV897" s="144" t="str">
        <f t="shared" ca="1" si="27"/>
        <v/>
      </c>
    </row>
    <row r="898" spans="72:74" ht="21.75" customHeight="1" x14ac:dyDescent="0.25">
      <c r="BT898" s="144" t="b">
        <f t="shared" ca="1" si="26"/>
        <v>1</v>
      </c>
      <c r="BU898" s="144"/>
      <c r="BV898" s="144" t="str">
        <f t="shared" ca="1" si="27"/>
        <v/>
      </c>
    </row>
    <row r="899" spans="72:74" ht="21.75" customHeight="1" x14ac:dyDescent="0.25">
      <c r="BT899" s="144" t="b">
        <f t="shared" ref="BT899:BT910" ca="1" si="28">BA899&lt;(TODAY()-IF($BP$1,$BQ$1,365))</f>
        <v>1</v>
      </c>
      <c r="BU899" s="144"/>
      <c r="BV899" s="144" t="str">
        <f t="shared" ref="BV899:BV909" ca="1" si="29">IF(BT899,"",ROW())</f>
        <v/>
      </c>
    </row>
    <row r="900" spans="72:74" ht="21.75" customHeight="1" x14ac:dyDescent="0.25">
      <c r="BT900" s="144" t="b">
        <f t="shared" ca="1" si="28"/>
        <v>1</v>
      </c>
      <c r="BU900" s="144"/>
      <c r="BV900" s="144" t="str">
        <f t="shared" ca="1" si="29"/>
        <v/>
      </c>
    </row>
    <row r="901" spans="72:74" ht="21.75" customHeight="1" x14ac:dyDescent="0.25">
      <c r="BT901" s="144" t="b">
        <f t="shared" ca="1" si="28"/>
        <v>1</v>
      </c>
      <c r="BU901" s="144"/>
      <c r="BV901" s="144" t="str">
        <f t="shared" ca="1" si="29"/>
        <v/>
      </c>
    </row>
    <row r="902" spans="72:74" ht="21.75" customHeight="1" x14ac:dyDescent="0.25">
      <c r="BT902" s="144" t="b">
        <f t="shared" ca="1" si="28"/>
        <v>1</v>
      </c>
      <c r="BU902" s="144"/>
      <c r="BV902" s="144" t="str">
        <f t="shared" ca="1" si="29"/>
        <v/>
      </c>
    </row>
    <row r="903" spans="72:74" ht="21.75" customHeight="1" x14ac:dyDescent="0.25">
      <c r="BT903" s="144" t="b">
        <f t="shared" ca="1" si="28"/>
        <v>1</v>
      </c>
      <c r="BU903" s="144"/>
      <c r="BV903" s="144" t="str">
        <f t="shared" ca="1" si="29"/>
        <v/>
      </c>
    </row>
    <row r="904" spans="72:74" ht="21.75" customHeight="1" x14ac:dyDescent="0.25">
      <c r="BT904" s="144" t="b">
        <f t="shared" ca="1" si="28"/>
        <v>1</v>
      </c>
      <c r="BU904" s="144"/>
      <c r="BV904" s="144" t="str">
        <f t="shared" ca="1" si="29"/>
        <v/>
      </c>
    </row>
    <row r="905" spans="72:74" ht="21.75" customHeight="1" x14ac:dyDescent="0.25">
      <c r="BT905" s="144" t="b">
        <f t="shared" ca="1" si="28"/>
        <v>1</v>
      </c>
      <c r="BU905" s="144"/>
      <c r="BV905" s="144" t="str">
        <f t="shared" ca="1" si="29"/>
        <v/>
      </c>
    </row>
    <row r="906" spans="72:74" ht="21.75" customHeight="1" x14ac:dyDescent="0.25">
      <c r="BT906" s="144" t="b">
        <f t="shared" ca="1" si="28"/>
        <v>1</v>
      </c>
      <c r="BU906" s="144"/>
      <c r="BV906" s="144" t="str">
        <f t="shared" ca="1" si="29"/>
        <v/>
      </c>
    </row>
    <row r="907" spans="72:74" ht="21.75" customHeight="1" x14ac:dyDescent="0.25">
      <c r="BT907" s="144" t="b">
        <f t="shared" ca="1" si="28"/>
        <v>1</v>
      </c>
      <c r="BU907" s="144"/>
      <c r="BV907" s="144" t="str">
        <f t="shared" ca="1" si="29"/>
        <v/>
      </c>
    </row>
    <row r="908" spans="72:74" ht="21.75" customHeight="1" x14ac:dyDescent="0.25">
      <c r="BT908" s="144" t="b">
        <f t="shared" ca="1" si="28"/>
        <v>1</v>
      </c>
      <c r="BU908" s="144"/>
      <c r="BV908" s="144" t="str">
        <f t="shared" ca="1" si="29"/>
        <v/>
      </c>
    </row>
    <row r="909" spans="72:74" ht="21.75" customHeight="1" x14ac:dyDescent="0.25">
      <c r="BT909" s="144" t="b">
        <f t="shared" ca="1" si="28"/>
        <v>1</v>
      </c>
      <c r="BU909" s="144"/>
      <c r="BV909" s="144" t="str">
        <f t="shared" ca="1" si="29"/>
        <v/>
      </c>
    </row>
    <row r="910" spans="72:74" ht="21.75" customHeight="1" x14ac:dyDescent="0.25">
      <c r="BT910" s="144" t="b">
        <f t="shared" ca="1" si="28"/>
        <v>1</v>
      </c>
      <c r="BU910" s="144"/>
      <c r="BV910" s="144" t="str">
        <f ca="1">IF(BT910,"",ROW())</f>
        <v/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J110"/>
  <sheetViews>
    <sheetView topLeftCell="A3" zoomScale="145" zoomScaleNormal="145" workbookViewId="0">
      <selection sqref="A1:J27"/>
    </sheetView>
  </sheetViews>
  <sheetFormatPr baseColWidth="10" defaultColWidth="8.7109375" defaultRowHeight="8.25" x14ac:dyDescent="0.25"/>
  <cols>
    <col min="1" max="1" width="9.28515625" style="69" customWidth="1"/>
    <col min="2" max="2" width="7.7109375" style="204" hidden="1" customWidth="1"/>
    <col min="3" max="3" width="10" style="204" hidden="1" customWidth="1"/>
    <col min="4" max="8" width="25.85546875" style="67" customWidth="1"/>
    <col min="9" max="10" width="18.7109375" style="67" hidden="1" customWidth="1"/>
    <col min="11" max="11" width="8.7109375" style="67"/>
    <col min="12" max="12" width="21.140625" style="67" customWidth="1"/>
    <col min="13" max="16384" width="8.7109375" style="67"/>
  </cols>
  <sheetData>
    <row r="1" spans="1:10" s="164" customFormat="1" ht="14.25" hidden="1" customHeight="1" x14ac:dyDescent="0.25">
      <c r="A1" s="163" t="s">
        <v>865</v>
      </c>
      <c r="B1" s="203">
        <f>COUNT(C9:C200)+9</f>
        <v>21</v>
      </c>
      <c r="C1" s="203">
        <f>tableau!C1</f>
        <v>10</v>
      </c>
      <c r="D1" s="163" t="s">
        <v>867</v>
      </c>
      <c r="E1" s="164" t="b">
        <f t="shared" ref="E1:J1" si="0">D6=""</f>
        <v>1</v>
      </c>
      <c r="F1" s="164" t="b">
        <f t="shared" si="0"/>
        <v>0</v>
      </c>
      <c r="G1" s="164" t="b">
        <f t="shared" si="0"/>
        <v>1</v>
      </c>
      <c r="H1" s="164" t="b">
        <f t="shared" si="0"/>
        <v>1</v>
      </c>
      <c r="I1" s="164" t="b">
        <f t="shared" si="0"/>
        <v>1</v>
      </c>
      <c r="J1" s="164" t="b">
        <f t="shared" si="0"/>
        <v>1</v>
      </c>
    </row>
    <row r="2" spans="1:10" s="164" customFormat="1" ht="18" hidden="1" customHeight="1" x14ac:dyDescent="0.25">
      <c r="A2" s="163" t="s">
        <v>866</v>
      </c>
      <c r="B2" s="203">
        <f>COUNTA(Agents!A:A)</f>
        <v>9</v>
      </c>
      <c r="C2" s="203"/>
      <c r="D2" s="165">
        <f>IFERROR(MATCH(C1,C9:C500,0),50)+8</f>
        <v>58</v>
      </c>
      <c r="E2" s="164" t="s">
        <v>35</v>
      </c>
      <c r="F2" s="164" t="s">
        <v>35</v>
      </c>
      <c r="G2" s="164" t="s">
        <v>35</v>
      </c>
      <c r="H2" s="164" t="s">
        <v>35</v>
      </c>
      <c r="I2" s="164" t="s">
        <v>35</v>
      </c>
      <c r="J2" s="164" t="s">
        <v>35</v>
      </c>
    </row>
    <row r="3" spans="1:10" ht="21" customHeight="1" x14ac:dyDescent="0.25">
      <c r="A3" s="200" t="b">
        <v>0</v>
      </c>
      <c r="D3" s="202"/>
      <c r="E3" s="202"/>
      <c r="F3" s="202"/>
      <c r="G3" s="177" t="s">
        <v>919</v>
      </c>
      <c r="H3" s="201">
        <f ca="1">TODAY()</f>
        <v>43465</v>
      </c>
      <c r="I3" s="67" t="s">
        <v>35</v>
      </c>
      <c r="J3" s="67" t="s">
        <v>35</v>
      </c>
    </row>
    <row r="4" spans="1:10" ht="21" x14ac:dyDescent="0.25">
      <c r="D4" s="139" t="str">
        <f>"semaine N° "&amp;'jour semaine'!D11</f>
        <v>semaine N° 1</v>
      </c>
      <c r="F4" s="70" t="str">
        <f>IF(YEAR(D8)&lt;&gt;YEAR(H8),YEAR(D8)&amp;" / "&amp;YEAR(H8), YEAR(D8))</f>
        <v>2018 / 2019</v>
      </c>
    </row>
    <row r="5" spans="1:10" ht="12" hidden="1" customHeight="1" x14ac:dyDescent="0.25">
      <c r="D5" s="67">
        <v>1</v>
      </c>
      <c r="E5" s="67">
        <v>2</v>
      </c>
      <c r="F5" s="67">
        <v>3</v>
      </c>
      <c r="G5" s="67">
        <v>4</v>
      </c>
      <c r="H5" s="67">
        <v>5</v>
      </c>
      <c r="I5" s="67">
        <v>6</v>
      </c>
      <c r="J5" s="67">
        <v>7</v>
      </c>
    </row>
    <row r="6" spans="1:10" ht="6.75" customHeight="1" x14ac:dyDescent="0.25">
      <c r="D6" s="143" t="str">
        <f>INDEX(Calendrier!$E$3:$E$9,planning!D5)</f>
        <v/>
      </c>
      <c r="E6" s="143" t="str">
        <f>INDEX(Calendrier!$E$3:$E$9,planning!E5)</f>
        <v>Nouvel an</v>
      </c>
      <c r="F6" s="143" t="str">
        <f>INDEX(Calendrier!$E$3:$E$9,planning!F5)</f>
        <v/>
      </c>
      <c r="G6" s="143" t="str">
        <f>INDEX(Calendrier!$E$3:$E$9,planning!G5)</f>
        <v/>
      </c>
      <c r="H6" s="143" t="str">
        <f>INDEX(Calendrier!$E$3:$E$9,planning!H5)</f>
        <v/>
      </c>
      <c r="I6" s="68" t="str">
        <f>INDEX(Calendrier!$E$3:$E$9,planning!I5)</f>
        <v/>
      </c>
      <c r="J6" s="68" t="str">
        <f>INDEX(Calendrier!$E$3:$E$9,planning!J5)</f>
        <v/>
      </c>
    </row>
    <row r="7" spans="1:10" ht="10.5" customHeight="1" x14ac:dyDescent="0.25">
      <c r="D7" s="173" t="s">
        <v>880</v>
      </c>
      <c r="E7" s="173" t="s">
        <v>881</v>
      </c>
      <c r="F7" s="173" t="s">
        <v>882</v>
      </c>
      <c r="G7" s="173" t="s">
        <v>883</v>
      </c>
      <c r="H7" s="173" t="s">
        <v>884</v>
      </c>
      <c r="I7" s="173" t="s">
        <v>62</v>
      </c>
      <c r="J7" s="173" t="s">
        <v>63</v>
      </c>
    </row>
    <row r="8" spans="1:10" s="156" customFormat="1" ht="13.5" customHeight="1" x14ac:dyDescent="0.25">
      <c r="A8" s="155"/>
      <c r="B8" s="205"/>
      <c r="C8" s="205"/>
      <c r="D8" s="174">
        <f>'jour semaine'!D8</f>
        <v>43465</v>
      </c>
      <c r="E8" s="174">
        <f t="shared" ref="E8:J8" si="1">D8+1</f>
        <v>43466</v>
      </c>
      <c r="F8" s="174">
        <f t="shared" si="1"/>
        <v>43467</v>
      </c>
      <c r="G8" s="174">
        <f t="shared" si="1"/>
        <v>43468</v>
      </c>
      <c r="H8" s="174">
        <f t="shared" si="1"/>
        <v>43469</v>
      </c>
      <c r="I8" s="174">
        <f t="shared" si="1"/>
        <v>43470</v>
      </c>
      <c r="J8" s="174">
        <f t="shared" si="1"/>
        <v>43471</v>
      </c>
    </row>
    <row r="9" spans="1:10" s="81" customFormat="1" ht="15" customHeight="1" x14ac:dyDescent="0.25">
      <c r="A9" s="157" t="s">
        <v>135</v>
      </c>
      <c r="B9" s="206" t="s">
        <v>35</v>
      </c>
      <c r="C9" s="207">
        <v>1</v>
      </c>
      <c r="D9" s="209" t="s">
        <v>982</v>
      </c>
      <c r="E9" s="175" t="s">
        <v>35</v>
      </c>
      <c r="F9" s="175" t="s">
        <v>994</v>
      </c>
      <c r="G9" s="175" t="s">
        <v>35</v>
      </c>
      <c r="H9" s="175" t="s">
        <v>35</v>
      </c>
      <c r="I9" s="176" t="s">
        <v>35</v>
      </c>
      <c r="J9" s="176" t="s">
        <v>35</v>
      </c>
    </row>
    <row r="10" spans="1:10" s="81" customFormat="1" ht="15" customHeight="1" x14ac:dyDescent="0.25">
      <c r="A10" s="157" t="s">
        <v>133</v>
      </c>
      <c r="B10" s="207" t="s">
        <v>35</v>
      </c>
      <c r="C10" s="207">
        <v>3</v>
      </c>
      <c r="D10" s="209" t="s">
        <v>982</v>
      </c>
      <c r="E10" s="175" t="s">
        <v>35</v>
      </c>
      <c r="F10" s="175" t="s">
        <v>35</v>
      </c>
      <c r="G10" s="175" t="s">
        <v>35</v>
      </c>
      <c r="H10" s="175" t="s">
        <v>35</v>
      </c>
      <c r="I10" s="176" t="s">
        <v>35</v>
      </c>
      <c r="J10" s="176" t="s">
        <v>35</v>
      </c>
    </row>
    <row r="11" spans="1:10" s="81" customFormat="1" ht="15" customHeight="1" x14ac:dyDescent="0.25">
      <c r="A11" s="157" t="s">
        <v>134</v>
      </c>
      <c r="B11" s="207" t="s">
        <v>35</v>
      </c>
      <c r="C11" s="207">
        <v>4</v>
      </c>
      <c r="D11" s="175" t="s">
        <v>35</v>
      </c>
      <c r="E11" s="175" t="s">
        <v>35</v>
      </c>
      <c r="F11" s="175" t="s">
        <v>35</v>
      </c>
      <c r="G11" s="175" t="s">
        <v>35</v>
      </c>
      <c r="H11" s="175" t="s">
        <v>995</v>
      </c>
      <c r="I11" s="176" t="s">
        <v>35</v>
      </c>
      <c r="J11" s="176" t="s">
        <v>35</v>
      </c>
    </row>
    <row r="12" spans="1:10" s="81" customFormat="1" ht="15" customHeight="1" x14ac:dyDescent="0.25">
      <c r="A12" s="157" t="s">
        <v>136</v>
      </c>
      <c r="B12" s="207" t="s">
        <v>35</v>
      </c>
      <c r="C12" s="207">
        <v>5</v>
      </c>
      <c r="D12" s="175" t="s">
        <v>35</v>
      </c>
      <c r="E12" s="175" t="s">
        <v>35</v>
      </c>
      <c r="F12" s="175" t="s">
        <v>996</v>
      </c>
      <c r="G12" s="175" t="s">
        <v>35</v>
      </c>
      <c r="H12" s="175" t="s">
        <v>35</v>
      </c>
      <c r="I12" s="176" t="s">
        <v>35</v>
      </c>
      <c r="J12" s="176" t="s">
        <v>35</v>
      </c>
    </row>
    <row r="13" spans="1:10" s="81" customFormat="1" ht="15" customHeight="1" x14ac:dyDescent="0.25">
      <c r="A13" s="157" t="s">
        <v>35</v>
      </c>
      <c r="B13" s="207" t="s">
        <v>35</v>
      </c>
      <c r="C13" s="207">
        <v>5</v>
      </c>
      <c r="D13" s="175" t="s">
        <v>35</v>
      </c>
      <c r="E13" s="175" t="s">
        <v>35</v>
      </c>
      <c r="F13" s="175" t="s">
        <v>997</v>
      </c>
      <c r="G13" s="175" t="s">
        <v>35</v>
      </c>
      <c r="H13" s="175" t="s">
        <v>35</v>
      </c>
      <c r="I13" s="176" t="s">
        <v>35</v>
      </c>
      <c r="J13" s="176" t="s">
        <v>35</v>
      </c>
    </row>
    <row r="14" spans="1:10" s="81" customFormat="1" ht="15" customHeight="1" x14ac:dyDescent="0.25">
      <c r="A14" s="157" t="s">
        <v>35</v>
      </c>
      <c r="B14" s="207" t="s">
        <v>35</v>
      </c>
      <c r="C14" s="207">
        <v>5</v>
      </c>
      <c r="D14" s="175" t="s">
        <v>35</v>
      </c>
      <c r="E14" s="175" t="s">
        <v>35</v>
      </c>
      <c r="F14" s="175" t="s">
        <v>998</v>
      </c>
      <c r="G14" s="175" t="s">
        <v>35</v>
      </c>
      <c r="H14" s="175" t="s">
        <v>35</v>
      </c>
      <c r="I14" s="176" t="s">
        <v>35</v>
      </c>
      <c r="J14" s="176" t="s">
        <v>35</v>
      </c>
    </row>
    <row r="15" spans="1:10" s="81" customFormat="1" ht="15" customHeight="1" x14ac:dyDescent="0.25">
      <c r="A15" s="157" t="s">
        <v>35</v>
      </c>
      <c r="B15" s="207" t="s">
        <v>35</v>
      </c>
      <c r="C15" s="207">
        <v>5</v>
      </c>
      <c r="D15" s="175" t="s">
        <v>35</v>
      </c>
      <c r="E15" s="175" t="s">
        <v>35</v>
      </c>
      <c r="F15" s="175" t="s">
        <v>994</v>
      </c>
      <c r="G15" s="175" t="s">
        <v>35</v>
      </c>
      <c r="H15" s="175" t="s">
        <v>35</v>
      </c>
      <c r="I15" s="176" t="s">
        <v>35</v>
      </c>
      <c r="J15" s="176" t="s">
        <v>35</v>
      </c>
    </row>
    <row r="16" spans="1:10" s="81" customFormat="1" ht="15" customHeight="1" x14ac:dyDescent="0.25">
      <c r="A16" s="157" t="s">
        <v>141</v>
      </c>
      <c r="B16" s="207" t="s">
        <v>35</v>
      </c>
      <c r="C16" s="207">
        <v>6</v>
      </c>
      <c r="D16" s="175" t="s">
        <v>35</v>
      </c>
      <c r="E16" s="175" t="s">
        <v>35</v>
      </c>
      <c r="F16" s="175" t="s">
        <v>996</v>
      </c>
      <c r="G16" s="175" t="s">
        <v>999</v>
      </c>
      <c r="H16" s="175" t="s">
        <v>35</v>
      </c>
      <c r="I16" s="176" t="s">
        <v>35</v>
      </c>
      <c r="J16" s="176" t="s">
        <v>35</v>
      </c>
    </row>
    <row r="17" spans="1:10" s="81" customFormat="1" ht="15" customHeight="1" x14ac:dyDescent="0.25">
      <c r="A17" s="157" t="s">
        <v>35</v>
      </c>
      <c r="B17" s="207" t="s">
        <v>35</v>
      </c>
      <c r="C17" s="207">
        <v>6</v>
      </c>
      <c r="D17" s="175" t="s">
        <v>35</v>
      </c>
      <c r="E17" s="175" t="s">
        <v>35</v>
      </c>
      <c r="F17" s="175" t="s">
        <v>998</v>
      </c>
      <c r="G17" s="175" t="s">
        <v>35</v>
      </c>
      <c r="H17" s="175" t="s">
        <v>35</v>
      </c>
      <c r="I17" s="176" t="s">
        <v>35</v>
      </c>
      <c r="J17" s="176" t="s">
        <v>35</v>
      </c>
    </row>
    <row r="18" spans="1:10" s="81" customFormat="1" ht="15" customHeight="1" x14ac:dyDescent="0.25">
      <c r="A18" s="157" t="s">
        <v>137</v>
      </c>
      <c r="B18" s="207" t="s">
        <v>35</v>
      </c>
      <c r="C18" s="207">
        <v>7</v>
      </c>
      <c r="D18" s="209" t="s">
        <v>983</v>
      </c>
      <c r="E18" s="209" t="s">
        <v>983</v>
      </c>
      <c r="F18" s="209" t="s">
        <v>983</v>
      </c>
      <c r="G18" s="209" t="s">
        <v>983</v>
      </c>
      <c r="H18" s="209" t="s">
        <v>983</v>
      </c>
      <c r="I18" s="176" t="s">
        <v>35</v>
      </c>
      <c r="J18" s="176" t="s">
        <v>35</v>
      </c>
    </row>
    <row r="19" spans="1:10" s="81" customFormat="1" ht="15" customHeight="1" x14ac:dyDescent="0.25">
      <c r="A19" s="157" t="s">
        <v>138</v>
      </c>
      <c r="B19" s="207" t="s">
        <v>35</v>
      </c>
      <c r="C19" s="207">
        <v>8</v>
      </c>
      <c r="D19" s="175" t="s">
        <v>35</v>
      </c>
      <c r="E19" s="175" t="s">
        <v>35</v>
      </c>
      <c r="F19" s="175" t="s">
        <v>997</v>
      </c>
      <c r="G19" s="175" t="s">
        <v>35</v>
      </c>
      <c r="H19" s="175" t="s">
        <v>35</v>
      </c>
      <c r="I19" s="176" t="s">
        <v>35</v>
      </c>
      <c r="J19" s="176" t="s">
        <v>35</v>
      </c>
    </row>
    <row r="20" spans="1:10" s="81" customFormat="1" ht="15" customHeight="1" x14ac:dyDescent="0.25">
      <c r="A20" s="157" t="s">
        <v>139</v>
      </c>
      <c r="B20" s="207" t="s">
        <v>35</v>
      </c>
      <c r="C20" s="207">
        <v>9</v>
      </c>
      <c r="D20" s="209" t="s">
        <v>1000</v>
      </c>
      <c r="E20" s="209" t="s">
        <v>1000</v>
      </c>
      <c r="F20" s="209" t="s">
        <v>1000</v>
      </c>
      <c r="G20" s="175" t="s">
        <v>35</v>
      </c>
      <c r="H20" s="175" t="s">
        <v>35</v>
      </c>
      <c r="I20" s="176" t="s">
        <v>35</v>
      </c>
      <c r="J20" s="176" t="s">
        <v>35</v>
      </c>
    </row>
    <row r="21" spans="1:10" s="81" customFormat="1" ht="15" customHeight="1" x14ac:dyDescent="0.25">
      <c r="A21" s="157" t="s">
        <v>35</v>
      </c>
      <c r="B21" s="207"/>
      <c r="C21" s="207"/>
      <c r="D21" s="175" t="s">
        <v>35</v>
      </c>
      <c r="E21" s="175" t="s">
        <v>35</v>
      </c>
      <c r="F21" s="175" t="s">
        <v>35</v>
      </c>
      <c r="G21" s="175" t="s">
        <v>35</v>
      </c>
      <c r="H21" s="175" t="s">
        <v>35</v>
      </c>
      <c r="I21" s="176" t="s">
        <v>35</v>
      </c>
      <c r="J21" s="176" t="s">
        <v>35</v>
      </c>
    </row>
    <row r="22" spans="1:10" s="81" customFormat="1" ht="15" customHeight="1" x14ac:dyDescent="0.25">
      <c r="A22" s="157" t="s">
        <v>35</v>
      </c>
      <c r="B22" s="207"/>
      <c r="C22" s="207"/>
      <c r="D22" s="175" t="s">
        <v>35</v>
      </c>
      <c r="E22" s="175" t="s">
        <v>35</v>
      </c>
      <c r="F22" s="175" t="s">
        <v>35</v>
      </c>
      <c r="G22" s="175" t="s">
        <v>35</v>
      </c>
      <c r="H22" s="175" t="s">
        <v>35</v>
      </c>
      <c r="I22" s="176" t="s">
        <v>35</v>
      </c>
      <c r="J22" s="176" t="s">
        <v>35</v>
      </c>
    </row>
    <row r="23" spans="1:10" s="81" customFormat="1" ht="15" customHeight="1" x14ac:dyDescent="0.25">
      <c r="A23" s="157" t="s">
        <v>35</v>
      </c>
      <c r="B23" s="207"/>
      <c r="C23" s="207"/>
      <c r="D23" s="175" t="s">
        <v>35</v>
      </c>
      <c r="E23" s="175" t="s">
        <v>35</v>
      </c>
      <c r="F23" s="175" t="s">
        <v>35</v>
      </c>
      <c r="G23" s="175" t="s">
        <v>35</v>
      </c>
      <c r="H23" s="175" t="s">
        <v>35</v>
      </c>
      <c r="I23" s="176" t="s">
        <v>35</v>
      </c>
      <c r="J23" s="176" t="s">
        <v>35</v>
      </c>
    </row>
    <row r="24" spans="1:10" s="81" customFormat="1" ht="15" customHeight="1" x14ac:dyDescent="0.25">
      <c r="A24" s="157" t="s">
        <v>35</v>
      </c>
      <c r="B24" s="207"/>
      <c r="C24" s="207"/>
      <c r="D24" s="175" t="s">
        <v>35</v>
      </c>
      <c r="E24" s="175" t="s">
        <v>35</v>
      </c>
      <c r="F24" s="175" t="s">
        <v>35</v>
      </c>
      <c r="G24" s="175" t="s">
        <v>35</v>
      </c>
      <c r="H24" s="175" t="s">
        <v>35</v>
      </c>
      <c r="I24" s="176" t="s">
        <v>35</v>
      </c>
      <c r="J24" s="176" t="s">
        <v>35</v>
      </c>
    </row>
    <row r="25" spans="1:10" s="81" customFormat="1" ht="15" customHeight="1" x14ac:dyDescent="0.25">
      <c r="A25" s="157" t="s">
        <v>35</v>
      </c>
      <c r="B25" s="207"/>
      <c r="C25" s="207"/>
      <c r="D25" s="175" t="s">
        <v>35</v>
      </c>
      <c r="E25" s="175" t="s">
        <v>35</v>
      </c>
      <c r="F25" s="175" t="s">
        <v>35</v>
      </c>
      <c r="G25" s="175" t="s">
        <v>35</v>
      </c>
      <c r="H25" s="175" t="s">
        <v>35</v>
      </c>
      <c r="I25" s="176" t="s">
        <v>35</v>
      </c>
      <c r="J25" s="176" t="s">
        <v>35</v>
      </c>
    </row>
    <row r="26" spans="1:10" s="81" customFormat="1" ht="15" customHeight="1" x14ac:dyDescent="0.25">
      <c r="A26" s="157" t="s">
        <v>35</v>
      </c>
      <c r="B26" s="207"/>
      <c r="C26" s="207"/>
      <c r="D26" s="175" t="s">
        <v>35</v>
      </c>
      <c r="E26" s="175" t="s">
        <v>35</v>
      </c>
      <c r="F26" s="175" t="s">
        <v>35</v>
      </c>
      <c r="G26" s="175" t="s">
        <v>35</v>
      </c>
      <c r="H26" s="175" t="s">
        <v>35</v>
      </c>
      <c r="I26" s="176" t="s">
        <v>35</v>
      </c>
      <c r="J26" s="176" t="s">
        <v>35</v>
      </c>
    </row>
    <row r="27" spans="1:10" s="81" customFormat="1" ht="15" customHeight="1" x14ac:dyDescent="0.25">
      <c r="A27" s="157" t="s">
        <v>35</v>
      </c>
      <c r="B27" s="207"/>
      <c r="C27" s="207"/>
      <c r="D27" s="175" t="s">
        <v>35</v>
      </c>
      <c r="E27" s="175" t="s">
        <v>35</v>
      </c>
      <c r="F27" s="175" t="s">
        <v>35</v>
      </c>
      <c r="G27" s="175" t="s">
        <v>35</v>
      </c>
      <c r="H27" s="175" t="s">
        <v>35</v>
      </c>
      <c r="I27" s="176" t="s">
        <v>35</v>
      </c>
      <c r="J27" s="176" t="s">
        <v>35</v>
      </c>
    </row>
    <row r="28" spans="1:10" s="81" customFormat="1" ht="15" customHeight="1" x14ac:dyDescent="0.25">
      <c r="A28" s="157" t="s">
        <v>35</v>
      </c>
      <c r="B28" s="207"/>
      <c r="C28" s="207"/>
      <c r="D28" s="175" t="s">
        <v>35</v>
      </c>
      <c r="E28" s="175" t="s">
        <v>35</v>
      </c>
      <c r="F28" s="175" t="s">
        <v>35</v>
      </c>
      <c r="G28" s="175" t="s">
        <v>35</v>
      </c>
      <c r="H28" s="175" t="s">
        <v>35</v>
      </c>
      <c r="I28" s="176" t="s">
        <v>35</v>
      </c>
      <c r="J28" s="176" t="s">
        <v>35</v>
      </c>
    </row>
    <row r="29" spans="1:10" s="81" customFormat="1" ht="15" customHeight="1" x14ac:dyDescent="0.25">
      <c r="A29" s="157" t="s">
        <v>35</v>
      </c>
      <c r="B29" s="207"/>
      <c r="C29" s="207"/>
      <c r="D29" s="175" t="s">
        <v>35</v>
      </c>
      <c r="E29" s="175" t="s">
        <v>35</v>
      </c>
      <c r="F29" s="175" t="s">
        <v>35</v>
      </c>
      <c r="G29" s="175" t="s">
        <v>35</v>
      </c>
      <c r="H29" s="175" t="s">
        <v>35</v>
      </c>
      <c r="I29" s="176" t="s">
        <v>35</v>
      </c>
      <c r="J29" s="176" t="s">
        <v>35</v>
      </c>
    </row>
    <row r="30" spans="1:10" s="81" customFormat="1" ht="15" customHeight="1" x14ac:dyDescent="0.25">
      <c r="A30" s="157" t="s">
        <v>35</v>
      </c>
      <c r="B30" s="207"/>
      <c r="C30" s="207"/>
      <c r="D30" s="175" t="s">
        <v>35</v>
      </c>
      <c r="E30" s="175" t="s">
        <v>35</v>
      </c>
      <c r="F30" s="175" t="s">
        <v>35</v>
      </c>
      <c r="G30" s="175" t="s">
        <v>35</v>
      </c>
      <c r="H30" s="175" t="s">
        <v>35</v>
      </c>
      <c r="I30" s="176" t="s">
        <v>35</v>
      </c>
      <c r="J30" s="176" t="s">
        <v>35</v>
      </c>
    </row>
    <row r="31" spans="1:10" s="81" customFormat="1" ht="15" customHeight="1" x14ac:dyDescent="0.25">
      <c r="A31" s="157" t="s">
        <v>35</v>
      </c>
      <c r="B31" s="207"/>
      <c r="C31" s="207"/>
      <c r="D31" s="175" t="s">
        <v>35</v>
      </c>
      <c r="E31" s="175" t="s">
        <v>35</v>
      </c>
      <c r="F31" s="175" t="s">
        <v>35</v>
      </c>
      <c r="G31" s="175" t="s">
        <v>35</v>
      </c>
      <c r="H31" s="175" t="s">
        <v>35</v>
      </c>
      <c r="I31" s="176" t="s">
        <v>35</v>
      </c>
      <c r="J31" s="176" t="s">
        <v>35</v>
      </c>
    </row>
    <row r="32" spans="1:10" s="81" customFormat="1" ht="15" customHeight="1" x14ac:dyDescent="0.25">
      <c r="A32" s="157" t="s">
        <v>35</v>
      </c>
      <c r="B32" s="207"/>
      <c r="C32" s="207"/>
      <c r="D32" s="175" t="s">
        <v>35</v>
      </c>
      <c r="E32" s="175" t="s">
        <v>35</v>
      </c>
      <c r="F32" s="175" t="s">
        <v>35</v>
      </c>
      <c r="G32" s="175" t="s">
        <v>35</v>
      </c>
      <c r="H32" s="175" t="s">
        <v>35</v>
      </c>
      <c r="I32" s="176" t="s">
        <v>35</v>
      </c>
      <c r="J32" s="176" t="s">
        <v>35</v>
      </c>
    </row>
    <row r="33" spans="1:10" s="81" customFormat="1" ht="15" customHeight="1" x14ac:dyDescent="0.25">
      <c r="A33" s="157" t="s">
        <v>35</v>
      </c>
      <c r="B33" s="207"/>
      <c r="C33" s="207"/>
      <c r="D33" s="175" t="s">
        <v>35</v>
      </c>
      <c r="E33" s="175" t="s">
        <v>35</v>
      </c>
      <c r="F33" s="175" t="s">
        <v>35</v>
      </c>
      <c r="G33" s="175" t="s">
        <v>35</v>
      </c>
      <c r="H33" s="175" t="s">
        <v>35</v>
      </c>
      <c r="I33" s="176" t="s">
        <v>35</v>
      </c>
      <c r="J33" s="176" t="s">
        <v>35</v>
      </c>
    </row>
    <row r="34" spans="1:10" s="81" customFormat="1" ht="15" customHeight="1" x14ac:dyDescent="0.25">
      <c r="A34" s="157" t="s">
        <v>35</v>
      </c>
      <c r="B34" s="207"/>
      <c r="C34" s="207"/>
      <c r="D34" s="175" t="s">
        <v>35</v>
      </c>
      <c r="E34" s="175" t="s">
        <v>35</v>
      </c>
      <c r="F34" s="175" t="s">
        <v>35</v>
      </c>
      <c r="G34" s="175" t="s">
        <v>35</v>
      </c>
      <c r="H34" s="175" t="s">
        <v>35</v>
      </c>
      <c r="I34" s="176" t="s">
        <v>35</v>
      </c>
      <c r="J34" s="176" t="s">
        <v>35</v>
      </c>
    </row>
    <row r="35" spans="1:10" s="81" customFormat="1" ht="15" customHeight="1" x14ac:dyDescent="0.25">
      <c r="A35" s="157" t="s">
        <v>35</v>
      </c>
      <c r="B35" s="207"/>
      <c r="C35" s="207"/>
      <c r="D35" s="175" t="s">
        <v>35</v>
      </c>
      <c r="E35" s="175" t="s">
        <v>35</v>
      </c>
      <c r="F35" s="175" t="s">
        <v>35</v>
      </c>
      <c r="G35" s="175" t="s">
        <v>35</v>
      </c>
      <c r="H35" s="175" t="s">
        <v>35</v>
      </c>
      <c r="I35" s="176" t="s">
        <v>35</v>
      </c>
      <c r="J35" s="176" t="s">
        <v>35</v>
      </c>
    </row>
    <row r="36" spans="1:10" s="81" customFormat="1" ht="15" customHeight="1" x14ac:dyDescent="0.25">
      <c r="A36" s="157" t="s">
        <v>35</v>
      </c>
      <c r="B36" s="207"/>
      <c r="C36" s="207"/>
      <c r="D36" s="175" t="s">
        <v>35</v>
      </c>
      <c r="E36" s="175" t="s">
        <v>35</v>
      </c>
      <c r="F36" s="175" t="s">
        <v>35</v>
      </c>
      <c r="G36" s="175" t="s">
        <v>35</v>
      </c>
      <c r="H36" s="175" t="s">
        <v>35</v>
      </c>
      <c r="I36" s="176" t="s">
        <v>35</v>
      </c>
      <c r="J36" s="176" t="s">
        <v>35</v>
      </c>
    </row>
    <row r="37" spans="1:10" s="81" customFormat="1" ht="15" customHeight="1" x14ac:dyDescent="0.25">
      <c r="A37" s="157"/>
      <c r="B37" s="207"/>
      <c r="C37" s="207"/>
      <c r="D37" s="158"/>
      <c r="E37" s="158"/>
      <c r="F37" s="158"/>
      <c r="G37" s="158"/>
      <c r="H37" s="158"/>
      <c r="I37" s="159"/>
      <c r="J37" s="159"/>
    </row>
    <row r="38" spans="1:10" s="81" customFormat="1" ht="15" customHeight="1" x14ac:dyDescent="0.25">
      <c r="A38" s="157"/>
      <c r="B38" s="207"/>
      <c r="C38" s="207"/>
      <c r="D38" s="158"/>
      <c r="E38" s="158"/>
      <c r="F38" s="158"/>
      <c r="G38" s="158"/>
      <c r="H38" s="158"/>
      <c r="I38" s="159"/>
      <c r="J38" s="159"/>
    </row>
    <row r="39" spans="1:10" s="81" customFormat="1" ht="15" customHeight="1" x14ac:dyDescent="0.25">
      <c r="A39" s="157"/>
      <c r="B39" s="207"/>
      <c r="C39" s="207"/>
      <c r="D39" s="158"/>
      <c r="E39" s="158"/>
      <c r="F39" s="158"/>
      <c r="G39" s="158"/>
      <c r="H39" s="158"/>
      <c r="I39" s="159"/>
      <c r="J39" s="159"/>
    </row>
    <row r="40" spans="1:10" s="81" customFormat="1" ht="15" customHeight="1" x14ac:dyDescent="0.25">
      <c r="A40" s="157"/>
      <c r="B40" s="207"/>
      <c r="C40" s="207"/>
      <c r="D40" s="158"/>
      <c r="E40" s="158"/>
      <c r="F40" s="158"/>
      <c r="G40" s="158"/>
      <c r="H40" s="158"/>
      <c r="I40" s="159"/>
      <c r="J40" s="159"/>
    </row>
    <row r="41" spans="1:10" s="81" customFormat="1" ht="15" customHeight="1" x14ac:dyDescent="0.25">
      <c r="A41" s="157"/>
      <c r="B41" s="207"/>
      <c r="C41" s="207"/>
      <c r="D41" s="158"/>
      <c r="E41" s="158"/>
      <c r="F41" s="158"/>
      <c r="G41" s="158"/>
      <c r="H41" s="158"/>
      <c r="I41" s="159"/>
      <c r="J41" s="159"/>
    </row>
    <row r="42" spans="1:10" s="81" customFormat="1" ht="15" customHeight="1" x14ac:dyDescent="0.25">
      <c r="A42" s="157"/>
      <c r="B42" s="207"/>
      <c r="C42" s="207"/>
      <c r="D42" s="158"/>
      <c r="E42" s="158"/>
      <c r="F42" s="158"/>
      <c r="G42" s="158"/>
      <c r="H42" s="158"/>
      <c r="I42" s="159"/>
      <c r="J42" s="159"/>
    </row>
    <row r="43" spans="1:10" s="81" customFormat="1" ht="15" customHeight="1" x14ac:dyDescent="0.25">
      <c r="A43" s="157"/>
      <c r="B43" s="207"/>
      <c r="C43" s="207"/>
      <c r="D43" s="158"/>
      <c r="E43" s="158"/>
      <c r="F43" s="158"/>
      <c r="G43" s="158"/>
      <c r="H43" s="158"/>
      <c r="I43" s="159"/>
      <c r="J43" s="159"/>
    </row>
    <row r="44" spans="1:10" s="81" customFormat="1" ht="15" customHeight="1" x14ac:dyDescent="0.25">
      <c r="A44" s="157"/>
      <c r="B44" s="207"/>
      <c r="C44" s="207"/>
      <c r="D44" s="160"/>
      <c r="E44" s="160"/>
      <c r="F44" s="160"/>
      <c r="G44" s="160"/>
      <c r="H44" s="160"/>
    </row>
    <row r="45" spans="1:10" s="81" customFormat="1" ht="15" customHeight="1" x14ac:dyDescent="0.25">
      <c r="A45" s="157"/>
      <c r="B45" s="207"/>
      <c r="C45" s="207"/>
      <c r="D45" s="160"/>
      <c r="E45" s="160"/>
      <c r="F45" s="160"/>
      <c r="G45" s="160"/>
      <c r="H45" s="160"/>
    </row>
    <row r="46" spans="1:10" s="81" customFormat="1" ht="15" customHeight="1" x14ac:dyDescent="0.25">
      <c r="A46" s="157"/>
      <c r="B46" s="207"/>
      <c r="C46" s="207"/>
      <c r="D46" s="160"/>
      <c r="E46" s="160"/>
      <c r="F46" s="160"/>
      <c r="G46" s="160"/>
      <c r="H46" s="160"/>
    </row>
    <row r="47" spans="1:10" s="81" customFormat="1" ht="15" customHeight="1" x14ac:dyDescent="0.25">
      <c r="A47" s="157"/>
      <c r="B47" s="207"/>
      <c r="C47" s="207"/>
      <c r="D47" s="160"/>
      <c r="E47" s="160"/>
      <c r="F47" s="160"/>
      <c r="G47" s="160"/>
      <c r="H47" s="160"/>
    </row>
    <row r="48" spans="1:10" s="81" customFormat="1" ht="15" customHeight="1" x14ac:dyDescent="0.25">
      <c r="A48" s="157"/>
      <c r="B48" s="207"/>
      <c r="C48" s="207"/>
      <c r="D48" s="160"/>
      <c r="E48" s="160"/>
      <c r="F48" s="160"/>
      <c r="G48" s="160"/>
      <c r="H48" s="160"/>
    </row>
    <row r="49" spans="1:8" s="81" customFormat="1" ht="15" customHeight="1" x14ac:dyDescent="0.25">
      <c r="A49" s="157"/>
      <c r="B49" s="207"/>
      <c r="C49" s="207"/>
      <c r="D49" s="160"/>
      <c r="E49" s="160"/>
      <c r="F49" s="160"/>
      <c r="G49" s="160"/>
      <c r="H49" s="160"/>
    </row>
    <row r="50" spans="1:8" s="81" customFormat="1" ht="18" customHeight="1" x14ac:dyDescent="0.25">
      <c r="A50" s="157"/>
      <c r="B50" s="207"/>
      <c r="C50" s="207"/>
      <c r="D50" s="160"/>
      <c r="E50" s="160"/>
      <c r="F50" s="160"/>
      <c r="G50" s="160"/>
      <c r="H50" s="160"/>
    </row>
    <row r="51" spans="1:8" s="81" customFormat="1" ht="18" customHeight="1" x14ac:dyDescent="0.25">
      <c r="A51" s="157"/>
      <c r="B51" s="207"/>
      <c r="C51" s="207"/>
      <c r="D51" s="160"/>
      <c r="E51" s="160"/>
      <c r="F51" s="160"/>
      <c r="G51" s="160"/>
      <c r="H51" s="160"/>
    </row>
    <row r="52" spans="1:8" s="81" customFormat="1" ht="18" customHeight="1" x14ac:dyDescent="0.25">
      <c r="A52" s="157"/>
      <c r="B52" s="207"/>
      <c r="C52" s="207"/>
      <c r="D52" s="160"/>
      <c r="E52" s="160"/>
      <c r="F52" s="160"/>
      <c r="G52" s="160"/>
      <c r="H52" s="160"/>
    </row>
    <row r="53" spans="1:8" s="81" customFormat="1" ht="18" customHeight="1" x14ac:dyDescent="0.25">
      <c r="A53" s="157"/>
      <c r="B53" s="207"/>
      <c r="C53" s="207"/>
      <c r="D53" s="160"/>
      <c r="E53" s="160"/>
      <c r="F53" s="160"/>
      <c r="G53" s="160"/>
      <c r="H53" s="160"/>
    </row>
    <row r="54" spans="1:8" s="81" customFormat="1" ht="18" customHeight="1" x14ac:dyDescent="0.25">
      <c r="A54" s="157"/>
      <c r="B54" s="207"/>
      <c r="C54" s="207"/>
      <c r="D54" s="160"/>
      <c r="E54" s="160"/>
      <c r="F54" s="160"/>
      <c r="G54" s="160"/>
      <c r="H54" s="160"/>
    </row>
    <row r="55" spans="1:8" s="81" customFormat="1" ht="18" customHeight="1" x14ac:dyDescent="0.25">
      <c r="A55" s="157"/>
      <c r="B55" s="207"/>
      <c r="C55" s="207"/>
      <c r="D55" s="160"/>
      <c r="E55" s="160"/>
      <c r="F55" s="160"/>
      <c r="G55" s="160"/>
      <c r="H55" s="160"/>
    </row>
    <row r="56" spans="1:8" s="71" customFormat="1" ht="15.75" customHeight="1" x14ac:dyDescent="0.25">
      <c r="A56" s="141"/>
      <c r="B56" s="208"/>
      <c r="C56" s="208"/>
      <c r="D56" s="142"/>
      <c r="E56" s="142"/>
      <c r="F56" s="142"/>
      <c r="G56" s="142"/>
      <c r="H56" s="142"/>
    </row>
    <row r="57" spans="1:8" s="71" customFormat="1" ht="15.75" customHeight="1" x14ac:dyDescent="0.25">
      <c r="A57" s="141"/>
      <c r="B57" s="208"/>
      <c r="C57" s="208"/>
      <c r="D57" s="142"/>
      <c r="E57" s="142"/>
      <c r="F57" s="142"/>
      <c r="G57" s="142"/>
      <c r="H57" s="142"/>
    </row>
    <row r="58" spans="1:8" s="71" customFormat="1" ht="15.75" customHeight="1" x14ac:dyDescent="0.25">
      <c r="A58" s="141"/>
      <c r="B58" s="208"/>
      <c r="C58" s="208"/>
      <c r="D58" s="142"/>
      <c r="E58" s="142"/>
      <c r="F58" s="142"/>
      <c r="G58" s="142"/>
      <c r="H58" s="142"/>
    </row>
    <row r="59" spans="1:8" s="71" customFormat="1" ht="15.75" customHeight="1" x14ac:dyDescent="0.25">
      <c r="A59" s="141"/>
      <c r="B59" s="208"/>
      <c r="C59" s="208"/>
      <c r="D59" s="142"/>
      <c r="E59" s="142"/>
      <c r="F59" s="142"/>
      <c r="G59" s="142"/>
      <c r="H59" s="142"/>
    </row>
    <row r="60" spans="1:8" s="71" customFormat="1" ht="15.75" customHeight="1" x14ac:dyDescent="0.25">
      <c r="A60" s="141"/>
      <c r="B60" s="208"/>
      <c r="C60" s="208"/>
      <c r="D60" s="142"/>
      <c r="E60" s="142"/>
      <c r="F60" s="142"/>
      <c r="G60" s="142"/>
      <c r="H60" s="142"/>
    </row>
    <row r="61" spans="1:8" s="71" customFormat="1" ht="15.75" customHeight="1" x14ac:dyDescent="0.25">
      <c r="A61" s="141"/>
      <c r="B61" s="208"/>
      <c r="C61" s="208"/>
      <c r="D61" s="142"/>
      <c r="E61" s="142"/>
      <c r="F61" s="142"/>
      <c r="G61" s="142"/>
      <c r="H61" s="142"/>
    </row>
    <row r="62" spans="1:8" s="71" customFormat="1" ht="15.75" customHeight="1" x14ac:dyDescent="0.25">
      <c r="A62" s="141"/>
      <c r="B62" s="208"/>
      <c r="C62" s="208"/>
      <c r="D62" s="142"/>
      <c r="E62" s="142"/>
      <c r="F62" s="142"/>
      <c r="G62" s="142"/>
      <c r="H62" s="142"/>
    </row>
    <row r="63" spans="1:8" s="71" customFormat="1" ht="15.75" customHeight="1" x14ac:dyDescent="0.25">
      <c r="A63" s="141"/>
      <c r="B63" s="208"/>
      <c r="C63" s="208"/>
      <c r="D63" s="142"/>
      <c r="E63" s="142"/>
      <c r="F63" s="142"/>
      <c r="G63" s="142"/>
      <c r="H63" s="142"/>
    </row>
    <row r="64" spans="1:8" s="71" customFormat="1" ht="15.75" customHeight="1" x14ac:dyDescent="0.25">
      <c r="A64" s="141"/>
      <c r="B64" s="208"/>
      <c r="C64" s="208"/>
      <c r="D64" s="142"/>
      <c r="E64" s="142"/>
      <c r="F64" s="142"/>
      <c r="G64" s="142"/>
      <c r="H64" s="142"/>
    </row>
    <row r="65" spans="1:8" s="71" customFormat="1" ht="15.75" customHeight="1" x14ac:dyDescent="0.25">
      <c r="A65" s="141"/>
      <c r="B65" s="208"/>
      <c r="C65" s="208"/>
      <c r="D65" s="142"/>
      <c r="E65" s="142"/>
      <c r="F65" s="142"/>
      <c r="G65" s="142"/>
      <c r="H65" s="142"/>
    </row>
    <row r="66" spans="1:8" s="71" customFormat="1" ht="15.75" customHeight="1" x14ac:dyDescent="0.25">
      <c r="A66" s="141"/>
      <c r="B66" s="208"/>
      <c r="C66" s="208"/>
      <c r="D66" s="142"/>
      <c r="E66" s="142"/>
      <c r="F66" s="142"/>
      <c r="G66" s="142"/>
      <c r="H66" s="142"/>
    </row>
    <row r="67" spans="1:8" s="71" customFormat="1" ht="15.75" customHeight="1" x14ac:dyDescent="0.25">
      <c r="A67" s="141"/>
      <c r="B67" s="208"/>
      <c r="C67" s="208"/>
      <c r="D67" s="142"/>
      <c r="E67" s="142"/>
      <c r="F67" s="142"/>
      <c r="G67" s="142"/>
      <c r="H67" s="142"/>
    </row>
    <row r="68" spans="1:8" s="71" customFormat="1" ht="15.75" customHeight="1" x14ac:dyDescent="0.25">
      <c r="A68" s="141"/>
      <c r="B68" s="208"/>
      <c r="C68" s="208"/>
      <c r="D68" s="142"/>
      <c r="E68" s="142"/>
      <c r="F68" s="142"/>
      <c r="G68" s="142"/>
      <c r="H68" s="142"/>
    </row>
    <row r="69" spans="1:8" s="71" customFormat="1" ht="15.75" customHeight="1" x14ac:dyDescent="0.25">
      <c r="A69" s="141"/>
      <c r="B69" s="208"/>
      <c r="C69" s="208"/>
      <c r="D69" s="142"/>
      <c r="E69" s="142"/>
      <c r="F69" s="142"/>
      <c r="G69" s="142"/>
      <c r="H69" s="142"/>
    </row>
    <row r="70" spans="1:8" s="71" customFormat="1" ht="15.75" customHeight="1" x14ac:dyDescent="0.25">
      <c r="A70" s="141"/>
      <c r="B70" s="208"/>
      <c r="C70" s="208"/>
      <c r="D70" s="142"/>
      <c r="E70" s="142"/>
      <c r="F70" s="142"/>
      <c r="G70" s="142"/>
      <c r="H70" s="142"/>
    </row>
    <row r="71" spans="1:8" s="71" customFormat="1" ht="15.75" customHeight="1" x14ac:dyDescent="0.25">
      <c r="A71" s="141"/>
      <c r="B71" s="208"/>
      <c r="C71" s="208"/>
      <c r="D71" s="142"/>
      <c r="E71" s="142"/>
      <c r="F71" s="142"/>
      <c r="G71" s="142"/>
      <c r="H71" s="142"/>
    </row>
    <row r="72" spans="1:8" s="71" customFormat="1" ht="15.75" customHeight="1" x14ac:dyDescent="0.25">
      <c r="A72" s="141"/>
      <c r="B72" s="208"/>
      <c r="C72" s="208"/>
      <c r="D72" s="142"/>
      <c r="E72" s="142"/>
      <c r="F72" s="142"/>
      <c r="G72" s="142"/>
      <c r="H72" s="142"/>
    </row>
    <row r="73" spans="1:8" s="71" customFormat="1" ht="15.75" customHeight="1" x14ac:dyDescent="0.25">
      <c r="A73" s="141"/>
      <c r="B73" s="208"/>
      <c r="C73" s="208"/>
      <c r="D73" s="142"/>
      <c r="E73" s="142"/>
      <c r="F73" s="142"/>
      <c r="G73" s="142"/>
      <c r="H73" s="142"/>
    </row>
    <row r="74" spans="1:8" s="71" customFormat="1" ht="15.75" customHeight="1" x14ac:dyDescent="0.25">
      <c r="A74" s="141"/>
      <c r="B74" s="208"/>
      <c r="C74" s="208"/>
      <c r="D74" s="142"/>
      <c r="E74" s="142"/>
      <c r="F74" s="142"/>
      <c r="G74" s="142"/>
      <c r="H74" s="142"/>
    </row>
    <row r="75" spans="1:8" s="71" customFormat="1" ht="15.75" customHeight="1" x14ac:dyDescent="0.25">
      <c r="A75" s="141"/>
      <c r="B75" s="208"/>
      <c r="C75" s="208"/>
      <c r="D75" s="142"/>
      <c r="E75" s="142"/>
      <c r="F75" s="142"/>
      <c r="G75" s="142"/>
      <c r="H75" s="142"/>
    </row>
    <row r="76" spans="1:8" s="71" customFormat="1" ht="15.75" customHeight="1" x14ac:dyDescent="0.25">
      <c r="A76" s="141"/>
      <c r="B76" s="208"/>
      <c r="C76" s="208"/>
      <c r="D76" s="142"/>
      <c r="E76" s="142"/>
      <c r="F76" s="142"/>
      <c r="G76" s="142"/>
      <c r="H76" s="142"/>
    </row>
    <row r="77" spans="1:8" s="71" customFormat="1" ht="15.75" customHeight="1" x14ac:dyDescent="0.25">
      <c r="A77" s="141"/>
      <c r="B77" s="208"/>
      <c r="C77" s="208"/>
      <c r="D77" s="142"/>
      <c r="E77" s="142"/>
      <c r="F77" s="142"/>
      <c r="G77" s="142"/>
      <c r="H77" s="142"/>
    </row>
    <row r="78" spans="1:8" s="71" customFormat="1" ht="15.75" customHeight="1" x14ac:dyDescent="0.25">
      <c r="A78" s="141"/>
      <c r="B78" s="208"/>
      <c r="C78" s="208"/>
      <c r="D78" s="142"/>
      <c r="E78" s="142"/>
      <c r="F78" s="142"/>
      <c r="G78" s="142"/>
      <c r="H78" s="142"/>
    </row>
    <row r="79" spans="1:8" s="71" customFormat="1" ht="15.75" customHeight="1" x14ac:dyDescent="0.25">
      <c r="A79" s="141"/>
      <c r="B79" s="208"/>
      <c r="C79" s="208"/>
      <c r="D79" s="142"/>
      <c r="E79" s="142"/>
      <c r="F79" s="142"/>
      <c r="G79" s="142"/>
      <c r="H79" s="142"/>
    </row>
    <row r="80" spans="1:8" s="71" customFormat="1" ht="15.75" customHeight="1" x14ac:dyDescent="0.25">
      <c r="A80" s="141"/>
      <c r="B80" s="208"/>
      <c r="C80" s="208"/>
      <c r="D80" s="142"/>
      <c r="E80" s="142"/>
      <c r="F80" s="142"/>
      <c r="G80" s="142"/>
      <c r="H80" s="142"/>
    </row>
    <row r="81" spans="1:10" s="71" customFormat="1" ht="15.75" customHeight="1" x14ac:dyDescent="0.25">
      <c r="A81" s="141"/>
      <c r="B81" s="208"/>
      <c r="C81" s="208"/>
      <c r="D81" s="142"/>
      <c r="E81" s="142"/>
      <c r="F81" s="142"/>
      <c r="G81" s="142"/>
      <c r="H81" s="142"/>
    </row>
    <row r="82" spans="1:10" s="71" customFormat="1" ht="15.75" customHeight="1" x14ac:dyDescent="0.25">
      <c r="A82" s="141"/>
      <c r="B82" s="208"/>
      <c r="C82" s="208"/>
      <c r="D82" s="142"/>
      <c r="E82" s="142"/>
      <c r="F82" s="142"/>
      <c r="G82" s="142"/>
      <c r="H82" s="142"/>
    </row>
    <row r="83" spans="1:10" ht="15" customHeight="1" x14ac:dyDescent="0.25">
      <c r="C83" s="208"/>
      <c r="D83" s="140"/>
      <c r="E83" s="140"/>
      <c r="F83" s="140"/>
      <c r="G83" s="140"/>
      <c r="H83" s="140"/>
      <c r="I83" s="71"/>
      <c r="J83" s="71"/>
    </row>
    <row r="84" spans="1:10" ht="15" customHeight="1" x14ac:dyDescent="0.25">
      <c r="C84" s="208"/>
      <c r="D84" s="140"/>
      <c r="E84" s="140"/>
      <c r="F84" s="140"/>
      <c r="G84" s="140"/>
      <c r="H84" s="140"/>
      <c r="I84" s="71"/>
      <c r="J84" s="71"/>
    </row>
    <row r="85" spans="1:10" ht="15" customHeight="1" x14ac:dyDescent="0.25">
      <c r="C85" s="208"/>
      <c r="D85" s="140"/>
      <c r="E85" s="140"/>
      <c r="F85" s="140"/>
      <c r="G85" s="140"/>
      <c r="H85" s="140"/>
      <c r="I85" s="71"/>
      <c r="J85" s="71"/>
    </row>
    <row r="86" spans="1:10" ht="15" customHeight="1" x14ac:dyDescent="0.25">
      <c r="C86" s="208"/>
      <c r="D86" s="140"/>
      <c r="E86" s="140"/>
      <c r="F86" s="140"/>
      <c r="G86" s="140"/>
      <c r="H86" s="140"/>
      <c r="I86" s="71"/>
      <c r="J86" s="71"/>
    </row>
    <row r="87" spans="1:10" ht="15" customHeight="1" x14ac:dyDescent="0.25">
      <c r="C87" s="208"/>
      <c r="D87" s="140"/>
      <c r="E87" s="140"/>
      <c r="F87" s="140"/>
      <c r="G87" s="140"/>
      <c r="H87" s="140"/>
      <c r="I87" s="71"/>
      <c r="J87" s="71"/>
    </row>
    <row r="88" spans="1:10" ht="15" customHeight="1" x14ac:dyDescent="0.25">
      <c r="C88" s="208"/>
      <c r="D88" s="140"/>
      <c r="E88" s="140"/>
      <c r="F88" s="140"/>
      <c r="G88" s="140"/>
      <c r="H88" s="140"/>
      <c r="I88" s="71"/>
      <c r="J88" s="71"/>
    </row>
    <row r="89" spans="1:10" ht="15" customHeight="1" x14ac:dyDescent="0.25">
      <c r="C89" s="208"/>
      <c r="D89" s="140"/>
      <c r="E89" s="140"/>
      <c r="F89" s="140"/>
      <c r="G89" s="140"/>
      <c r="H89" s="140"/>
      <c r="I89" s="71"/>
      <c r="J89" s="71"/>
    </row>
    <row r="90" spans="1:10" ht="15" customHeight="1" x14ac:dyDescent="0.25">
      <c r="C90" s="208"/>
      <c r="D90" s="140"/>
      <c r="E90" s="140"/>
      <c r="F90" s="140"/>
      <c r="G90" s="140"/>
      <c r="H90" s="140"/>
      <c r="I90" s="71"/>
      <c r="J90" s="71"/>
    </row>
    <row r="91" spans="1:10" ht="15" customHeight="1" x14ac:dyDescent="0.25">
      <c r="C91" s="208"/>
      <c r="D91" s="140"/>
      <c r="E91" s="140"/>
      <c r="F91" s="140"/>
      <c r="G91" s="140"/>
      <c r="H91" s="140"/>
      <c r="I91" s="71"/>
      <c r="J91" s="71"/>
    </row>
    <row r="92" spans="1:10" ht="15" customHeight="1" x14ac:dyDescent="0.25">
      <c r="C92" s="208"/>
      <c r="D92" s="140"/>
      <c r="E92" s="140"/>
      <c r="F92" s="140"/>
      <c r="G92" s="140"/>
      <c r="H92" s="140"/>
      <c r="I92" s="71"/>
      <c r="J92" s="71"/>
    </row>
    <row r="93" spans="1:10" ht="15" customHeight="1" x14ac:dyDescent="0.25">
      <c r="C93" s="208"/>
      <c r="D93" s="140"/>
      <c r="E93" s="140"/>
      <c r="F93" s="140"/>
      <c r="G93" s="140"/>
      <c r="H93" s="140"/>
      <c r="I93" s="71"/>
      <c r="J93" s="71"/>
    </row>
    <row r="94" spans="1:10" ht="15" customHeight="1" x14ac:dyDescent="0.25">
      <c r="C94" s="208"/>
      <c r="D94" s="140"/>
      <c r="E94" s="140"/>
      <c r="F94" s="140"/>
      <c r="G94" s="140"/>
      <c r="H94" s="140"/>
      <c r="I94" s="71"/>
      <c r="J94" s="71"/>
    </row>
    <row r="95" spans="1:10" ht="15" customHeight="1" x14ac:dyDescent="0.25">
      <c r="C95" s="208"/>
      <c r="D95" s="140"/>
      <c r="E95" s="140"/>
      <c r="F95" s="140"/>
      <c r="G95" s="140"/>
      <c r="H95" s="140"/>
      <c r="I95" s="71"/>
      <c r="J95" s="71"/>
    </row>
    <row r="96" spans="1:10" ht="15" customHeight="1" x14ac:dyDescent="0.25">
      <c r="C96" s="208"/>
      <c r="D96" s="140"/>
      <c r="E96" s="140"/>
      <c r="F96" s="140"/>
      <c r="G96" s="140"/>
      <c r="H96" s="140"/>
      <c r="I96" s="71"/>
      <c r="J96" s="71"/>
    </row>
    <row r="97" spans="3:10" ht="15" customHeight="1" x14ac:dyDescent="0.25">
      <c r="C97" s="208"/>
      <c r="D97" s="140"/>
      <c r="E97" s="140"/>
      <c r="F97" s="140"/>
      <c r="G97" s="140"/>
      <c r="H97" s="140"/>
      <c r="I97" s="71"/>
      <c r="J97" s="71"/>
    </row>
    <row r="98" spans="3:10" ht="15" customHeight="1" x14ac:dyDescent="0.25">
      <c r="C98" s="208"/>
      <c r="D98" s="140"/>
      <c r="E98" s="140"/>
      <c r="F98" s="140"/>
      <c r="G98" s="140"/>
      <c r="H98" s="140"/>
      <c r="I98" s="71"/>
      <c r="J98" s="71"/>
    </row>
    <row r="99" spans="3:10" ht="15" customHeight="1" x14ac:dyDescent="0.25">
      <c r="C99" s="208"/>
      <c r="D99" s="140"/>
      <c r="E99" s="140"/>
      <c r="F99" s="140"/>
      <c r="G99" s="140"/>
      <c r="H99" s="140"/>
      <c r="I99" s="71"/>
      <c r="J99" s="71"/>
    </row>
    <row r="100" spans="3:10" ht="15" customHeight="1" x14ac:dyDescent="0.25">
      <c r="C100" s="208"/>
      <c r="D100" s="140"/>
      <c r="E100" s="140"/>
      <c r="F100" s="140"/>
      <c r="G100" s="140"/>
      <c r="H100" s="140"/>
      <c r="I100" s="71"/>
      <c r="J100" s="71"/>
    </row>
    <row r="101" spans="3:10" ht="15" customHeight="1" x14ac:dyDescent="0.25">
      <c r="C101" s="208"/>
      <c r="D101" s="140"/>
      <c r="E101" s="140"/>
      <c r="F101" s="140"/>
      <c r="G101" s="140"/>
      <c r="H101" s="140"/>
      <c r="I101" s="71"/>
      <c r="J101" s="71"/>
    </row>
    <row r="102" spans="3:10" ht="15" customHeight="1" x14ac:dyDescent="0.25">
      <c r="C102" s="208"/>
      <c r="D102" s="140"/>
      <c r="E102" s="140"/>
      <c r="F102" s="140"/>
      <c r="G102" s="140"/>
      <c r="H102" s="140"/>
      <c r="I102" s="71"/>
      <c r="J102" s="71"/>
    </row>
    <row r="103" spans="3:10" ht="15" customHeight="1" x14ac:dyDescent="0.25">
      <c r="C103" s="208"/>
      <c r="D103" s="140"/>
      <c r="E103" s="140"/>
      <c r="F103" s="140"/>
      <c r="G103" s="140"/>
      <c r="H103" s="140"/>
      <c r="I103" s="71"/>
      <c r="J103" s="71"/>
    </row>
    <row r="104" spans="3:10" ht="15" customHeight="1" x14ac:dyDescent="0.25">
      <c r="C104" s="208"/>
      <c r="D104" s="140"/>
      <c r="E104" s="140"/>
      <c r="F104" s="140"/>
      <c r="G104" s="140"/>
      <c r="H104" s="140"/>
      <c r="I104" s="71"/>
      <c r="J104" s="71"/>
    </row>
    <row r="105" spans="3:10" ht="15" customHeight="1" x14ac:dyDescent="0.25">
      <c r="C105" s="208"/>
      <c r="D105" s="140"/>
      <c r="E105" s="140"/>
      <c r="F105" s="140"/>
      <c r="G105" s="140"/>
      <c r="H105" s="140"/>
      <c r="I105" s="71"/>
      <c r="J105" s="71"/>
    </row>
    <row r="106" spans="3:10" ht="15" customHeight="1" x14ac:dyDescent="0.25">
      <c r="C106" s="208"/>
      <c r="D106" s="140"/>
      <c r="E106" s="140"/>
      <c r="F106" s="140"/>
      <c r="G106" s="140"/>
      <c r="H106" s="140"/>
      <c r="I106" s="71"/>
      <c r="J106" s="71"/>
    </row>
    <row r="107" spans="3:10" ht="15" customHeight="1" x14ac:dyDescent="0.25">
      <c r="C107" s="208"/>
      <c r="D107" s="71"/>
      <c r="E107" s="71"/>
      <c r="F107" s="71"/>
      <c r="G107" s="71"/>
      <c r="H107" s="71"/>
      <c r="I107" s="71"/>
      <c r="J107" s="71"/>
    </row>
    <row r="108" spans="3:10" x14ac:dyDescent="0.25">
      <c r="C108" s="208"/>
      <c r="D108" s="71"/>
      <c r="E108" s="71"/>
      <c r="F108" s="71"/>
      <c r="G108" s="71"/>
      <c r="H108" s="71"/>
      <c r="I108" s="71"/>
      <c r="J108" s="71"/>
    </row>
    <row r="109" spans="3:10" x14ac:dyDescent="0.25">
      <c r="C109" s="208"/>
      <c r="D109" s="71"/>
      <c r="E109" s="71"/>
      <c r="F109" s="71"/>
      <c r="G109" s="71"/>
      <c r="H109" s="71"/>
      <c r="I109" s="71"/>
      <c r="J109" s="71"/>
    </row>
    <row r="110" spans="3:10" x14ac:dyDescent="0.25">
      <c r="C110" s="208"/>
      <c r="D110" s="71"/>
      <c r="E110" s="71"/>
      <c r="F110" s="71"/>
      <c r="G110" s="71"/>
      <c r="H110" s="71"/>
      <c r="I110" s="71"/>
      <c r="J110" s="71"/>
    </row>
  </sheetData>
  <conditionalFormatting sqref="D10">
    <cfRule type="expression" dxfId="41" priority="30">
      <formula>$A11&lt;&gt;""</formula>
    </cfRule>
  </conditionalFormatting>
  <conditionalFormatting sqref="J10">
    <cfRule type="expression" dxfId="40" priority="29">
      <formula>$A11&lt;&gt;""</formula>
    </cfRule>
  </conditionalFormatting>
  <conditionalFormatting sqref="D11:D43">
    <cfRule type="expression" dxfId="39" priority="28">
      <formula>$A12&lt;&gt;""</formula>
    </cfRule>
  </conditionalFormatting>
  <conditionalFormatting sqref="J11:J43">
    <cfRule type="expression" dxfId="38" priority="27">
      <formula>$A12&lt;&gt;""</formula>
    </cfRule>
  </conditionalFormatting>
  <conditionalFormatting sqref="C10">
    <cfRule type="expression" dxfId="37" priority="26">
      <formula>$A11&lt;&gt;""</formula>
    </cfRule>
  </conditionalFormatting>
  <conditionalFormatting sqref="C11:C43">
    <cfRule type="expression" dxfId="36" priority="25">
      <formula>$A12&lt;&gt;""</formula>
    </cfRule>
  </conditionalFormatting>
  <conditionalFormatting sqref="E56:E111">
    <cfRule type="expression" dxfId="35" priority="24">
      <formula>$A57&lt;&gt;""</formula>
    </cfRule>
  </conditionalFormatting>
  <conditionalFormatting sqref="F56:J111 J44:J55">
    <cfRule type="expression" dxfId="34" priority="23">
      <formula>$A45&lt;&gt;""</formula>
    </cfRule>
  </conditionalFormatting>
  <conditionalFormatting sqref="D44:D111">
    <cfRule type="expression" dxfId="33" priority="22">
      <formula>$A45&lt;&gt;""</formula>
    </cfRule>
  </conditionalFormatting>
  <conditionalFormatting sqref="A10:A111">
    <cfRule type="expression" dxfId="32" priority="21">
      <formula>$A11&lt;&gt;""</formula>
    </cfRule>
  </conditionalFormatting>
  <conditionalFormatting sqref="D8 D9:I55">
    <cfRule type="expression" dxfId="31" priority="20">
      <formula>E$1=FALSE</formula>
    </cfRule>
  </conditionalFormatting>
  <conditionalFormatting sqref="E10:H10">
    <cfRule type="expression" dxfId="30" priority="19">
      <formula>$A11&lt;&gt;""</formula>
    </cfRule>
  </conditionalFormatting>
  <conditionalFormatting sqref="E11:H43">
    <cfRule type="expression" dxfId="29" priority="18">
      <formula>$A12&lt;&gt;""</formula>
    </cfRule>
  </conditionalFormatting>
  <conditionalFormatting sqref="E44:H55">
    <cfRule type="expression" dxfId="28" priority="17">
      <formula>$A45&lt;&gt;""</formula>
    </cfRule>
  </conditionalFormatting>
  <conditionalFormatting sqref="E10:H55 E8:H8">
    <cfRule type="expression" dxfId="27" priority="16">
      <formula>F$1=FALSE</formula>
    </cfRule>
  </conditionalFormatting>
  <conditionalFormatting sqref="I10">
    <cfRule type="expression" dxfId="26" priority="15">
      <formula>$A11&lt;&gt;""</formula>
    </cfRule>
  </conditionalFormatting>
  <conditionalFormatting sqref="I11:I43">
    <cfRule type="expression" dxfId="25" priority="14">
      <formula>$A12&lt;&gt;""</formula>
    </cfRule>
  </conditionalFormatting>
  <conditionalFormatting sqref="I44:I55">
    <cfRule type="expression" dxfId="24" priority="13">
      <formula>$A45&lt;&gt;""</formula>
    </cfRule>
  </conditionalFormatting>
  <conditionalFormatting sqref="I7:I8 I10:I55">
    <cfRule type="expression" dxfId="23" priority="12">
      <formula>J$1=FALSE</formula>
    </cfRule>
  </conditionalFormatting>
  <conditionalFormatting sqref="D9:J55">
    <cfRule type="expression" dxfId="22" priority="11">
      <formula>$A10&lt;&gt;""</formula>
    </cfRule>
  </conditionalFormatting>
  <conditionalFormatting sqref="J9">
    <cfRule type="expression" dxfId="21" priority="10">
      <formula>$A10&lt;&gt;""</formula>
    </cfRule>
  </conditionalFormatting>
  <conditionalFormatting sqref="C9">
    <cfRule type="expression" dxfId="20" priority="9">
      <formula>$A10&lt;&gt;""</formula>
    </cfRule>
  </conditionalFormatting>
  <conditionalFormatting sqref="A9">
    <cfRule type="expression" dxfId="19" priority="8">
      <formula>$A10&lt;&gt;""</formula>
    </cfRule>
  </conditionalFormatting>
  <conditionalFormatting sqref="E9:H9">
    <cfRule type="expression" dxfId="18" priority="6">
      <formula>$A10&lt;&gt;""</formula>
    </cfRule>
  </conditionalFormatting>
  <conditionalFormatting sqref="E9:H9">
    <cfRule type="expression" dxfId="17" priority="5">
      <formula>F$1=FALSE</formula>
    </cfRule>
  </conditionalFormatting>
  <conditionalFormatting sqref="I9">
    <cfRule type="expression" dxfId="16" priority="4">
      <formula>$A10&lt;&gt;""</formula>
    </cfRule>
  </conditionalFormatting>
  <conditionalFormatting sqref="I9">
    <cfRule type="expression" dxfId="15" priority="3">
      <formula>J$1=FALSE</formula>
    </cfRule>
  </conditionalFormatting>
  <conditionalFormatting sqref="J9:J55">
    <cfRule type="expression" dxfId="14" priority="32">
      <formula>#REF!=FALSE</formula>
    </cfRule>
  </conditionalFormatting>
  <conditionalFormatting sqref="D7:H7">
    <cfRule type="expression" dxfId="13" priority="1">
      <formula>E$1=FALSE</formula>
    </cfRule>
  </conditionalFormatting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9" r:id="rId4" name="Spinner 5">
              <controlPr defaultSize="0" autoPict="0">
                <anchor moveWithCells="1" sizeWithCells="1">
                  <from>
                    <xdr:col>3</xdr:col>
                    <xdr:colOff>914400</xdr:colOff>
                    <xdr:row>0</xdr:row>
                    <xdr:rowOff>0</xdr:rowOff>
                  </from>
                  <to>
                    <xdr:col>3</xdr:col>
                    <xdr:colOff>914400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K20"/>
  <sheetViews>
    <sheetView workbookViewId="0">
      <selection activeCell="D20" sqref="D20:J20"/>
    </sheetView>
  </sheetViews>
  <sheetFormatPr baseColWidth="10" defaultRowHeight="15" x14ac:dyDescent="0.25"/>
  <cols>
    <col min="4" max="10" width="29.140625" customWidth="1"/>
    <col min="11" max="11" width="22.42578125" customWidth="1"/>
  </cols>
  <sheetData>
    <row r="1" spans="1:11" x14ac:dyDescent="0.25">
      <c r="A1" s="12" t="s">
        <v>865</v>
      </c>
      <c r="B1" s="12">
        <f>COUNT(C9:C200)+9</f>
        <v>21</v>
      </c>
      <c r="C1" s="12">
        <f>tableau!C1</f>
        <v>10</v>
      </c>
      <c r="D1" s="12" t="s">
        <v>867</v>
      </c>
      <c r="E1" s="12" t="b">
        <f>D6=""</f>
        <v>1</v>
      </c>
      <c r="F1" s="12" t="b">
        <f t="shared" ref="F1:K1" si="0">E6=""</f>
        <v>1</v>
      </c>
      <c r="G1" s="12" t="b">
        <f t="shared" si="0"/>
        <v>1</v>
      </c>
      <c r="H1" s="12" t="b">
        <f t="shared" si="0"/>
        <v>1</v>
      </c>
      <c r="I1" s="12" t="b">
        <f t="shared" si="0"/>
        <v>1</v>
      </c>
      <c r="J1" s="12" t="b">
        <f t="shared" si="0"/>
        <v>1</v>
      </c>
      <c r="K1" s="12" t="b">
        <f t="shared" si="0"/>
        <v>1</v>
      </c>
    </row>
    <row r="2" spans="1:11" x14ac:dyDescent="0.25">
      <c r="A2" s="12" t="s">
        <v>866</v>
      </c>
      <c r="B2" s="12">
        <f>COUNTA(Agents!A:A)</f>
        <v>9</v>
      </c>
      <c r="C2" s="12"/>
      <c r="D2" s="154">
        <f>IFERROR(MATCH(C1,C9:C500,0),50)+8</f>
        <v>58</v>
      </c>
      <c r="E2" s="12"/>
      <c r="F2" s="12"/>
      <c r="G2" s="12"/>
      <c r="H2" s="12"/>
      <c r="I2" s="12"/>
      <c r="J2" s="12"/>
    </row>
    <row r="4" spans="1:11" x14ac:dyDescent="0.25">
      <c r="D4" t="str">
        <f>"semaine N° "&amp;'jour semaine'!D11</f>
        <v>semaine N° 1</v>
      </c>
      <c r="F4">
        <f>YEAR(D8)</f>
        <v>2018</v>
      </c>
    </row>
    <row r="7" spans="1:11" x14ac:dyDescent="0.25">
      <c r="D7" t="s">
        <v>57</v>
      </c>
      <c r="E7" t="s">
        <v>58</v>
      </c>
      <c r="F7" t="s">
        <v>59</v>
      </c>
      <c r="G7" t="s">
        <v>60</v>
      </c>
      <c r="H7" t="s">
        <v>61</v>
      </c>
      <c r="I7" t="s">
        <v>62</v>
      </c>
      <c r="J7" t="s">
        <v>63</v>
      </c>
    </row>
    <row r="8" spans="1:11" x14ac:dyDescent="0.25">
      <c r="D8" s="153">
        <f>planning!D8</f>
        <v>43465</v>
      </c>
      <c r="E8" s="153">
        <f t="shared" ref="E8:J8" si="1">D8+1</f>
        <v>43466</v>
      </c>
      <c r="F8" s="153">
        <f t="shared" si="1"/>
        <v>43467</v>
      </c>
      <c r="G8" s="153">
        <f t="shared" si="1"/>
        <v>43468</v>
      </c>
      <c r="H8" s="153">
        <f t="shared" si="1"/>
        <v>43469</v>
      </c>
      <c r="I8" s="153">
        <f t="shared" si="1"/>
        <v>43470</v>
      </c>
      <c r="J8" s="153">
        <f t="shared" si="1"/>
        <v>43471</v>
      </c>
    </row>
    <row r="9" spans="1:11" x14ac:dyDescent="0.25">
      <c r="A9" t="s">
        <v>135</v>
      </c>
      <c r="B9" t="s">
        <v>35</v>
      </c>
      <c r="C9">
        <v>1</v>
      </c>
      <c r="D9" t="s">
        <v>982</v>
      </c>
      <c r="E9" t="s">
        <v>35</v>
      </c>
      <c r="F9" t="s">
        <v>994</v>
      </c>
      <c r="G9" t="s">
        <v>35</v>
      </c>
      <c r="H9" t="s">
        <v>35</v>
      </c>
      <c r="I9" t="s">
        <v>35</v>
      </c>
      <c r="J9" t="s">
        <v>35</v>
      </c>
    </row>
    <row r="10" spans="1:11" x14ac:dyDescent="0.25">
      <c r="A10" t="s">
        <v>133</v>
      </c>
      <c r="B10" t="s">
        <v>35</v>
      </c>
      <c r="C10">
        <v>3</v>
      </c>
      <c r="D10" t="s">
        <v>982</v>
      </c>
      <c r="E10" t="s">
        <v>35</v>
      </c>
      <c r="F10" t="s">
        <v>35</v>
      </c>
      <c r="G10" t="s">
        <v>35</v>
      </c>
      <c r="H10" t="s">
        <v>35</v>
      </c>
      <c r="I10" t="s">
        <v>35</v>
      </c>
      <c r="J10" t="s">
        <v>35</v>
      </c>
    </row>
    <row r="11" spans="1:11" x14ac:dyDescent="0.25">
      <c r="A11" t="s">
        <v>134</v>
      </c>
      <c r="B11" t="s">
        <v>35</v>
      </c>
      <c r="C11">
        <v>4</v>
      </c>
      <c r="D11" t="s">
        <v>35</v>
      </c>
      <c r="E11" t="s">
        <v>35</v>
      </c>
      <c r="F11" t="s">
        <v>35</v>
      </c>
      <c r="G11" t="s">
        <v>35</v>
      </c>
      <c r="H11" t="s">
        <v>995</v>
      </c>
      <c r="I11" t="s">
        <v>35</v>
      </c>
      <c r="J11" t="s">
        <v>35</v>
      </c>
    </row>
    <row r="12" spans="1:11" x14ac:dyDescent="0.25">
      <c r="A12" t="s">
        <v>136</v>
      </c>
      <c r="B12" t="s">
        <v>35</v>
      </c>
      <c r="C12">
        <v>5</v>
      </c>
      <c r="D12" t="s">
        <v>35</v>
      </c>
      <c r="E12" t="s">
        <v>35</v>
      </c>
      <c r="F12" t="s">
        <v>996</v>
      </c>
      <c r="G12" t="s">
        <v>35</v>
      </c>
      <c r="H12" t="s">
        <v>35</v>
      </c>
      <c r="I12" t="s">
        <v>35</v>
      </c>
      <c r="J12" t="s">
        <v>35</v>
      </c>
    </row>
    <row r="13" spans="1:11" x14ac:dyDescent="0.25">
      <c r="A13" t="s">
        <v>35</v>
      </c>
      <c r="B13" t="s">
        <v>35</v>
      </c>
      <c r="C13">
        <v>5</v>
      </c>
      <c r="D13" t="s">
        <v>35</v>
      </c>
      <c r="E13" t="s">
        <v>35</v>
      </c>
      <c r="F13" t="s">
        <v>997</v>
      </c>
      <c r="G13" t="s">
        <v>35</v>
      </c>
      <c r="H13" t="s">
        <v>35</v>
      </c>
      <c r="I13" t="s">
        <v>35</v>
      </c>
      <c r="J13" t="s">
        <v>35</v>
      </c>
    </row>
    <row r="14" spans="1:11" x14ac:dyDescent="0.25">
      <c r="A14" t="s">
        <v>35</v>
      </c>
      <c r="B14" t="s">
        <v>35</v>
      </c>
      <c r="C14">
        <v>5</v>
      </c>
      <c r="D14" t="s">
        <v>35</v>
      </c>
      <c r="E14" t="s">
        <v>35</v>
      </c>
      <c r="F14" t="s">
        <v>998</v>
      </c>
      <c r="G14" t="s">
        <v>35</v>
      </c>
      <c r="H14" t="s">
        <v>35</v>
      </c>
      <c r="I14" t="s">
        <v>35</v>
      </c>
      <c r="J14" t="s">
        <v>35</v>
      </c>
    </row>
    <row r="15" spans="1:11" x14ac:dyDescent="0.25">
      <c r="A15" t="s">
        <v>35</v>
      </c>
      <c r="B15" t="s">
        <v>35</v>
      </c>
      <c r="C15">
        <v>5</v>
      </c>
      <c r="D15" t="s">
        <v>35</v>
      </c>
      <c r="E15" t="s">
        <v>35</v>
      </c>
      <c r="F15" t="s">
        <v>994</v>
      </c>
      <c r="G15" t="s">
        <v>35</v>
      </c>
      <c r="H15" t="s">
        <v>35</v>
      </c>
      <c r="I15" t="s">
        <v>35</v>
      </c>
      <c r="J15" t="s">
        <v>35</v>
      </c>
    </row>
    <row r="16" spans="1:11" x14ac:dyDescent="0.25">
      <c r="A16" t="s">
        <v>141</v>
      </c>
      <c r="B16" t="s">
        <v>35</v>
      </c>
      <c r="C16">
        <v>6</v>
      </c>
      <c r="D16" t="s">
        <v>35</v>
      </c>
      <c r="E16" t="s">
        <v>35</v>
      </c>
      <c r="F16" t="s">
        <v>996</v>
      </c>
      <c r="G16" t="s">
        <v>999</v>
      </c>
      <c r="H16" t="s">
        <v>35</v>
      </c>
      <c r="I16" t="s">
        <v>35</v>
      </c>
      <c r="J16" t="s">
        <v>35</v>
      </c>
    </row>
    <row r="17" spans="1:10" x14ac:dyDescent="0.25">
      <c r="A17" t="s">
        <v>35</v>
      </c>
      <c r="B17" t="s">
        <v>35</v>
      </c>
      <c r="C17">
        <v>6</v>
      </c>
      <c r="D17" t="s">
        <v>35</v>
      </c>
      <c r="E17" t="s">
        <v>35</v>
      </c>
      <c r="F17" t="s">
        <v>998</v>
      </c>
      <c r="G17" t="s">
        <v>35</v>
      </c>
      <c r="H17" t="s">
        <v>35</v>
      </c>
      <c r="I17" t="s">
        <v>35</v>
      </c>
      <c r="J17" t="s">
        <v>35</v>
      </c>
    </row>
    <row r="18" spans="1:10" x14ac:dyDescent="0.25">
      <c r="A18" t="s">
        <v>137</v>
      </c>
      <c r="B18" t="s">
        <v>35</v>
      </c>
      <c r="C18">
        <v>7</v>
      </c>
      <c r="D18" t="s">
        <v>983</v>
      </c>
      <c r="E18" t="s">
        <v>983</v>
      </c>
      <c r="F18" t="s">
        <v>983</v>
      </c>
      <c r="G18" t="s">
        <v>983</v>
      </c>
      <c r="H18" t="s">
        <v>983</v>
      </c>
      <c r="I18" t="s">
        <v>35</v>
      </c>
      <c r="J18" t="s">
        <v>35</v>
      </c>
    </row>
    <row r="19" spans="1:10" x14ac:dyDescent="0.25">
      <c r="A19" t="s">
        <v>138</v>
      </c>
      <c r="B19" t="s">
        <v>35</v>
      </c>
      <c r="C19">
        <v>8</v>
      </c>
      <c r="D19" t="s">
        <v>35</v>
      </c>
      <c r="E19" t="s">
        <v>35</v>
      </c>
      <c r="F19" t="s">
        <v>997</v>
      </c>
      <c r="G19" t="s">
        <v>35</v>
      </c>
      <c r="H19" t="s">
        <v>35</v>
      </c>
      <c r="I19" t="s">
        <v>35</v>
      </c>
      <c r="J19" t="s">
        <v>35</v>
      </c>
    </row>
    <row r="20" spans="1:10" x14ac:dyDescent="0.25">
      <c r="A20" t="s">
        <v>139</v>
      </c>
      <c r="B20" t="s">
        <v>35</v>
      </c>
      <c r="C20">
        <v>9</v>
      </c>
      <c r="D20" t="s">
        <v>1000</v>
      </c>
      <c r="E20" t="s">
        <v>1000</v>
      </c>
      <c r="F20" t="s">
        <v>1000</v>
      </c>
      <c r="G20" t="s">
        <v>35</v>
      </c>
      <c r="H20" t="s">
        <v>35</v>
      </c>
      <c r="I20" t="s">
        <v>35</v>
      </c>
      <c r="J20" t="s">
        <v>35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PDF_Planning">
                <anchor moveWithCells="1" sizeWithCells="1">
                  <from>
                    <xdr:col>0</xdr:col>
                    <xdr:colOff>571500</xdr:colOff>
                    <xdr:row>2</xdr:row>
                    <xdr:rowOff>142875</xdr:rowOff>
                  </from>
                  <to>
                    <xdr:col>1</xdr:col>
                    <xdr:colOff>457200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7" r:id="rId5" name="Scroll Bar 3">
              <controlPr defaultSize="0" print="0" autoPict="0">
                <anchor moveWithCells="1">
                  <from>
                    <xdr:col>5</xdr:col>
                    <xdr:colOff>1866900</xdr:colOff>
                    <xdr:row>2</xdr:row>
                    <xdr:rowOff>28575</xdr:rowOff>
                  </from>
                  <to>
                    <xdr:col>6</xdr:col>
                    <xdr:colOff>819150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225"/>
  <sheetViews>
    <sheetView zoomScale="85" zoomScaleNormal="85" workbookViewId="0">
      <selection activeCell="H2" sqref="H2:H225"/>
    </sheetView>
  </sheetViews>
  <sheetFormatPr baseColWidth="10" defaultRowHeight="15" x14ac:dyDescent="0.25"/>
  <cols>
    <col min="1" max="2" width="11.42578125" style="72"/>
    <col min="3" max="3" width="55.85546875" style="72" customWidth="1"/>
    <col min="4" max="6" width="11.42578125" style="72"/>
    <col min="7" max="7" width="17.28515625" style="72" customWidth="1"/>
    <col min="8" max="8" width="11.42578125" style="82"/>
    <col min="9" max="9" width="11.42578125" style="83"/>
    <col min="10" max="10" width="14.140625" style="72" customWidth="1"/>
    <col min="11" max="12" width="11.42578125" style="72"/>
    <col min="13" max="13" width="48.5703125" style="82" customWidth="1"/>
    <col min="14" max="16384" width="11.42578125" style="72"/>
  </cols>
  <sheetData>
    <row r="1" spans="1:13" x14ac:dyDescent="0.25">
      <c r="A1" s="72" t="s">
        <v>174</v>
      </c>
      <c r="B1" s="72" t="s">
        <v>173</v>
      </c>
      <c r="C1" s="72" t="s">
        <v>170</v>
      </c>
      <c r="D1" s="72" t="s">
        <v>174</v>
      </c>
      <c r="E1" s="65" t="s">
        <v>173</v>
      </c>
      <c r="F1" s="72" t="s">
        <v>171</v>
      </c>
      <c r="G1" s="65" t="s">
        <v>172</v>
      </c>
      <c r="H1" s="82" t="s">
        <v>196</v>
      </c>
      <c r="I1" s="83" t="s">
        <v>171</v>
      </c>
      <c r="J1" s="75" t="s">
        <v>197</v>
      </c>
      <c r="K1" s="75">
        <f>couleur!I2+1</f>
        <v>31</v>
      </c>
    </row>
    <row r="2" spans="1:13" x14ac:dyDescent="0.25">
      <c r="A2" s="72">
        <v>9</v>
      </c>
      <c r="B2" s="72">
        <v>1</v>
      </c>
      <c r="C2" s="72" t="str">
        <f>IF(H2,M2,IF(INDEX(planning!$1:$1048576,affichage!A2,affichage!B2)=0,"",INDEX(planning!$1:$1048576,affichage!A2,affichage!B2)))</f>
        <v>Yannick</v>
      </c>
      <c r="D2" s="72">
        <v>5</v>
      </c>
      <c r="E2" s="65">
        <v>8</v>
      </c>
      <c r="F2" s="72">
        <f>IF(H2,I2,INDEX(Cherche_Congé!$1:$1048576,affichage!D2,affichage!E2))</f>
        <v>0</v>
      </c>
      <c r="G2" s="72" t="str">
        <f>IF(F2=0,couleur!B$2,INDEX(couleur!$B:$B,affichage!F2))</f>
        <v>&amp;HFFFFFF</v>
      </c>
      <c r="H2" s="82" t="b">
        <v>0</v>
      </c>
      <c r="I2" s="83">
        <v>0</v>
      </c>
    </row>
    <row r="3" spans="1:13" x14ac:dyDescent="0.25">
      <c r="A3" s="72">
        <v>9</v>
      </c>
      <c r="B3" s="72">
        <v>4</v>
      </c>
      <c r="C3" s="72" t="str">
        <f>IF(H3,M3,IF(INDEX(planning!$1:$1048576,affichage!A3,affichage!B3)=0,"",INDEX(planning!$1:$1048576,affichage!A3,affichage!B3)))</f>
        <v xml:space="preserve">[ CONGÉ]  du 24 au 31 dec - </v>
      </c>
      <c r="D3" s="72">
        <v>5</v>
      </c>
      <c r="E3" s="65">
        <v>9</v>
      </c>
      <c r="F3" s="72">
        <f>IF(H3,I3,INDEX(Cherche_Congé!$1:$1048576,affichage!D3,affichage!E3))</f>
        <v>36</v>
      </c>
      <c r="G3" s="72" t="str">
        <f>IF(F3=0,couleur!B$2,INDEX(couleur!$B:$B,affichage!F3))</f>
        <v>&amp;H99FFFF</v>
      </c>
      <c r="H3" s="82" t="b">
        <v>0</v>
      </c>
      <c r="I3" s="83">
        <v>36</v>
      </c>
      <c r="M3" s="82" t="s">
        <v>35</v>
      </c>
    </row>
    <row r="4" spans="1:13" x14ac:dyDescent="0.25">
      <c r="A4" s="72">
        <v>9</v>
      </c>
      <c r="B4" s="72">
        <v>5</v>
      </c>
      <c r="C4" s="72" t="str">
        <f>IF(H4,M4,IF(INDEX(planning!$1:$1048576,affichage!A4,affichage!B4)=0,"",INDEX(planning!$1:$1048576,affichage!A4,affichage!B4)))</f>
        <v/>
      </c>
      <c r="D4" s="72">
        <v>5</v>
      </c>
      <c r="E4" s="65">
        <v>10</v>
      </c>
      <c r="F4" s="72">
        <f>IF(H4,I4,INDEX(Cherche_Congé!$1:$1048576,affichage!D4,affichage!E4))</f>
        <v>2</v>
      </c>
      <c r="G4" s="72" t="str">
        <f>IF(F4=0,couleur!B$2,INDEX(couleur!$B:$B,affichage!F4))</f>
        <v>&amp;HFFFFFF</v>
      </c>
      <c r="H4" s="82" t="b">
        <v>0</v>
      </c>
      <c r="I4" s="83">
        <v>2</v>
      </c>
      <c r="M4" s="82" t="s">
        <v>35</v>
      </c>
    </row>
    <row r="5" spans="1:13" x14ac:dyDescent="0.25">
      <c r="A5" s="72">
        <v>9</v>
      </c>
      <c r="B5" s="72">
        <v>6</v>
      </c>
      <c r="C5" s="72" t="str">
        <f>IF(H5,M5,IF(INDEX(planning!$1:$1048576,affichage!A5,affichage!B5)=0,"",INDEX(planning!$1:$1048576,affichage!A5,affichage!B5)))</f>
        <v xml:space="preserve">[ 18-1538]  GS FLAUB MATER - </v>
      </c>
      <c r="D5" s="72">
        <v>5</v>
      </c>
      <c r="E5" s="65">
        <v>11</v>
      </c>
      <c r="F5" s="72">
        <f>IF(H5,I5,INDEX(Cherche_Congé!$1:$1048576,affichage!D5,affichage!E5))</f>
        <v>2</v>
      </c>
      <c r="G5" s="72" t="str">
        <f>IF(F5=0,couleur!B$2,INDEX(couleur!$B:$B,affichage!F5))</f>
        <v>&amp;HFFFFFF</v>
      </c>
      <c r="H5" s="82" t="b">
        <v>0</v>
      </c>
      <c r="I5" s="83">
        <v>2</v>
      </c>
      <c r="M5" s="82" t="s">
        <v>903</v>
      </c>
    </row>
    <row r="6" spans="1:13" x14ac:dyDescent="0.25">
      <c r="A6" s="72">
        <v>9</v>
      </c>
      <c r="B6" s="72">
        <v>7</v>
      </c>
      <c r="C6" s="72" t="str">
        <f>IF(H6,M6,IF(INDEX(planning!$1:$1048576,affichage!A6,affichage!B6)=0,"",INDEX(planning!$1:$1048576,affichage!A6,affichage!B6)))</f>
        <v/>
      </c>
      <c r="D6" s="72">
        <v>5</v>
      </c>
      <c r="E6" s="65">
        <v>12</v>
      </c>
      <c r="F6" s="72">
        <f>IF(H6,I6,INDEX(Cherche_Congé!$1:$1048576,affichage!D6,affichage!E6))</f>
        <v>2</v>
      </c>
      <c r="G6" s="72" t="str">
        <f>IF(F6=0,couleur!B$2,INDEX(couleur!$B:$B,affichage!F6))</f>
        <v>&amp;HFFFFFF</v>
      </c>
      <c r="H6" s="82" t="b">
        <v>0</v>
      </c>
      <c r="I6" s="83">
        <v>2</v>
      </c>
      <c r="M6" s="82" t="s">
        <v>35</v>
      </c>
    </row>
    <row r="7" spans="1:13" x14ac:dyDescent="0.25">
      <c r="A7" s="65">
        <v>9</v>
      </c>
      <c r="B7" s="72">
        <v>8</v>
      </c>
      <c r="C7" s="72" t="str">
        <f>IF(H7,M7,IF(INDEX(planning!$1:$1048576,affichage!A7,affichage!B7)=0,"",INDEX(planning!$1:$1048576,affichage!A7,affichage!B7)))</f>
        <v/>
      </c>
      <c r="D7" s="72">
        <v>5</v>
      </c>
      <c r="E7" s="65">
        <v>13</v>
      </c>
      <c r="F7" s="72">
        <f>IF(H7,I7,INDEX(Cherche_Congé!$1:$1048576,affichage!D7,affichage!E7))</f>
        <v>2</v>
      </c>
      <c r="G7" s="72" t="str">
        <f>IF(F7=0,couleur!B$2,INDEX(couleur!$B:$B,affichage!F7))</f>
        <v>&amp;HFFFFFF</v>
      </c>
      <c r="H7" s="82" t="b">
        <v>0</v>
      </c>
      <c r="I7" s="83">
        <v>2</v>
      </c>
    </row>
    <row r="8" spans="1:13" ht="15.75" x14ac:dyDescent="0.25">
      <c r="A8" s="65">
        <v>9</v>
      </c>
      <c r="B8" s="72">
        <v>9</v>
      </c>
      <c r="C8" s="72" t="str">
        <f>IF(H8,M8,IF(INDEX(planning!$1:$1048576,affichage!A8,affichage!B8)=0,"",INDEX(planning!$1:$1048576,affichage!A8,affichage!B8)))</f>
        <v/>
      </c>
      <c r="D8" s="72">
        <v>5</v>
      </c>
      <c r="E8" s="65">
        <v>14</v>
      </c>
      <c r="F8" s="72">
        <f>IF(H8,I8,INDEX(Cherche_Congé!$1:$1048576,affichage!D8,affichage!E8))</f>
        <v>2</v>
      </c>
      <c r="G8" s="72" t="str">
        <f>IF(F8=0,couleur!B$2,INDEX(couleur!$B:$B,affichage!F8))</f>
        <v>&amp;HFFFFFF</v>
      </c>
      <c r="H8" s="82" t="b">
        <v>0</v>
      </c>
      <c r="I8" s="84">
        <v>2</v>
      </c>
      <c r="M8" s="82" t="s">
        <v>877</v>
      </c>
    </row>
    <row r="9" spans="1:13" ht="15.75" x14ac:dyDescent="0.25">
      <c r="A9" s="72">
        <v>9</v>
      </c>
      <c r="B9" s="72">
        <v>10</v>
      </c>
      <c r="C9" s="72" t="str">
        <f>IF(H9,M9,IF(INDEX(planning!$1:$1048576,affichage!A9,affichage!B9)=0,"",INDEX(planning!$1:$1048576,affichage!A9,affichage!B9)))</f>
        <v/>
      </c>
      <c r="D9" s="72">
        <v>5</v>
      </c>
      <c r="E9" s="65">
        <v>15</v>
      </c>
      <c r="F9" s="72">
        <f>IF(H9,I9,INDEX(Cherche_Congé!$1:$1048576,affichage!D9,affichage!E9))</f>
        <v>2</v>
      </c>
      <c r="G9" s="72" t="str">
        <f>IF(F9=0,couleur!B$2,INDEX(couleur!$B:$B,affichage!F9))</f>
        <v>&amp;HFFFFFF</v>
      </c>
      <c r="H9" s="82" t="b">
        <v>0</v>
      </c>
      <c r="I9" s="84">
        <v>2</v>
      </c>
      <c r="J9" s="73"/>
      <c r="M9" s="82" t="s">
        <v>35</v>
      </c>
    </row>
    <row r="10" spans="1:13" ht="15.75" x14ac:dyDescent="0.25">
      <c r="A10" s="72">
        <f>A2+1</f>
        <v>10</v>
      </c>
      <c r="B10" s="72">
        <f>B2</f>
        <v>1</v>
      </c>
      <c r="C10" s="72" t="str">
        <f>IF(H10,M10,IF(INDEX(planning!$1:$1048576,affichage!A10,affichage!B10)=0,"",INDEX(planning!$1:$1048576,affichage!A10,affichage!B10)))</f>
        <v>Olivier</v>
      </c>
      <c r="D10" s="72">
        <v>6</v>
      </c>
      <c r="E10" s="65">
        <f>E2</f>
        <v>8</v>
      </c>
      <c r="F10" s="72">
        <f>IF(H10,I10,INDEX(Cherche_Congé!$1:$1048576,affichage!D10,affichage!E10))</f>
        <v>0</v>
      </c>
      <c r="G10" s="72" t="str">
        <f>IF(F10=0,couleur!B$2,INDEX(couleur!$B:$B,affichage!F10))</f>
        <v>&amp;HFFFFFF</v>
      </c>
      <c r="H10" s="82" t="b">
        <v>0</v>
      </c>
      <c r="I10" s="84">
        <v>0</v>
      </c>
      <c r="J10" s="73"/>
      <c r="M10" s="82" t="s">
        <v>35</v>
      </c>
    </row>
    <row r="11" spans="1:13" ht="15.75" x14ac:dyDescent="0.25">
      <c r="A11" s="72">
        <f t="shared" ref="A11:A74" si="0">A3+1</f>
        <v>10</v>
      </c>
      <c r="B11" s="72">
        <f t="shared" ref="B11:B29" si="1">B3</f>
        <v>4</v>
      </c>
      <c r="C11" s="72" t="str">
        <f>IF(H11,M11,IF(INDEX(planning!$1:$1048576,affichage!A11,affichage!B11)=0,"",INDEX(planning!$1:$1048576,affichage!A11,affichage!B11)))</f>
        <v xml:space="preserve">[ CONGÉ]  du 24 au 31 dec - </v>
      </c>
      <c r="D11" s="72">
        <f>D2+1</f>
        <v>6</v>
      </c>
      <c r="E11" s="65">
        <f t="shared" ref="E11:E74" si="2">E3</f>
        <v>9</v>
      </c>
      <c r="F11" s="72">
        <f>IF(H11,I11,INDEX(Cherche_Congé!$1:$1048576,affichage!D11,affichage!E11))</f>
        <v>36</v>
      </c>
      <c r="G11" s="72" t="str">
        <f>IF(F11=0,couleur!B$2,INDEX(couleur!$B:$B,affichage!F11))</f>
        <v>&amp;H99FFFF</v>
      </c>
      <c r="H11" s="82" t="b">
        <v>0</v>
      </c>
      <c r="I11" s="84">
        <v>36</v>
      </c>
      <c r="J11" s="73"/>
      <c r="M11" s="82" t="s">
        <v>876</v>
      </c>
    </row>
    <row r="12" spans="1:13" ht="15.75" x14ac:dyDescent="0.25">
      <c r="A12" s="72">
        <f t="shared" si="0"/>
        <v>10</v>
      </c>
      <c r="B12" s="72">
        <f t="shared" si="1"/>
        <v>5</v>
      </c>
      <c r="C12" s="72" t="str">
        <f>IF(H12,M12,IF(INDEX(planning!$1:$1048576,affichage!A12,affichage!B12)=0,"",INDEX(planning!$1:$1048576,affichage!A12,affichage!B12)))</f>
        <v/>
      </c>
      <c r="D12" s="72">
        <f t="shared" ref="D12:D75" si="3">D4+1</f>
        <v>6</v>
      </c>
      <c r="E12" s="65">
        <f t="shared" si="2"/>
        <v>10</v>
      </c>
      <c r="F12" s="72">
        <f>IF(H12,I12,INDEX(Cherche_Congé!$1:$1048576,affichage!D12,affichage!E12))</f>
        <v>2</v>
      </c>
      <c r="G12" s="72" t="str">
        <f>IF(F12=0,couleur!B$2,INDEX(couleur!$B:$B,affichage!F12))</f>
        <v>&amp;HFFFFFF</v>
      </c>
      <c r="H12" s="82" t="b">
        <v>0</v>
      </c>
      <c r="I12" s="84">
        <v>2</v>
      </c>
      <c r="J12" s="73"/>
      <c r="M12" s="82" t="s">
        <v>35</v>
      </c>
    </row>
    <row r="13" spans="1:13" ht="15.75" x14ac:dyDescent="0.25">
      <c r="A13" s="72">
        <f t="shared" si="0"/>
        <v>10</v>
      </c>
      <c r="B13" s="72">
        <f t="shared" si="1"/>
        <v>6</v>
      </c>
      <c r="C13" s="72" t="str">
        <f>IF(H13,M13,IF(INDEX(planning!$1:$1048576,affichage!A13,affichage!B13)=0,"",INDEX(planning!$1:$1048576,affichage!A13,affichage!B13)))</f>
        <v/>
      </c>
      <c r="D13" s="72">
        <f t="shared" si="3"/>
        <v>6</v>
      </c>
      <c r="E13" s="65">
        <f t="shared" si="2"/>
        <v>11</v>
      </c>
      <c r="F13" s="72">
        <f>IF(H13,I13,INDEX(Cherche_Congé!$1:$1048576,affichage!D13,affichage!E13))</f>
        <v>2</v>
      </c>
      <c r="G13" s="72" t="str">
        <f>IF(F13=0,couleur!B$2,INDEX(couleur!$B:$B,affichage!F13))</f>
        <v>&amp;HFFFFFF</v>
      </c>
      <c r="H13" s="82" t="b">
        <v>0</v>
      </c>
      <c r="I13" s="84">
        <v>2</v>
      </c>
      <c r="J13" s="73"/>
      <c r="M13" s="82" t="s">
        <v>921</v>
      </c>
    </row>
    <row r="14" spans="1:13" ht="15.75" x14ac:dyDescent="0.25">
      <c r="A14" s="72">
        <f t="shared" si="0"/>
        <v>10</v>
      </c>
      <c r="B14" s="72">
        <f t="shared" si="1"/>
        <v>7</v>
      </c>
      <c r="C14" s="72" t="str">
        <f>IF(H14,M14,IF(INDEX(planning!$1:$1048576,affichage!A14,affichage!B14)=0,"",INDEX(planning!$1:$1048576,affichage!A14,affichage!B14)))</f>
        <v/>
      </c>
      <c r="D14" s="72">
        <f t="shared" si="3"/>
        <v>6</v>
      </c>
      <c r="E14" s="65">
        <f t="shared" si="2"/>
        <v>12</v>
      </c>
      <c r="F14" s="72">
        <f>IF(H14,I14,INDEX(Cherche_Congé!$1:$1048576,affichage!D14,affichage!E14))</f>
        <v>2</v>
      </c>
      <c r="G14" s="72" t="str">
        <f>IF(F14=0,couleur!B$2,INDEX(couleur!$B:$B,affichage!F14))</f>
        <v>&amp;HFFFFFF</v>
      </c>
      <c r="H14" s="82" t="b">
        <v>0</v>
      </c>
      <c r="I14" s="84">
        <v>2</v>
      </c>
      <c r="J14" s="73"/>
      <c r="M14" s="82" t="s">
        <v>904</v>
      </c>
    </row>
    <row r="15" spans="1:13" ht="15.75" x14ac:dyDescent="0.25">
      <c r="A15" s="72">
        <f t="shared" si="0"/>
        <v>10</v>
      </c>
      <c r="B15" s="72">
        <f t="shared" si="1"/>
        <v>8</v>
      </c>
      <c r="C15" s="72" t="str">
        <f>IF(H15,M15,IF(INDEX(planning!$1:$1048576,affichage!A15,affichage!B15)=0,"",INDEX(planning!$1:$1048576,affichage!A15,affichage!B15)))</f>
        <v/>
      </c>
      <c r="D15" s="72">
        <f t="shared" si="3"/>
        <v>6</v>
      </c>
      <c r="E15" s="65">
        <f t="shared" si="2"/>
        <v>13</v>
      </c>
      <c r="F15" s="72">
        <f>IF(H15,I15,INDEX(Cherche_Congé!$1:$1048576,affichage!D15,affichage!E15))</f>
        <v>2</v>
      </c>
      <c r="G15" s="72" t="str">
        <f>IF(F15=0,couleur!B$2,INDEX(couleur!$B:$B,affichage!F15))</f>
        <v>&amp;HFFFFFF</v>
      </c>
      <c r="H15" s="82" t="b">
        <v>0</v>
      </c>
      <c r="I15" s="84">
        <v>2</v>
      </c>
      <c r="J15" s="73"/>
      <c r="M15" s="82" t="s">
        <v>959</v>
      </c>
    </row>
    <row r="16" spans="1:13" ht="15.75" x14ac:dyDescent="0.25">
      <c r="A16" s="72">
        <f t="shared" si="0"/>
        <v>10</v>
      </c>
      <c r="B16" s="72">
        <f t="shared" si="1"/>
        <v>9</v>
      </c>
      <c r="C16" s="72" t="str">
        <f>IF(H16,M16,IF(INDEX(planning!$1:$1048576,affichage!A16,affichage!B16)=0,"",INDEX(planning!$1:$1048576,affichage!A16,affichage!B16)))</f>
        <v/>
      </c>
      <c r="D16" s="72">
        <f t="shared" si="3"/>
        <v>6</v>
      </c>
      <c r="E16" s="65">
        <f t="shared" si="2"/>
        <v>14</v>
      </c>
      <c r="F16" s="72">
        <f>IF(H16,I16,INDEX(Cherche_Congé!$1:$1048576,affichage!D16,affichage!E16))</f>
        <v>2</v>
      </c>
      <c r="G16" s="72" t="str">
        <f>IF(F16=0,couleur!B$2,INDEX(couleur!$B:$B,affichage!F16))</f>
        <v>&amp;HFFFFFF</v>
      </c>
      <c r="H16" s="82" t="b">
        <v>0</v>
      </c>
      <c r="I16" s="84">
        <v>2</v>
      </c>
      <c r="J16" s="73"/>
      <c r="M16" s="82" t="s">
        <v>35</v>
      </c>
    </row>
    <row r="17" spans="1:13" ht="15.75" x14ac:dyDescent="0.25">
      <c r="A17" s="72">
        <f t="shared" si="0"/>
        <v>10</v>
      </c>
      <c r="B17" s="72">
        <f t="shared" si="1"/>
        <v>10</v>
      </c>
      <c r="C17" s="72" t="str">
        <f>IF(H17,M17,IF(INDEX(planning!$1:$1048576,affichage!A17,affichage!B17)=0,"",INDEX(planning!$1:$1048576,affichage!A17,affichage!B17)))</f>
        <v/>
      </c>
      <c r="D17" s="72">
        <f t="shared" si="3"/>
        <v>6</v>
      </c>
      <c r="E17" s="65">
        <f t="shared" si="2"/>
        <v>15</v>
      </c>
      <c r="F17" s="72">
        <f>IF(H17,I17,INDEX(Cherche_Congé!$1:$1048576,affichage!D17,affichage!E17))</f>
        <v>2</v>
      </c>
      <c r="G17" s="72" t="str">
        <f>IF(F17=0,couleur!B$2,INDEX(couleur!$B:$B,affichage!F17))</f>
        <v>&amp;HFFFFFF</v>
      </c>
      <c r="H17" s="82" t="b">
        <v>0</v>
      </c>
      <c r="I17" s="84">
        <v>2</v>
      </c>
      <c r="J17" s="73"/>
      <c r="M17" s="82" t="s">
        <v>35</v>
      </c>
    </row>
    <row r="18" spans="1:13" ht="15.75" x14ac:dyDescent="0.25">
      <c r="A18" s="72">
        <f t="shared" si="0"/>
        <v>11</v>
      </c>
      <c r="B18" s="72">
        <f t="shared" si="1"/>
        <v>1</v>
      </c>
      <c r="C18" s="72" t="str">
        <f>IF(H18,M18,IF(INDEX(planning!$1:$1048576,affichage!A18,affichage!B18)=0,"",INDEX(planning!$1:$1048576,affichage!A18,affichage!B18)))</f>
        <v>Jimmy</v>
      </c>
      <c r="D18" s="72">
        <f t="shared" si="3"/>
        <v>7</v>
      </c>
      <c r="E18" s="65">
        <f t="shared" si="2"/>
        <v>8</v>
      </c>
      <c r="F18" s="72">
        <f>IF(H18,I18,INDEX(Cherche_Congé!$1:$1048576,affichage!D18,affichage!E18))</f>
        <v>0</v>
      </c>
      <c r="G18" s="72" t="str">
        <f>IF(F18=0,couleur!B$2,INDEX(couleur!$B:$B,affichage!F18))</f>
        <v>&amp;HFFFFFF</v>
      </c>
      <c r="H18" s="82" t="b">
        <v>0</v>
      </c>
      <c r="I18" s="84">
        <v>0</v>
      </c>
      <c r="J18" s="73"/>
    </row>
    <row r="19" spans="1:13" ht="15.75" x14ac:dyDescent="0.25">
      <c r="A19" s="72">
        <f t="shared" si="0"/>
        <v>11</v>
      </c>
      <c r="B19" s="72">
        <f t="shared" si="1"/>
        <v>4</v>
      </c>
      <c r="C19" s="72" t="str">
        <f>IF(H19,M19,IF(INDEX(planning!$1:$1048576,affichage!A19,affichage!B19)=0,"",INDEX(planning!$1:$1048576,affichage!A19,affichage!B19)))</f>
        <v/>
      </c>
      <c r="D19" s="72">
        <f t="shared" si="3"/>
        <v>7</v>
      </c>
      <c r="E19" s="65">
        <f t="shared" si="2"/>
        <v>9</v>
      </c>
      <c r="F19" s="72">
        <f>IF(H19,I19,INDEX(Cherche_Congé!$1:$1048576,affichage!D19,affichage!E19))</f>
        <v>2</v>
      </c>
      <c r="G19" s="72" t="str">
        <f>IF(F19=0,couleur!B$2,INDEX(couleur!$B:$B,affichage!F19))</f>
        <v>&amp;HFFFFFF</v>
      </c>
      <c r="H19" s="82" t="b">
        <v>0</v>
      </c>
      <c r="I19" s="84">
        <v>2</v>
      </c>
      <c r="J19" s="73"/>
    </row>
    <row r="20" spans="1:13" ht="15.75" x14ac:dyDescent="0.25">
      <c r="A20" s="72">
        <f t="shared" si="0"/>
        <v>11</v>
      </c>
      <c r="B20" s="72">
        <f t="shared" si="1"/>
        <v>5</v>
      </c>
      <c r="C20" s="72" t="str">
        <f>IF(H20,M20,IF(INDEX(planning!$1:$1048576,affichage!A20,affichage!B20)=0,"",INDEX(planning!$1:$1048576,affichage!A20,affichage!B20)))</f>
        <v/>
      </c>
      <c r="D20" s="72">
        <f t="shared" si="3"/>
        <v>7</v>
      </c>
      <c r="E20" s="65">
        <f t="shared" si="2"/>
        <v>10</v>
      </c>
      <c r="F20" s="72">
        <f>IF(H20,I20,INDEX(Cherche_Congé!$1:$1048576,affichage!D20,affichage!E20))</f>
        <v>2</v>
      </c>
      <c r="G20" s="72" t="str">
        <f>IF(F20=0,couleur!B$2,INDEX(couleur!$B:$B,affichage!F20))</f>
        <v>&amp;HFFFFFF</v>
      </c>
      <c r="H20" s="82" t="b">
        <v>0</v>
      </c>
      <c r="I20" s="84">
        <v>2</v>
      </c>
      <c r="J20" s="73"/>
      <c r="M20" s="82" t="s">
        <v>35</v>
      </c>
    </row>
    <row r="21" spans="1:13" ht="15.75" x14ac:dyDescent="0.25">
      <c r="A21" s="72">
        <f t="shared" si="0"/>
        <v>11</v>
      </c>
      <c r="B21" s="72">
        <f t="shared" si="1"/>
        <v>6</v>
      </c>
      <c r="C21" s="72" t="str">
        <f>IF(H21,M21,IF(INDEX(planning!$1:$1048576,affichage!A21,affichage!B21)=0,"",INDEX(planning!$1:$1048576,affichage!A21,affichage!B21)))</f>
        <v/>
      </c>
      <c r="D21" s="72">
        <f t="shared" si="3"/>
        <v>7</v>
      </c>
      <c r="E21" s="65">
        <f t="shared" si="2"/>
        <v>11</v>
      </c>
      <c r="F21" s="72">
        <f>IF(H21,I21,INDEX(Cherche_Congé!$1:$1048576,affichage!D21,affichage!E21))</f>
        <v>2</v>
      </c>
      <c r="G21" s="72" t="str">
        <f>IF(F21=0,couleur!B$2,INDEX(couleur!$B:$B,affichage!F21))</f>
        <v>&amp;HFFFFFF</v>
      </c>
      <c r="H21" s="82" t="b">
        <v>0</v>
      </c>
      <c r="I21" s="84">
        <v>2</v>
      </c>
      <c r="J21" s="73"/>
      <c r="M21" s="82" t="s">
        <v>910</v>
      </c>
    </row>
    <row r="22" spans="1:13" ht="15.75" x14ac:dyDescent="0.25">
      <c r="A22" s="72">
        <f t="shared" si="0"/>
        <v>11</v>
      </c>
      <c r="B22" s="72">
        <f t="shared" si="1"/>
        <v>7</v>
      </c>
      <c r="C22" s="72" t="str">
        <f>IF(H22,M22,IF(INDEX(planning!$1:$1048576,affichage!A22,affichage!B22)=0,"",INDEX(planning!$1:$1048576,affichage!A22,affichage!B22)))</f>
        <v/>
      </c>
      <c r="D22" s="72">
        <f t="shared" si="3"/>
        <v>7</v>
      </c>
      <c r="E22" s="65">
        <f t="shared" si="2"/>
        <v>12</v>
      </c>
      <c r="F22" s="72">
        <f>IF(H22,I22,INDEX(Cherche_Congé!$1:$1048576,affichage!D22,affichage!E22))</f>
        <v>2</v>
      </c>
      <c r="G22" s="72" t="str">
        <f>IF(F22=0,couleur!B$2,INDEX(couleur!$B:$B,affichage!F22))</f>
        <v>&amp;HFFFFFF</v>
      </c>
      <c r="H22" s="82" t="b">
        <v>0</v>
      </c>
      <c r="I22" s="84">
        <v>2</v>
      </c>
      <c r="J22" s="73"/>
      <c r="M22" s="82" t="s">
        <v>35</v>
      </c>
    </row>
    <row r="23" spans="1:13" ht="15.75" x14ac:dyDescent="0.25">
      <c r="A23" s="72">
        <f t="shared" si="0"/>
        <v>11</v>
      </c>
      <c r="B23" s="72">
        <f t="shared" si="1"/>
        <v>8</v>
      </c>
      <c r="C23" s="72" t="str">
        <f>IF(H23,M23,IF(INDEX(planning!$1:$1048576,affichage!A23,affichage!B23)=0,"",INDEX(planning!$1:$1048576,affichage!A23,affichage!B23)))</f>
        <v xml:space="preserve">[ 18-2203]  BARRIERE TRV LAGRANGE - </v>
      </c>
      <c r="D23" s="72">
        <f t="shared" si="3"/>
        <v>7</v>
      </c>
      <c r="E23" s="65">
        <f t="shared" si="2"/>
        <v>13</v>
      </c>
      <c r="F23" s="72">
        <f>IF(H23,I23,INDEX(Cherche_Congé!$1:$1048576,affichage!D23,affichage!E23))</f>
        <v>2</v>
      </c>
      <c r="G23" s="72" t="str">
        <f>IF(F23=0,couleur!B$2,INDEX(couleur!$B:$B,affichage!F23))</f>
        <v>&amp;HFFFFFF</v>
      </c>
      <c r="H23" s="82" t="b">
        <v>0</v>
      </c>
      <c r="I23" s="84">
        <v>2</v>
      </c>
      <c r="J23" s="73"/>
      <c r="M23" s="82" t="s">
        <v>914</v>
      </c>
    </row>
    <row r="24" spans="1:13" ht="15.75" x14ac:dyDescent="0.25">
      <c r="A24" s="72">
        <f t="shared" si="0"/>
        <v>11</v>
      </c>
      <c r="B24" s="72">
        <f t="shared" si="1"/>
        <v>9</v>
      </c>
      <c r="C24" s="72" t="str">
        <f>IF(H24,M24,IF(INDEX(planning!$1:$1048576,affichage!A24,affichage!B24)=0,"",INDEX(planning!$1:$1048576,affichage!A24,affichage!B24)))</f>
        <v/>
      </c>
      <c r="D24" s="72">
        <f t="shared" si="3"/>
        <v>7</v>
      </c>
      <c r="E24" s="65">
        <f t="shared" si="2"/>
        <v>14</v>
      </c>
      <c r="F24" s="72">
        <f>IF(H24,I24,INDEX(Cherche_Congé!$1:$1048576,affichage!D24,affichage!E24))</f>
        <v>2</v>
      </c>
      <c r="G24" s="72" t="str">
        <f>IF(F24=0,couleur!B$2,INDEX(couleur!$B:$B,affichage!F24))</f>
        <v>&amp;HFFFFFF</v>
      </c>
      <c r="H24" s="82" t="b">
        <v>0</v>
      </c>
      <c r="I24" s="84">
        <v>2</v>
      </c>
      <c r="J24" s="73"/>
      <c r="M24" s="82" t="s">
        <v>35</v>
      </c>
    </row>
    <row r="25" spans="1:13" ht="15.75" x14ac:dyDescent="0.25">
      <c r="A25" s="72">
        <f t="shared" si="0"/>
        <v>11</v>
      </c>
      <c r="B25" s="72">
        <f t="shared" si="1"/>
        <v>10</v>
      </c>
      <c r="C25" s="72" t="str">
        <f>IF(H25,M25,IF(INDEX(planning!$1:$1048576,affichage!A25,affichage!B25)=0,"",INDEX(planning!$1:$1048576,affichage!A25,affichage!B25)))</f>
        <v/>
      </c>
      <c r="D25" s="72">
        <f t="shared" si="3"/>
        <v>7</v>
      </c>
      <c r="E25" s="65">
        <f t="shared" si="2"/>
        <v>15</v>
      </c>
      <c r="F25" s="72">
        <f>IF(H25,I25,INDEX(Cherche_Congé!$1:$1048576,affichage!D25,affichage!E25))</f>
        <v>2</v>
      </c>
      <c r="G25" s="72" t="str">
        <f>IF(F25=0,couleur!B$2,INDEX(couleur!$B:$B,affichage!F25))</f>
        <v>&amp;HFFFFFF</v>
      </c>
      <c r="H25" s="82" t="b">
        <v>0</v>
      </c>
      <c r="I25" s="84">
        <v>2</v>
      </c>
      <c r="J25" s="73"/>
    </row>
    <row r="26" spans="1:13" ht="15.75" x14ac:dyDescent="0.25">
      <c r="A26" s="72">
        <f t="shared" si="0"/>
        <v>12</v>
      </c>
      <c r="B26" s="72">
        <f t="shared" si="1"/>
        <v>1</v>
      </c>
      <c r="C26" s="72" t="str">
        <f>IF(H26,M26,IF(INDEX(planning!$1:$1048576,affichage!A26,affichage!B26)=0,"",INDEX(planning!$1:$1048576,affichage!A26,affichage!B26)))</f>
        <v>Richard</v>
      </c>
      <c r="D26" s="72">
        <f t="shared" si="3"/>
        <v>8</v>
      </c>
      <c r="E26" s="65">
        <f t="shared" si="2"/>
        <v>8</v>
      </c>
      <c r="F26" s="72">
        <f>IF(H26,I26,INDEX(Cherche_Congé!$1:$1048576,affichage!D26,affichage!E26))</f>
        <v>0</v>
      </c>
      <c r="G26" s="72" t="str">
        <f>IF(F26=0,couleur!B$2,INDEX(couleur!$B:$B,affichage!F26))</f>
        <v>&amp;HFFFFFF</v>
      </c>
      <c r="H26" s="82" t="b">
        <v>0</v>
      </c>
      <c r="I26" s="84">
        <v>0</v>
      </c>
      <c r="J26" s="73"/>
      <c r="M26" s="82" t="s">
        <v>133</v>
      </c>
    </row>
    <row r="27" spans="1:13" ht="15.75" x14ac:dyDescent="0.25">
      <c r="A27" s="72">
        <f t="shared" si="0"/>
        <v>12</v>
      </c>
      <c r="B27" s="72">
        <f t="shared" si="1"/>
        <v>4</v>
      </c>
      <c r="C27" s="72" t="str">
        <f>IF(H27,M27,IF(INDEX(planning!$1:$1048576,affichage!A27,affichage!B27)=0,"",INDEX(planning!$1:$1048576,affichage!A27,affichage!B27)))</f>
        <v/>
      </c>
      <c r="D27" s="72">
        <f t="shared" si="3"/>
        <v>8</v>
      </c>
      <c r="E27" s="65">
        <f t="shared" si="2"/>
        <v>9</v>
      </c>
      <c r="F27" s="72">
        <f>IF(H27,I27,INDEX(Cherche_Congé!$1:$1048576,affichage!D27,affichage!E27))</f>
        <v>2</v>
      </c>
      <c r="G27" s="72" t="str">
        <f>IF(F27=0,couleur!B$2,INDEX(couleur!$B:$B,affichage!F27))</f>
        <v>&amp;HFFFFFF</v>
      </c>
      <c r="H27" s="82" t="b">
        <v>0</v>
      </c>
      <c r="I27" s="84">
        <v>2</v>
      </c>
      <c r="J27" s="73"/>
      <c r="M27" s="82" t="s">
        <v>874</v>
      </c>
    </row>
    <row r="28" spans="1:13" ht="15.75" x14ac:dyDescent="0.25">
      <c r="A28" s="72">
        <f t="shared" si="0"/>
        <v>12</v>
      </c>
      <c r="B28" s="72">
        <f t="shared" si="1"/>
        <v>5</v>
      </c>
      <c r="C28" s="72" t="str">
        <f>IF(H28,M28,IF(INDEX(planning!$1:$1048576,affichage!A28,affichage!B28)=0,"",INDEX(planning!$1:$1048576,affichage!A28,affichage!B28)))</f>
        <v/>
      </c>
      <c r="D28" s="72">
        <f t="shared" si="3"/>
        <v>8</v>
      </c>
      <c r="E28" s="65">
        <f t="shared" si="2"/>
        <v>10</v>
      </c>
      <c r="F28" s="72">
        <f>IF(H28,I28,INDEX(Cherche_Congé!$1:$1048576,affichage!D28,affichage!E28))</f>
        <v>2</v>
      </c>
      <c r="G28" s="72" t="str">
        <f>IF(F28=0,couleur!B$2,INDEX(couleur!$B:$B,affichage!F28))</f>
        <v>&amp;HFFFFFF</v>
      </c>
      <c r="H28" s="82" t="b">
        <v>0</v>
      </c>
      <c r="I28" s="84">
        <v>2</v>
      </c>
      <c r="J28" s="73"/>
      <c r="M28" s="82" t="s">
        <v>35</v>
      </c>
    </row>
    <row r="29" spans="1:13" ht="15.75" x14ac:dyDescent="0.25">
      <c r="A29" s="72">
        <f t="shared" si="0"/>
        <v>12</v>
      </c>
      <c r="B29" s="72">
        <f t="shared" si="1"/>
        <v>6</v>
      </c>
      <c r="C29" s="72" t="str">
        <f>IF(H29,M29,IF(INDEX(planning!$1:$1048576,affichage!A29,affichage!B29)=0,"",INDEX(planning!$1:$1048576,affichage!A29,affichage!B29)))</f>
        <v xml:space="preserve">[ 18-2145]  GS FLAUB MATER - </v>
      </c>
      <c r="D29" s="72">
        <f t="shared" si="3"/>
        <v>8</v>
      </c>
      <c r="E29" s="65">
        <f t="shared" si="2"/>
        <v>11</v>
      </c>
      <c r="F29" s="72">
        <f>IF(H29,I29,INDEX(Cherche_Congé!$1:$1048576,affichage!D29,affichage!E29))</f>
        <v>2</v>
      </c>
      <c r="G29" s="72" t="str">
        <f>IF(F29=0,couleur!B$2,INDEX(couleur!$B:$B,affichage!F29))</f>
        <v>&amp;HFFFFFF</v>
      </c>
      <c r="H29" s="82" t="b">
        <v>0</v>
      </c>
      <c r="I29" s="84">
        <v>2</v>
      </c>
      <c r="J29" s="73"/>
      <c r="M29" s="82" t="s">
        <v>922</v>
      </c>
    </row>
    <row r="30" spans="1:13" ht="15.75" x14ac:dyDescent="0.25">
      <c r="A30" s="72">
        <f t="shared" si="0"/>
        <v>12</v>
      </c>
      <c r="B30" s="72">
        <f t="shared" ref="B30:B74" si="4">B22</f>
        <v>7</v>
      </c>
      <c r="C30" s="72" t="str">
        <f>IF(H30,M30,IF(INDEX(planning!$1:$1048576,affichage!A30,affichage!B30)=0,"",INDEX(planning!$1:$1048576,affichage!A30,affichage!B30)))</f>
        <v/>
      </c>
      <c r="D30" s="72">
        <f t="shared" si="3"/>
        <v>8</v>
      </c>
      <c r="E30" s="65">
        <f t="shared" si="2"/>
        <v>12</v>
      </c>
      <c r="F30" s="72">
        <f>IF(H30,I30,INDEX(Cherche_Congé!$1:$1048576,affichage!D30,affichage!E30))</f>
        <v>2</v>
      </c>
      <c r="G30" s="72" t="str">
        <f>IF(F30=0,couleur!B$2,INDEX(couleur!$B:$B,affichage!F30))</f>
        <v>&amp;HFFFFFF</v>
      </c>
      <c r="H30" s="82" t="b">
        <v>0</v>
      </c>
      <c r="I30" s="84">
        <v>2</v>
      </c>
      <c r="J30" s="73"/>
      <c r="M30" s="82" t="s">
        <v>920</v>
      </c>
    </row>
    <row r="31" spans="1:13" ht="15.75" x14ac:dyDescent="0.25">
      <c r="A31" s="72">
        <f t="shared" si="0"/>
        <v>12</v>
      </c>
      <c r="B31" s="72">
        <f t="shared" si="4"/>
        <v>8</v>
      </c>
      <c r="C31" s="72" t="str">
        <f>IF(H31,M31,IF(INDEX(planning!$1:$1048576,affichage!A31,affichage!B31)=0,"",INDEX(planning!$1:$1048576,affichage!A31,affichage!B31)))</f>
        <v/>
      </c>
      <c r="D31" s="72">
        <f t="shared" si="3"/>
        <v>8</v>
      </c>
      <c r="E31" s="65">
        <f t="shared" si="2"/>
        <v>13</v>
      </c>
      <c r="F31" s="72">
        <f>IF(H31,I31,INDEX(Cherche_Congé!$1:$1048576,affichage!D31,affichage!E31))</f>
        <v>2</v>
      </c>
      <c r="G31" s="72" t="str">
        <f>IF(F31=0,couleur!B$2,INDEX(couleur!$B:$B,affichage!F31))</f>
        <v>&amp;HFFFFFF</v>
      </c>
      <c r="H31" s="82" t="b">
        <v>0</v>
      </c>
      <c r="I31" s="84">
        <v>2</v>
      </c>
      <c r="J31" s="73"/>
      <c r="M31" s="82" t="s">
        <v>918</v>
      </c>
    </row>
    <row r="32" spans="1:13" ht="15.75" x14ac:dyDescent="0.25">
      <c r="A32" s="72">
        <f t="shared" si="0"/>
        <v>12</v>
      </c>
      <c r="B32" s="72">
        <f t="shared" si="4"/>
        <v>9</v>
      </c>
      <c r="C32" s="72" t="str">
        <f>IF(H32,M32,IF(INDEX(planning!$1:$1048576,affichage!A32,affichage!B32)=0,"",INDEX(planning!$1:$1048576,affichage!A32,affichage!B32)))</f>
        <v/>
      </c>
      <c r="D32" s="72">
        <f t="shared" si="3"/>
        <v>8</v>
      </c>
      <c r="E32" s="65">
        <f t="shared" si="2"/>
        <v>14</v>
      </c>
      <c r="F32" s="72">
        <f>IF(H32,I32,INDEX(Cherche_Congé!$1:$1048576,affichage!D32,affichage!E32))</f>
        <v>2</v>
      </c>
      <c r="G32" s="72" t="str">
        <f>IF(F32=0,couleur!B$2,INDEX(couleur!$B:$B,affichage!F32))</f>
        <v>&amp;HFFFFFF</v>
      </c>
      <c r="H32" s="82" t="b">
        <v>0</v>
      </c>
      <c r="I32" s="84">
        <v>2</v>
      </c>
      <c r="J32" s="73"/>
      <c r="M32" s="82" t="s">
        <v>35</v>
      </c>
    </row>
    <row r="33" spans="1:13" ht="15.75" x14ac:dyDescent="0.25">
      <c r="A33" s="72">
        <f t="shared" si="0"/>
        <v>12</v>
      </c>
      <c r="B33" s="72">
        <f t="shared" si="4"/>
        <v>10</v>
      </c>
      <c r="C33" s="72" t="str">
        <f>IF(H33,M33,IF(INDEX(planning!$1:$1048576,affichage!A33,affichage!B33)=0,"",INDEX(planning!$1:$1048576,affichage!A33,affichage!B33)))</f>
        <v/>
      </c>
      <c r="D33" s="72">
        <f t="shared" si="3"/>
        <v>8</v>
      </c>
      <c r="E33" s="65">
        <f t="shared" si="2"/>
        <v>15</v>
      </c>
      <c r="F33" s="72">
        <f>IF(H33,I33,INDEX(Cherche_Congé!$1:$1048576,affichage!D33,affichage!E33))</f>
        <v>2</v>
      </c>
      <c r="G33" s="72" t="str">
        <f>IF(F33=0,couleur!B$2,INDEX(couleur!$B:$B,affichage!F33))</f>
        <v>&amp;HFFFFFF</v>
      </c>
      <c r="H33" s="82" t="b">
        <v>0</v>
      </c>
      <c r="I33" s="84">
        <v>2</v>
      </c>
      <c r="J33" s="73"/>
      <c r="M33" s="82" t="s">
        <v>874</v>
      </c>
    </row>
    <row r="34" spans="1:13" ht="15.75" x14ac:dyDescent="0.25">
      <c r="A34" s="72">
        <f t="shared" si="0"/>
        <v>13</v>
      </c>
      <c r="B34" s="72">
        <f t="shared" si="4"/>
        <v>1</v>
      </c>
      <c r="C34" s="72" t="str">
        <f>IF(H34,M34,IF(INDEX(planning!$1:$1048576,affichage!A34,affichage!B34)=0,"",INDEX(planning!$1:$1048576,affichage!A34,affichage!B34)))</f>
        <v/>
      </c>
      <c r="D34" s="72">
        <f t="shared" si="3"/>
        <v>9</v>
      </c>
      <c r="E34" s="65">
        <f t="shared" si="2"/>
        <v>8</v>
      </c>
      <c r="F34" s="72">
        <f>IF(H34,I34,INDEX(Cherche_Congé!$1:$1048576,affichage!D34,affichage!E34))</f>
        <v>0</v>
      </c>
      <c r="G34" s="72" t="str">
        <f>IF(F34=0,couleur!B$2,INDEX(couleur!$B:$B,affichage!F34))</f>
        <v>&amp;HFFFFFF</v>
      </c>
      <c r="H34" s="82" t="b">
        <v>0</v>
      </c>
      <c r="I34" s="84">
        <v>0</v>
      </c>
      <c r="J34" s="73"/>
    </row>
    <row r="35" spans="1:13" ht="15.75" x14ac:dyDescent="0.25">
      <c r="A35" s="72">
        <f t="shared" si="0"/>
        <v>13</v>
      </c>
      <c r="B35" s="72">
        <f t="shared" si="4"/>
        <v>4</v>
      </c>
      <c r="C35" s="72" t="str">
        <f>IF(H35,M35,IF(INDEX(planning!$1:$1048576,affichage!A35,affichage!B35)=0,"",INDEX(planning!$1:$1048576,affichage!A35,affichage!B35)))</f>
        <v/>
      </c>
      <c r="D35" s="72">
        <f t="shared" si="3"/>
        <v>9</v>
      </c>
      <c r="E35" s="65">
        <f t="shared" si="2"/>
        <v>9</v>
      </c>
      <c r="F35" s="72">
        <f>IF(H35,I35,INDEX(Cherche_Congé!$1:$1048576,affichage!D35,affichage!E35))</f>
        <v>2</v>
      </c>
      <c r="G35" s="72" t="str">
        <f>IF(F35=0,couleur!B$2,INDEX(couleur!$B:$B,affichage!F35))</f>
        <v>&amp;HFFFFFF</v>
      </c>
      <c r="H35" s="82" t="b">
        <v>0</v>
      </c>
      <c r="I35" s="84">
        <v>2</v>
      </c>
      <c r="J35" s="73"/>
      <c r="M35" s="82" t="s">
        <v>904</v>
      </c>
    </row>
    <row r="36" spans="1:13" ht="15.75" x14ac:dyDescent="0.25">
      <c r="A36" s="72">
        <f t="shared" si="0"/>
        <v>13</v>
      </c>
      <c r="B36" s="72">
        <f t="shared" si="4"/>
        <v>5</v>
      </c>
      <c r="C36" s="72" t="str">
        <f>IF(H36,M36,IF(INDEX(planning!$1:$1048576,affichage!A36,affichage!B36)=0,"",INDEX(planning!$1:$1048576,affichage!A36,affichage!B36)))</f>
        <v/>
      </c>
      <c r="D36" s="72">
        <f t="shared" si="3"/>
        <v>9</v>
      </c>
      <c r="E36" s="65">
        <f t="shared" si="2"/>
        <v>10</v>
      </c>
      <c r="F36" s="72">
        <f>IF(H36,I36,INDEX(Cherche_Congé!$1:$1048576,affichage!D36,affichage!E36))</f>
        <v>2</v>
      </c>
      <c r="G36" s="72" t="str">
        <f>IF(F36=0,couleur!B$2,INDEX(couleur!$B:$B,affichage!F36))</f>
        <v>&amp;HFFFFFF</v>
      </c>
      <c r="H36" s="82" t="b">
        <v>0</v>
      </c>
      <c r="I36" s="84">
        <v>2</v>
      </c>
      <c r="J36" s="73"/>
      <c r="M36" s="82" t="s">
        <v>904</v>
      </c>
    </row>
    <row r="37" spans="1:13" ht="15.75" x14ac:dyDescent="0.25">
      <c r="A37" s="72">
        <f t="shared" si="0"/>
        <v>13</v>
      </c>
      <c r="B37" s="72">
        <f t="shared" si="4"/>
        <v>6</v>
      </c>
      <c r="C37" s="72" t="str">
        <f>IF(H37,M37,IF(INDEX(planning!$1:$1048576,affichage!A37,affichage!B37)=0,"",INDEX(planning!$1:$1048576,affichage!A37,affichage!B37)))</f>
        <v xml:space="preserve">[ 18-2171 ]  GS FLAUB MATER - </v>
      </c>
      <c r="D37" s="72">
        <f t="shared" si="3"/>
        <v>9</v>
      </c>
      <c r="E37" s="65">
        <f t="shared" si="2"/>
        <v>11</v>
      </c>
      <c r="F37" s="72">
        <f>IF(H37,I37,INDEX(Cherche_Congé!$1:$1048576,affichage!D37,affichage!E37))</f>
        <v>2</v>
      </c>
      <c r="G37" s="72" t="str">
        <f>IF(F37=0,couleur!B$2,INDEX(couleur!$B:$B,affichage!F37))</f>
        <v>&amp;HFFFFFF</v>
      </c>
      <c r="H37" s="82" t="b">
        <v>0</v>
      </c>
      <c r="I37" s="84">
        <v>2</v>
      </c>
      <c r="J37" s="73"/>
      <c r="M37" s="82" t="s">
        <v>915</v>
      </c>
    </row>
    <row r="38" spans="1:13" ht="15.75" x14ac:dyDescent="0.25">
      <c r="A38" s="72">
        <f t="shared" si="0"/>
        <v>13</v>
      </c>
      <c r="B38" s="72">
        <f t="shared" si="4"/>
        <v>7</v>
      </c>
      <c r="C38" s="72" t="str">
        <f>IF(H38,M38,IF(INDEX(planning!$1:$1048576,affichage!A38,affichage!B38)=0,"",INDEX(planning!$1:$1048576,affichage!A38,affichage!B38)))</f>
        <v/>
      </c>
      <c r="D38" s="72">
        <f t="shared" si="3"/>
        <v>9</v>
      </c>
      <c r="E38" s="65">
        <f t="shared" si="2"/>
        <v>12</v>
      </c>
      <c r="F38" s="72">
        <f>IF(H38,I38,INDEX(Cherche_Congé!$1:$1048576,affichage!D38,affichage!E38))</f>
        <v>2</v>
      </c>
      <c r="G38" s="72" t="str">
        <f>IF(F38=0,couleur!B$2,INDEX(couleur!$B:$B,affichage!F38))</f>
        <v>&amp;HFFFFFF</v>
      </c>
      <c r="H38" s="82" t="b">
        <v>0</v>
      </c>
      <c r="I38" s="84">
        <v>2</v>
      </c>
      <c r="J38" s="73"/>
    </row>
    <row r="39" spans="1:13" ht="15.75" x14ac:dyDescent="0.25">
      <c r="A39" s="72">
        <f t="shared" si="0"/>
        <v>13</v>
      </c>
      <c r="B39" s="72">
        <f t="shared" si="4"/>
        <v>8</v>
      </c>
      <c r="C39" s="72" t="str">
        <f>IF(H39,M39,IF(INDEX(planning!$1:$1048576,affichage!A39,affichage!B39)=0,"",INDEX(planning!$1:$1048576,affichage!A39,affichage!B39)))</f>
        <v/>
      </c>
      <c r="D39" s="72">
        <f t="shared" si="3"/>
        <v>9</v>
      </c>
      <c r="E39" s="65">
        <f t="shared" si="2"/>
        <v>13</v>
      </c>
      <c r="F39" s="72">
        <f>IF(H39,I39,INDEX(Cherche_Congé!$1:$1048576,affichage!D39,affichage!E39))</f>
        <v>2</v>
      </c>
      <c r="G39" s="72" t="str">
        <f>IF(F39=0,couleur!B$2,INDEX(couleur!$B:$B,affichage!F39))</f>
        <v>&amp;HFFFFFF</v>
      </c>
      <c r="H39" s="82" t="b">
        <v>0</v>
      </c>
      <c r="I39" s="84">
        <v>2</v>
      </c>
      <c r="J39" s="73"/>
      <c r="M39" s="82" t="s">
        <v>914</v>
      </c>
    </row>
    <row r="40" spans="1:13" ht="15.75" x14ac:dyDescent="0.25">
      <c r="A40" s="72">
        <f t="shared" si="0"/>
        <v>13</v>
      </c>
      <c r="B40" s="72">
        <f t="shared" si="4"/>
        <v>9</v>
      </c>
      <c r="C40" s="72" t="str">
        <f>IF(H40,M40,IF(INDEX(planning!$1:$1048576,affichage!A40,affichage!B40)=0,"",INDEX(planning!$1:$1048576,affichage!A40,affichage!B40)))</f>
        <v/>
      </c>
      <c r="D40" s="72">
        <f t="shared" si="3"/>
        <v>9</v>
      </c>
      <c r="E40" s="65">
        <f t="shared" si="2"/>
        <v>14</v>
      </c>
      <c r="F40" s="72">
        <f>IF(H40,I40,INDEX(Cherche_Congé!$1:$1048576,affichage!D40,affichage!E40))</f>
        <v>2</v>
      </c>
      <c r="G40" s="72" t="str">
        <f>IF(F40=0,couleur!B$2,INDEX(couleur!$B:$B,affichage!F40))</f>
        <v>&amp;HFFFFFF</v>
      </c>
      <c r="H40" s="82" t="b">
        <v>0</v>
      </c>
      <c r="I40" s="84">
        <v>2</v>
      </c>
      <c r="J40" s="73"/>
      <c r="M40" s="82" t="s">
        <v>35</v>
      </c>
    </row>
    <row r="41" spans="1:13" ht="15.75" x14ac:dyDescent="0.25">
      <c r="A41" s="72">
        <f t="shared" si="0"/>
        <v>13</v>
      </c>
      <c r="B41" s="72">
        <f t="shared" si="4"/>
        <v>10</v>
      </c>
      <c r="C41" s="72" t="str">
        <f>IF(H41,M41,IF(INDEX(planning!$1:$1048576,affichage!A41,affichage!B41)=0,"",INDEX(planning!$1:$1048576,affichage!A41,affichage!B41)))</f>
        <v/>
      </c>
      <c r="D41" s="72">
        <f t="shared" si="3"/>
        <v>9</v>
      </c>
      <c r="E41" s="65">
        <f t="shared" si="2"/>
        <v>15</v>
      </c>
      <c r="F41" s="72">
        <f>IF(H41,I41,INDEX(Cherche_Congé!$1:$1048576,affichage!D41,affichage!E41))</f>
        <v>2</v>
      </c>
      <c r="G41" s="72" t="str">
        <f>IF(F41=0,couleur!B$2,INDEX(couleur!$B:$B,affichage!F41))</f>
        <v>&amp;HFFFFFF</v>
      </c>
      <c r="H41" s="82" t="b">
        <v>0</v>
      </c>
      <c r="I41" s="84">
        <v>2</v>
      </c>
      <c r="J41" s="73"/>
    </row>
    <row r="42" spans="1:13" ht="15.75" x14ac:dyDescent="0.25">
      <c r="A42" s="72">
        <f t="shared" si="0"/>
        <v>14</v>
      </c>
      <c r="B42" s="72">
        <f t="shared" si="4"/>
        <v>1</v>
      </c>
      <c r="C42" s="72" t="str">
        <f>IF(H42,M42,IF(INDEX(planning!$1:$1048576,affichage!A42,affichage!B42)=0,"",INDEX(planning!$1:$1048576,affichage!A42,affichage!B42)))</f>
        <v/>
      </c>
      <c r="D42" s="72">
        <f t="shared" si="3"/>
        <v>10</v>
      </c>
      <c r="E42" s="65">
        <f t="shared" si="2"/>
        <v>8</v>
      </c>
      <c r="F42" s="72">
        <f>IF(H42,I42,INDEX(Cherche_Congé!$1:$1048576,affichage!D42,affichage!E42))</f>
        <v>0</v>
      </c>
      <c r="G42" s="72" t="str">
        <f>IF(F42=0,couleur!B$2,INDEX(couleur!$B:$B,affichage!F42))</f>
        <v>&amp;HFFFFFF</v>
      </c>
      <c r="H42" s="82" t="b">
        <v>0</v>
      </c>
      <c r="I42" s="84">
        <v>0</v>
      </c>
      <c r="J42" s="73"/>
      <c r="M42" s="82" t="s">
        <v>136</v>
      </c>
    </row>
    <row r="43" spans="1:13" ht="15.75" x14ac:dyDescent="0.25">
      <c r="A43" s="72">
        <f t="shared" si="0"/>
        <v>14</v>
      </c>
      <c r="B43" s="72">
        <f t="shared" si="4"/>
        <v>4</v>
      </c>
      <c r="C43" s="72" t="str">
        <f>IF(H43,M43,IF(INDEX(planning!$1:$1048576,affichage!A43,affichage!B43)=0,"",INDEX(planning!$1:$1048576,affichage!A43,affichage!B43)))</f>
        <v/>
      </c>
      <c r="D43" s="72">
        <f t="shared" si="3"/>
        <v>10</v>
      </c>
      <c r="E43" s="65">
        <f t="shared" si="2"/>
        <v>9</v>
      </c>
      <c r="F43" s="72">
        <f>IF(H43,I43,INDEX(Cherche_Congé!$1:$1048576,affichage!D43,affichage!E43))</f>
        <v>2</v>
      </c>
      <c r="G43" s="72" t="str">
        <f>IF(F43=0,couleur!B$2,INDEX(couleur!$B:$B,affichage!F43))</f>
        <v>&amp;HFFFFFF</v>
      </c>
      <c r="H43" s="82" t="b">
        <v>0</v>
      </c>
      <c r="I43" s="84">
        <v>2</v>
      </c>
      <c r="J43" s="73"/>
      <c r="M43" s="82" t="s">
        <v>877</v>
      </c>
    </row>
    <row r="44" spans="1:13" ht="15.75" x14ac:dyDescent="0.25">
      <c r="A44" s="72">
        <f t="shared" si="0"/>
        <v>14</v>
      </c>
      <c r="B44" s="72">
        <f t="shared" si="4"/>
        <v>5</v>
      </c>
      <c r="C44" s="72" t="str">
        <f>IF(H44,M44,IF(INDEX(planning!$1:$1048576,affichage!A44,affichage!B44)=0,"",INDEX(planning!$1:$1048576,affichage!A44,affichage!B44)))</f>
        <v/>
      </c>
      <c r="D44" s="72">
        <f t="shared" si="3"/>
        <v>10</v>
      </c>
      <c r="E44" s="65">
        <f t="shared" si="2"/>
        <v>10</v>
      </c>
      <c r="F44" s="72">
        <f>IF(H44,I44,INDEX(Cherche_Congé!$1:$1048576,affichage!D44,affichage!E44))</f>
        <v>2</v>
      </c>
      <c r="G44" s="72" t="str">
        <f>IF(F44=0,couleur!B$2,INDEX(couleur!$B:$B,affichage!F44))</f>
        <v>&amp;HFFFFFF</v>
      </c>
      <c r="H44" s="82" t="b">
        <v>0</v>
      </c>
      <c r="I44" s="84">
        <v>2</v>
      </c>
      <c r="J44" s="73"/>
      <c r="M44" s="82" t="s">
        <v>35</v>
      </c>
    </row>
    <row r="45" spans="1:13" ht="15.75" x14ac:dyDescent="0.25">
      <c r="A45" s="72">
        <f t="shared" si="0"/>
        <v>14</v>
      </c>
      <c r="B45" s="72">
        <f t="shared" si="4"/>
        <v>6</v>
      </c>
      <c r="C45" s="72" t="str">
        <f>IF(H45,M45,IF(INDEX(planning!$1:$1048576,affichage!A45,affichage!B45)=0,"",INDEX(planning!$1:$1048576,affichage!A45,affichage!B45)))</f>
        <v xml:space="preserve">[ 18-2144]  GS FLAUB MATER  - </v>
      </c>
      <c r="D45" s="72">
        <f t="shared" si="3"/>
        <v>10</v>
      </c>
      <c r="E45" s="65">
        <f t="shared" si="2"/>
        <v>11</v>
      </c>
      <c r="F45" s="72">
        <f>IF(H45,I45,INDEX(Cherche_Congé!$1:$1048576,affichage!D45,affichage!E45))</f>
        <v>2</v>
      </c>
      <c r="G45" s="72" t="str">
        <f>IF(F45=0,couleur!B$2,INDEX(couleur!$B:$B,affichage!F45))</f>
        <v>&amp;HFFFFFF</v>
      </c>
      <c r="H45" s="82" t="b">
        <v>0</v>
      </c>
      <c r="I45" s="84">
        <v>2</v>
      </c>
      <c r="J45" s="73"/>
      <c r="M45" s="82" t="s">
        <v>924</v>
      </c>
    </row>
    <row r="46" spans="1:13" ht="15.75" x14ac:dyDescent="0.25">
      <c r="A46" s="72">
        <f t="shared" si="0"/>
        <v>14</v>
      </c>
      <c r="B46" s="72">
        <f t="shared" si="4"/>
        <v>7</v>
      </c>
      <c r="C46" s="72" t="str">
        <f>IF(H46,M46,IF(INDEX(planning!$1:$1048576,affichage!A46,affichage!B46)=0,"",INDEX(planning!$1:$1048576,affichage!A46,affichage!B46)))</f>
        <v/>
      </c>
      <c r="D46" s="72">
        <f t="shared" si="3"/>
        <v>10</v>
      </c>
      <c r="E46" s="65">
        <f t="shared" si="2"/>
        <v>12</v>
      </c>
      <c r="F46" s="72">
        <f>IF(H46,I46,INDEX(Cherche_Congé!$1:$1048576,affichage!D46,affichage!E46))</f>
        <v>2</v>
      </c>
      <c r="G46" s="72" t="str">
        <f>IF(F46=0,couleur!B$2,INDEX(couleur!$B:$B,affichage!F46))</f>
        <v>&amp;HFFFFFF</v>
      </c>
      <c r="H46" s="82" t="b">
        <v>0</v>
      </c>
      <c r="I46" s="84">
        <v>2</v>
      </c>
      <c r="J46" s="73"/>
      <c r="M46" s="82" t="s">
        <v>924</v>
      </c>
    </row>
    <row r="47" spans="1:13" ht="15.75" x14ac:dyDescent="0.25">
      <c r="A47" s="72">
        <f t="shared" si="0"/>
        <v>14</v>
      </c>
      <c r="B47" s="72">
        <f t="shared" si="4"/>
        <v>8</v>
      </c>
      <c r="C47" s="72" t="str">
        <f>IF(H47,M47,IF(INDEX(planning!$1:$1048576,affichage!A47,affichage!B47)=0,"",INDEX(planning!$1:$1048576,affichage!A47,affichage!B47)))</f>
        <v/>
      </c>
      <c r="D47" s="72">
        <f t="shared" si="3"/>
        <v>10</v>
      </c>
      <c r="E47" s="65">
        <f t="shared" si="2"/>
        <v>13</v>
      </c>
      <c r="F47" s="72">
        <f>IF(H47,I47,INDEX(Cherche_Congé!$1:$1048576,affichage!D47,affichage!E47))</f>
        <v>2</v>
      </c>
      <c r="G47" s="72" t="str">
        <f>IF(F47=0,couleur!B$2,INDEX(couleur!$B:$B,affichage!F47))</f>
        <v>&amp;HFFFFFF</v>
      </c>
      <c r="H47" s="82" t="b">
        <v>0</v>
      </c>
      <c r="I47" s="84">
        <v>2</v>
      </c>
      <c r="J47" s="73"/>
      <c r="M47" s="82" t="s">
        <v>918</v>
      </c>
    </row>
    <row r="48" spans="1:13" x14ac:dyDescent="0.25">
      <c r="A48" s="72">
        <f t="shared" si="0"/>
        <v>14</v>
      </c>
      <c r="B48" s="72">
        <f t="shared" si="4"/>
        <v>9</v>
      </c>
      <c r="C48" s="72" t="str">
        <f>IF(H48,M48,IF(INDEX(planning!$1:$1048576,affichage!A48,affichage!B48)=0,"",INDEX(planning!$1:$1048576,affichage!A48,affichage!B48)))</f>
        <v/>
      </c>
      <c r="D48" s="72">
        <f t="shared" si="3"/>
        <v>10</v>
      </c>
      <c r="E48" s="65">
        <f t="shared" si="2"/>
        <v>14</v>
      </c>
      <c r="F48" s="72">
        <f>IF(H48,I48,INDEX(Cherche_Congé!$1:$1048576,affichage!D48,affichage!E48))</f>
        <v>2</v>
      </c>
      <c r="G48" s="72" t="str">
        <f>IF(F48=0,couleur!B$2,INDEX(couleur!$B:$B,affichage!F48))</f>
        <v>&amp;HFFFFFF</v>
      </c>
      <c r="H48" s="82" t="b">
        <v>0</v>
      </c>
      <c r="I48" s="83">
        <v>2</v>
      </c>
      <c r="M48" s="82" t="s">
        <v>35</v>
      </c>
    </row>
    <row r="49" spans="1:13" x14ac:dyDescent="0.25">
      <c r="A49" s="72">
        <f t="shared" si="0"/>
        <v>14</v>
      </c>
      <c r="B49" s="72">
        <f t="shared" si="4"/>
        <v>10</v>
      </c>
      <c r="C49" s="72" t="str">
        <f>IF(H49,M49,IF(INDEX(planning!$1:$1048576,affichage!A49,affichage!B49)=0,"",INDEX(planning!$1:$1048576,affichage!A49,affichage!B49)))</f>
        <v/>
      </c>
      <c r="D49" s="72">
        <f t="shared" si="3"/>
        <v>10</v>
      </c>
      <c r="E49" s="65">
        <f t="shared" si="2"/>
        <v>15</v>
      </c>
      <c r="F49" s="72">
        <f>IF(H49,I49,INDEX(Cherche_Congé!$1:$1048576,affichage!D49,affichage!E49))</f>
        <v>2</v>
      </c>
      <c r="G49" s="72" t="str">
        <f>IF(F49=0,couleur!B$2,INDEX(couleur!$B:$B,affichage!F49))</f>
        <v>&amp;HFFFFFF</v>
      </c>
      <c r="H49" s="82" t="b">
        <v>0</v>
      </c>
      <c r="I49" s="83">
        <v>2</v>
      </c>
    </row>
    <row r="50" spans="1:13" x14ac:dyDescent="0.25">
      <c r="A50" s="72">
        <f t="shared" si="0"/>
        <v>15</v>
      </c>
      <c r="B50" s="72">
        <f t="shared" si="4"/>
        <v>1</v>
      </c>
      <c r="C50" s="72" t="str">
        <f>IF(H50,M50,IF(INDEX(planning!$1:$1048576,affichage!A50,affichage!B50)=0,"",INDEX(planning!$1:$1048576,affichage!A50,affichage!B50)))</f>
        <v/>
      </c>
      <c r="D50" s="72">
        <f t="shared" si="3"/>
        <v>11</v>
      </c>
      <c r="E50" s="65">
        <f t="shared" si="2"/>
        <v>8</v>
      </c>
      <c r="F50" s="72">
        <f>IF(H50,I50,INDEX(Cherche_Congé!$1:$1048576,affichage!D50,affichage!E50))</f>
        <v>0</v>
      </c>
      <c r="G50" s="72" t="str">
        <f>IF(F50=0,couleur!B$2,INDEX(couleur!$B:$B,affichage!F50))</f>
        <v>&amp;HFFFFFF</v>
      </c>
      <c r="H50" s="82" t="b">
        <v>0</v>
      </c>
      <c r="I50" s="83">
        <v>0</v>
      </c>
      <c r="M50" s="82" t="s">
        <v>141</v>
      </c>
    </row>
    <row r="51" spans="1:13" x14ac:dyDescent="0.25">
      <c r="A51" s="72">
        <f t="shared" si="0"/>
        <v>15</v>
      </c>
      <c r="B51" s="72">
        <f t="shared" si="4"/>
        <v>4</v>
      </c>
      <c r="C51" s="72" t="str">
        <f>IF(H51,M51,IF(INDEX(planning!$1:$1048576,affichage!A51,affichage!B51)=0,"",INDEX(planning!$1:$1048576,affichage!A51,affichage!B51)))</f>
        <v/>
      </c>
      <c r="D51" s="72">
        <f t="shared" si="3"/>
        <v>11</v>
      </c>
      <c r="E51" s="65">
        <f t="shared" si="2"/>
        <v>9</v>
      </c>
      <c r="F51" s="72">
        <f>IF(H51,I51,INDEX(Cherche_Congé!$1:$1048576,affichage!D51,affichage!E51))</f>
        <v>2</v>
      </c>
      <c r="G51" s="72" t="str">
        <f>IF(F51=0,couleur!B$2,INDEX(couleur!$B:$B,affichage!F51))</f>
        <v>&amp;HFFFFFF</v>
      </c>
      <c r="H51" s="82" t="b">
        <v>0</v>
      </c>
      <c r="I51" s="83">
        <v>2</v>
      </c>
      <c r="M51" s="82" t="s">
        <v>885</v>
      </c>
    </row>
    <row r="52" spans="1:13" x14ac:dyDescent="0.25">
      <c r="A52" s="72">
        <f t="shared" si="0"/>
        <v>15</v>
      </c>
      <c r="B52" s="72">
        <f t="shared" si="4"/>
        <v>5</v>
      </c>
      <c r="C52" s="72" t="str">
        <f>IF(H52,M52,IF(INDEX(planning!$1:$1048576,affichage!A52,affichage!B52)=0,"",INDEX(planning!$1:$1048576,affichage!A52,affichage!B52)))</f>
        <v/>
      </c>
      <c r="D52" s="72">
        <f t="shared" si="3"/>
        <v>11</v>
      </c>
      <c r="E52" s="65">
        <f t="shared" si="2"/>
        <v>10</v>
      </c>
      <c r="F52" s="72">
        <f>IF(H52,I52,INDEX(Cherche_Congé!$1:$1048576,affichage!D52,affichage!E52))</f>
        <v>2</v>
      </c>
      <c r="G52" s="72" t="str">
        <f>IF(F52=0,couleur!B$2,INDEX(couleur!$B:$B,affichage!F52))</f>
        <v>&amp;HFFFFFF</v>
      </c>
      <c r="H52" s="82" t="b">
        <v>0</v>
      </c>
      <c r="I52" s="83">
        <v>2</v>
      </c>
      <c r="M52" s="82" t="s">
        <v>917</v>
      </c>
    </row>
    <row r="53" spans="1:13" x14ac:dyDescent="0.25">
      <c r="A53" s="72">
        <f t="shared" si="0"/>
        <v>15</v>
      </c>
      <c r="B53" s="72">
        <f t="shared" si="4"/>
        <v>6</v>
      </c>
      <c r="C53" s="72" t="str">
        <f>IF(H53,M53,IF(INDEX(planning!$1:$1048576,affichage!A53,affichage!B53)=0,"",INDEX(planning!$1:$1048576,affichage!A53,affichage!B53)))</f>
        <v xml:space="preserve">[ 18-1538]  GS FLAUB MATER - </v>
      </c>
      <c r="D53" s="72">
        <f t="shared" si="3"/>
        <v>11</v>
      </c>
      <c r="E53" s="65">
        <f t="shared" si="2"/>
        <v>11</v>
      </c>
      <c r="F53" s="72">
        <f>IF(H53,I53,INDEX(Cherche_Congé!$1:$1048576,affichage!D53,affichage!E53))</f>
        <v>2</v>
      </c>
      <c r="G53" s="72" t="str">
        <f>IF(F53=0,couleur!B$2,INDEX(couleur!$B:$B,affichage!F53))</f>
        <v>&amp;HFFFFFF</v>
      </c>
      <c r="H53" s="82" t="b">
        <v>0</v>
      </c>
      <c r="I53" s="83">
        <v>2</v>
      </c>
      <c r="M53" s="82" t="s">
        <v>912</v>
      </c>
    </row>
    <row r="54" spans="1:13" x14ac:dyDescent="0.25">
      <c r="A54" s="72">
        <f t="shared" si="0"/>
        <v>15</v>
      </c>
      <c r="B54" s="72">
        <f t="shared" si="4"/>
        <v>7</v>
      </c>
      <c r="C54" s="72" t="str">
        <f>IF(H54,M54,IF(INDEX(planning!$1:$1048576,affichage!A54,affichage!B54)=0,"",INDEX(planning!$1:$1048576,affichage!A54,affichage!B54)))</f>
        <v/>
      </c>
      <c r="D54" s="72">
        <f t="shared" si="3"/>
        <v>11</v>
      </c>
      <c r="E54" s="65">
        <f t="shared" si="2"/>
        <v>12</v>
      </c>
      <c r="F54" s="72">
        <f>IF(H54,I54,INDEX(Cherche_Congé!$1:$1048576,affichage!D54,affichage!E54))</f>
        <v>2</v>
      </c>
      <c r="G54" s="72" t="str">
        <f>IF(F54=0,couleur!B$2,INDEX(couleur!$B:$B,affichage!F54))</f>
        <v>&amp;HFFFFFF</v>
      </c>
      <c r="H54" s="82" t="b">
        <v>0</v>
      </c>
      <c r="I54" s="83">
        <v>2</v>
      </c>
    </row>
    <row r="55" spans="1:13" x14ac:dyDescent="0.25">
      <c r="A55" s="72">
        <f t="shared" si="0"/>
        <v>15</v>
      </c>
      <c r="B55" s="72">
        <f t="shared" si="4"/>
        <v>8</v>
      </c>
      <c r="C55" s="72" t="str">
        <f>IF(H55,M55,IF(INDEX(planning!$1:$1048576,affichage!A55,affichage!B55)=0,"",INDEX(planning!$1:$1048576,affichage!A55,affichage!B55)))</f>
        <v/>
      </c>
      <c r="D55" s="72">
        <f t="shared" si="3"/>
        <v>11</v>
      </c>
      <c r="E55" s="65">
        <f t="shared" si="2"/>
        <v>13</v>
      </c>
      <c r="F55" s="72">
        <f>IF(H55,I55,INDEX(Cherche_Congé!$1:$1048576,affichage!D55,affichage!E55))</f>
        <v>2</v>
      </c>
      <c r="G55" s="72" t="str">
        <f>IF(F55=0,couleur!B$2,INDEX(couleur!$B:$B,affichage!F55))</f>
        <v>&amp;HFFFFFF</v>
      </c>
      <c r="H55" s="82" t="b">
        <v>0</v>
      </c>
      <c r="I55" s="83">
        <v>2</v>
      </c>
    </row>
    <row r="56" spans="1:13" x14ac:dyDescent="0.25">
      <c r="A56" s="72">
        <f t="shared" si="0"/>
        <v>15</v>
      </c>
      <c r="B56" s="72">
        <f t="shared" si="4"/>
        <v>9</v>
      </c>
      <c r="C56" s="72" t="str">
        <f>IF(H56,M56,IF(INDEX(planning!$1:$1048576,affichage!A56,affichage!B56)=0,"",INDEX(planning!$1:$1048576,affichage!A56,affichage!B56)))</f>
        <v/>
      </c>
      <c r="D56" s="72">
        <f t="shared" si="3"/>
        <v>11</v>
      </c>
      <c r="E56" s="65">
        <f t="shared" si="2"/>
        <v>14</v>
      </c>
      <c r="F56" s="72">
        <f>IF(H56,I56,INDEX(Cherche_Congé!$1:$1048576,affichage!D56,affichage!E56))</f>
        <v>2</v>
      </c>
      <c r="G56" s="72" t="str">
        <f>IF(F56=0,couleur!B$2,INDEX(couleur!$B:$B,affichage!F56))</f>
        <v>&amp;HFFFFFF</v>
      </c>
      <c r="H56" s="82" t="b">
        <v>0</v>
      </c>
      <c r="I56" s="83">
        <v>2</v>
      </c>
      <c r="M56" s="82" t="s">
        <v>917</v>
      </c>
    </row>
    <row r="57" spans="1:13" x14ac:dyDescent="0.25">
      <c r="A57" s="72">
        <f t="shared" si="0"/>
        <v>15</v>
      </c>
      <c r="B57" s="72">
        <f t="shared" si="4"/>
        <v>10</v>
      </c>
      <c r="C57" s="72" t="str">
        <f>IF(H57,M57,IF(INDEX(planning!$1:$1048576,affichage!A57,affichage!B57)=0,"",INDEX(planning!$1:$1048576,affichage!A57,affichage!B57)))</f>
        <v/>
      </c>
      <c r="D57" s="72">
        <f t="shared" si="3"/>
        <v>11</v>
      </c>
      <c r="E57" s="65">
        <f t="shared" si="2"/>
        <v>15</v>
      </c>
      <c r="F57" s="72">
        <f>IF(H57,I57,INDEX(Cherche_Congé!$1:$1048576,affichage!D57,affichage!E57))</f>
        <v>2</v>
      </c>
      <c r="G57" s="72" t="str">
        <f>IF(F57=0,couleur!B$2,INDEX(couleur!$B:$B,affichage!F57))</f>
        <v>&amp;HFFFFFF</v>
      </c>
      <c r="H57" s="82" t="b">
        <v>0</v>
      </c>
      <c r="I57" s="83">
        <v>2</v>
      </c>
    </row>
    <row r="58" spans="1:13" x14ac:dyDescent="0.25">
      <c r="A58" s="72">
        <f t="shared" si="0"/>
        <v>16</v>
      </c>
      <c r="B58" s="72">
        <f t="shared" si="4"/>
        <v>1</v>
      </c>
      <c r="C58" s="72" t="str">
        <f>IF(H58,M58,IF(INDEX(planning!$1:$1048576,affichage!A58,affichage!B58)=0,"",INDEX(planning!$1:$1048576,affichage!A58,affichage!B58)))</f>
        <v>Stéphane B</v>
      </c>
      <c r="D58" s="72">
        <f t="shared" si="3"/>
        <v>12</v>
      </c>
      <c r="E58" s="65">
        <f t="shared" si="2"/>
        <v>8</v>
      </c>
      <c r="F58" s="72">
        <f>IF(H58,I58,INDEX(Cherche_Congé!$1:$1048576,affichage!D58,affichage!E58))</f>
        <v>0</v>
      </c>
      <c r="G58" s="72" t="str">
        <f>IF(F58=0,couleur!B$2,INDEX(couleur!$B:$B,affichage!F58))</f>
        <v>&amp;HFFFFFF</v>
      </c>
      <c r="H58" s="82" t="b">
        <v>0</v>
      </c>
      <c r="I58" s="83">
        <v>0</v>
      </c>
      <c r="M58" s="82" t="s">
        <v>137</v>
      </c>
    </row>
    <row r="59" spans="1:13" x14ac:dyDescent="0.25">
      <c r="A59" s="72">
        <f t="shared" si="0"/>
        <v>16</v>
      </c>
      <c r="B59" s="72">
        <f t="shared" si="4"/>
        <v>4</v>
      </c>
      <c r="C59" s="72" t="str">
        <f>IF(H59,M59,IF(INDEX(planning!$1:$1048576,affichage!A59,affichage!B59)=0,"",INDEX(planning!$1:$1048576,affichage!A59,affichage!B59)))</f>
        <v/>
      </c>
      <c r="D59" s="72">
        <f t="shared" si="3"/>
        <v>12</v>
      </c>
      <c r="E59" s="65">
        <f t="shared" si="2"/>
        <v>9</v>
      </c>
      <c r="F59" s="72">
        <f>IF(H59,I59,INDEX(Cherche_Congé!$1:$1048576,affichage!D59,affichage!E59))</f>
        <v>2</v>
      </c>
      <c r="G59" s="72" t="str">
        <f>IF(F59=0,couleur!B$2,INDEX(couleur!$B:$B,affichage!F59))</f>
        <v>&amp;HFFFFFF</v>
      </c>
      <c r="H59" s="82" t="b">
        <v>0</v>
      </c>
      <c r="I59" s="83">
        <v>2</v>
      </c>
      <c r="M59" s="82" t="s">
        <v>35</v>
      </c>
    </row>
    <row r="60" spans="1:13" x14ac:dyDescent="0.25">
      <c r="A60" s="72">
        <f t="shared" si="0"/>
        <v>16</v>
      </c>
      <c r="B60" s="72">
        <f t="shared" si="4"/>
        <v>5</v>
      </c>
      <c r="C60" s="72" t="str">
        <f>IF(H60,M60,IF(INDEX(planning!$1:$1048576,affichage!A60,affichage!B60)=0,"",INDEX(planning!$1:$1048576,affichage!A60,affichage!B60)))</f>
        <v/>
      </c>
      <c r="D60" s="72">
        <f t="shared" si="3"/>
        <v>12</v>
      </c>
      <c r="E60" s="65">
        <f t="shared" si="2"/>
        <v>10</v>
      </c>
      <c r="F60" s="72">
        <f>IF(H60,I60,INDEX(Cherche_Congé!$1:$1048576,affichage!D60,affichage!E60))</f>
        <v>2</v>
      </c>
      <c r="G60" s="72" t="str">
        <f>IF(F60=0,couleur!B$2,INDEX(couleur!$B:$B,affichage!F60))</f>
        <v>&amp;HFFFFFF</v>
      </c>
      <c r="H60" s="82" t="b">
        <v>0</v>
      </c>
      <c r="I60" s="83">
        <v>2</v>
      </c>
      <c r="M60" s="82" t="s">
        <v>35</v>
      </c>
    </row>
    <row r="61" spans="1:13" x14ac:dyDescent="0.25">
      <c r="A61" s="72">
        <f t="shared" si="0"/>
        <v>16</v>
      </c>
      <c r="B61" s="72">
        <f t="shared" si="4"/>
        <v>6</v>
      </c>
      <c r="C61" s="72" t="str">
        <f>IF(H61,M61,IF(INDEX(planning!$1:$1048576,affichage!A61,affichage!B61)=0,"",INDEX(planning!$1:$1048576,affichage!A61,affichage!B61)))</f>
        <v xml:space="preserve">[ 18-2145]  GS FLAUB MATER - </v>
      </c>
      <c r="D61" s="72">
        <f t="shared" si="3"/>
        <v>12</v>
      </c>
      <c r="E61" s="65">
        <f t="shared" si="2"/>
        <v>11</v>
      </c>
      <c r="F61" s="72">
        <f>IF(H61,I61,INDEX(Cherche_Congé!$1:$1048576,affichage!D61,affichage!E61))</f>
        <v>2</v>
      </c>
      <c r="G61" s="72" t="str">
        <f>IF(F61=0,couleur!B$2,INDEX(couleur!$B:$B,affichage!F61))</f>
        <v>&amp;HFFFFFF</v>
      </c>
      <c r="H61" s="82" t="b">
        <v>0</v>
      </c>
      <c r="I61" s="83">
        <v>2</v>
      </c>
      <c r="M61" s="82" t="s">
        <v>899</v>
      </c>
    </row>
    <row r="62" spans="1:13" x14ac:dyDescent="0.25">
      <c r="A62" s="72">
        <f t="shared" si="0"/>
        <v>16</v>
      </c>
      <c r="B62" s="72">
        <f t="shared" si="4"/>
        <v>7</v>
      </c>
      <c r="C62" s="72" t="str">
        <f>IF(H62,M62,IF(INDEX(planning!$1:$1048576,affichage!A62,affichage!B62)=0,"",INDEX(planning!$1:$1048576,affichage!A62,affichage!B62)))</f>
        <v xml:space="preserve">[ 18-2176]  GS FLAUB MATER - </v>
      </c>
      <c r="D62" s="72">
        <f t="shared" si="3"/>
        <v>12</v>
      </c>
      <c r="E62" s="65">
        <f t="shared" si="2"/>
        <v>12</v>
      </c>
      <c r="F62" s="72">
        <f>IF(H62,I62,INDEX(Cherche_Congé!$1:$1048576,affichage!D62,affichage!E62))</f>
        <v>2</v>
      </c>
      <c r="G62" s="72" t="str">
        <f>IF(F62=0,couleur!B$2,INDEX(couleur!$B:$B,affichage!F62))</f>
        <v>&amp;HFFFFFF</v>
      </c>
      <c r="H62" s="82" t="b">
        <v>0</v>
      </c>
      <c r="I62" s="83">
        <v>2</v>
      </c>
      <c r="M62" s="82" t="s">
        <v>35</v>
      </c>
    </row>
    <row r="63" spans="1:13" x14ac:dyDescent="0.25">
      <c r="A63" s="72">
        <f t="shared" si="0"/>
        <v>16</v>
      </c>
      <c r="B63" s="72">
        <f t="shared" si="4"/>
        <v>8</v>
      </c>
      <c r="C63" s="72" t="str">
        <f>IF(H63,M63,IF(INDEX(planning!$1:$1048576,affichage!A63,affichage!B63)=0,"",INDEX(planning!$1:$1048576,affichage!A63,affichage!B63)))</f>
        <v/>
      </c>
      <c r="D63" s="72">
        <f t="shared" si="3"/>
        <v>12</v>
      </c>
      <c r="E63" s="65">
        <f t="shared" si="2"/>
        <v>13</v>
      </c>
      <c r="F63" s="72">
        <f>IF(H63,I63,INDEX(Cherche_Congé!$1:$1048576,affichage!D63,affichage!E63))</f>
        <v>2</v>
      </c>
      <c r="G63" s="72" t="str">
        <f>IF(F63=0,couleur!B$2,INDEX(couleur!$B:$B,affichage!F63))</f>
        <v>&amp;HFFFFFF</v>
      </c>
      <c r="H63" s="82" t="b">
        <v>0</v>
      </c>
      <c r="I63" s="83">
        <v>2</v>
      </c>
      <c r="M63" s="82" t="s">
        <v>914</v>
      </c>
    </row>
    <row r="64" spans="1:13" x14ac:dyDescent="0.25">
      <c r="A64" s="72">
        <f t="shared" si="0"/>
        <v>16</v>
      </c>
      <c r="B64" s="72">
        <f t="shared" si="4"/>
        <v>9</v>
      </c>
      <c r="C64" s="72" t="str">
        <f>IF(H64,M64,IF(INDEX(planning!$1:$1048576,affichage!A64,affichage!B64)=0,"",INDEX(planning!$1:$1048576,affichage!A64,affichage!B64)))</f>
        <v/>
      </c>
      <c r="D64" s="72">
        <f t="shared" si="3"/>
        <v>12</v>
      </c>
      <c r="E64" s="65">
        <f t="shared" si="2"/>
        <v>14</v>
      </c>
      <c r="F64" s="72">
        <f>IF(H64,I64,INDEX(Cherche_Congé!$1:$1048576,affichage!D64,affichage!E64))</f>
        <v>2</v>
      </c>
      <c r="G64" s="72" t="str">
        <f>IF(F64=0,couleur!B$2,INDEX(couleur!$B:$B,affichage!F64))</f>
        <v>&amp;HFFFFFF</v>
      </c>
      <c r="H64" s="82" t="b">
        <v>0</v>
      </c>
      <c r="I64" s="83">
        <v>2</v>
      </c>
      <c r="M64" s="82" t="s">
        <v>35</v>
      </c>
    </row>
    <row r="65" spans="1:13" x14ac:dyDescent="0.25">
      <c r="A65" s="72">
        <f t="shared" si="0"/>
        <v>16</v>
      </c>
      <c r="B65" s="72">
        <f t="shared" si="4"/>
        <v>10</v>
      </c>
      <c r="C65" s="72" t="str">
        <f>IF(H65,M65,IF(INDEX(planning!$1:$1048576,affichage!A65,affichage!B65)=0,"",INDEX(planning!$1:$1048576,affichage!A65,affichage!B65)))</f>
        <v/>
      </c>
      <c r="D65" s="72">
        <f t="shared" si="3"/>
        <v>12</v>
      </c>
      <c r="E65" s="65">
        <f t="shared" si="2"/>
        <v>15</v>
      </c>
      <c r="F65" s="72">
        <f>IF(H65,I65,INDEX(Cherche_Congé!$1:$1048576,affichage!D65,affichage!E65))</f>
        <v>2</v>
      </c>
      <c r="G65" s="72" t="str">
        <f>IF(F65=0,couleur!B$2,INDEX(couleur!$B:$B,affichage!F65))</f>
        <v>&amp;HFFFFFF</v>
      </c>
      <c r="H65" s="82" t="b">
        <v>0</v>
      </c>
      <c r="I65" s="83">
        <v>2</v>
      </c>
      <c r="M65" s="82" t="s">
        <v>35</v>
      </c>
    </row>
    <row r="66" spans="1:13" x14ac:dyDescent="0.25">
      <c r="A66" s="72">
        <f t="shared" si="0"/>
        <v>17</v>
      </c>
      <c r="B66" s="72">
        <f t="shared" si="4"/>
        <v>1</v>
      </c>
      <c r="C66" s="72" t="str">
        <f>IF(H66,M66,IF(INDEX(planning!$1:$1048576,affichage!A66,affichage!B66)=0,"",INDEX(planning!$1:$1048576,affichage!A66,affichage!B66)))</f>
        <v/>
      </c>
      <c r="D66" s="72">
        <f t="shared" si="3"/>
        <v>13</v>
      </c>
      <c r="E66" s="65">
        <f t="shared" si="2"/>
        <v>8</v>
      </c>
      <c r="F66" s="72">
        <f>IF(H66,I66,INDEX(Cherche_Congé!$1:$1048576,affichage!D66,affichage!E66))</f>
        <v>0</v>
      </c>
      <c r="G66" s="72" t="str">
        <f>IF(F66=0,couleur!B$2,INDEX(couleur!$B:$B,affichage!F66))</f>
        <v>&amp;HFFFFFF</v>
      </c>
      <c r="H66" s="82" t="b">
        <v>0</v>
      </c>
      <c r="I66" s="83">
        <v>0</v>
      </c>
      <c r="M66" s="82" t="s">
        <v>138</v>
      </c>
    </row>
    <row r="67" spans="1:13" x14ac:dyDescent="0.25">
      <c r="A67" s="72">
        <f t="shared" si="0"/>
        <v>17</v>
      </c>
      <c r="B67" s="72">
        <f t="shared" si="4"/>
        <v>4</v>
      </c>
      <c r="C67" s="72" t="str">
        <f>IF(H67,M67,IF(INDEX(planning!$1:$1048576,affichage!A67,affichage!B67)=0,"",INDEX(planning!$1:$1048576,affichage!A67,affichage!B67)))</f>
        <v/>
      </c>
      <c r="D67" s="72">
        <f t="shared" si="3"/>
        <v>13</v>
      </c>
      <c r="E67" s="65">
        <f t="shared" si="2"/>
        <v>9</v>
      </c>
      <c r="F67" s="72">
        <f>IF(H67,I67,INDEX(Cherche_Congé!$1:$1048576,affichage!D67,affichage!E67))</f>
        <v>2</v>
      </c>
      <c r="G67" s="72" t="str">
        <f>IF(F67=0,couleur!B$2,INDEX(couleur!$B:$B,affichage!F67))</f>
        <v>&amp;HFFFFFF</v>
      </c>
      <c r="H67" s="82" t="b">
        <v>0</v>
      </c>
      <c r="I67" s="83">
        <v>2</v>
      </c>
      <c r="M67" s="82" t="s">
        <v>885</v>
      </c>
    </row>
    <row r="68" spans="1:13" x14ac:dyDescent="0.25">
      <c r="A68" s="72">
        <f t="shared" si="0"/>
        <v>17</v>
      </c>
      <c r="B68" s="72">
        <f t="shared" si="4"/>
        <v>5</v>
      </c>
      <c r="C68" s="72" t="str">
        <f>IF(H68,M68,IF(INDEX(planning!$1:$1048576,affichage!A68,affichage!B68)=0,"",INDEX(planning!$1:$1048576,affichage!A68,affichage!B68)))</f>
        <v/>
      </c>
      <c r="D68" s="72">
        <f t="shared" si="3"/>
        <v>13</v>
      </c>
      <c r="E68" s="65">
        <f t="shared" si="2"/>
        <v>10</v>
      </c>
      <c r="F68" s="72">
        <f>IF(H68,I68,INDEX(Cherche_Congé!$1:$1048576,affichage!D68,affichage!E68))</f>
        <v>2</v>
      </c>
      <c r="G68" s="72" t="str">
        <f>IF(F68=0,couleur!B$2,INDEX(couleur!$B:$B,affichage!F68))</f>
        <v>&amp;HFFFFFF</v>
      </c>
      <c r="H68" s="82" t="b">
        <v>0</v>
      </c>
      <c r="I68" s="83">
        <v>2</v>
      </c>
      <c r="M68" s="82" t="s">
        <v>916</v>
      </c>
    </row>
    <row r="69" spans="1:13" x14ac:dyDescent="0.25">
      <c r="A69" s="72">
        <f t="shared" si="0"/>
        <v>17</v>
      </c>
      <c r="B69" s="72">
        <f t="shared" si="4"/>
        <v>6</v>
      </c>
      <c r="C69" s="72" t="str">
        <f>IF(H69,M69,IF(INDEX(planning!$1:$1048576,affichage!A69,affichage!B69)=0,"",INDEX(planning!$1:$1048576,affichage!A69,affichage!B69)))</f>
        <v xml:space="preserve">[ 18-2144]  GS FLAUB MATER  - </v>
      </c>
      <c r="D69" s="72">
        <f t="shared" si="3"/>
        <v>13</v>
      </c>
      <c r="E69" s="65">
        <f t="shared" si="2"/>
        <v>11</v>
      </c>
      <c r="F69" s="72">
        <f>IF(H69,I69,INDEX(Cherche_Congé!$1:$1048576,affichage!D69,affichage!E69))</f>
        <v>2</v>
      </c>
      <c r="G69" s="72" t="str">
        <f>IF(F69=0,couleur!B$2,INDEX(couleur!$B:$B,affichage!F69))</f>
        <v>&amp;HFFFFFF</v>
      </c>
      <c r="H69" s="82" t="b">
        <v>0</v>
      </c>
      <c r="I69" s="83">
        <v>2</v>
      </c>
      <c r="M69" s="82" t="s">
        <v>894</v>
      </c>
    </row>
    <row r="70" spans="1:13" x14ac:dyDescent="0.25">
      <c r="A70" s="72">
        <f t="shared" si="0"/>
        <v>17</v>
      </c>
      <c r="B70" s="72">
        <f t="shared" si="4"/>
        <v>7</v>
      </c>
      <c r="C70" s="72" t="str">
        <f>IF(H70,M70,IF(INDEX(planning!$1:$1048576,affichage!A70,affichage!B70)=0,"",INDEX(planning!$1:$1048576,affichage!A70,affichage!B70)))</f>
        <v/>
      </c>
      <c r="D70" s="72">
        <f t="shared" si="3"/>
        <v>13</v>
      </c>
      <c r="E70" s="65">
        <f t="shared" si="2"/>
        <v>12</v>
      </c>
      <c r="F70" s="72">
        <f>IF(H70,I70,INDEX(Cherche_Congé!$1:$1048576,affichage!D70,affichage!E70))</f>
        <v>2</v>
      </c>
      <c r="G70" s="72" t="str">
        <f>IF(F70=0,couleur!B$2,INDEX(couleur!$B:$B,affichage!F70))</f>
        <v>&amp;HFFFFFF</v>
      </c>
      <c r="H70" s="82" t="b">
        <v>0</v>
      </c>
      <c r="I70" s="83">
        <v>2</v>
      </c>
      <c r="M70" s="82" t="s">
        <v>35</v>
      </c>
    </row>
    <row r="71" spans="1:13" x14ac:dyDescent="0.25">
      <c r="A71" s="72">
        <f t="shared" si="0"/>
        <v>17</v>
      </c>
      <c r="B71" s="72">
        <f t="shared" si="4"/>
        <v>8</v>
      </c>
      <c r="C71" s="72" t="str">
        <f>IF(H71,M71,IF(INDEX(planning!$1:$1048576,affichage!A71,affichage!B71)=0,"",INDEX(planning!$1:$1048576,affichage!A71,affichage!B71)))</f>
        <v/>
      </c>
      <c r="D71" s="72">
        <f t="shared" si="3"/>
        <v>13</v>
      </c>
      <c r="E71" s="65">
        <f t="shared" si="2"/>
        <v>13</v>
      </c>
      <c r="F71" s="72">
        <f>IF(H71,I71,INDEX(Cherche_Congé!$1:$1048576,affichage!D71,affichage!E71))</f>
        <v>2</v>
      </c>
      <c r="G71" s="72" t="str">
        <f>IF(F71=0,couleur!B$2,INDEX(couleur!$B:$B,affichage!F71))</f>
        <v>&amp;HFFFFFF</v>
      </c>
      <c r="H71" s="82" t="b">
        <v>0</v>
      </c>
      <c r="I71" s="83">
        <v>2</v>
      </c>
      <c r="M71" s="82" t="s">
        <v>918</v>
      </c>
    </row>
    <row r="72" spans="1:13" x14ac:dyDescent="0.25">
      <c r="A72" s="72">
        <f t="shared" si="0"/>
        <v>17</v>
      </c>
      <c r="B72" s="72">
        <f t="shared" si="4"/>
        <v>9</v>
      </c>
      <c r="C72" s="72" t="str">
        <f>IF(H72,M72,IF(INDEX(planning!$1:$1048576,affichage!A72,affichage!B72)=0,"",INDEX(planning!$1:$1048576,affichage!A72,affichage!B72)))</f>
        <v/>
      </c>
      <c r="D72" s="72">
        <f t="shared" si="3"/>
        <v>13</v>
      </c>
      <c r="E72" s="65">
        <f t="shared" si="2"/>
        <v>14</v>
      </c>
      <c r="F72" s="72">
        <f>IF(H72,I72,INDEX(Cherche_Congé!$1:$1048576,affichage!D72,affichage!E72))</f>
        <v>2</v>
      </c>
      <c r="G72" s="72" t="str">
        <f>IF(F72=0,couleur!B$2,INDEX(couleur!$B:$B,affichage!F72))</f>
        <v>&amp;HFFFFFF</v>
      </c>
      <c r="H72" s="82" t="b">
        <v>0</v>
      </c>
      <c r="I72" s="83">
        <v>2</v>
      </c>
      <c r="M72" s="82" t="s">
        <v>35</v>
      </c>
    </row>
    <row r="73" spans="1:13" x14ac:dyDescent="0.25">
      <c r="A73" s="72">
        <f t="shared" si="0"/>
        <v>17</v>
      </c>
      <c r="B73" s="72">
        <f t="shared" si="4"/>
        <v>10</v>
      </c>
      <c r="C73" s="72" t="str">
        <f>IF(H73,M73,IF(INDEX(planning!$1:$1048576,affichage!A73,affichage!B73)=0,"",INDEX(planning!$1:$1048576,affichage!A73,affichage!B73)))</f>
        <v/>
      </c>
      <c r="D73" s="72">
        <f t="shared" si="3"/>
        <v>13</v>
      </c>
      <c r="E73" s="65">
        <f t="shared" si="2"/>
        <v>15</v>
      </c>
      <c r="F73" s="72">
        <f>IF(H73,I73,INDEX(Cherche_Congé!$1:$1048576,affichage!D73,affichage!E73))</f>
        <v>2</v>
      </c>
      <c r="G73" s="72" t="str">
        <f>IF(F73=0,couleur!B$2,INDEX(couleur!$B:$B,affichage!F73))</f>
        <v>&amp;HFFFFFF</v>
      </c>
      <c r="H73" s="82" t="b">
        <v>0</v>
      </c>
      <c r="I73" s="83">
        <v>2</v>
      </c>
    </row>
    <row r="74" spans="1:13" x14ac:dyDescent="0.25">
      <c r="A74" s="72">
        <f t="shared" si="0"/>
        <v>18</v>
      </c>
      <c r="B74" s="72">
        <f t="shared" si="4"/>
        <v>1</v>
      </c>
      <c r="C74" s="72" t="str">
        <f>IF(H74,M74,IF(INDEX(planning!$1:$1048576,affichage!A74,affichage!B74)=0,"",INDEX(planning!$1:$1048576,affichage!A74,affichage!B74)))</f>
        <v>Eddy</v>
      </c>
      <c r="D74" s="72">
        <f t="shared" si="3"/>
        <v>14</v>
      </c>
      <c r="E74" s="65">
        <f t="shared" si="2"/>
        <v>8</v>
      </c>
      <c r="F74" s="72">
        <f>IF(H74,I74,INDEX(Cherche_Congé!$1:$1048576,affichage!D74,affichage!E74))</f>
        <v>0</v>
      </c>
      <c r="G74" s="72" t="str">
        <f>IF(F74=0,couleur!B$2,INDEX(couleur!$B:$B,affichage!F74))</f>
        <v>&amp;HFFFFFF</v>
      </c>
      <c r="H74" s="82" t="b">
        <v>0</v>
      </c>
      <c r="I74" s="83">
        <v>0</v>
      </c>
      <c r="M74" s="82" t="s">
        <v>139</v>
      </c>
    </row>
    <row r="75" spans="1:13" x14ac:dyDescent="0.25">
      <c r="A75" s="72">
        <f t="shared" ref="A75:A138" si="5">A67+1</f>
        <v>18</v>
      </c>
      <c r="B75" s="72">
        <f t="shared" ref="B75:B138" si="6">B67</f>
        <v>4</v>
      </c>
      <c r="C75" s="72" t="str">
        <f>IF(H75,M75,IF(INDEX(planning!$1:$1048576,affichage!A75,affichage!B75)=0,"",INDEX(planning!$1:$1048576,affichage!A75,affichage!B75)))</f>
        <v xml:space="preserve">[ CONGÉ]  du 26 dec au 4 janv - </v>
      </c>
      <c r="D75" s="72">
        <f t="shared" si="3"/>
        <v>14</v>
      </c>
      <c r="E75" s="65">
        <f t="shared" ref="E75:E138" si="7">E67</f>
        <v>9</v>
      </c>
      <c r="F75" s="72">
        <f>IF(H75,I75,INDEX(Cherche_Congé!$1:$1048576,affichage!D75,affichage!E75))</f>
        <v>36</v>
      </c>
      <c r="G75" s="72" t="str">
        <f>IF(F75=0,couleur!B$2,INDEX(couleur!$B:$B,affichage!F75))</f>
        <v>&amp;H99FFFF</v>
      </c>
      <c r="H75" s="82" t="b">
        <v>0</v>
      </c>
      <c r="I75" s="83">
        <v>36</v>
      </c>
    </row>
    <row r="76" spans="1:13" x14ac:dyDescent="0.25">
      <c r="A76" s="72">
        <f t="shared" si="5"/>
        <v>18</v>
      </c>
      <c r="B76" s="72">
        <f t="shared" si="6"/>
        <v>5</v>
      </c>
      <c r="C76" s="72" t="str">
        <f>IF(H76,M76,IF(INDEX(planning!$1:$1048576,affichage!A76,affichage!B76)=0,"",INDEX(planning!$1:$1048576,affichage!A76,affichage!B76)))</f>
        <v xml:space="preserve">[ CONGÉ]  du 26 dec au 4 janv - </v>
      </c>
      <c r="D76" s="72">
        <f t="shared" ref="D76:D139" si="8">D68+1</f>
        <v>14</v>
      </c>
      <c r="E76" s="65">
        <f t="shared" si="7"/>
        <v>10</v>
      </c>
      <c r="F76" s="72">
        <f>IF(H76,I76,INDEX(Cherche_Congé!$1:$1048576,affichage!D76,affichage!E76))</f>
        <v>36</v>
      </c>
      <c r="G76" s="72" t="str">
        <f>IF(F76=0,couleur!B$2,INDEX(couleur!$B:$B,affichage!F76))</f>
        <v>&amp;H99FFFF</v>
      </c>
      <c r="H76" s="82" t="b">
        <v>0</v>
      </c>
      <c r="I76" s="83">
        <v>36</v>
      </c>
      <c r="M76" s="82" t="s">
        <v>35</v>
      </c>
    </row>
    <row r="77" spans="1:13" x14ac:dyDescent="0.25">
      <c r="A77" s="72">
        <f t="shared" si="5"/>
        <v>18</v>
      </c>
      <c r="B77" s="72">
        <f t="shared" si="6"/>
        <v>6</v>
      </c>
      <c r="C77" s="72" t="str">
        <f>IF(H77,M77,IF(INDEX(planning!$1:$1048576,affichage!A77,affichage!B77)=0,"",INDEX(planning!$1:$1048576,affichage!A77,affichage!B77)))</f>
        <v xml:space="preserve">[ CONGÉ]  du 26 dec au 4 janv - </v>
      </c>
      <c r="D77" s="72">
        <f t="shared" si="8"/>
        <v>14</v>
      </c>
      <c r="E77" s="65">
        <f t="shared" si="7"/>
        <v>11</v>
      </c>
      <c r="F77" s="72">
        <f>IF(H77,I77,INDEX(Cherche_Congé!$1:$1048576,affichage!D77,affichage!E77))</f>
        <v>36</v>
      </c>
      <c r="G77" s="72" t="str">
        <f>IF(F77=0,couleur!B$2,INDEX(couleur!$B:$B,affichage!F77))</f>
        <v>&amp;H99FFFF</v>
      </c>
      <c r="H77" s="82" t="b">
        <v>0</v>
      </c>
      <c r="I77" s="83">
        <v>36</v>
      </c>
      <c r="M77" s="82" t="s">
        <v>895</v>
      </c>
    </row>
    <row r="78" spans="1:13" x14ac:dyDescent="0.25">
      <c r="A78" s="72">
        <f t="shared" si="5"/>
        <v>18</v>
      </c>
      <c r="B78" s="72">
        <f t="shared" si="6"/>
        <v>7</v>
      </c>
      <c r="C78" s="72" t="str">
        <f>IF(H78,M78,IF(INDEX(planning!$1:$1048576,affichage!A78,affichage!B78)=0,"",INDEX(planning!$1:$1048576,affichage!A78,affichage!B78)))</f>
        <v xml:space="preserve">[ CONGÉ]  du 26 dec au 4 janv - </v>
      </c>
      <c r="D78" s="72">
        <f t="shared" si="8"/>
        <v>14</v>
      </c>
      <c r="E78" s="65">
        <f t="shared" si="7"/>
        <v>12</v>
      </c>
      <c r="F78" s="72">
        <f>IF(H78,I78,INDEX(Cherche_Congé!$1:$1048576,affichage!D78,affichage!E78))</f>
        <v>36</v>
      </c>
      <c r="G78" s="72" t="str">
        <f>IF(F78=0,couleur!B$2,INDEX(couleur!$B:$B,affichage!F78))</f>
        <v>&amp;H99FFFF</v>
      </c>
      <c r="H78" s="82" t="b">
        <v>0</v>
      </c>
      <c r="I78" s="83">
        <v>36</v>
      </c>
      <c r="M78" s="82" t="s">
        <v>889</v>
      </c>
    </row>
    <row r="79" spans="1:13" x14ac:dyDescent="0.25">
      <c r="A79" s="72">
        <f t="shared" si="5"/>
        <v>18</v>
      </c>
      <c r="B79" s="72">
        <f t="shared" si="6"/>
        <v>8</v>
      </c>
      <c r="C79" s="72" t="str">
        <f>IF(H79,M79,IF(INDEX(planning!$1:$1048576,affichage!A79,affichage!B79)=0,"",INDEX(planning!$1:$1048576,affichage!A79,affichage!B79)))</f>
        <v xml:space="preserve">[ CONGÉ]  du 26 dec au 4 janv - </v>
      </c>
      <c r="D79" s="72">
        <f t="shared" si="8"/>
        <v>14</v>
      </c>
      <c r="E79" s="65">
        <f t="shared" si="7"/>
        <v>13</v>
      </c>
      <c r="F79" s="72">
        <f>IF(H79,I79,INDEX(Cherche_Congé!$1:$1048576,affichage!D79,affichage!E79))</f>
        <v>36</v>
      </c>
      <c r="G79" s="72" t="str">
        <f>IF(F79=0,couleur!B$2,INDEX(couleur!$B:$B,affichage!F79))</f>
        <v>&amp;H99FFFF</v>
      </c>
      <c r="H79" s="82" t="b">
        <v>0</v>
      </c>
      <c r="I79" s="83">
        <v>36</v>
      </c>
      <c r="M79" s="82" t="s">
        <v>914</v>
      </c>
    </row>
    <row r="80" spans="1:13" x14ac:dyDescent="0.25">
      <c r="A80" s="72">
        <f t="shared" si="5"/>
        <v>18</v>
      </c>
      <c r="B80" s="72">
        <f t="shared" si="6"/>
        <v>9</v>
      </c>
      <c r="C80" s="72" t="str">
        <f>IF(H80,M80,IF(INDEX(planning!$1:$1048576,affichage!A80,affichage!B80)=0,"",INDEX(planning!$1:$1048576,affichage!A80,affichage!B80)))</f>
        <v/>
      </c>
      <c r="D80" s="72">
        <f t="shared" si="8"/>
        <v>14</v>
      </c>
      <c r="E80" s="65">
        <f t="shared" si="7"/>
        <v>14</v>
      </c>
      <c r="F80" s="72">
        <f>IF(H80,I80,INDEX(Cherche_Congé!$1:$1048576,affichage!D80,affichage!E80))</f>
        <v>2</v>
      </c>
      <c r="G80" s="72" t="str">
        <f>IF(F80=0,couleur!B$2,INDEX(couleur!$B:$B,affichage!F80))</f>
        <v>&amp;HFFFFFF</v>
      </c>
      <c r="H80" s="82" t="b">
        <v>0</v>
      </c>
      <c r="I80" s="83">
        <v>2</v>
      </c>
      <c r="M80" s="82" t="s">
        <v>35</v>
      </c>
    </row>
    <row r="81" spans="1:13" x14ac:dyDescent="0.25">
      <c r="A81" s="72">
        <f t="shared" si="5"/>
        <v>18</v>
      </c>
      <c r="B81" s="72">
        <f t="shared" si="6"/>
        <v>10</v>
      </c>
      <c r="C81" s="72" t="str">
        <f>IF(H81,M81,IF(INDEX(planning!$1:$1048576,affichage!A81,affichage!B81)=0,"",INDEX(planning!$1:$1048576,affichage!A81,affichage!B81)))</f>
        <v/>
      </c>
      <c r="D81" s="72">
        <f t="shared" si="8"/>
        <v>14</v>
      </c>
      <c r="E81" s="65">
        <f t="shared" si="7"/>
        <v>15</v>
      </c>
      <c r="F81" s="72">
        <f>IF(H81,I81,INDEX(Cherche_Congé!$1:$1048576,affichage!D81,affichage!E81))</f>
        <v>2</v>
      </c>
      <c r="G81" s="72" t="str">
        <f>IF(F81=0,couleur!B$2,INDEX(couleur!$B:$B,affichage!F81))</f>
        <v>&amp;HFFFFFF</v>
      </c>
      <c r="H81" s="82" t="b">
        <v>0</v>
      </c>
      <c r="I81" s="83">
        <v>2</v>
      </c>
    </row>
    <row r="82" spans="1:13" x14ac:dyDescent="0.25">
      <c r="A82" s="72">
        <f t="shared" si="5"/>
        <v>19</v>
      </c>
      <c r="B82" s="72">
        <f t="shared" si="6"/>
        <v>1</v>
      </c>
      <c r="C82" s="72" t="str">
        <f>IF(H82,M82,IF(INDEX(planning!$1:$1048576,affichage!A82,affichage!B82)=0,"",INDEX(planning!$1:$1048576,affichage!A82,affichage!B82)))</f>
        <v>Stéphane T</v>
      </c>
      <c r="D82" s="72">
        <f t="shared" si="8"/>
        <v>15</v>
      </c>
      <c r="E82" s="65">
        <f t="shared" si="7"/>
        <v>8</v>
      </c>
      <c r="F82" s="72">
        <f>IF(H82,I82,INDEX(Cherche_Congé!$1:$1048576,affichage!D82,affichage!E82))</f>
        <v>0</v>
      </c>
      <c r="G82" s="72" t="str">
        <f>IF(F82=0,couleur!B$2,INDEX(couleur!$B:$B,affichage!F82))</f>
        <v>&amp;HFFFFFF</v>
      </c>
      <c r="H82" s="82" t="b">
        <v>0</v>
      </c>
      <c r="I82" s="83">
        <v>0</v>
      </c>
    </row>
    <row r="83" spans="1:13" x14ac:dyDescent="0.25">
      <c r="A83" s="72">
        <f t="shared" si="5"/>
        <v>19</v>
      </c>
      <c r="B83" s="72">
        <f t="shared" si="6"/>
        <v>4</v>
      </c>
      <c r="C83" s="72" t="str">
        <f>IF(H83,M83,IF(INDEX(planning!$1:$1048576,affichage!A83,affichage!B83)=0,"",INDEX(planning!$1:$1048576,affichage!A83,affichage!B83)))</f>
        <v/>
      </c>
      <c r="D83" s="72">
        <f t="shared" si="8"/>
        <v>15</v>
      </c>
      <c r="E83" s="65">
        <f t="shared" si="7"/>
        <v>9</v>
      </c>
      <c r="F83" s="72">
        <f>IF(H83,I83,INDEX(Cherche_Congé!$1:$1048576,affichage!D83,affichage!E83))</f>
        <v>2</v>
      </c>
      <c r="G83" s="72" t="str">
        <f>IF(F83=0,couleur!B$2,INDEX(couleur!$B:$B,affichage!F83))</f>
        <v>&amp;HFFFFFF</v>
      </c>
      <c r="H83" s="82" t="b">
        <v>0</v>
      </c>
      <c r="I83" s="83">
        <v>2</v>
      </c>
    </row>
    <row r="84" spans="1:13" x14ac:dyDescent="0.25">
      <c r="A84" s="72">
        <f t="shared" si="5"/>
        <v>19</v>
      </c>
      <c r="B84" s="72">
        <f t="shared" si="6"/>
        <v>5</v>
      </c>
      <c r="C84" s="72" t="str">
        <f>IF(H84,M84,IF(INDEX(planning!$1:$1048576,affichage!A84,affichage!B84)=0,"",INDEX(planning!$1:$1048576,affichage!A84,affichage!B84)))</f>
        <v/>
      </c>
      <c r="D84" s="72">
        <f t="shared" si="8"/>
        <v>15</v>
      </c>
      <c r="E84" s="65">
        <f t="shared" si="7"/>
        <v>10</v>
      </c>
      <c r="F84" s="72">
        <f>IF(H84,I84,INDEX(Cherche_Congé!$1:$1048576,affichage!D84,affichage!E84))</f>
        <v>2</v>
      </c>
      <c r="G84" s="72" t="str">
        <f>IF(F84=0,couleur!B$2,INDEX(couleur!$B:$B,affichage!F84))</f>
        <v>&amp;HFFFFFF</v>
      </c>
      <c r="H84" s="82" t="b">
        <v>0</v>
      </c>
      <c r="I84" s="83">
        <v>2</v>
      </c>
      <c r="M84" s="82" t="s">
        <v>35</v>
      </c>
    </row>
    <row r="85" spans="1:13" x14ac:dyDescent="0.25">
      <c r="A85" s="72">
        <f t="shared" si="5"/>
        <v>19</v>
      </c>
      <c r="B85" s="72">
        <f t="shared" si="6"/>
        <v>6</v>
      </c>
      <c r="C85" s="72" t="str">
        <f>IF(H85,M85,IF(INDEX(planning!$1:$1048576,affichage!A85,affichage!B85)=0,"",INDEX(planning!$1:$1048576,affichage!A85,affichage!B85)))</f>
        <v xml:space="preserve">[ 18-2171 ]  GS FLAUB MATER - </v>
      </c>
      <c r="D85" s="72">
        <f t="shared" si="8"/>
        <v>15</v>
      </c>
      <c r="E85" s="65">
        <f t="shared" si="7"/>
        <v>11</v>
      </c>
      <c r="F85" s="72">
        <f>IF(H85,I85,INDEX(Cherche_Congé!$1:$1048576,affichage!D85,affichage!E85))</f>
        <v>2</v>
      </c>
      <c r="G85" s="72" t="str">
        <f>IF(F85=0,couleur!B$2,INDEX(couleur!$B:$B,affichage!F85))</f>
        <v>&amp;HFFFFFF</v>
      </c>
      <c r="H85" s="82" t="b">
        <v>0</v>
      </c>
      <c r="I85" s="83">
        <v>2</v>
      </c>
      <c r="M85" s="82" t="s">
        <v>896</v>
      </c>
    </row>
    <row r="86" spans="1:13" x14ac:dyDescent="0.25">
      <c r="A86" s="72">
        <f t="shared" si="5"/>
        <v>19</v>
      </c>
      <c r="B86" s="72">
        <f t="shared" si="6"/>
        <v>7</v>
      </c>
      <c r="C86" s="72" t="str">
        <f>IF(H86,M86,IF(INDEX(planning!$1:$1048576,affichage!A86,affichage!B86)=0,"",INDEX(planning!$1:$1048576,affichage!A86,affichage!B86)))</f>
        <v/>
      </c>
      <c r="D86" s="72">
        <f t="shared" si="8"/>
        <v>15</v>
      </c>
      <c r="E86" s="65">
        <f t="shared" si="7"/>
        <v>12</v>
      </c>
      <c r="F86" s="72">
        <f>IF(H86,I86,INDEX(Cherche_Congé!$1:$1048576,affichage!D86,affichage!E86))</f>
        <v>2</v>
      </c>
      <c r="G86" s="72" t="str">
        <f>IF(F86=0,couleur!B$2,INDEX(couleur!$B:$B,affichage!F86))</f>
        <v>&amp;HFFFFFF</v>
      </c>
      <c r="H86" s="82" t="b">
        <v>0</v>
      </c>
      <c r="I86" s="83">
        <v>2</v>
      </c>
    </row>
    <row r="87" spans="1:13" x14ac:dyDescent="0.25">
      <c r="A87" s="72">
        <f t="shared" si="5"/>
        <v>19</v>
      </c>
      <c r="B87" s="72">
        <f t="shared" si="6"/>
        <v>8</v>
      </c>
      <c r="C87" s="72" t="str">
        <f>IF(H87,M87,IF(INDEX(planning!$1:$1048576,affichage!A87,affichage!B87)=0,"",INDEX(planning!$1:$1048576,affichage!A87,affichage!B87)))</f>
        <v/>
      </c>
      <c r="D87" s="72">
        <f t="shared" si="8"/>
        <v>15</v>
      </c>
      <c r="E87" s="65">
        <f t="shared" si="7"/>
        <v>13</v>
      </c>
      <c r="F87" s="72">
        <f>IF(H87,I87,INDEX(Cherche_Congé!$1:$1048576,affichage!D87,affichage!E87))</f>
        <v>2</v>
      </c>
      <c r="G87" s="72" t="str">
        <f>IF(F87=0,couleur!B$2,INDEX(couleur!$B:$B,affichage!F87))</f>
        <v>&amp;HFFFFFF</v>
      </c>
      <c r="H87" s="82" t="b">
        <v>0</v>
      </c>
      <c r="I87" s="83">
        <v>2</v>
      </c>
      <c r="M87" s="82" t="s">
        <v>918</v>
      </c>
    </row>
    <row r="88" spans="1:13" x14ac:dyDescent="0.25">
      <c r="A88" s="72">
        <f t="shared" si="5"/>
        <v>19</v>
      </c>
      <c r="B88" s="72">
        <f t="shared" si="6"/>
        <v>9</v>
      </c>
      <c r="C88" s="72" t="str">
        <f>IF(H88,M88,IF(INDEX(planning!$1:$1048576,affichage!A88,affichage!B88)=0,"",INDEX(planning!$1:$1048576,affichage!A88,affichage!B88)))</f>
        <v/>
      </c>
      <c r="D88" s="72">
        <f t="shared" si="8"/>
        <v>15</v>
      </c>
      <c r="E88" s="65">
        <f t="shared" si="7"/>
        <v>14</v>
      </c>
      <c r="F88" s="72">
        <f>IF(H88,I88,INDEX(Cherche_Congé!$1:$1048576,affichage!D88,affichage!E88))</f>
        <v>2</v>
      </c>
      <c r="G88" s="72" t="str">
        <f>IF(F88=0,couleur!B$2,INDEX(couleur!$B:$B,affichage!F88))</f>
        <v>&amp;HFFFFFF</v>
      </c>
      <c r="H88" s="82" t="b">
        <v>0</v>
      </c>
      <c r="I88" s="83">
        <v>2</v>
      </c>
      <c r="M88" s="82" t="s">
        <v>35</v>
      </c>
    </row>
    <row r="89" spans="1:13" x14ac:dyDescent="0.25">
      <c r="A89" s="72">
        <f t="shared" si="5"/>
        <v>19</v>
      </c>
      <c r="B89" s="72">
        <f t="shared" si="6"/>
        <v>10</v>
      </c>
      <c r="C89" s="72" t="str">
        <f>IF(H89,M89,IF(INDEX(planning!$1:$1048576,affichage!A89,affichage!B89)=0,"",INDEX(planning!$1:$1048576,affichage!A89,affichage!B89)))</f>
        <v/>
      </c>
      <c r="D89" s="72">
        <f t="shared" si="8"/>
        <v>15</v>
      </c>
      <c r="E89" s="65">
        <f t="shared" si="7"/>
        <v>15</v>
      </c>
      <c r="F89" s="72">
        <f>IF(H89,I89,INDEX(Cherche_Congé!$1:$1048576,affichage!D89,affichage!E89))</f>
        <v>2</v>
      </c>
      <c r="G89" s="72" t="str">
        <f>IF(F89=0,couleur!B$2,INDEX(couleur!$B:$B,affichage!F89))</f>
        <v>&amp;HFFFFFF</v>
      </c>
      <c r="H89" s="82" t="b">
        <v>0</v>
      </c>
      <c r="I89" s="83">
        <v>2</v>
      </c>
    </row>
    <row r="90" spans="1:13" x14ac:dyDescent="0.25">
      <c r="A90" s="72">
        <f t="shared" si="5"/>
        <v>20</v>
      </c>
      <c r="B90" s="72">
        <f t="shared" si="6"/>
        <v>1</v>
      </c>
      <c r="C90" s="72" t="str">
        <f>IF(H90,M90,IF(INDEX(planning!$1:$1048576,affichage!A90,affichage!B90)=0,"",INDEX(planning!$1:$1048576,affichage!A90,affichage!B90)))</f>
        <v>Yoan</v>
      </c>
      <c r="D90" s="72">
        <f t="shared" si="8"/>
        <v>16</v>
      </c>
      <c r="E90" s="65">
        <f t="shared" si="7"/>
        <v>8</v>
      </c>
      <c r="F90" s="72">
        <f>IF(H90,I90,INDEX(Cherche_Congé!$1:$1048576,affichage!D90,affichage!E90))</f>
        <v>0</v>
      </c>
      <c r="G90" s="72" t="str">
        <f>IF(F90=0,couleur!B$2,INDEX(couleur!$B:$B,affichage!F90))</f>
        <v>&amp;HFFFFFF</v>
      </c>
      <c r="H90" s="82" t="b">
        <v>0</v>
      </c>
      <c r="I90" s="83">
        <v>0</v>
      </c>
    </row>
    <row r="91" spans="1:13" x14ac:dyDescent="0.25">
      <c r="A91" s="72">
        <f t="shared" si="5"/>
        <v>20</v>
      </c>
      <c r="B91" s="72">
        <f t="shared" si="6"/>
        <v>4</v>
      </c>
      <c r="C91" s="72" t="str">
        <f>IF(H91,M91,IF(INDEX(planning!$1:$1048576,affichage!A91,affichage!B91)=0,"",INDEX(planning!$1:$1048576,affichage!A91,affichage!B91)))</f>
        <v xml:space="preserve">[ CONGÉ]  du 31 dec au 2 janv - </v>
      </c>
      <c r="D91" s="72">
        <f t="shared" si="8"/>
        <v>16</v>
      </c>
      <c r="E91" s="65">
        <f t="shared" si="7"/>
        <v>9</v>
      </c>
      <c r="F91" s="72">
        <f>IF(H91,I91,INDEX(Cherche_Congé!$1:$1048576,affichage!D91,affichage!E91))</f>
        <v>36</v>
      </c>
      <c r="G91" s="72" t="str">
        <f>IF(F91=0,couleur!B$2,INDEX(couleur!$B:$B,affichage!F91))</f>
        <v>&amp;H99FFFF</v>
      </c>
      <c r="H91" s="82" t="b">
        <v>0</v>
      </c>
      <c r="I91" s="83">
        <v>36</v>
      </c>
    </row>
    <row r="92" spans="1:13" x14ac:dyDescent="0.25">
      <c r="A92" s="72">
        <f t="shared" si="5"/>
        <v>20</v>
      </c>
      <c r="B92" s="72">
        <f t="shared" si="6"/>
        <v>5</v>
      </c>
      <c r="C92" s="72" t="str">
        <f>IF(H92,M92,IF(INDEX(planning!$1:$1048576,affichage!A92,affichage!B92)=0,"",INDEX(planning!$1:$1048576,affichage!A92,affichage!B92)))</f>
        <v xml:space="preserve">[ CONGÉ]  du 31 dec au 2 janv - </v>
      </c>
      <c r="D92" s="72">
        <f t="shared" si="8"/>
        <v>16</v>
      </c>
      <c r="E92" s="65">
        <f t="shared" si="7"/>
        <v>10</v>
      </c>
      <c r="F92" s="72">
        <f>IF(H92,I92,INDEX(Cherche_Congé!$1:$1048576,affichage!D92,affichage!E92))</f>
        <v>36</v>
      </c>
      <c r="G92" s="72" t="str">
        <f>IF(F92=0,couleur!B$2,INDEX(couleur!$B:$B,affichage!F92))</f>
        <v>&amp;H99FFFF</v>
      </c>
      <c r="H92" s="82" t="b">
        <v>0</v>
      </c>
      <c r="I92" s="83">
        <v>36</v>
      </c>
    </row>
    <row r="93" spans="1:13" x14ac:dyDescent="0.25">
      <c r="A93" s="72">
        <f t="shared" si="5"/>
        <v>20</v>
      </c>
      <c r="B93" s="72">
        <f t="shared" si="6"/>
        <v>6</v>
      </c>
      <c r="C93" s="72" t="str">
        <f>IF(H93,M93,IF(INDEX(planning!$1:$1048576,affichage!A93,affichage!B93)=0,"",INDEX(planning!$1:$1048576,affichage!A93,affichage!B93)))</f>
        <v xml:space="preserve">[ CONGÉ]  du 31 dec au 2 janv - </v>
      </c>
      <c r="D93" s="72">
        <f t="shared" si="8"/>
        <v>16</v>
      </c>
      <c r="E93" s="65">
        <f t="shared" si="7"/>
        <v>11</v>
      </c>
      <c r="F93" s="72">
        <f>IF(H93,I93,INDEX(Cherche_Congé!$1:$1048576,affichage!D93,affichage!E93))</f>
        <v>36</v>
      </c>
      <c r="G93" s="72" t="str">
        <f>IF(F93=0,couleur!B$2,INDEX(couleur!$B:$B,affichage!F93))</f>
        <v>&amp;H99FFFF</v>
      </c>
      <c r="H93" s="82" t="b">
        <v>0</v>
      </c>
      <c r="I93" s="83">
        <v>36</v>
      </c>
      <c r="M93" s="82" t="s">
        <v>897</v>
      </c>
    </row>
    <row r="94" spans="1:13" x14ac:dyDescent="0.25">
      <c r="A94" s="72">
        <f t="shared" si="5"/>
        <v>20</v>
      </c>
      <c r="B94" s="72">
        <f t="shared" si="6"/>
        <v>7</v>
      </c>
      <c r="C94" s="72" t="str">
        <f>IF(H94,M94,IF(INDEX(planning!$1:$1048576,affichage!A94,affichage!B94)=0,"",INDEX(planning!$1:$1048576,affichage!A94,affichage!B94)))</f>
        <v/>
      </c>
      <c r="D94" s="72">
        <f t="shared" si="8"/>
        <v>16</v>
      </c>
      <c r="E94" s="65">
        <f t="shared" si="7"/>
        <v>12</v>
      </c>
      <c r="F94" s="72">
        <f>IF(H94,I94,INDEX(Cherche_Congé!$1:$1048576,affichage!D94,affichage!E94))</f>
        <v>2</v>
      </c>
      <c r="G94" s="72" t="str">
        <f>IF(F94=0,couleur!B$2,INDEX(couleur!$B:$B,affichage!F94))</f>
        <v>&amp;HFFFFFF</v>
      </c>
      <c r="H94" s="82" t="b">
        <v>0</v>
      </c>
      <c r="I94" s="83">
        <v>2</v>
      </c>
    </row>
    <row r="95" spans="1:13" x14ac:dyDescent="0.25">
      <c r="A95" s="72">
        <f t="shared" si="5"/>
        <v>20</v>
      </c>
      <c r="B95" s="72">
        <f t="shared" si="6"/>
        <v>8</v>
      </c>
      <c r="C95" s="72" t="str">
        <f>IF(H95,M95,IF(INDEX(planning!$1:$1048576,affichage!A95,affichage!B95)=0,"",INDEX(planning!$1:$1048576,affichage!A95,affichage!B95)))</f>
        <v/>
      </c>
      <c r="D95" s="72">
        <f t="shared" si="8"/>
        <v>16</v>
      </c>
      <c r="E95" s="65">
        <f t="shared" si="7"/>
        <v>13</v>
      </c>
      <c r="F95" s="72">
        <f>IF(H95,I95,INDEX(Cherche_Congé!$1:$1048576,affichage!D95,affichage!E95))</f>
        <v>2</v>
      </c>
      <c r="G95" s="72" t="str">
        <f>IF(F95=0,couleur!B$2,INDEX(couleur!$B:$B,affichage!F95))</f>
        <v>&amp;HFFFFFF</v>
      </c>
      <c r="H95" s="82" t="b">
        <v>0</v>
      </c>
      <c r="I95" s="83">
        <v>2</v>
      </c>
      <c r="M95" s="82" t="s">
        <v>914</v>
      </c>
    </row>
    <row r="96" spans="1:13" x14ac:dyDescent="0.25">
      <c r="A96" s="72">
        <f t="shared" si="5"/>
        <v>20</v>
      </c>
      <c r="B96" s="72">
        <f t="shared" si="6"/>
        <v>9</v>
      </c>
      <c r="C96" s="72" t="str">
        <f>IF(H96,M96,IF(INDEX(planning!$1:$1048576,affichage!A96,affichage!B96)=0,"",INDEX(planning!$1:$1048576,affichage!A96,affichage!B96)))</f>
        <v/>
      </c>
      <c r="D96" s="72">
        <f t="shared" si="8"/>
        <v>16</v>
      </c>
      <c r="E96" s="65">
        <f t="shared" si="7"/>
        <v>14</v>
      </c>
      <c r="F96" s="72">
        <f>IF(H96,I96,INDEX(Cherche_Congé!$1:$1048576,affichage!D96,affichage!E96))</f>
        <v>2</v>
      </c>
      <c r="G96" s="72" t="str">
        <f>IF(F96=0,couleur!B$2,INDEX(couleur!$B:$B,affichage!F96))</f>
        <v>&amp;HFFFFFF</v>
      </c>
      <c r="H96" s="82" t="b">
        <v>0</v>
      </c>
      <c r="I96" s="83">
        <v>2</v>
      </c>
      <c r="M96" s="82" t="s">
        <v>35</v>
      </c>
    </row>
    <row r="97" spans="1:13" x14ac:dyDescent="0.25">
      <c r="A97" s="72">
        <f t="shared" si="5"/>
        <v>20</v>
      </c>
      <c r="B97" s="72">
        <f t="shared" si="6"/>
        <v>10</v>
      </c>
      <c r="C97" s="72" t="str">
        <f>IF(H97,M97,IF(INDEX(planning!$1:$1048576,affichage!A97,affichage!B97)=0,"",INDEX(planning!$1:$1048576,affichage!A97,affichage!B97)))</f>
        <v/>
      </c>
      <c r="D97" s="72">
        <f t="shared" si="8"/>
        <v>16</v>
      </c>
      <c r="E97" s="65">
        <f t="shared" si="7"/>
        <v>15</v>
      </c>
      <c r="F97" s="72">
        <f>IF(H97,I97,INDEX(Cherche_Congé!$1:$1048576,affichage!D97,affichage!E97))</f>
        <v>2</v>
      </c>
      <c r="G97" s="72" t="str">
        <f>IF(F97=0,couleur!B$2,INDEX(couleur!$B:$B,affichage!F97))</f>
        <v>&amp;HFFFFFF</v>
      </c>
      <c r="H97" s="82" t="b">
        <v>0</v>
      </c>
      <c r="I97" s="83">
        <v>2</v>
      </c>
    </row>
    <row r="98" spans="1:13" x14ac:dyDescent="0.25">
      <c r="A98" s="72">
        <f t="shared" si="5"/>
        <v>21</v>
      </c>
      <c r="B98" s="72">
        <f t="shared" si="6"/>
        <v>1</v>
      </c>
      <c r="C98" s="72" t="str">
        <f>IF(H98,M98,IF(INDEX(planning!$1:$1048576,affichage!A98,affichage!B98)=0,"",INDEX(planning!$1:$1048576,affichage!A98,affichage!B98)))</f>
        <v/>
      </c>
      <c r="D98" s="72">
        <f t="shared" si="8"/>
        <v>17</v>
      </c>
      <c r="E98" s="65">
        <f t="shared" si="7"/>
        <v>8</v>
      </c>
      <c r="F98" s="72">
        <f>IF(H98,I98,INDEX(Cherche_Congé!$1:$1048576,affichage!D98,affichage!E98))</f>
        <v>0</v>
      </c>
      <c r="G98" s="72" t="str">
        <f>IF(F98=0,couleur!B$2,INDEX(couleur!$B:$B,affichage!F98))</f>
        <v>&amp;HFFFFFF</v>
      </c>
      <c r="H98" s="82" t="b">
        <v>0</v>
      </c>
      <c r="I98" s="83">
        <v>0</v>
      </c>
    </row>
    <row r="99" spans="1:13" x14ac:dyDescent="0.25">
      <c r="A99" s="72">
        <f t="shared" si="5"/>
        <v>21</v>
      </c>
      <c r="B99" s="72">
        <f t="shared" si="6"/>
        <v>4</v>
      </c>
      <c r="C99" s="72" t="str">
        <f>IF(H99,M99,IF(INDEX(planning!$1:$1048576,affichage!A99,affichage!B99)=0,"",INDEX(planning!$1:$1048576,affichage!A99,affichage!B99)))</f>
        <v/>
      </c>
      <c r="D99" s="72">
        <f t="shared" si="8"/>
        <v>17</v>
      </c>
      <c r="E99" s="65">
        <f t="shared" si="7"/>
        <v>9</v>
      </c>
      <c r="F99" s="72">
        <f>IF(H99,I99,INDEX(Cherche_Congé!$1:$1048576,affichage!D99,affichage!E99))</f>
        <v>2</v>
      </c>
      <c r="G99" s="72" t="str">
        <f>IF(F99=0,couleur!B$2,INDEX(couleur!$B:$B,affichage!F99))</f>
        <v>&amp;HFFFFFF</v>
      </c>
      <c r="H99" s="82" t="b">
        <v>0</v>
      </c>
      <c r="I99" s="83">
        <v>2</v>
      </c>
    </row>
    <row r="100" spans="1:13" x14ac:dyDescent="0.25">
      <c r="A100" s="72">
        <f t="shared" si="5"/>
        <v>21</v>
      </c>
      <c r="B100" s="72">
        <f t="shared" si="6"/>
        <v>5</v>
      </c>
      <c r="C100" s="72" t="str">
        <f>IF(H100,M100,IF(INDEX(planning!$1:$1048576,affichage!A100,affichage!B100)=0,"",INDEX(planning!$1:$1048576,affichage!A100,affichage!B100)))</f>
        <v/>
      </c>
      <c r="D100" s="72">
        <f t="shared" si="8"/>
        <v>17</v>
      </c>
      <c r="E100" s="65">
        <f t="shared" si="7"/>
        <v>10</v>
      </c>
      <c r="F100" s="72">
        <f>IF(H100,I100,INDEX(Cherche_Congé!$1:$1048576,affichage!D100,affichage!E100))</f>
        <v>2</v>
      </c>
      <c r="G100" s="72" t="str">
        <f>IF(F100=0,couleur!B$2,INDEX(couleur!$B:$B,affichage!F100))</f>
        <v>&amp;HFFFFFF</v>
      </c>
      <c r="H100" s="82" t="b">
        <v>0</v>
      </c>
      <c r="I100" s="83">
        <v>2</v>
      </c>
    </row>
    <row r="101" spans="1:13" x14ac:dyDescent="0.25">
      <c r="A101" s="72">
        <f t="shared" si="5"/>
        <v>21</v>
      </c>
      <c r="B101" s="72">
        <f t="shared" si="6"/>
        <v>6</v>
      </c>
      <c r="C101" s="72" t="str">
        <f>IF(H101,M101,IF(INDEX(planning!$1:$1048576,affichage!A101,affichage!B101)=0,"",INDEX(planning!$1:$1048576,affichage!A101,affichage!B101)))</f>
        <v/>
      </c>
      <c r="D101" s="72">
        <f t="shared" si="8"/>
        <v>17</v>
      </c>
      <c r="E101" s="65">
        <f t="shared" si="7"/>
        <v>11</v>
      </c>
      <c r="F101" s="72">
        <f>IF(H101,I101,INDEX(Cherche_Congé!$1:$1048576,affichage!D101,affichage!E101))</f>
        <v>2</v>
      </c>
      <c r="G101" s="72" t="str">
        <f>IF(F101=0,couleur!B$2,INDEX(couleur!$B:$B,affichage!F101))</f>
        <v>&amp;HFFFFFF</v>
      </c>
      <c r="H101" s="82" t="b">
        <v>0</v>
      </c>
      <c r="I101" s="83">
        <v>2</v>
      </c>
      <c r="M101" s="82" t="s">
        <v>898</v>
      </c>
    </row>
    <row r="102" spans="1:13" x14ac:dyDescent="0.25">
      <c r="A102" s="72">
        <f t="shared" si="5"/>
        <v>21</v>
      </c>
      <c r="B102" s="72">
        <f t="shared" si="6"/>
        <v>7</v>
      </c>
      <c r="C102" s="72" t="str">
        <f>IF(H102,M102,IF(INDEX(planning!$1:$1048576,affichage!A102,affichage!B102)=0,"",INDEX(planning!$1:$1048576,affichage!A102,affichage!B102)))</f>
        <v/>
      </c>
      <c r="D102" s="72">
        <f t="shared" si="8"/>
        <v>17</v>
      </c>
      <c r="E102" s="65">
        <f t="shared" si="7"/>
        <v>12</v>
      </c>
      <c r="F102" s="72">
        <f>IF(H102,I102,INDEX(Cherche_Congé!$1:$1048576,affichage!D102,affichage!E102))</f>
        <v>2</v>
      </c>
      <c r="G102" s="72" t="str">
        <f>IF(F102=0,couleur!B$2,INDEX(couleur!$B:$B,affichage!F102))</f>
        <v>&amp;HFFFFFF</v>
      </c>
      <c r="H102" s="82" t="b">
        <v>0</v>
      </c>
      <c r="I102" s="83">
        <v>2</v>
      </c>
    </row>
    <row r="103" spans="1:13" x14ac:dyDescent="0.25">
      <c r="A103" s="72">
        <f t="shared" si="5"/>
        <v>21</v>
      </c>
      <c r="B103" s="72">
        <f t="shared" si="6"/>
        <v>8</v>
      </c>
      <c r="C103" s="72" t="str">
        <f>IF(H103,M103,IF(INDEX(planning!$1:$1048576,affichage!A103,affichage!B103)=0,"",INDEX(planning!$1:$1048576,affichage!A103,affichage!B103)))</f>
        <v/>
      </c>
      <c r="D103" s="72">
        <f t="shared" si="8"/>
        <v>17</v>
      </c>
      <c r="E103" s="65">
        <f t="shared" si="7"/>
        <v>13</v>
      </c>
      <c r="F103" s="72">
        <f>IF(H103,I103,INDEX(Cherche_Congé!$1:$1048576,affichage!D103,affichage!E103))</f>
        <v>2</v>
      </c>
      <c r="G103" s="72" t="str">
        <f>IF(F103=0,couleur!B$2,INDEX(couleur!$B:$B,affichage!F103))</f>
        <v>&amp;HFFFFFF</v>
      </c>
      <c r="H103" s="82" t="b">
        <v>0</v>
      </c>
      <c r="I103" s="83">
        <v>2</v>
      </c>
    </row>
    <row r="104" spans="1:13" x14ac:dyDescent="0.25">
      <c r="A104" s="72">
        <f t="shared" si="5"/>
        <v>21</v>
      </c>
      <c r="B104" s="72">
        <f t="shared" si="6"/>
        <v>9</v>
      </c>
      <c r="C104" s="72" t="str">
        <f>IF(H104,M104,IF(INDEX(planning!$1:$1048576,affichage!A104,affichage!B104)=0,"",INDEX(planning!$1:$1048576,affichage!A104,affichage!B104)))</f>
        <v/>
      </c>
      <c r="D104" s="72">
        <f t="shared" si="8"/>
        <v>17</v>
      </c>
      <c r="E104" s="65">
        <f t="shared" si="7"/>
        <v>14</v>
      </c>
      <c r="F104" s="72">
        <f>IF(H104,I104,INDEX(Cherche_Congé!$1:$1048576,affichage!D104,affichage!E104))</f>
        <v>2</v>
      </c>
      <c r="G104" s="72" t="str">
        <f>IF(F104=0,couleur!B$2,INDEX(couleur!$B:$B,affichage!F104))</f>
        <v>&amp;HFFFFFF</v>
      </c>
      <c r="H104" s="82" t="b">
        <v>0</v>
      </c>
      <c r="I104" s="83">
        <v>2</v>
      </c>
    </row>
    <row r="105" spans="1:13" x14ac:dyDescent="0.25">
      <c r="A105" s="72">
        <f t="shared" si="5"/>
        <v>21</v>
      </c>
      <c r="B105" s="72">
        <f t="shared" si="6"/>
        <v>10</v>
      </c>
      <c r="C105" s="72" t="str">
        <f>IF(H105,M105,IF(INDEX(planning!$1:$1048576,affichage!A105,affichage!B105)=0,"",INDEX(planning!$1:$1048576,affichage!A105,affichage!B105)))</f>
        <v/>
      </c>
      <c r="D105" s="72">
        <f t="shared" si="8"/>
        <v>17</v>
      </c>
      <c r="E105" s="65">
        <f t="shared" si="7"/>
        <v>15</v>
      </c>
      <c r="F105" s="72">
        <f>IF(H105,I105,INDEX(Cherche_Congé!$1:$1048576,affichage!D105,affichage!E105))</f>
        <v>2</v>
      </c>
      <c r="G105" s="72" t="str">
        <f>IF(F105=0,couleur!B$2,INDEX(couleur!$B:$B,affichage!F105))</f>
        <v>&amp;HFFFFFF</v>
      </c>
      <c r="H105" s="82" t="b">
        <v>0</v>
      </c>
      <c r="I105" s="83">
        <v>2</v>
      </c>
    </row>
    <row r="106" spans="1:13" x14ac:dyDescent="0.25">
      <c r="A106" s="72">
        <f t="shared" si="5"/>
        <v>22</v>
      </c>
      <c r="B106" s="72">
        <f t="shared" si="6"/>
        <v>1</v>
      </c>
      <c r="C106" s="72" t="str">
        <f>IF(H106,M106,IF(INDEX(planning!$1:$1048576,affichage!A106,affichage!B106)=0,"",INDEX(planning!$1:$1048576,affichage!A106,affichage!B106)))</f>
        <v/>
      </c>
      <c r="D106" s="72">
        <f t="shared" si="8"/>
        <v>18</v>
      </c>
      <c r="E106" s="65">
        <f t="shared" si="7"/>
        <v>8</v>
      </c>
      <c r="F106" s="72">
        <f>IF(H106,I106,INDEX(Cherche_Congé!$1:$1048576,affichage!D106,affichage!E106))</f>
        <v>0</v>
      </c>
      <c r="G106" s="72" t="str">
        <f>IF(F106=0,couleur!B$2,INDEX(couleur!$B:$B,affichage!F106))</f>
        <v>&amp;HFFFFFF</v>
      </c>
      <c r="H106" s="82" t="b">
        <v>0</v>
      </c>
      <c r="I106" s="83">
        <v>0</v>
      </c>
    </row>
    <row r="107" spans="1:13" x14ac:dyDescent="0.25">
      <c r="A107" s="72">
        <f t="shared" si="5"/>
        <v>22</v>
      </c>
      <c r="B107" s="72">
        <f t="shared" si="6"/>
        <v>4</v>
      </c>
      <c r="C107" s="72" t="str">
        <f>IF(H107,M107,IF(INDEX(planning!$1:$1048576,affichage!A107,affichage!B107)=0,"",INDEX(planning!$1:$1048576,affichage!A107,affichage!B107)))</f>
        <v/>
      </c>
      <c r="D107" s="72">
        <f t="shared" si="8"/>
        <v>18</v>
      </c>
      <c r="E107" s="65">
        <f t="shared" si="7"/>
        <v>9</v>
      </c>
      <c r="F107" s="72">
        <f>IF(H107,I107,INDEX(Cherche_Congé!$1:$1048576,affichage!D107,affichage!E107))</f>
        <v>2</v>
      </c>
      <c r="G107" s="72" t="str">
        <f>IF(F107=0,couleur!B$2,INDEX(couleur!$B:$B,affichage!F107))</f>
        <v>&amp;HFFFFFF</v>
      </c>
      <c r="H107" s="82" t="b">
        <v>0</v>
      </c>
      <c r="I107" s="83">
        <v>2</v>
      </c>
    </row>
    <row r="108" spans="1:13" x14ac:dyDescent="0.25">
      <c r="A108" s="72">
        <f t="shared" si="5"/>
        <v>22</v>
      </c>
      <c r="B108" s="72">
        <f t="shared" si="6"/>
        <v>5</v>
      </c>
      <c r="C108" s="72" t="str">
        <f>IF(H108,M108,IF(INDEX(planning!$1:$1048576,affichage!A108,affichage!B108)=0,"",INDEX(planning!$1:$1048576,affichage!A108,affichage!B108)))</f>
        <v/>
      </c>
      <c r="D108" s="72">
        <f t="shared" si="8"/>
        <v>18</v>
      </c>
      <c r="E108" s="65">
        <f t="shared" si="7"/>
        <v>10</v>
      </c>
      <c r="F108" s="72">
        <f>IF(H108,I108,INDEX(Cherche_Congé!$1:$1048576,affichage!D108,affichage!E108))</f>
        <v>2</v>
      </c>
      <c r="G108" s="72" t="str">
        <f>IF(F108=0,couleur!B$2,INDEX(couleur!$B:$B,affichage!F108))</f>
        <v>&amp;HFFFFFF</v>
      </c>
      <c r="H108" s="82" t="b">
        <v>0</v>
      </c>
      <c r="I108" s="83">
        <v>2</v>
      </c>
    </row>
    <row r="109" spans="1:13" x14ac:dyDescent="0.25">
      <c r="A109" s="72">
        <f t="shared" si="5"/>
        <v>22</v>
      </c>
      <c r="B109" s="72">
        <f t="shared" si="6"/>
        <v>6</v>
      </c>
      <c r="C109" s="72" t="str">
        <f>IF(H109,M109,IF(INDEX(planning!$1:$1048576,affichage!A109,affichage!B109)=0,"",INDEX(planning!$1:$1048576,affichage!A109,affichage!B109)))</f>
        <v/>
      </c>
      <c r="D109" s="72">
        <f t="shared" si="8"/>
        <v>18</v>
      </c>
      <c r="E109" s="65">
        <f t="shared" si="7"/>
        <v>11</v>
      </c>
      <c r="F109" s="72">
        <f>IF(H109,I109,INDEX(Cherche_Congé!$1:$1048576,affichage!D109,affichage!E109))</f>
        <v>2</v>
      </c>
      <c r="G109" s="72" t="str">
        <f>IF(F109=0,couleur!B$2,INDEX(couleur!$B:$B,affichage!F109))</f>
        <v>&amp;HFFFFFF</v>
      </c>
      <c r="H109" s="82" t="b">
        <v>0</v>
      </c>
      <c r="I109" s="83">
        <v>2</v>
      </c>
      <c r="M109" s="82" t="s">
        <v>901</v>
      </c>
    </row>
    <row r="110" spans="1:13" x14ac:dyDescent="0.25">
      <c r="A110" s="72">
        <f t="shared" si="5"/>
        <v>22</v>
      </c>
      <c r="B110" s="72">
        <f t="shared" si="6"/>
        <v>7</v>
      </c>
      <c r="C110" s="72" t="str">
        <f>IF(H110,M110,IF(INDEX(planning!$1:$1048576,affichage!A110,affichage!B110)=0,"",INDEX(planning!$1:$1048576,affichage!A110,affichage!B110)))</f>
        <v/>
      </c>
      <c r="D110" s="72">
        <f t="shared" si="8"/>
        <v>18</v>
      </c>
      <c r="E110" s="65">
        <f t="shared" si="7"/>
        <v>12</v>
      </c>
      <c r="F110" s="72">
        <f>IF(H110,I110,INDEX(Cherche_Congé!$1:$1048576,affichage!D110,affichage!E110))</f>
        <v>2</v>
      </c>
      <c r="G110" s="72" t="str">
        <f>IF(F110=0,couleur!B$2,INDEX(couleur!$B:$B,affichage!F110))</f>
        <v>&amp;HFFFFFF</v>
      </c>
      <c r="H110" s="82" t="b">
        <v>0</v>
      </c>
      <c r="I110" s="83">
        <v>2</v>
      </c>
    </row>
    <row r="111" spans="1:13" x14ac:dyDescent="0.25">
      <c r="A111" s="72">
        <f t="shared" si="5"/>
        <v>22</v>
      </c>
      <c r="B111" s="72">
        <f t="shared" si="6"/>
        <v>8</v>
      </c>
      <c r="C111" s="72" t="str">
        <f>IF(H111,M111,IF(INDEX(planning!$1:$1048576,affichage!A111,affichage!B111)=0,"",INDEX(planning!$1:$1048576,affichage!A111,affichage!B111)))</f>
        <v/>
      </c>
      <c r="D111" s="72">
        <f t="shared" si="8"/>
        <v>18</v>
      </c>
      <c r="E111" s="65">
        <f t="shared" si="7"/>
        <v>13</v>
      </c>
      <c r="F111" s="72">
        <f>IF(H111,I111,INDEX(Cherche_Congé!$1:$1048576,affichage!D111,affichage!E111))</f>
        <v>2</v>
      </c>
      <c r="G111" s="72" t="str">
        <f>IF(F111=0,couleur!B$2,INDEX(couleur!$B:$B,affichage!F111))</f>
        <v>&amp;HFFFFFF</v>
      </c>
      <c r="H111" s="82" t="b">
        <v>0</v>
      </c>
      <c r="I111" s="83">
        <v>2</v>
      </c>
    </row>
    <row r="112" spans="1:13" x14ac:dyDescent="0.25">
      <c r="A112" s="72">
        <f t="shared" si="5"/>
        <v>22</v>
      </c>
      <c r="B112" s="72">
        <f t="shared" si="6"/>
        <v>9</v>
      </c>
      <c r="C112" s="72" t="str">
        <f>IF(H112,M112,IF(INDEX(planning!$1:$1048576,affichage!A112,affichage!B112)=0,"",INDEX(planning!$1:$1048576,affichage!A112,affichage!B112)))</f>
        <v/>
      </c>
      <c r="D112" s="72">
        <f t="shared" si="8"/>
        <v>18</v>
      </c>
      <c r="E112" s="65">
        <f t="shared" si="7"/>
        <v>14</v>
      </c>
      <c r="F112" s="72">
        <f>IF(H112,I112,INDEX(Cherche_Congé!$1:$1048576,affichage!D112,affichage!E112))</f>
        <v>2</v>
      </c>
      <c r="G112" s="72" t="str">
        <f>IF(F112=0,couleur!B$2,INDEX(couleur!$B:$B,affichage!F112))</f>
        <v>&amp;HFFFFFF</v>
      </c>
      <c r="H112" s="82" t="b">
        <v>0</v>
      </c>
      <c r="I112" s="83">
        <v>2</v>
      </c>
    </row>
    <row r="113" spans="1:13" x14ac:dyDescent="0.25">
      <c r="A113" s="72">
        <f t="shared" si="5"/>
        <v>22</v>
      </c>
      <c r="B113" s="72">
        <f t="shared" si="6"/>
        <v>10</v>
      </c>
      <c r="C113" s="72" t="str">
        <f>IF(H113,M113,IF(INDEX(planning!$1:$1048576,affichage!A113,affichage!B113)=0,"",INDEX(planning!$1:$1048576,affichage!A113,affichage!B113)))</f>
        <v/>
      </c>
      <c r="D113" s="72">
        <f t="shared" si="8"/>
        <v>18</v>
      </c>
      <c r="E113" s="65">
        <f t="shared" si="7"/>
        <v>15</v>
      </c>
      <c r="F113" s="72">
        <f>IF(H113,I113,INDEX(Cherche_Congé!$1:$1048576,affichage!D113,affichage!E113))</f>
        <v>2</v>
      </c>
      <c r="G113" s="72" t="str">
        <f>IF(F113=0,couleur!B$2,INDEX(couleur!$B:$B,affichage!F113))</f>
        <v>&amp;HFFFFFF</v>
      </c>
      <c r="H113" s="82" t="b">
        <v>0</v>
      </c>
      <c r="I113" s="83">
        <v>2</v>
      </c>
    </row>
    <row r="114" spans="1:13" x14ac:dyDescent="0.25">
      <c r="A114" s="72">
        <f t="shared" si="5"/>
        <v>23</v>
      </c>
      <c r="B114" s="72">
        <f t="shared" si="6"/>
        <v>1</v>
      </c>
      <c r="C114" s="72" t="str">
        <f>IF(H114,M114,IF(INDEX(planning!$1:$1048576,affichage!A114,affichage!B114)=0,"",INDEX(planning!$1:$1048576,affichage!A114,affichage!B114)))</f>
        <v/>
      </c>
      <c r="D114" s="72">
        <f t="shared" si="8"/>
        <v>19</v>
      </c>
      <c r="E114" s="65">
        <f t="shared" si="7"/>
        <v>8</v>
      </c>
      <c r="F114" s="72">
        <f>IF(H114,I114,INDEX(Cherche_Congé!$1:$1048576,affichage!D114,affichage!E114))</f>
        <v>0</v>
      </c>
      <c r="G114" s="72" t="str">
        <f>IF(F114=0,couleur!B$2,INDEX(couleur!$B:$B,affichage!F114))</f>
        <v>&amp;HFFFFFF</v>
      </c>
      <c r="H114" s="82" t="b">
        <v>0</v>
      </c>
      <c r="I114" s="83">
        <v>0</v>
      </c>
    </row>
    <row r="115" spans="1:13" x14ac:dyDescent="0.25">
      <c r="A115" s="72">
        <f t="shared" si="5"/>
        <v>23</v>
      </c>
      <c r="B115" s="72">
        <f t="shared" si="6"/>
        <v>4</v>
      </c>
      <c r="C115" s="72" t="str">
        <f>IF(H115,M115,IF(INDEX(planning!$1:$1048576,affichage!A115,affichage!B115)=0,"",INDEX(planning!$1:$1048576,affichage!A115,affichage!B115)))</f>
        <v/>
      </c>
      <c r="D115" s="72">
        <f t="shared" si="8"/>
        <v>19</v>
      </c>
      <c r="E115" s="65">
        <f t="shared" si="7"/>
        <v>9</v>
      </c>
      <c r="F115" s="72">
        <f>IF(H115,I115,INDEX(Cherche_Congé!$1:$1048576,affichage!D115,affichage!E115))</f>
        <v>2</v>
      </c>
      <c r="G115" s="72" t="str">
        <f>IF(F115=0,couleur!B$2,INDEX(couleur!$B:$B,affichage!F115))</f>
        <v>&amp;HFFFFFF</v>
      </c>
      <c r="H115" s="82" t="b">
        <v>0</v>
      </c>
      <c r="I115" s="83">
        <v>2</v>
      </c>
    </row>
    <row r="116" spans="1:13" x14ac:dyDescent="0.25">
      <c r="A116" s="72">
        <f t="shared" si="5"/>
        <v>23</v>
      </c>
      <c r="B116" s="72">
        <f t="shared" si="6"/>
        <v>5</v>
      </c>
      <c r="C116" s="72" t="str">
        <f>IF(H116,M116,IF(INDEX(planning!$1:$1048576,affichage!A116,affichage!B116)=0,"",INDEX(planning!$1:$1048576,affichage!A116,affichage!B116)))</f>
        <v/>
      </c>
      <c r="D116" s="72">
        <f t="shared" si="8"/>
        <v>19</v>
      </c>
      <c r="E116" s="65">
        <f t="shared" si="7"/>
        <v>10</v>
      </c>
      <c r="F116" s="72">
        <f>IF(H116,I116,INDEX(Cherche_Congé!$1:$1048576,affichage!D116,affichage!E116))</f>
        <v>2</v>
      </c>
      <c r="G116" s="72" t="str">
        <f>IF(F116=0,couleur!B$2,INDEX(couleur!$B:$B,affichage!F116))</f>
        <v>&amp;HFFFFFF</v>
      </c>
      <c r="H116" s="82" t="b">
        <v>0</v>
      </c>
      <c r="I116" s="83">
        <v>2</v>
      </c>
    </row>
    <row r="117" spans="1:13" x14ac:dyDescent="0.25">
      <c r="A117" s="72">
        <f t="shared" si="5"/>
        <v>23</v>
      </c>
      <c r="B117" s="72">
        <f t="shared" si="6"/>
        <v>6</v>
      </c>
      <c r="C117" s="72" t="str">
        <f>IF(H117,M117,IF(INDEX(planning!$1:$1048576,affichage!A117,affichage!B117)=0,"",INDEX(planning!$1:$1048576,affichage!A117,affichage!B117)))</f>
        <v/>
      </c>
      <c r="D117" s="72">
        <f t="shared" si="8"/>
        <v>19</v>
      </c>
      <c r="E117" s="65">
        <f t="shared" si="7"/>
        <v>11</v>
      </c>
      <c r="F117" s="72">
        <f>IF(H117,I117,INDEX(Cherche_Congé!$1:$1048576,affichage!D117,affichage!E117))</f>
        <v>2</v>
      </c>
      <c r="G117" s="72" t="str">
        <f>IF(F117=0,couleur!B$2,INDEX(couleur!$B:$B,affichage!F117))</f>
        <v>&amp;HFFFFFF</v>
      </c>
      <c r="H117" s="82" t="b">
        <v>0</v>
      </c>
      <c r="I117" s="83">
        <v>2</v>
      </c>
      <c r="M117" s="82" t="s">
        <v>900</v>
      </c>
    </row>
    <row r="118" spans="1:13" x14ac:dyDescent="0.25">
      <c r="A118" s="72">
        <f t="shared" si="5"/>
        <v>23</v>
      </c>
      <c r="B118" s="72">
        <f t="shared" si="6"/>
        <v>7</v>
      </c>
      <c r="C118" s="72" t="str">
        <f>IF(H118,M118,IF(INDEX(planning!$1:$1048576,affichage!A118,affichage!B118)=0,"",INDEX(planning!$1:$1048576,affichage!A118,affichage!B118)))</f>
        <v/>
      </c>
      <c r="D118" s="72">
        <f t="shared" si="8"/>
        <v>19</v>
      </c>
      <c r="E118" s="65">
        <f t="shared" si="7"/>
        <v>12</v>
      </c>
      <c r="F118" s="72">
        <f>IF(H118,I118,INDEX(Cherche_Congé!$1:$1048576,affichage!D118,affichage!E118))</f>
        <v>2</v>
      </c>
      <c r="G118" s="72" t="str">
        <f>IF(F118=0,couleur!B$2,INDEX(couleur!$B:$B,affichage!F118))</f>
        <v>&amp;HFFFFFF</v>
      </c>
      <c r="H118" s="82" t="b">
        <v>0</v>
      </c>
      <c r="I118" s="83">
        <v>2</v>
      </c>
    </row>
    <row r="119" spans="1:13" x14ac:dyDescent="0.25">
      <c r="A119" s="72">
        <f t="shared" si="5"/>
        <v>23</v>
      </c>
      <c r="B119" s="72">
        <f t="shared" si="6"/>
        <v>8</v>
      </c>
      <c r="C119" s="72" t="str">
        <f>IF(H119,M119,IF(INDEX(planning!$1:$1048576,affichage!A119,affichage!B119)=0,"",INDEX(planning!$1:$1048576,affichage!A119,affichage!B119)))</f>
        <v/>
      </c>
      <c r="D119" s="72">
        <f t="shared" si="8"/>
        <v>19</v>
      </c>
      <c r="E119" s="65">
        <f t="shared" si="7"/>
        <v>13</v>
      </c>
      <c r="F119" s="72">
        <f>IF(H119,I119,INDEX(Cherche_Congé!$1:$1048576,affichage!D119,affichage!E119))</f>
        <v>2</v>
      </c>
      <c r="G119" s="72" t="str">
        <f>IF(F119=0,couleur!B$2,INDEX(couleur!$B:$B,affichage!F119))</f>
        <v>&amp;HFFFFFF</v>
      </c>
      <c r="H119" s="82" t="b">
        <v>0</v>
      </c>
      <c r="I119" s="83">
        <v>2</v>
      </c>
    </row>
    <row r="120" spans="1:13" x14ac:dyDescent="0.25">
      <c r="A120" s="72">
        <f t="shared" si="5"/>
        <v>23</v>
      </c>
      <c r="B120" s="72">
        <f t="shared" si="6"/>
        <v>9</v>
      </c>
      <c r="C120" s="72" t="str">
        <f>IF(H120,M120,IF(INDEX(planning!$1:$1048576,affichage!A120,affichage!B120)=0,"",INDEX(planning!$1:$1048576,affichage!A120,affichage!B120)))</f>
        <v/>
      </c>
      <c r="D120" s="72">
        <f t="shared" si="8"/>
        <v>19</v>
      </c>
      <c r="E120" s="65">
        <f t="shared" si="7"/>
        <v>14</v>
      </c>
      <c r="F120" s="72">
        <f>IF(H120,I120,INDEX(Cherche_Congé!$1:$1048576,affichage!D120,affichage!E120))</f>
        <v>2</v>
      </c>
      <c r="G120" s="72" t="str">
        <f>IF(F120=0,couleur!B$2,INDEX(couleur!$B:$B,affichage!F120))</f>
        <v>&amp;HFFFFFF</v>
      </c>
      <c r="H120" s="82" t="b">
        <v>0</v>
      </c>
      <c r="I120" s="83">
        <v>2</v>
      </c>
    </row>
    <row r="121" spans="1:13" x14ac:dyDescent="0.25">
      <c r="A121" s="72">
        <f t="shared" si="5"/>
        <v>23</v>
      </c>
      <c r="B121" s="72">
        <f t="shared" si="6"/>
        <v>10</v>
      </c>
      <c r="C121" s="72" t="str">
        <f>IF(H121,M121,IF(INDEX(planning!$1:$1048576,affichage!A121,affichage!B121)=0,"",INDEX(planning!$1:$1048576,affichage!A121,affichage!B121)))</f>
        <v/>
      </c>
      <c r="D121" s="72">
        <f t="shared" si="8"/>
        <v>19</v>
      </c>
      <c r="E121" s="65">
        <f t="shared" si="7"/>
        <v>15</v>
      </c>
      <c r="F121" s="72">
        <f>IF(H121,I121,INDEX(Cherche_Congé!$1:$1048576,affichage!D121,affichage!E121))</f>
        <v>2</v>
      </c>
      <c r="G121" s="72" t="str">
        <f>IF(F121=0,couleur!B$2,INDEX(couleur!$B:$B,affichage!F121))</f>
        <v>&amp;HFFFFFF</v>
      </c>
      <c r="H121" s="82" t="b">
        <v>0</v>
      </c>
      <c r="I121" s="83">
        <v>2</v>
      </c>
    </row>
    <row r="122" spans="1:13" x14ac:dyDescent="0.25">
      <c r="A122" s="72">
        <f t="shared" si="5"/>
        <v>24</v>
      </c>
      <c r="B122" s="72">
        <f t="shared" si="6"/>
        <v>1</v>
      </c>
      <c r="C122" s="72" t="str">
        <f>IF(H122,M122,IF(INDEX(planning!$1:$1048576,affichage!A122,affichage!B122)=0,"",INDEX(planning!$1:$1048576,affichage!A122,affichage!B122)))</f>
        <v/>
      </c>
      <c r="D122" s="72">
        <f t="shared" si="8"/>
        <v>20</v>
      </c>
      <c r="E122" s="65">
        <f t="shared" si="7"/>
        <v>8</v>
      </c>
      <c r="F122" s="72">
        <f>IF(H122,I122,INDEX(Cherche_Congé!$1:$1048576,affichage!D122,affichage!E122))</f>
        <v>0</v>
      </c>
      <c r="G122" s="72" t="str">
        <f>IF(F122=0,couleur!B$2,INDEX(couleur!$B:$B,affichage!F122))</f>
        <v>&amp;HFFFFFF</v>
      </c>
      <c r="H122" s="82" t="b">
        <v>0</v>
      </c>
      <c r="I122" s="83">
        <v>0</v>
      </c>
    </row>
    <row r="123" spans="1:13" x14ac:dyDescent="0.25">
      <c r="A123" s="72">
        <f t="shared" si="5"/>
        <v>24</v>
      </c>
      <c r="B123" s="72">
        <f t="shared" si="6"/>
        <v>4</v>
      </c>
      <c r="C123" s="72" t="str">
        <f>IF(H123,M123,IF(INDEX(planning!$1:$1048576,affichage!A123,affichage!B123)=0,"",INDEX(planning!$1:$1048576,affichage!A123,affichage!B123)))</f>
        <v/>
      </c>
      <c r="D123" s="72">
        <f t="shared" si="8"/>
        <v>20</v>
      </c>
      <c r="E123" s="65">
        <f t="shared" si="7"/>
        <v>9</v>
      </c>
      <c r="F123" s="72">
        <f>IF(H123,I123,INDEX(Cherche_Congé!$1:$1048576,affichage!D123,affichage!E123))</f>
        <v>2</v>
      </c>
      <c r="G123" s="72" t="str">
        <f>IF(F123=0,couleur!B$2,INDEX(couleur!$B:$B,affichage!F123))</f>
        <v>&amp;HFFFFFF</v>
      </c>
      <c r="H123" s="82" t="b">
        <v>0</v>
      </c>
      <c r="I123" s="83">
        <v>2</v>
      </c>
    </row>
    <row r="124" spans="1:13" x14ac:dyDescent="0.25">
      <c r="A124" s="72">
        <f t="shared" si="5"/>
        <v>24</v>
      </c>
      <c r="B124" s="72">
        <f t="shared" si="6"/>
        <v>5</v>
      </c>
      <c r="C124" s="72" t="str">
        <f>IF(H124,M124,IF(INDEX(planning!$1:$1048576,affichage!A124,affichage!B124)=0,"",INDEX(planning!$1:$1048576,affichage!A124,affichage!B124)))</f>
        <v/>
      </c>
      <c r="D124" s="72">
        <f t="shared" si="8"/>
        <v>20</v>
      </c>
      <c r="E124" s="65">
        <f t="shared" si="7"/>
        <v>10</v>
      </c>
      <c r="F124" s="72">
        <f>IF(H124,I124,INDEX(Cherche_Congé!$1:$1048576,affichage!D124,affichage!E124))</f>
        <v>2</v>
      </c>
      <c r="G124" s="72" t="str">
        <f>IF(F124=0,couleur!B$2,INDEX(couleur!$B:$B,affichage!F124))</f>
        <v>&amp;HFFFFFF</v>
      </c>
      <c r="H124" s="82" t="b">
        <v>0</v>
      </c>
      <c r="I124" s="83">
        <v>2</v>
      </c>
    </row>
    <row r="125" spans="1:13" x14ac:dyDescent="0.25">
      <c r="A125" s="72">
        <f t="shared" si="5"/>
        <v>24</v>
      </c>
      <c r="B125" s="72">
        <f t="shared" si="6"/>
        <v>6</v>
      </c>
      <c r="C125" s="72" t="str">
        <f>IF(H125,M125,IF(INDEX(planning!$1:$1048576,affichage!A125,affichage!B125)=0,"",INDEX(planning!$1:$1048576,affichage!A125,affichage!B125)))</f>
        <v/>
      </c>
      <c r="D125" s="72">
        <f t="shared" si="8"/>
        <v>20</v>
      </c>
      <c r="E125" s="65">
        <f t="shared" si="7"/>
        <v>11</v>
      </c>
      <c r="F125" s="72">
        <f>IF(H125,I125,INDEX(Cherche_Congé!$1:$1048576,affichage!D125,affichage!E125))</f>
        <v>2</v>
      </c>
      <c r="G125" s="72" t="str">
        <f>IF(F125=0,couleur!B$2,INDEX(couleur!$B:$B,affichage!F125))</f>
        <v>&amp;HFFFFFF</v>
      </c>
      <c r="H125" s="82" t="b">
        <v>0</v>
      </c>
      <c r="I125" s="83">
        <v>2</v>
      </c>
    </row>
    <row r="126" spans="1:13" x14ac:dyDescent="0.25">
      <c r="A126" s="72">
        <f t="shared" si="5"/>
        <v>24</v>
      </c>
      <c r="B126" s="72">
        <f t="shared" si="6"/>
        <v>7</v>
      </c>
      <c r="C126" s="72" t="str">
        <f>IF(H126,M126,IF(INDEX(planning!$1:$1048576,affichage!A126,affichage!B126)=0,"",INDEX(planning!$1:$1048576,affichage!A126,affichage!B126)))</f>
        <v/>
      </c>
      <c r="D126" s="72">
        <f t="shared" si="8"/>
        <v>20</v>
      </c>
      <c r="E126" s="65">
        <f t="shared" si="7"/>
        <v>12</v>
      </c>
      <c r="F126" s="72">
        <f>IF(H126,I126,INDEX(Cherche_Congé!$1:$1048576,affichage!D126,affichage!E126))</f>
        <v>2</v>
      </c>
      <c r="G126" s="72" t="str">
        <f>IF(F126=0,couleur!B$2,INDEX(couleur!$B:$B,affichage!F126))</f>
        <v>&amp;HFFFFFF</v>
      </c>
      <c r="H126" s="82" t="b">
        <v>0</v>
      </c>
      <c r="I126" s="83">
        <v>2</v>
      </c>
    </row>
    <row r="127" spans="1:13" x14ac:dyDescent="0.25">
      <c r="A127" s="72">
        <f t="shared" si="5"/>
        <v>24</v>
      </c>
      <c r="B127" s="72">
        <f t="shared" si="6"/>
        <v>8</v>
      </c>
      <c r="C127" s="72" t="str">
        <f>IF(H127,M127,IF(INDEX(planning!$1:$1048576,affichage!A127,affichage!B127)=0,"",INDEX(planning!$1:$1048576,affichage!A127,affichage!B127)))</f>
        <v/>
      </c>
      <c r="D127" s="72">
        <f t="shared" si="8"/>
        <v>20</v>
      </c>
      <c r="E127" s="65">
        <f t="shared" si="7"/>
        <v>13</v>
      </c>
      <c r="F127" s="72">
        <f>IF(H127,I127,INDEX(Cherche_Congé!$1:$1048576,affichage!D127,affichage!E127))</f>
        <v>2</v>
      </c>
      <c r="G127" s="72" t="str">
        <f>IF(F127=0,couleur!B$2,INDEX(couleur!$B:$B,affichage!F127))</f>
        <v>&amp;HFFFFFF</v>
      </c>
      <c r="H127" s="82" t="b">
        <v>0</v>
      </c>
      <c r="I127" s="83">
        <v>2</v>
      </c>
    </row>
    <row r="128" spans="1:13" x14ac:dyDescent="0.25">
      <c r="A128" s="72">
        <f t="shared" si="5"/>
        <v>24</v>
      </c>
      <c r="B128" s="72">
        <f t="shared" si="6"/>
        <v>9</v>
      </c>
      <c r="C128" s="72" t="str">
        <f>IF(H128,M128,IF(INDEX(planning!$1:$1048576,affichage!A128,affichage!B128)=0,"",INDEX(planning!$1:$1048576,affichage!A128,affichage!B128)))</f>
        <v/>
      </c>
      <c r="D128" s="72">
        <f t="shared" si="8"/>
        <v>20</v>
      </c>
      <c r="E128" s="65">
        <f t="shared" si="7"/>
        <v>14</v>
      </c>
      <c r="F128" s="72">
        <f>IF(H128,I128,INDEX(Cherche_Congé!$1:$1048576,affichage!D128,affichage!E128))</f>
        <v>2</v>
      </c>
      <c r="G128" s="72" t="str">
        <f>IF(F128=0,couleur!B$2,INDEX(couleur!$B:$B,affichage!F128))</f>
        <v>&amp;HFFFFFF</v>
      </c>
      <c r="H128" s="82" t="b">
        <v>0</v>
      </c>
      <c r="I128" s="83">
        <v>2</v>
      </c>
    </row>
    <row r="129" spans="1:9" x14ac:dyDescent="0.25">
      <c r="A129" s="72">
        <f t="shared" si="5"/>
        <v>24</v>
      </c>
      <c r="B129" s="72">
        <f t="shared" si="6"/>
        <v>10</v>
      </c>
      <c r="C129" s="72" t="str">
        <f>IF(H129,M129,IF(INDEX(planning!$1:$1048576,affichage!A129,affichage!B129)=0,"",INDEX(planning!$1:$1048576,affichage!A129,affichage!B129)))</f>
        <v/>
      </c>
      <c r="D129" s="72">
        <f t="shared" si="8"/>
        <v>20</v>
      </c>
      <c r="E129" s="65">
        <f t="shared" si="7"/>
        <v>15</v>
      </c>
      <c r="F129" s="72">
        <f>IF(H129,I129,INDEX(Cherche_Congé!$1:$1048576,affichage!D129,affichage!E129))</f>
        <v>2</v>
      </c>
      <c r="G129" s="72" t="str">
        <f>IF(F129=0,couleur!B$2,INDEX(couleur!$B:$B,affichage!F129))</f>
        <v>&amp;HFFFFFF</v>
      </c>
      <c r="H129" s="82" t="b">
        <v>0</v>
      </c>
      <c r="I129" s="83">
        <v>2</v>
      </c>
    </row>
    <row r="130" spans="1:9" x14ac:dyDescent="0.25">
      <c r="A130" s="72">
        <f t="shared" si="5"/>
        <v>25</v>
      </c>
      <c r="B130" s="72">
        <f t="shared" si="6"/>
        <v>1</v>
      </c>
      <c r="C130" s="72" t="str">
        <f>IF(H130,M130,IF(INDEX(planning!$1:$1048576,affichage!A130,affichage!B130)=0,"",INDEX(planning!$1:$1048576,affichage!A130,affichage!B130)))</f>
        <v/>
      </c>
      <c r="D130" s="72">
        <f t="shared" si="8"/>
        <v>21</v>
      </c>
      <c r="E130" s="65">
        <f t="shared" si="7"/>
        <v>8</v>
      </c>
      <c r="F130" s="72">
        <f>IF(H130,I130,INDEX(Cherche_Congé!$1:$1048576,affichage!D130,affichage!E130))</f>
        <v>0</v>
      </c>
      <c r="G130" s="72" t="str">
        <f>IF(F130=0,couleur!B$2,INDEX(couleur!$B:$B,affichage!F130))</f>
        <v>&amp;HFFFFFF</v>
      </c>
      <c r="H130" s="82" t="b">
        <v>0</v>
      </c>
      <c r="I130" s="83">
        <v>0</v>
      </c>
    </row>
    <row r="131" spans="1:9" x14ac:dyDescent="0.25">
      <c r="A131" s="72">
        <f t="shared" si="5"/>
        <v>25</v>
      </c>
      <c r="B131" s="72">
        <f t="shared" si="6"/>
        <v>4</v>
      </c>
      <c r="C131" s="72" t="str">
        <f>IF(H131,M131,IF(INDEX(planning!$1:$1048576,affichage!A131,affichage!B131)=0,"",INDEX(planning!$1:$1048576,affichage!A131,affichage!B131)))</f>
        <v/>
      </c>
      <c r="D131" s="72">
        <f t="shared" si="8"/>
        <v>21</v>
      </c>
      <c r="E131" s="65">
        <f t="shared" si="7"/>
        <v>9</v>
      </c>
      <c r="F131" s="72">
        <f>IF(H131,I131,INDEX(Cherche_Congé!$1:$1048576,affichage!D131,affichage!E131))</f>
        <v>2</v>
      </c>
      <c r="G131" s="72" t="str">
        <f>IF(F131=0,couleur!B$2,INDEX(couleur!$B:$B,affichage!F131))</f>
        <v>&amp;HFFFFFF</v>
      </c>
      <c r="H131" s="82" t="b">
        <v>0</v>
      </c>
      <c r="I131" s="83">
        <v>2</v>
      </c>
    </row>
    <row r="132" spans="1:9" x14ac:dyDescent="0.25">
      <c r="A132" s="72">
        <f t="shared" si="5"/>
        <v>25</v>
      </c>
      <c r="B132" s="72">
        <f t="shared" si="6"/>
        <v>5</v>
      </c>
      <c r="C132" s="72" t="str">
        <f>IF(H132,M132,IF(INDEX(planning!$1:$1048576,affichage!A132,affichage!B132)=0,"",INDEX(planning!$1:$1048576,affichage!A132,affichage!B132)))</f>
        <v/>
      </c>
      <c r="D132" s="72">
        <f t="shared" si="8"/>
        <v>21</v>
      </c>
      <c r="E132" s="65">
        <f t="shared" si="7"/>
        <v>10</v>
      </c>
      <c r="F132" s="72">
        <f>IF(H132,I132,INDEX(Cherche_Congé!$1:$1048576,affichage!D132,affichage!E132))</f>
        <v>2</v>
      </c>
      <c r="G132" s="72" t="str">
        <f>IF(F132=0,couleur!B$2,INDEX(couleur!$B:$B,affichage!F132))</f>
        <v>&amp;HFFFFFF</v>
      </c>
      <c r="H132" s="82" t="b">
        <v>0</v>
      </c>
      <c r="I132" s="83">
        <v>2</v>
      </c>
    </row>
    <row r="133" spans="1:9" x14ac:dyDescent="0.25">
      <c r="A133" s="72">
        <f t="shared" si="5"/>
        <v>25</v>
      </c>
      <c r="B133" s="72">
        <f t="shared" si="6"/>
        <v>6</v>
      </c>
      <c r="C133" s="72" t="str">
        <f>IF(H133,M133,IF(INDEX(planning!$1:$1048576,affichage!A133,affichage!B133)=0,"",INDEX(planning!$1:$1048576,affichage!A133,affichage!B133)))</f>
        <v/>
      </c>
      <c r="D133" s="72">
        <f t="shared" si="8"/>
        <v>21</v>
      </c>
      <c r="E133" s="65">
        <f t="shared" si="7"/>
        <v>11</v>
      </c>
      <c r="F133" s="72">
        <f>IF(H133,I133,INDEX(Cherche_Congé!$1:$1048576,affichage!D133,affichage!E133))</f>
        <v>2</v>
      </c>
      <c r="G133" s="72" t="str">
        <f>IF(F133=0,couleur!B$2,INDEX(couleur!$B:$B,affichage!F133))</f>
        <v>&amp;HFFFFFF</v>
      </c>
      <c r="H133" s="82" t="b">
        <v>0</v>
      </c>
      <c r="I133" s="83">
        <v>2</v>
      </c>
    </row>
    <row r="134" spans="1:9" x14ac:dyDescent="0.25">
      <c r="A134" s="72">
        <f t="shared" si="5"/>
        <v>25</v>
      </c>
      <c r="B134" s="72">
        <f t="shared" si="6"/>
        <v>7</v>
      </c>
      <c r="C134" s="72" t="str">
        <f>IF(H134,M134,IF(INDEX(planning!$1:$1048576,affichage!A134,affichage!B134)=0,"",INDEX(planning!$1:$1048576,affichage!A134,affichage!B134)))</f>
        <v/>
      </c>
      <c r="D134" s="72">
        <f t="shared" si="8"/>
        <v>21</v>
      </c>
      <c r="E134" s="65">
        <f t="shared" si="7"/>
        <v>12</v>
      </c>
      <c r="F134" s="72">
        <f>IF(H134,I134,INDEX(Cherche_Congé!$1:$1048576,affichage!D134,affichage!E134))</f>
        <v>2</v>
      </c>
      <c r="G134" s="72" t="str">
        <f>IF(F134=0,couleur!B$2,INDEX(couleur!$B:$B,affichage!F134))</f>
        <v>&amp;HFFFFFF</v>
      </c>
      <c r="H134" s="82" t="b">
        <v>0</v>
      </c>
      <c r="I134" s="83">
        <v>2</v>
      </c>
    </row>
    <row r="135" spans="1:9" x14ac:dyDescent="0.25">
      <c r="A135" s="72">
        <f t="shared" si="5"/>
        <v>25</v>
      </c>
      <c r="B135" s="72">
        <f t="shared" si="6"/>
        <v>8</v>
      </c>
      <c r="C135" s="72" t="str">
        <f>IF(H135,M135,IF(INDEX(planning!$1:$1048576,affichage!A135,affichage!B135)=0,"",INDEX(planning!$1:$1048576,affichage!A135,affichage!B135)))</f>
        <v/>
      </c>
      <c r="D135" s="72">
        <f t="shared" si="8"/>
        <v>21</v>
      </c>
      <c r="E135" s="65">
        <f t="shared" si="7"/>
        <v>13</v>
      </c>
      <c r="F135" s="72">
        <f>IF(H135,I135,INDEX(Cherche_Congé!$1:$1048576,affichage!D135,affichage!E135))</f>
        <v>2</v>
      </c>
      <c r="G135" s="72" t="str">
        <f>IF(F135=0,couleur!B$2,INDEX(couleur!$B:$B,affichage!F135))</f>
        <v>&amp;HFFFFFF</v>
      </c>
      <c r="H135" s="82" t="b">
        <v>0</v>
      </c>
      <c r="I135" s="83">
        <v>2</v>
      </c>
    </row>
    <row r="136" spans="1:9" x14ac:dyDescent="0.25">
      <c r="A136" s="72">
        <f t="shared" si="5"/>
        <v>25</v>
      </c>
      <c r="B136" s="72">
        <f t="shared" si="6"/>
        <v>9</v>
      </c>
      <c r="C136" s="72" t="str">
        <f>IF(H136,M136,IF(INDEX(planning!$1:$1048576,affichage!A136,affichage!B136)=0,"",INDEX(planning!$1:$1048576,affichage!A136,affichage!B136)))</f>
        <v/>
      </c>
      <c r="D136" s="72">
        <f t="shared" si="8"/>
        <v>21</v>
      </c>
      <c r="E136" s="65">
        <f t="shared" si="7"/>
        <v>14</v>
      </c>
      <c r="F136" s="72">
        <f>IF(H136,I136,INDEX(Cherche_Congé!$1:$1048576,affichage!D136,affichage!E136))</f>
        <v>2</v>
      </c>
      <c r="G136" s="72" t="str">
        <f>IF(F136=0,couleur!B$2,INDEX(couleur!$B:$B,affichage!F136))</f>
        <v>&amp;HFFFFFF</v>
      </c>
      <c r="H136" s="82" t="b">
        <v>0</v>
      </c>
      <c r="I136" s="83">
        <v>2</v>
      </c>
    </row>
    <row r="137" spans="1:9" x14ac:dyDescent="0.25">
      <c r="A137" s="72">
        <f t="shared" si="5"/>
        <v>25</v>
      </c>
      <c r="B137" s="72">
        <f t="shared" si="6"/>
        <v>10</v>
      </c>
      <c r="C137" s="72" t="str">
        <f>IF(H137,M137,IF(INDEX(planning!$1:$1048576,affichage!A137,affichage!B137)=0,"",INDEX(planning!$1:$1048576,affichage!A137,affichage!B137)))</f>
        <v/>
      </c>
      <c r="D137" s="72">
        <f t="shared" si="8"/>
        <v>21</v>
      </c>
      <c r="E137" s="65">
        <f t="shared" si="7"/>
        <v>15</v>
      </c>
      <c r="F137" s="72">
        <f>IF(H137,I137,INDEX(Cherche_Congé!$1:$1048576,affichage!D137,affichage!E137))</f>
        <v>2</v>
      </c>
      <c r="G137" s="72" t="str">
        <f>IF(F137=0,couleur!B$2,INDEX(couleur!$B:$B,affichage!F137))</f>
        <v>&amp;HFFFFFF</v>
      </c>
      <c r="H137" s="82" t="b">
        <v>0</v>
      </c>
      <c r="I137" s="83">
        <v>2</v>
      </c>
    </row>
    <row r="138" spans="1:9" x14ac:dyDescent="0.25">
      <c r="A138" s="72">
        <f t="shared" si="5"/>
        <v>26</v>
      </c>
      <c r="B138" s="72">
        <f t="shared" si="6"/>
        <v>1</v>
      </c>
      <c r="C138" s="72" t="str">
        <f>IF(H138,M138,IF(INDEX(planning!$1:$1048576,affichage!A138,affichage!B138)=0,"",INDEX(planning!$1:$1048576,affichage!A138,affichage!B138)))</f>
        <v/>
      </c>
      <c r="D138" s="72">
        <f t="shared" si="8"/>
        <v>22</v>
      </c>
      <c r="E138" s="65">
        <f t="shared" si="7"/>
        <v>8</v>
      </c>
      <c r="F138" s="72">
        <f>IF(H138,I138,INDEX(Cherche_Congé!$1:$1048576,affichage!D138,affichage!E138))</f>
        <v>0</v>
      </c>
      <c r="G138" s="72" t="str">
        <f>IF(F138=0,couleur!B$2,INDEX(couleur!$B:$B,affichage!F138))</f>
        <v>&amp;HFFFFFF</v>
      </c>
      <c r="H138" s="82" t="b">
        <v>0</v>
      </c>
      <c r="I138" s="83">
        <v>0</v>
      </c>
    </row>
    <row r="139" spans="1:9" x14ac:dyDescent="0.25">
      <c r="A139" s="72">
        <f t="shared" ref="A139:A202" si="9">A131+1</f>
        <v>26</v>
      </c>
      <c r="B139" s="72">
        <f t="shared" ref="B139:B202" si="10">B131</f>
        <v>4</v>
      </c>
      <c r="C139" s="72" t="str">
        <f>IF(H139,M139,IF(INDEX(planning!$1:$1048576,affichage!A139,affichage!B139)=0,"",INDEX(planning!$1:$1048576,affichage!A139,affichage!B139)))</f>
        <v/>
      </c>
      <c r="D139" s="72">
        <f t="shared" si="8"/>
        <v>22</v>
      </c>
      <c r="E139" s="65">
        <f t="shared" ref="E139:E202" si="11">E131</f>
        <v>9</v>
      </c>
      <c r="F139" s="72">
        <f>IF(H139,I139,INDEX(Cherche_Congé!$1:$1048576,affichage!D139,affichage!E139))</f>
        <v>2</v>
      </c>
      <c r="G139" s="72" t="str">
        <f>IF(F139=0,couleur!B$2,INDEX(couleur!$B:$B,affichage!F139))</f>
        <v>&amp;HFFFFFF</v>
      </c>
      <c r="H139" s="82" t="b">
        <v>0</v>
      </c>
      <c r="I139" s="83">
        <v>2</v>
      </c>
    </row>
    <row r="140" spans="1:9" x14ac:dyDescent="0.25">
      <c r="A140" s="72">
        <f t="shared" si="9"/>
        <v>26</v>
      </c>
      <c r="B140" s="72">
        <f t="shared" si="10"/>
        <v>5</v>
      </c>
      <c r="C140" s="72" t="str">
        <f>IF(H140,M140,IF(INDEX(planning!$1:$1048576,affichage!A140,affichage!B140)=0,"",INDEX(planning!$1:$1048576,affichage!A140,affichage!B140)))</f>
        <v/>
      </c>
      <c r="D140" s="72">
        <f t="shared" ref="D140:D203" si="12">D132+1</f>
        <v>22</v>
      </c>
      <c r="E140" s="65">
        <f t="shared" si="11"/>
        <v>10</v>
      </c>
      <c r="F140" s="72">
        <f>IF(H140,I140,INDEX(Cherche_Congé!$1:$1048576,affichage!D140,affichage!E140))</f>
        <v>2</v>
      </c>
      <c r="G140" s="72" t="str">
        <f>IF(F140=0,couleur!B$2,INDEX(couleur!$B:$B,affichage!F140))</f>
        <v>&amp;HFFFFFF</v>
      </c>
      <c r="H140" s="82" t="b">
        <v>0</v>
      </c>
      <c r="I140" s="83">
        <v>2</v>
      </c>
    </row>
    <row r="141" spans="1:9" x14ac:dyDescent="0.25">
      <c r="A141" s="72">
        <f t="shared" si="9"/>
        <v>26</v>
      </c>
      <c r="B141" s="72">
        <f t="shared" si="10"/>
        <v>6</v>
      </c>
      <c r="C141" s="72" t="str">
        <f>IF(H141,M141,IF(INDEX(planning!$1:$1048576,affichage!A141,affichage!B141)=0,"",INDEX(planning!$1:$1048576,affichage!A141,affichage!B141)))</f>
        <v/>
      </c>
      <c r="D141" s="72">
        <f t="shared" si="12"/>
        <v>22</v>
      </c>
      <c r="E141" s="65">
        <f t="shared" si="11"/>
        <v>11</v>
      </c>
      <c r="F141" s="72">
        <f>IF(H141,I141,INDEX(Cherche_Congé!$1:$1048576,affichage!D141,affichage!E141))</f>
        <v>2</v>
      </c>
      <c r="G141" s="72" t="str">
        <f>IF(F141=0,couleur!B$2,INDEX(couleur!$B:$B,affichage!F141))</f>
        <v>&amp;HFFFFFF</v>
      </c>
      <c r="H141" s="82" t="b">
        <v>0</v>
      </c>
      <c r="I141" s="83">
        <v>2</v>
      </c>
    </row>
    <row r="142" spans="1:9" x14ac:dyDescent="0.25">
      <c r="A142" s="72">
        <f t="shared" si="9"/>
        <v>26</v>
      </c>
      <c r="B142" s="72">
        <f t="shared" si="10"/>
        <v>7</v>
      </c>
      <c r="C142" s="72" t="str">
        <f>IF(H142,M142,IF(INDEX(planning!$1:$1048576,affichage!A142,affichage!B142)=0,"",INDEX(planning!$1:$1048576,affichage!A142,affichage!B142)))</f>
        <v/>
      </c>
      <c r="D142" s="72">
        <f t="shared" si="12"/>
        <v>22</v>
      </c>
      <c r="E142" s="65">
        <f t="shared" si="11"/>
        <v>12</v>
      </c>
      <c r="F142" s="72">
        <f>IF(H142,I142,INDEX(Cherche_Congé!$1:$1048576,affichage!D142,affichage!E142))</f>
        <v>2</v>
      </c>
      <c r="G142" s="72" t="str">
        <f>IF(F142=0,couleur!B$2,INDEX(couleur!$B:$B,affichage!F142))</f>
        <v>&amp;HFFFFFF</v>
      </c>
      <c r="H142" s="82" t="b">
        <v>0</v>
      </c>
      <c r="I142" s="83">
        <v>2</v>
      </c>
    </row>
    <row r="143" spans="1:9" x14ac:dyDescent="0.25">
      <c r="A143" s="72">
        <f t="shared" si="9"/>
        <v>26</v>
      </c>
      <c r="B143" s="72">
        <f t="shared" si="10"/>
        <v>8</v>
      </c>
      <c r="C143" s="72" t="str">
        <f>IF(H143,M143,IF(INDEX(planning!$1:$1048576,affichage!A143,affichage!B143)=0,"",INDEX(planning!$1:$1048576,affichage!A143,affichage!B143)))</f>
        <v/>
      </c>
      <c r="D143" s="72">
        <f t="shared" si="12"/>
        <v>22</v>
      </c>
      <c r="E143" s="65">
        <f t="shared" si="11"/>
        <v>13</v>
      </c>
      <c r="F143" s="72">
        <f>IF(H143,I143,INDEX(Cherche_Congé!$1:$1048576,affichage!D143,affichage!E143))</f>
        <v>2</v>
      </c>
      <c r="G143" s="72" t="str">
        <f>IF(F143=0,couleur!B$2,INDEX(couleur!$B:$B,affichage!F143))</f>
        <v>&amp;HFFFFFF</v>
      </c>
      <c r="H143" s="82" t="b">
        <v>0</v>
      </c>
      <c r="I143" s="83">
        <v>2</v>
      </c>
    </row>
    <row r="144" spans="1:9" x14ac:dyDescent="0.25">
      <c r="A144" s="72">
        <f t="shared" si="9"/>
        <v>26</v>
      </c>
      <c r="B144" s="72">
        <f t="shared" si="10"/>
        <v>9</v>
      </c>
      <c r="C144" s="72" t="str">
        <f>IF(H144,M144,IF(INDEX(planning!$1:$1048576,affichage!A144,affichage!B144)=0,"",INDEX(planning!$1:$1048576,affichage!A144,affichage!B144)))</f>
        <v/>
      </c>
      <c r="D144" s="72">
        <f t="shared" si="12"/>
        <v>22</v>
      </c>
      <c r="E144" s="65">
        <f t="shared" si="11"/>
        <v>14</v>
      </c>
      <c r="F144" s="72">
        <f>IF(H144,I144,INDEX(Cherche_Congé!$1:$1048576,affichage!D144,affichage!E144))</f>
        <v>2</v>
      </c>
      <c r="G144" s="72" t="str">
        <f>IF(F144=0,couleur!B$2,INDEX(couleur!$B:$B,affichage!F144))</f>
        <v>&amp;HFFFFFF</v>
      </c>
      <c r="H144" s="82" t="b">
        <v>0</v>
      </c>
      <c r="I144" s="83">
        <v>2</v>
      </c>
    </row>
    <row r="145" spans="1:9" x14ac:dyDescent="0.25">
      <c r="A145" s="72">
        <f t="shared" si="9"/>
        <v>26</v>
      </c>
      <c r="B145" s="72">
        <f t="shared" si="10"/>
        <v>10</v>
      </c>
      <c r="C145" s="72" t="str">
        <f>IF(H145,M145,IF(INDEX(planning!$1:$1048576,affichage!A145,affichage!B145)=0,"",INDEX(planning!$1:$1048576,affichage!A145,affichage!B145)))</f>
        <v/>
      </c>
      <c r="D145" s="72">
        <f t="shared" si="12"/>
        <v>22</v>
      </c>
      <c r="E145" s="65">
        <f t="shared" si="11"/>
        <v>15</v>
      </c>
      <c r="F145" s="72">
        <f>IF(H145,I145,INDEX(Cherche_Congé!$1:$1048576,affichage!D145,affichage!E145))</f>
        <v>2</v>
      </c>
      <c r="G145" s="72" t="str">
        <f>IF(F145=0,couleur!B$2,INDEX(couleur!$B:$B,affichage!F145))</f>
        <v>&amp;HFFFFFF</v>
      </c>
      <c r="H145" s="82" t="b">
        <v>0</v>
      </c>
      <c r="I145" s="83">
        <v>2</v>
      </c>
    </row>
    <row r="146" spans="1:9" x14ac:dyDescent="0.25">
      <c r="A146" s="72">
        <f t="shared" si="9"/>
        <v>27</v>
      </c>
      <c r="B146" s="72">
        <f t="shared" si="10"/>
        <v>1</v>
      </c>
      <c r="C146" s="72" t="str">
        <f>IF(H146,M146,IF(INDEX(planning!$1:$1048576,affichage!A146,affichage!B146)=0,"",INDEX(planning!$1:$1048576,affichage!A146,affichage!B146)))</f>
        <v/>
      </c>
      <c r="D146" s="72">
        <f t="shared" si="12"/>
        <v>23</v>
      </c>
      <c r="E146" s="65">
        <f t="shared" si="11"/>
        <v>8</v>
      </c>
      <c r="F146" s="72">
        <f>IF(H146,I146,INDEX(Cherche_Congé!$1:$1048576,affichage!D146,affichage!E146))</f>
        <v>0</v>
      </c>
      <c r="G146" s="72" t="str">
        <f>IF(F146=0,couleur!B$2,INDEX(couleur!$B:$B,affichage!F146))</f>
        <v>&amp;HFFFFFF</v>
      </c>
      <c r="H146" s="82" t="b">
        <v>0</v>
      </c>
      <c r="I146" s="83">
        <v>0</v>
      </c>
    </row>
    <row r="147" spans="1:9" x14ac:dyDescent="0.25">
      <c r="A147" s="72">
        <f t="shared" si="9"/>
        <v>27</v>
      </c>
      <c r="B147" s="72">
        <f t="shared" si="10"/>
        <v>4</v>
      </c>
      <c r="C147" s="72" t="str">
        <f>IF(H147,M147,IF(INDEX(planning!$1:$1048576,affichage!A147,affichage!B147)=0,"",INDEX(planning!$1:$1048576,affichage!A147,affichage!B147)))</f>
        <v/>
      </c>
      <c r="D147" s="72">
        <f t="shared" si="12"/>
        <v>23</v>
      </c>
      <c r="E147" s="65">
        <f t="shared" si="11"/>
        <v>9</v>
      </c>
      <c r="F147" s="72">
        <f>IF(H147,I147,INDEX(Cherche_Congé!$1:$1048576,affichage!D147,affichage!E147))</f>
        <v>2</v>
      </c>
      <c r="G147" s="72" t="str">
        <f>IF(F147=0,couleur!B$2,INDEX(couleur!$B:$B,affichage!F147))</f>
        <v>&amp;HFFFFFF</v>
      </c>
      <c r="H147" s="82" t="b">
        <v>0</v>
      </c>
      <c r="I147" s="83">
        <v>2</v>
      </c>
    </row>
    <row r="148" spans="1:9" x14ac:dyDescent="0.25">
      <c r="A148" s="72">
        <f t="shared" si="9"/>
        <v>27</v>
      </c>
      <c r="B148" s="72">
        <f t="shared" si="10"/>
        <v>5</v>
      </c>
      <c r="C148" s="72" t="str">
        <f>IF(H148,M148,IF(INDEX(planning!$1:$1048576,affichage!A148,affichage!B148)=0,"",INDEX(planning!$1:$1048576,affichage!A148,affichage!B148)))</f>
        <v/>
      </c>
      <c r="D148" s="72">
        <f t="shared" si="12"/>
        <v>23</v>
      </c>
      <c r="E148" s="65">
        <f t="shared" si="11"/>
        <v>10</v>
      </c>
      <c r="F148" s="72">
        <f>IF(H148,I148,INDEX(Cherche_Congé!$1:$1048576,affichage!D148,affichage!E148))</f>
        <v>2</v>
      </c>
      <c r="G148" s="72" t="str">
        <f>IF(F148=0,couleur!B$2,INDEX(couleur!$B:$B,affichage!F148))</f>
        <v>&amp;HFFFFFF</v>
      </c>
      <c r="H148" s="82" t="b">
        <v>0</v>
      </c>
      <c r="I148" s="83">
        <v>2</v>
      </c>
    </row>
    <row r="149" spans="1:9" x14ac:dyDescent="0.25">
      <c r="A149" s="72">
        <f t="shared" si="9"/>
        <v>27</v>
      </c>
      <c r="B149" s="72">
        <f t="shared" si="10"/>
        <v>6</v>
      </c>
      <c r="C149" s="72" t="str">
        <f>IF(H149,M149,IF(INDEX(planning!$1:$1048576,affichage!A149,affichage!B149)=0,"",INDEX(planning!$1:$1048576,affichage!A149,affichage!B149)))</f>
        <v/>
      </c>
      <c r="D149" s="72">
        <f t="shared" si="12"/>
        <v>23</v>
      </c>
      <c r="E149" s="65">
        <f t="shared" si="11"/>
        <v>11</v>
      </c>
      <c r="F149" s="72">
        <f>IF(H149,I149,INDEX(Cherche_Congé!$1:$1048576,affichage!D149,affichage!E149))</f>
        <v>2</v>
      </c>
      <c r="G149" s="72" t="str">
        <f>IF(F149=0,couleur!B$2,INDEX(couleur!$B:$B,affichage!F149))</f>
        <v>&amp;HFFFFFF</v>
      </c>
      <c r="H149" s="82" t="b">
        <v>0</v>
      </c>
      <c r="I149" s="83">
        <v>2</v>
      </c>
    </row>
    <row r="150" spans="1:9" x14ac:dyDescent="0.25">
      <c r="A150" s="72">
        <f t="shared" si="9"/>
        <v>27</v>
      </c>
      <c r="B150" s="72">
        <f t="shared" si="10"/>
        <v>7</v>
      </c>
      <c r="C150" s="72" t="str">
        <f>IF(H150,M150,IF(INDEX(planning!$1:$1048576,affichage!A150,affichage!B150)=0,"",INDEX(planning!$1:$1048576,affichage!A150,affichage!B150)))</f>
        <v/>
      </c>
      <c r="D150" s="72">
        <f t="shared" si="12"/>
        <v>23</v>
      </c>
      <c r="E150" s="65">
        <f t="shared" si="11"/>
        <v>12</v>
      </c>
      <c r="F150" s="72">
        <f>IF(H150,I150,INDEX(Cherche_Congé!$1:$1048576,affichage!D150,affichage!E150))</f>
        <v>2</v>
      </c>
      <c r="G150" s="72" t="str">
        <f>IF(F150=0,couleur!B$2,INDEX(couleur!$B:$B,affichage!F150))</f>
        <v>&amp;HFFFFFF</v>
      </c>
      <c r="H150" s="82" t="b">
        <v>0</v>
      </c>
      <c r="I150" s="83">
        <v>2</v>
      </c>
    </row>
    <row r="151" spans="1:9" x14ac:dyDescent="0.25">
      <c r="A151" s="72">
        <f t="shared" si="9"/>
        <v>27</v>
      </c>
      <c r="B151" s="72">
        <f t="shared" si="10"/>
        <v>8</v>
      </c>
      <c r="C151" s="72" t="str">
        <f>IF(H151,M151,IF(INDEX(planning!$1:$1048576,affichage!A151,affichage!B151)=0,"",INDEX(planning!$1:$1048576,affichage!A151,affichage!B151)))</f>
        <v/>
      </c>
      <c r="D151" s="72">
        <f t="shared" si="12"/>
        <v>23</v>
      </c>
      <c r="E151" s="65">
        <f t="shared" si="11"/>
        <v>13</v>
      </c>
      <c r="F151" s="72">
        <f>IF(H151,I151,INDEX(Cherche_Congé!$1:$1048576,affichage!D151,affichage!E151))</f>
        <v>2</v>
      </c>
      <c r="G151" s="72" t="str">
        <f>IF(F151=0,couleur!B$2,INDEX(couleur!$B:$B,affichage!F151))</f>
        <v>&amp;HFFFFFF</v>
      </c>
      <c r="H151" s="82" t="b">
        <v>0</v>
      </c>
      <c r="I151" s="83">
        <v>2</v>
      </c>
    </row>
    <row r="152" spans="1:9" x14ac:dyDescent="0.25">
      <c r="A152" s="72">
        <f t="shared" si="9"/>
        <v>27</v>
      </c>
      <c r="B152" s="72">
        <f t="shared" si="10"/>
        <v>9</v>
      </c>
      <c r="C152" s="72" t="str">
        <f>IF(H152,M152,IF(INDEX(planning!$1:$1048576,affichage!A152,affichage!B152)=0,"",INDEX(planning!$1:$1048576,affichage!A152,affichage!B152)))</f>
        <v/>
      </c>
      <c r="D152" s="72">
        <f t="shared" si="12"/>
        <v>23</v>
      </c>
      <c r="E152" s="65">
        <f t="shared" si="11"/>
        <v>14</v>
      </c>
      <c r="F152" s="72">
        <f>IF(H152,I152,INDEX(Cherche_Congé!$1:$1048576,affichage!D152,affichage!E152))</f>
        <v>2</v>
      </c>
      <c r="G152" s="72" t="str">
        <f>IF(F152=0,couleur!B$2,INDEX(couleur!$B:$B,affichage!F152))</f>
        <v>&amp;HFFFFFF</v>
      </c>
      <c r="H152" s="82" t="b">
        <v>0</v>
      </c>
      <c r="I152" s="83">
        <v>2</v>
      </c>
    </row>
    <row r="153" spans="1:9" x14ac:dyDescent="0.25">
      <c r="A153" s="72">
        <f t="shared" si="9"/>
        <v>27</v>
      </c>
      <c r="B153" s="72">
        <f t="shared" si="10"/>
        <v>10</v>
      </c>
      <c r="C153" s="72" t="str">
        <f>IF(H153,M153,IF(INDEX(planning!$1:$1048576,affichage!A153,affichage!B153)=0,"",INDEX(planning!$1:$1048576,affichage!A153,affichage!B153)))</f>
        <v/>
      </c>
      <c r="D153" s="72">
        <f t="shared" si="12"/>
        <v>23</v>
      </c>
      <c r="E153" s="65">
        <f t="shared" si="11"/>
        <v>15</v>
      </c>
      <c r="F153" s="72">
        <f>IF(H153,I153,INDEX(Cherche_Congé!$1:$1048576,affichage!D153,affichage!E153))</f>
        <v>2</v>
      </c>
      <c r="G153" s="72" t="str">
        <f>IF(F153=0,couleur!B$2,INDEX(couleur!$B:$B,affichage!F153))</f>
        <v>&amp;HFFFFFF</v>
      </c>
      <c r="H153" s="82" t="b">
        <v>0</v>
      </c>
      <c r="I153" s="83">
        <v>2</v>
      </c>
    </row>
    <row r="154" spans="1:9" x14ac:dyDescent="0.25">
      <c r="A154" s="72">
        <f t="shared" si="9"/>
        <v>28</v>
      </c>
      <c r="B154" s="72">
        <f t="shared" si="10"/>
        <v>1</v>
      </c>
      <c r="C154" s="72" t="str">
        <f>IF(H154,M154,IF(INDEX(planning!$1:$1048576,affichage!A154,affichage!B154)=0,"",INDEX(planning!$1:$1048576,affichage!A154,affichage!B154)))</f>
        <v/>
      </c>
      <c r="D154" s="72">
        <f t="shared" si="12"/>
        <v>24</v>
      </c>
      <c r="E154" s="65">
        <f t="shared" si="11"/>
        <v>8</v>
      </c>
      <c r="F154" s="72">
        <f>IF(H154,I154,INDEX(Cherche_Congé!$1:$1048576,affichage!D154,affichage!E154))</f>
        <v>0</v>
      </c>
      <c r="G154" s="72" t="str">
        <f>IF(F154=0,couleur!B$2,INDEX(couleur!$B:$B,affichage!F154))</f>
        <v>&amp;HFFFFFF</v>
      </c>
      <c r="H154" s="82" t="b">
        <v>0</v>
      </c>
      <c r="I154" s="83">
        <v>0</v>
      </c>
    </row>
    <row r="155" spans="1:9" x14ac:dyDescent="0.25">
      <c r="A155" s="72">
        <f t="shared" si="9"/>
        <v>28</v>
      </c>
      <c r="B155" s="72">
        <f t="shared" si="10"/>
        <v>4</v>
      </c>
      <c r="C155" s="72" t="str">
        <f>IF(H155,M155,IF(INDEX(planning!$1:$1048576,affichage!A155,affichage!B155)=0,"",INDEX(planning!$1:$1048576,affichage!A155,affichage!B155)))</f>
        <v/>
      </c>
      <c r="D155" s="72">
        <f t="shared" si="12"/>
        <v>24</v>
      </c>
      <c r="E155" s="65">
        <f t="shared" si="11"/>
        <v>9</v>
      </c>
      <c r="F155" s="72">
        <f>IF(H155,I155,INDEX(Cherche_Congé!$1:$1048576,affichage!D155,affichage!E155))</f>
        <v>2</v>
      </c>
      <c r="G155" s="72" t="str">
        <f>IF(F155=0,couleur!B$2,INDEX(couleur!$B:$B,affichage!F155))</f>
        <v>&amp;HFFFFFF</v>
      </c>
      <c r="H155" s="82" t="b">
        <v>0</v>
      </c>
      <c r="I155" s="83">
        <v>2</v>
      </c>
    </row>
    <row r="156" spans="1:9" x14ac:dyDescent="0.25">
      <c r="A156" s="72">
        <f t="shared" si="9"/>
        <v>28</v>
      </c>
      <c r="B156" s="72">
        <f t="shared" si="10"/>
        <v>5</v>
      </c>
      <c r="C156" s="72" t="str">
        <f>IF(H156,M156,IF(INDEX(planning!$1:$1048576,affichage!A156,affichage!B156)=0,"",INDEX(planning!$1:$1048576,affichage!A156,affichage!B156)))</f>
        <v/>
      </c>
      <c r="D156" s="72">
        <f t="shared" si="12"/>
        <v>24</v>
      </c>
      <c r="E156" s="65">
        <f t="shared" si="11"/>
        <v>10</v>
      </c>
      <c r="F156" s="72">
        <f>IF(H156,I156,INDEX(Cherche_Congé!$1:$1048576,affichage!D156,affichage!E156))</f>
        <v>2</v>
      </c>
      <c r="G156" s="72" t="str">
        <f>IF(F156=0,couleur!B$2,INDEX(couleur!$B:$B,affichage!F156))</f>
        <v>&amp;HFFFFFF</v>
      </c>
      <c r="H156" s="82" t="b">
        <v>0</v>
      </c>
      <c r="I156" s="83">
        <v>2</v>
      </c>
    </row>
    <row r="157" spans="1:9" x14ac:dyDescent="0.25">
      <c r="A157" s="72">
        <f t="shared" si="9"/>
        <v>28</v>
      </c>
      <c r="B157" s="72">
        <f t="shared" si="10"/>
        <v>6</v>
      </c>
      <c r="C157" s="72" t="str">
        <f>IF(H157,M157,IF(INDEX(planning!$1:$1048576,affichage!A157,affichage!B157)=0,"",INDEX(planning!$1:$1048576,affichage!A157,affichage!B157)))</f>
        <v/>
      </c>
      <c r="D157" s="72">
        <f t="shared" si="12"/>
        <v>24</v>
      </c>
      <c r="E157" s="65">
        <f t="shared" si="11"/>
        <v>11</v>
      </c>
      <c r="F157" s="72">
        <f>IF(H157,I157,INDEX(Cherche_Congé!$1:$1048576,affichage!D157,affichage!E157))</f>
        <v>2</v>
      </c>
      <c r="G157" s="72" t="str">
        <f>IF(F157=0,couleur!B$2,INDEX(couleur!$B:$B,affichage!F157))</f>
        <v>&amp;HFFFFFF</v>
      </c>
      <c r="H157" s="82" t="b">
        <v>0</v>
      </c>
      <c r="I157" s="83">
        <v>2</v>
      </c>
    </row>
    <row r="158" spans="1:9" x14ac:dyDescent="0.25">
      <c r="A158" s="72">
        <f t="shared" si="9"/>
        <v>28</v>
      </c>
      <c r="B158" s="72">
        <f t="shared" si="10"/>
        <v>7</v>
      </c>
      <c r="C158" s="72" t="str">
        <f>IF(H158,M158,IF(INDEX(planning!$1:$1048576,affichage!A158,affichage!B158)=0,"",INDEX(planning!$1:$1048576,affichage!A158,affichage!B158)))</f>
        <v/>
      </c>
      <c r="D158" s="72">
        <f t="shared" si="12"/>
        <v>24</v>
      </c>
      <c r="E158" s="65">
        <f t="shared" si="11"/>
        <v>12</v>
      </c>
      <c r="F158" s="72">
        <f>IF(H158,I158,INDEX(Cherche_Congé!$1:$1048576,affichage!D158,affichage!E158))</f>
        <v>2</v>
      </c>
      <c r="G158" s="72" t="str">
        <f>IF(F158=0,couleur!B$2,INDEX(couleur!$B:$B,affichage!F158))</f>
        <v>&amp;HFFFFFF</v>
      </c>
      <c r="H158" s="82" t="b">
        <v>0</v>
      </c>
      <c r="I158" s="83">
        <v>2</v>
      </c>
    </row>
    <row r="159" spans="1:9" x14ac:dyDescent="0.25">
      <c r="A159" s="72">
        <f t="shared" si="9"/>
        <v>28</v>
      </c>
      <c r="B159" s="72">
        <f t="shared" si="10"/>
        <v>8</v>
      </c>
      <c r="C159" s="72" t="str">
        <f>IF(H159,M159,IF(INDEX(planning!$1:$1048576,affichage!A159,affichage!B159)=0,"",INDEX(planning!$1:$1048576,affichage!A159,affichage!B159)))</f>
        <v/>
      </c>
      <c r="D159" s="72">
        <f t="shared" si="12"/>
        <v>24</v>
      </c>
      <c r="E159" s="65">
        <f t="shared" si="11"/>
        <v>13</v>
      </c>
      <c r="F159" s="72">
        <f>IF(H159,I159,INDEX(Cherche_Congé!$1:$1048576,affichage!D159,affichage!E159))</f>
        <v>2</v>
      </c>
      <c r="G159" s="72" t="str">
        <f>IF(F159=0,couleur!B$2,INDEX(couleur!$B:$B,affichage!F159))</f>
        <v>&amp;HFFFFFF</v>
      </c>
      <c r="H159" s="82" t="b">
        <v>0</v>
      </c>
      <c r="I159" s="83">
        <v>2</v>
      </c>
    </row>
    <row r="160" spans="1:9" x14ac:dyDescent="0.25">
      <c r="A160" s="72">
        <f t="shared" si="9"/>
        <v>28</v>
      </c>
      <c r="B160" s="72">
        <f t="shared" si="10"/>
        <v>9</v>
      </c>
      <c r="C160" s="72" t="str">
        <f>IF(H160,M160,IF(INDEX(planning!$1:$1048576,affichage!A160,affichage!B160)=0,"",INDEX(planning!$1:$1048576,affichage!A160,affichage!B160)))</f>
        <v/>
      </c>
      <c r="D160" s="72">
        <f t="shared" si="12"/>
        <v>24</v>
      </c>
      <c r="E160" s="65">
        <f t="shared" si="11"/>
        <v>14</v>
      </c>
      <c r="F160" s="72">
        <f>IF(H160,I160,INDEX(Cherche_Congé!$1:$1048576,affichage!D160,affichage!E160))</f>
        <v>2</v>
      </c>
      <c r="G160" s="72" t="str">
        <f>IF(F160=0,couleur!B$2,INDEX(couleur!$B:$B,affichage!F160))</f>
        <v>&amp;HFFFFFF</v>
      </c>
      <c r="H160" s="82" t="b">
        <v>0</v>
      </c>
      <c r="I160" s="83">
        <v>2</v>
      </c>
    </row>
    <row r="161" spans="1:9" x14ac:dyDescent="0.25">
      <c r="A161" s="72">
        <f t="shared" si="9"/>
        <v>28</v>
      </c>
      <c r="B161" s="72">
        <f t="shared" si="10"/>
        <v>10</v>
      </c>
      <c r="C161" s="72" t="str">
        <f>IF(H161,M161,IF(INDEX(planning!$1:$1048576,affichage!A161,affichage!B161)=0,"",INDEX(planning!$1:$1048576,affichage!A161,affichage!B161)))</f>
        <v/>
      </c>
      <c r="D161" s="72">
        <f t="shared" si="12"/>
        <v>24</v>
      </c>
      <c r="E161" s="65">
        <f t="shared" si="11"/>
        <v>15</v>
      </c>
      <c r="F161" s="72">
        <f>IF(H161,I161,INDEX(Cherche_Congé!$1:$1048576,affichage!D161,affichage!E161))</f>
        <v>2</v>
      </c>
      <c r="G161" s="72" t="str">
        <f>IF(F161=0,couleur!B$2,INDEX(couleur!$B:$B,affichage!F161))</f>
        <v>&amp;HFFFFFF</v>
      </c>
      <c r="H161" s="82" t="b">
        <v>0</v>
      </c>
      <c r="I161" s="83">
        <v>2</v>
      </c>
    </row>
    <row r="162" spans="1:9" x14ac:dyDescent="0.25">
      <c r="A162" s="72">
        <f t="shared" si="9"/>
        <v>29</v>
      </c>
      <c r="B162" s="72">
        <f t="shared" si="10"/>
        <v>1</v>
      </c>
      <c r="C162" s="72" t="str">
        <f>IF(H162,M162,IF(INDEX(planning!$1:$1048576,affichage!A162,affichage!B162)=0,"",INDEX(planning!$1:$1048576,affichage!A162,affichage!B162)))</f>
        <v/>
      </c>
      <c r="D162" s="72">
        <f t="shared" si="12"/>
        <v>25</v>
      </c>
      <c r="E162" s="65">
        <f t="shared" si="11"/>
        <v>8</v>
      </c>
      <c r="F162" s="72">
        <f>IF(H162,I162,INDEX(Cherche_Congé!$1:$1048576,affichage!D162,affichage!E162))</f>
        <v>0</v>
      </c>
      <c r="G162" s="72" t="str">
        <f>IF(F162=0,couleur!B$2,INDEX(couleur!$B:$B,affichage!F162))</f>
        <v>&amp;HFFFFFF</v>
      </c>
      <c r="H162" s="82" t="b">
        <v>0</v>
      </c>
      <c r="I162" s="83">
        <v>0</v>
      </c>
    </row>
    <row r="163" spans="1:9" x14ac:dyDescent="0.25">
      <c r="A163" s="72">
        <f t="shared" si="9"/>
        <v>29</v>
      </c>
      <c r="B163" s="72">
        <f t="shared" si="10"/>
        <v>4</v>
      </c>
      <c r="C163" s="72" t="str">
        <f>IF(H163,M163,IF(INDEX(planning!$1:$1048576,affichage!A163,affichage!B163)=0,"",INDEX(planning!$1:$1048576,affichage!A163,affichage!B163)))</f>
        <v/>
      </c>
      <c r="D163" s="72">
        <f t="shared" si="12"/>
        <v>25</v>
      </c>
      <c r="E163" s="65">
        <f t="shared" si="11"/>
        <v>9</v>
      </c>
      <c r="F163" s="72">
        <f>IF(H163,I163,INDEX(Cherche_Congé!$1:$1048576,affichage!D163,affichage!E163))</f>
        <v>2</v>
      </c>
      <c r="G163" s="72" t="str">
        <f>IF(F163=0,couleur!B$2,INDEX(couleur!$B:$B,affichage!F163))</f>
        <v>&amp;HFFFFFF</v>
      </c>
      <c r="H163" s="82" t="b">
        <v>0</v>
      </c>
      <c r="I163" s="83">
        <v>2</v>
      </c>
    </row>
    <row r="164" spans="1:9" x14ac:dyDescent="0.25">
      <c r="A164" s="72">
        <f t="shared" si="9"/>
        <v>29</v>
      </c>
      <c r="B164" s="72">
        <f t="shared" si="10"/>
        <v>5</v>
      </c>
      <c r="C164" s="72" t="str">
        <f>IF(H164,M164,IF(INDEX(planning!$1:$1048576,affichage!A164,affichage!B164)=0,"",INDEX(planning!$1:$1048576,affichage!A164,affichage!B164)))</f>
        <v/>
      </c>
      <c r="D164" s="72">
        <f t="shared" si="12"/>
        <v>25</v>
      </c>
      <c r="E164" s="65">
        <f t="shared" si="11"/>
        <v>10</v>
      </c>
      <c r="F164" s="72">
        <f>IF(H164,I164,INDEX(Cherche_Congé!$1:$1048576,affichage!D164,affichage!E164))</f>
        <v>2</v>
      </c>
      <c r="G164" s="72" t="str">
        <f>IF(F164=0,couleur!B$2,INDEX(couleur!$B:$B,affichage!F164))</f>
        <v>&amp;HFFFFFF</v>
      </c>
      <c r="H164" s="82" t="b">
        <v>0</v>
      </c>
      <c r="I164" s="83">
        <v>2</v>
      </c>
    </row>
    <row r="165" spans="1:9" x14ac:dyDescent="0.25">
      <c r="A165" s="72">
        <f t="shared" si="9"/>
        <v>29</v>
      </c>
      <c r="B165" s="72">
        <f t="shared" si="10"/>
        <v>6</v>
      </c>
      <c r="C165" s="72" t="str">
        <f>IF(H165,M165,IF(INDEX(planning!$1:$1048576,affichage!A165,affichage!B165)=0,"",INDEX(planning!$1:$1048576,affichage!A165,affichage!B165)))</f>
        <v/>
      </c>
      <c r="D165" s="72">
        <f t="shared" si="12"/>
        <v>25</v>
      </c>
      <c r="E165" s="65">
        <f t="shared" si="11"/>
        <v>11</v>
      </c>
      <c r="F165" s="72">
        <f>IF(H165,I165,INDEX(Cherche_Congé!$1:$1048576,affichage!D165,affichage!E165))</f>
        <v>2</v>
      </c>
      <c r="G165" s="72" t="str">
        <f>IF(F165=0,couleur!B$2,INDEX(couleur!$B:$B,affichage!F165))</f>
        <v>&amp;HFFFFFF</v>
      </c>
      <c r="H165" s="82" t="b">
        <v>0</v>
      </c>
      <c r="I165" s="83">
        <v>2</v>
      </c>
    </row>
    <row r="166" spans="1:9" x14ac:dyDescent="0.25">
      <c r="A166" s="72">
        <f t="shared" si="9"/>
        <v>29</v>
      </c>
      <c r="B166" s="72">
        <f t="shared" si="10"/>
        <v>7</v>
      </c>
      <c r="C166" s="72" t="str">
        <f>IF(H166,M166,IF(INDEX(planning!$1:$1048576,affichage!A166,affichage!B166)=0,"",INDEX(planning!$1:$1048576,affichage!A166,affichage!B166)))</f>
        <v/>
      </c>
      <c r="D166" s="72">
        <f t="shared" si="12"/>
        <v>25</v>
      </c>
      <c r="E166" s="65">
        <f t="shared" si="11"/>
        <v>12</v>
      </c>
      <c r="F166" s="72">
        <f>IF(H166,I166,INDEX(Cherche_Congé!$1:$1048576,affichage!D166,affichage!E166))</f>
        <v>2</v>
      </c>
      <c r="G166" s="72" t="str">
        <f>IF(F166=0,couleur!B$2,INDEX(couleur!$B:$B,affichage!F166))</f>
        <v>&amp;HFFFFFF</v>
      </c>
      <c r="H166" s="82" t="b">
        <v>0</v>
      </c>
      <c r="I166" s="83">
        <v>2</v>
      </c>
    </row>
    <row r="167" spans="1:9" x14ac:dyDescent="0.25">
      <c r="A167" s="72">
        <f t="shared" si="9"/>
        <v>29</v>
      </c>
      <c r="B167" s="72">
        <f t="shared" si="10"/>
        <v>8</v>
      </c>
      <c r="C167" s="72" t="str">
        <f>IF(H167,M167,IF(INDEX(planning!$1:$1048576,affichage!A167,affichage!B167)=0,"",INDEX(planning!$1:$1048576,affichage!A167,affichage!B167)))</f>
        <v/>
      </c>
      <c r="D167" s="72">
        <f t="shared" si="12"/>
        <v>25</v>
      </c>
      <c r="E167" s="65">
        <f t="shared" si="11"/>
        <v>13</v>
      </c>
      <c r="F167" s="72">
        <f>IF(H167,I167,INDEX(Cherche_Congé!$1:$1048576,affichage!D167,affichage!E167))</f>
        <v>2</v>
      </c>
      <c r="G167" s="72" t="str">
        <f>IF(F167=0,couleur!B$2,INDEX(couleur!$B:$B,affichage!F167))</f>
        <v>&amp;HFFFFFF</v>
      </c>
      <c r="H167" s="82" t="b">
        <v>0</v>
      </c>
      <c r="I167" s="83">
        <v>2</v>
      </c>
    </row>
    <row r="168" spans="1:9" x14ac:dyDescent="0.25">
      <c r="A168" s="72">
        <f t="shared" si="9"/>
        <v>29</v>
      </c>
      <c r="B168" s="72">
        <f t="shared" si="10"/>
        <v>9</v>
      </c>
      <c r="C168" s="72" t="str">
        <f>IF(H168,M168,IF(INDEX(planning!$1:$1048576,affichage!A168,affichage!B168)=0,"",INDEX(planning!$1:$1048576,affichage!A168,affichage!B168)))</f>
        <v/>
      </c>
      <c r="D168" s="72">
        <f t="shared" si="12"/>
        <v>25</v>
      </c>
      <c r="E168" s="65">
        <f t="shared" si="11"/>
        <v>14</v>
      </c>
      <c r="F168" s="72">
        <f>IF(H168,I168,INDEX(Cherche_Congé!$1:$1048576,affichage!D168,affichage!E168))</f>
        <v>2</v>
      </c>
      <c r="G168" s="72" t="str">
        <f>IF(F168=0,couleur!B$2,INDEX(couleur!$B:$B,affichage!F168))</f>
        <v>&amp;HFFFFFF</v>
      </c>
      <c r="H168" s="82" t="b">
        <v>0</v>
      </c>
      <c r="I168" s="83">
        <v>2</v>
      </c>
    </row>
    <row r="169" spans="1:9" x14ac:dyDescent="0.25">
      <c r="A169" s="72">
        <f t="shared" si="9"/>
        <v>29</v>
      </c>
      <c r="B169" s="72">
        <f t="shared" si="10"/>
        <v>10</v>
      </c>
      <c r="C169" s="72" t="str">
        <f>IF(H169,M169,IF(INDEX(planning!$1:$1048576,affichage!A169,affichage!B169)=0,"",INDEX(planning!$1:$1048576,affichage!A169,affichage!B169)))</f>
        <v/>
      </c>
      <c r="D169" s="72">
        <f t="shared" si="12"/>
        <v>25</v>
      </c>
      <c r="E169" s="65">
        <f t="shared" si="11"/>
        <v>15</v>
      </c>
      <c r="F169" s="72">
        <f>IF(H169,I169,INDEX(Cherche_Congé!$1:$1048576,affichage!D169,affichage!E169))</f>
        <v>2</v>
      </c>
      <c r="G169" s="72" t="str">
        <f>IF(F169=0,couleur!B$2,INDEX(couleur!$B:$B,affichage!F169))</f>
        <v>&amp;HFFFFFF</v>
      </c>
      <c r="H169" s="82" t="b">
        <v>0</v>
      </c>
      <c r="I169" s="83">
        <v>2</v>
      </c>
    </row>
    <row r="170" spans="1:9" x14ac:dyDescent="0.25">
      <c r="A170" s="72">
        <f t="shared" si="9"/>
        <v>30</v>
      </c>
      <c r="B170" s="72">
        <f t="shared" si="10"/>
        <v>1</v>
      </c>
      <c r="C170" s="72" t="str">
        <f>IF(H170,M170,IF(INDEX(planning!$1:$1048576,affichage!A170,affichage!B170)=0,"",INDEX(planning!$1:$1048576,affichage!A170,affichage!B170)))</f>
        <v/>
      </c>
      <c r="D170" s="72">
        <f t="shared" si="12"/>
        <v>26</v>
      </c>
      <c r="E170" s="65">
        <f t="shared" si="11"/>
        <v>8</v>
      </c>
      <c r="F170" s="72">
        <f>IF(H170,I170,INDEX(Cherche_Congé!$1:$1048576,affichage!D170,affichage!E170))</f>
        <v>0</v>
      </c>
      <c r="G170" s="72" t="str">
        <f>IF(F170=0,couleur!B$2,INDEX(couleur!$B:$B,affichage!F170))</f>
        <v>&amp;HFFFFFF</v>
      </c>
      <c r="H170" s="82" t="b">
        <v>0</v>
      </c>
      <c r="I170" s="83">
        <v>0</v>
      </c>
    </row>
    <row r="171" spans="1:9" x14ac:dyDescent="0.25">
      <c r="A171" s="72">
        <f t="shared" si="9"/>
        <v>30</v>
      </c>
      <c r="B171" s="72">
        <f t="shared" si="10"/>
        <v>4</v>
      </c>
      <c r="C171" s="72" t="str">
        <f>IF(H171,M171,IF(INDEX(planning!$1:$1048576,affichage!A171,affichage!B171)=0,"",INDEX(planning!$1:$1048576,affichage!A171,affichage!B171)))</f>
        <v/>
      </c>
      <c r="D171" s="72">
        <f t="shared" si="12"/>
        <v>26</v>
      </c>
      <c r="E171" s="65">
        <f t="shared" si="11"/>
        <v>9</v>
      </c>
      <c r="F171" s="72">
        <f>IF(H171,I171,INDEX(Cherche_Congé!$1:$1048576,affichage!D171,affichage!E171))</f>
        <v>2</v>
      </c>
      <c r="G171" s="72" t="str">
        <f>IF(F171=0,couleur!B$2,INDEX(couleur!$B:$B,affichage!F171))</f>
        <v>&amp;HFFFFFF</v>
      </c>
      <c r="H171" s="82" t="b">
        <v>0</v>
      </c>
      <c r="I171" s="83">
        <v>2</v>
      </c>
    </row>
    <row r="172" spans="1:9" x14ac:dyDescent="0.25">
      <c r="A172" s="72">
        <f t="shared" si="9"/>
        <v>30</v>
      </c>
      <c r="B172" s="72">
        <f t="shared" si="10"/>
        <v>5</v>
      </c>
      <c r="C172" s="72" t="str">
        <f>IF(H172,M172,IF(INDEX(planning!$1:$1048576,affichage!A172,affichage!B172)=0,"",INDEX(planning!$1:$1048576,affichage!A172,affichage!B172)))</f>
        <v/>
      </c>
      <c r="D172" s="72">
        <f t="shared" si="12"/>
        <v>26</v>
      </c>
      <c r="E172" s="65">
        <f t="shared" si="11"/>
        <v>10</v>
      </c>
      <c r="F172" s="72">
        <f>IF(H172,I172,INDEX(Cherche_Congé!$1:$1048576,affichage!D172,affichage!E172))</f>
        <v>2</v>
      </c>
      <c r="G172" s="72" t="str">
        <f>IF(F172=0,couleur!B$2,INDEX(couleur!$B:$B,affichage!F172))</f>
        <v>&amp;HFFFFFF</v>
      </c>
      <c r="H172" s="82" t="b">
        <v>0</v>
      </c>
      <c r="I172" s="83">
        <v>2</v>
      </c>
    </row>
    <row r="173" spans="1:9" x14ac:dyDescent="0.25">
      <c r="A173" s="72">
        <f t="shared" si="9"/>
        <v>30</v>
      </c>
      <c r="B173" s="72">
        <f t="shared" si="10"/>
        <v>6</v>
      </c>
      <c r="C173" s="72" t="str">
        <f>IF(H173,M173,IF(INDEX(planning!$1:$1048576,affichage!A173,affichage!B173)=0,"",INDEX(planning!$1:$1048576,affichage!A173,affichage!B173)))</f>
        <v/>
      </c>
      <c r="D173" s="72">
        <f t="shared" si="12"/>
        <v>26</v>
      </c>
      <c r="E173" s="65">
        <f t="shared" si="11"/>
        <v>11</v>
      </c>
      <c r="F173" s="72">
        <f>IF(H173,I173,INDEX(Cherche_Congé!$1:$1048576,affichage!D173,affichage!E173))</f>
        <v>2</v>
      </c>
      <c r="G173" s="72" t="str">
        <f>IF(F173=0,couleur!B$2,INDEX(couleur!$B:$B,affichage!F173))</f>
        <v>&amp;HFFFFFF</v>
      </c>
      <c r="H173" s="82" t="b">
        <v>0</v>
      </c>
      <c r="I173" s="83">
        <v>2</v>
      </c>
    </row>
    <row r="174" spans="1:9" x14ac:dyDescent="0.25">
      <c r="A174" s="72">
        <f t="shared" si="9"/>
        <v>30</v>
      </c>
      <c r="B174" s="72">
        <f t="shared" si="10"/>
        <v>7</v>
      </c>
      <c r="C174" s="72" t="str">
        <f>IF(H174,M174,IF(INDEX(planning!$1:$1048576,affichage!A174,affichage!B174)=0,"",INDEX(planning!$1:$1048576,affichage!A174,affichage!B174)))</f>
        <v/>
      </c>
      <c r="D174" s="72">
        <f t="shared" si="12"/>
        <v>26</v>
      </c>
      <c r="E174" s="65">
        <f t="shared" si="11"/>
        <v>12</v>
      </c>
      <c r="F174" s="72">
        <f>IF(H174,I174,INDEX(Cherche_Congé!$1:$1048576,affichage!D174,affichage!E174))</f>
        <v>2</v>
      </c>
      <c r="G174" s="72" t="str">
        <f>IF(F174=0,couleur!B$2,INDEX(couleur!$B:$B,affichage!F174))</f>
        <v>&amp;HFFFFFF</v>
      </c>
      <c r="H174" s="82" t="b">
        <v>0</v>
      </c>
      <c r="I174" s="83">
        <v>2</v>
      </c>
    </row>
    <row r="175" spans="1:9" x14ac:dyDescent="0.25">
      <c r="A175" s="72">
        <f t="shared" si="9"/>
        <v>30</v>
      </c>
      <c r="B175" s="72">
        <f t="shared" si="10"/>
        <v>8</v>
      </c>
      <c r="C175" s="72" t="str">
        <f>IF(H175,M175,IF(INDEX(planning!$1:$1048576,affichage!A175,affichage!B175)=0,"",INDEX(planning!$1:$1048576,affichage!A175,affichage!B175)))</f>
        <v/>
      </c>
      <c r="D175" s="72">
        <f t="shared" si="12"/>
        <v>26</v>
      </c>
      <c r="E175" s="65">
        <f t="shared" si="11"/>
        <v>13</v>
      </c>
      <c r="F175" s="72">
        <f>IF(H175,I175,INDEX(Cherche_Congé!$1:$1048576,affichage!D175,affichage!E175))</f>
        <v>2</v>
      </c>
      <c r="G175" s="72" t="str">
        <f>IF(F175=0,couleur!B$2,INDEX(couleur!$B:$B,affichage!F175))</f>
        <v>&amp;HFFFFFF</v>
      </c>
      <c r="H175" s="82" t="b">
        <v>0</v>
      </c>
      <c r="I175" s="83">
        <v>2</v>
      </c>
    </row>
    <row r="176" spans="1:9" x14ac:dyDescent="0.25">
      <c r="A176" s="72">
        <f t="shared" si="9"/>
        <v>30</v>
      </c>
      <c r="B176" s="72">
        <f t="shared" si="10"/>
        <v>9</v>
      </c>
      <c r="C176" s="72" t="str">
        <f>IF(H176,M176,IF(INDEX(planning!$1:$1048576,affichage!A176,affichage!B176)=0,"",INDEX(planning!$1:$1048576,affichage!A176,affichage!B176)))</f>
        <v/>
      </c>
      <c r="D176" s="72">
        <f t="shared" si="12"/>
        <v>26</v>
      </c>
      <c r="E176" s="65">
        <f t="shared" si="11"/>
        <v>14</v>
      </c>
      <c r="F176" s="72">
        <f>IF(H176,I176,INDEX(Cherche_Congé!$1:$1048576,affichage!D176,affichage!E176))</f>
        <v>2</v>
      </c>
      <c r="G176" s="72" t="str">
        <f>IF(F176=0,couleur!B$2,INDEX(couleur!$B:$B,affichage!F176))</f>
        <v>&amp;HFFFFFF</v>
      </c>
      <c r="H176" s="82" t="b">
        <v>0</v>
      </c>
      <c r="I176" s="83">
        <v>2</v>
      </c>
    </row>
    <row r="177" spans="1:9" x14ac:dyDescent="0.25">
      <c r="A177" s="72">
        <f t="shared" si="9"/>
        <v>30</v>
      </c>
      <c r="B177" s="72">
        <f t="shared" si="10"/>
        <v>10</v>
      </c>
      <c r="C177" s="72" t="str">
        <f>IF(H177,M177,IF(INDEX(planning!$1:$1048576,affichage!A177,affichage!B177)=0,"",INDEX(planning!$1:$1048576,affichage!A177,affichage!B177)))</f>
        <v/>
      </c>
      <c r="D177" s="72">
        <f t="shared" si="12"/>
        <v>26</v>
      </c>
      <c r="E177" s="65">
        <f t="shared" si="11"/>
        <v>15</v>
      </c>
      <c r="F177" s="72">
        <f>IF(H177,I177,INDEX(Cherche_Congé!$1:$1048576,affichage!D177,affichage!E177))</f>
        <v>2</v>
      </c>
      <c r="G177" s="72" t="str">
        <f>IF(F177=0,couleur!B$2,INDEX(couleur!$B:$B,affichage!F177))</f>
        <v>&amp;HFFFFFF</v>
      </c>
      <c r="H177" s="82" t="b">
        <v>0</v>
      </c>
      <c r="I177" s="83">
        <v>2</v>
      </c>
    </row>
    <row r="178" spans="1:9" x14ac:dyDescent="0.25">
      <c r="A178" s="72">
        <f t="shared" si="9"/>
        <v>31</v>
      </c>
      <c r="B178" s="72">
        <f t="shared" si="10"/>
        <v>1</v>
      </c>
      <c r="C178" s="72" t="str">
        <f>IF(H178,M178,IF(INDEX(planning!$1:$1048576,affichage!A178,affichage!B178)=0,"",INDEX(planning!$1:$1048576,affichage!A178,affichage!B178)))</f>
        <v/>
      </c>
      <c r="D178" s="72">
        <f t="shared" si="12"/>
        <v>27</v>
      </c>
      <c r="E178" s="65">
        <f t="shared" si="11"/>
        <v>8</v>
      </c>
      <c r="F178" s="72">
        <f>IF(H178,I178,INDEX(Cherche_Congé!$1:$1048576,affichage!D178,affichage!E178))</f>
        <v>0</v>
      </c>
      <c r="G178" s="72" t="str">
        <f>IF(F178=0,couleur!B$2,INDEX(couleur!$B:$B,affichage!F178))</f>
        <v>&amp;HFFFFFF</v>
      </c>
      <c r="H178" s="82" t="b">
        <v>0</v>
      </c>
      <c r="I178" s="83">
        <v>0</v>
      </c>
    </row>
    <row r="179" spans="1:9" x14ac:dyDescent="0.25">
      <c r="A179" s="72">
        <f t="shared" si="9"/>
        <v>31</v>
      </c>
      <c r="B179" s="72">
        <f t="shared" si="10"/>
        <v>4</v>
      </c>
      <c r="C179" s="72" t="str">
        <f>IF(H179,M179,IF(INDEX(planning!$1:$1048576,affichage!A179,affichage!B179)=0,"",INDEX(planning!$1:$1048576,affichage!A179,affichage!B179)))</f>
        <v/>
      </c>
      <c r="D179" s="72">
        <f t="shared" si="12"/>
        <v>27</v>
      </c>
      <c r="E179" s="65">
        <f t="shared" si="11"/>
        <v>9</v>
      </c>
      <c r="F179" s="72">
        <f>IF(H179,I179,INDEX(Cherche_Congé!$1:$1048576,affichage!D179,affichage!E179))</f>
        <v>2</v>
      </c>
      <c r="G179" s="72" t="str">
        <f>IF(F179=0,couleur!B$2,INDEX(couleur!$B:$B,affichage!F179))</f>
        <v>&amp;HFFFFFF</v>
      </c>
      <c r="H179" s="82" t="b">
        <v>0</v>
      </c>
      <c r="I179" s="83">
        <v>2</v>
      </c>
    </row>
    <row r="180" spans="1:9" x14ac:dyDescent="0.25">
      <c r="A180" s="72">
        <f t="shared" si="9"/>
        <v>31</v>
      </c>
      <c r="B180" s="72">
        <f t="shared" si="10"/>
        <v>5</v>
      </c>
      <c r="C180" s="72" t="str">
        <f>IF(H180,M180,IF(INDEX(planning!$1:$1048576,affichage!A180,affichage!B180)=0,"",INDEX(planning!$1:$1048576,affichage!A180,affichage!B180)))</f>
        <v/>
      </c>
      <c r="D180" s="72">
        <f t="shared" si="12"/>
        <v>27</v>
      </c>
      <c r="E180" s="65">
        <f t="shared" si="11"/>
        <v>10</v>
      </c>
      <c r="F180" s="72">
        <f>IF(H180,I180,INDEX(Cherche_Congé!$1:$1048576,affichage!D180,affichage!E180))</f>
        <v>2</v>
      </c>
      <c r="G180" s="72" t="str">
        <f>IF(F180=0,couleur!B$2,INDEX(couleur!$B:$B,affichage!F180))</f>
        <v>&amp;HFFFFFF</v>
      </c>
      <c r="H180" s="82" t="b">
        <v>0</v>
      </c>
      <c r="I180" s="83">
        <v>2</v>
      </c>
    </row>
    <row r="181" spans="1:9" x14ac:dyDescent="0.25">
      <c r="A181" s="72">
        <f t="shared" si="9"/>
        <v>31</v>
      </c>
      <c r="B181" s="72">
        <f t="shared" si="10"/>
        <v>6</v>
      </c>
      <c r="C181" s="72" t="str">
        <f>IF(H181,M181,IF(INDEX(planning!$1:$1048576,affichage!A181,affichage!B181)=0,"",INDEX(planning!$1:$1048576,affichage!A181,affichage!B181)))</f>
        <v/>
      </c>
      <c r="D181" s="72">
        <f t="shared" si="12"/>
        <v>27</v>
      </c>
      <c r="E181" s="65">
        <f t="shared" si="11"/>
        <v>11</v>
      </c>
      <c r="F181" s="72">
        <f>IF(H181,I181,INDEX(Cherche_Congé!$1:$1048576,affichage!D181,affichage!E181))</f>
        <v>2</v>
      </c>
      <c r="G181" s="72" t="str">
        <f>IF(F181=0,couleur!B$2,INDEX(couleur!$B:$B,affichage!F181))</f>
        <v>&amp;HFFFFFF</v>
      </c>
      <c r="H181" s="82" t="b">
        <v>0</v>
      </c>
      <c r="I181" s="83">
        <v>2</v>
      </c>
    </row>
    <row r="182" spans="1:9" x14ac:dyDescent="0.25">
      <c r="A182" s="72">
        <f t="shared" si="9"/>
        <v>31</v>
      </c>
      <c r="B182" s="72">
        <f t="shared" si="10"/>
        <v>7</v>
      </c>
      <c r="C182" s="72" t="str">
        <f>IF(H182,M182,IF(INDEX(planning!$1:$1048576,affichage!A182,affichage!B182)=0,"",INDEX(planning!$1:$1048576,affichage!A182,affichage!B182)))</f>
        <v/>
      </c>
      <c r="D182" s="72">
        <f t="shared" si="12"/>
        <v>27</v>
      </c>
      <c r="E182" s="65">
        <f t="shared" si="11"/>
        <v>12</v>
      </c>
      <c r="F182" s="72">
        <f>IF(H182,I182,INDEX(Cherche_Congé!$1:$1048576,affichage!D182,affichage!E182))</f>
        <v>2</v>
      </c>
      <c r="G182" s="72" t="str">
        <f>IF(F182=0,couleur!B$2,INDEX(couleur!$B:$B,affichage!F182))</f>
        <v>&amp;HFFFFFF</v>
      </c>
      <c r="H182" s="82" t="b">
        <v>0</v>
      </c>
      <c r="I182" s="83">
        <v>2</v>
      </c>
    </row>
    <row r="183" spans="1:9" x14ac:dyDescent="0.25">
      <c r="A183" s="72">
        <f t="shared" si="9"/>
        <v>31</v>
      </c>
      <c r="B183" s="72">
        <f t="shared" si="10"/>
        <v>8</v>
      </c>
      <c r="C183" s="72" t="str">
        <f>IF(H183,M183,IF(INDEX(planning!$1:$1048576,affichage!A183,affichage!B183)=0,"",INDEX(planning!$1:$1048576,affichage!A183,affichage!B183)))</f>
        <v/>
      </c>
      <c r="D183" s="72">
        <f t="shared" si="12"/>
        <v>27</v>
      </c>
      <c r="E183" s="65">
        <f t="shared" si="11"/>
        <v>13</v>
      </c>
      <c r="F183" s="72">
        <f>IF(H183,I183,INDEX(Cherche_Congé!$1:$1048576,affichage!D183,affichage!E183))</f>
        <v>2</v>
      </c>
      <c r="G183" s="72" t="str">
        <f>IF(F183=0,couleur!B$2,INDEX(couleur!$B:$B,affichage!F183))</f>
        <v>&amp;HFFFFFF</v>
      </c>
      <c r="H183" s="82" t="b">
        <v>0</v>
      </c>
      <c r="I183" s="83">
        <v>2</v>
      </c>
    </row>
    <row r="184" spans="1:9" x14ac:dyDescent="0.25">
      <c r="A184" s="72">
        <f t="shared" si="9"/>
        <v>31</v>
      </c>
      <c r="B184" s="72">
        <f t="shared" si="10"/>
        <v>9</v>
      </c>
      <c r="C184" s="72" t="str">
        <f>IF(H184,M184,IF(INDEX(planning!$1:$1048576,affichage!A184,affichage!B184)=0,"",INDEX(planning!$1:$1048576,affichage!A184,affichage!B184)))</f>
        <v/>
      </c>
      <c r="D184" s="72">
        <f t="shared" si="12"/>
        <v>27</v>
      </c>
      <c r="E184" s="65">
        <f t="shared" si="11"/>
        <v>14</v>
      </c>
      <c r="F184" s="72">
        <f>IF(H184,I184,INDEX(Cherche_Congé!$1:$1048576,affichage!D184,affichage!E184))</f>
        <v>2</v>
      </c>
      <c r="G184" s="72" t="str">
        <f>IF(F184=0,couleur!B$2,INDEX(couleur!$B:$B,affichage!F184))</f>
        <v>&amp;HFFFFFF</v>
      </c>
      <c r="H184" s="82" t="b">
        <v>0</v>
      </c>
      <c r="I184" s="83">
        <v>2</v>
      </c>
    </row>
    <row r="185" spans="1:9" x14ac:dyDescent="0.25">
      <c r="A185" s="72">
        <f t="shared" si="9"/>
        <v>31</v>
      </c>
      <c r="B185" s="72">
        <f t="shared" si="10"/>
        <v>10</v>
      </c>
      <c r="C185" s="72" t="str">
        <f>IF(H185,M185,IF(INDEX(planning!$1:$1048576,affichage!A185,affichage!B185)=0,"",INDEX(planning!$1:$1048576,affichage!A185,affichage!B185)))</f>
        <v/>
      </c>
      <c r="D185" s="72">
        <f t="shared" si="12"/>
        <v>27</v>
      </c>
      <c r="E185" s="65">
        <f t="shared" si="11"/>
        <v>15</v>
      </c>
      <c r="F185" s="72">
        <f>IF(H185,I185,INDEX(Cherche_Congé!$1:$1048576,affichage!D185,affichage!E185))</f>
        <v>2</v>
      </c>
      <c r="G185" s="72" t="str">
        <f>IF(F185=0,couleur!B$2,INDEX(couleur!$B:$B,affichage!F185))</f>
        <v>&amp;HFFFFFF</v>
      </c>
      <c r="H185" s="82" t="b">
        <v>0</v>
      </c>
      <c r="I185" s="83">
        <v>2</v>
      </c>
    </row>
    <row r="186" spans="1:9" x14ac:dyDescent="0.25">
      <c r="A186" s="72">
        <f t="shared" si="9"/>
        <v>32</v>
      </c>
      <c r="B186" s="72">
        <f t="shared" si="10"/>
        <v>1</v>
      </c>
      <c r="C186" s="72" t="str">
        <f>IF(H186,M186,IF(INDEX(planning!$1:$1048576,affichage!A186,affichage!B186)=0,"",INDEX(planning!$1:$1048576,affichage!A186,affichage!B186)))</f>
        <v/>
      </c>
      <c r="D186" s="72">
        <f t="shared" si="12"/>
        <v>28</v>
      </c>
      <c r="E186" s="65">
        <f t="shared" si="11"/>
        <v>8</v>
      </c>
      <c r="F186" s="72">
        <f>IF(H186,I186,INDEX(Cherche_Congé!$1:$1048576,affichage!D186,affichage!E186))</f>
        <v>0</v>
      </c>
      <c r="G186" s="72" t="str">
        <f>IF(F186=0,couleur!B$2,INDEX(couleur!$B:$B,affichage!F186))</f>
        <v>&amp;HFFFFFF</v>
      </c>
      <c r="H186" s="82" t="b">
        <v>0</v>
      </c>
      <c r="I186" s="83">
        <v>0</v>
      </c>
    </row>
    <row r="187" spans="1:9" x14ac:dyDescent="0.25">
      <c r="A187" s="72">
        <f t="shared" si="9"/>
        <v>32</v>
      </c>
      <c r="B187" s="72">
        <f t="shared" si="10"/>
        <v>4</v>
      </c>
      <c r="C187" s="72" t="str">
        <f>IF(H187,M187,IF(INDEX(planning!$1:$1048576,affichage!A187,affichage!B187)=0,"",INDEX(planning!$1:$1048576,affichage!A187,affichage!B187)))</f>
        <v/>
      </c>
      <c r="D187" s="72">
        <f t="shared" si="12"/>
        <v>28</v>
      </c>
      <c r="E187" s="65">
        <f t="shared" si="11"/>
        <v>9</v>
      </c>
      <c r="F187" s="72">
        <f>IF(H187,I187,INDEX(Cherche_Congé!$1:$1048576,affichage!D187,affichage!E187))</f>
        <v>2</v>
      </c>
      <c r="G187" s="72" t="str">
        <f>IF(F187=0,couleur!B$2,INDEX(couleur!$B:$B,affichage!F187))</f>
        <v>&amp;HFFFFFF</v>
      </c>
      <c r="H187" s="82" t="b">
        <v>0</v>
      </c>
      <c r="I187" s="83">
        <v>2</v>
      </c>
    </row>
    <row r="188" spans="1:9" x14ac:dyDescent="0.25">
      <c r="A188" s="72">
        <f t="shared" si="9"/>
        <v>32</v>
      </c>
      <c r="B188" s="72">
        <f t="shared" si="10"/>
        <v>5</v>
      </c>
      <c r="C188" s="72" t="str">
        <f>IF(H188,M188,IF(INDEX(planning!$1:$1048576,affichage!A188,affichage!B188)=0,"",INDEX(planning!$1:$1048576,affichage!A188,affichage!B188)))</f>
        <v/>
      </c>
      <c r="D188" s="72">
        <f t="shared" si="12"/>
        <v>28</v>
      </c>
      <c r="E188" s="65">
        <f t="shared" si="11"/>
        <v>10</v>
      </c>
      <c r="F188" s="72">
        <f>IF(H188,I188,INDEX(Cherche_Congé!$1:$1048576,affichage!D188,affichage!E188))</f>
        <v>2</v>
      </c>
      <c r="G188" s="72" t="str">
        <f>IF(F188=0,couleur!B$2,INDEX(couleur!$B:$B,affichage!F188))</f>
        <v>&amp;HFFFFFF</v>
      </c>
      <c r="H188" s="82" t="b">
        <v>0</v>
      </c>
      <c r="I188" s="83">
        <v>2</v>
      </c>
    </row>
    <row r="189" spans="1:9" x14ac:dyDescent="0.25">
      <c r="A189" s="72">
        <f t="shared" si="9"/>
        <v>32</v>
      </c>
      <c r="B189" s="72">
        <f t="shared" si="10"/>
        <v>6</v>
      </c>
      <c r="C189" s="72" t="str">
        <f>IF(H189,M189,IF(INDEX(planning!$1:$1048576,affichage!A189,affichage!B189)=0,"",INDEX(planning!$1:$1048576,affichage!A189,affichage!B189)))</f>
        <v/>
      </c>
      <c r="D189" s="72">
        <f t="shared" si="12"/>
        <v>28</v>
      </c>
      <c r="E189" s="65">
        <f t="shared" si="11"/>
        <v>11</v>
      </c>
      <c r="F189" s="72">
        <f>IF(H189,I189,INDEX(Cherche_Congé!$1:$1048576,affichage!D189,affichage!E189))</f>
        <v>2</v>
      </c>
      <c r="G189" s="72" t="str">
        <f>IF(F189=0,couleur!B$2,INDEX(couleur!$B:$B,affichage!F189))</f>
        <v>&amp;HFFFFFF</v>
      </c>
      <c r="H189" s="82" t="b">
        <v>0</v>
      </c>
      <c r="I189" s="83">
        <v>2</v>
      </c>
    </row>
    <row r="190" spans="1:9" x14ac:dyDescent="0.25">
      <c r="A190" s="72">
        <f t="shared" si="9"/>
        <v>32</v>
      </c>
      <c r="B190" s="72">
        <f t="shared" si="10"/>
        <v>7</v>
      </c>
      <c r="C190" s="72" t="str">
        <f>IF(H190,M190,IF(INDEX(planning!$1:$1048576,affichage!A190,affichage!B190)=0,"",INDEX(planning!$1:$1048576,affichage!A190,affichage!B190)))</f>
        <v/>
      </c>
      <c r="D190" s="72">
        <f t="shared" si="12"/>
        <v>28</v>
      </c>
      <c r="E190" s="65">
        <f t="shared" si="11"/>
        <v>12</v>
      </c>
      <c r="F190" s="72">
        <f>IF(H190,I190,INDEX(Cherche_Congé!$1:$1048576,affichage!D190,affichage!E190))</f>
        <v>2</v>
      </c>
      <c r="G190" s="72" t="str">
        <f>IF(F190=0,couleur!B$2,INDEX(couleur!$B:$B,affichage!F190))</f>
        <v>&amp;HFFFFFF</v>
      </c>
      <c r="H190" s="82" t="b">
        <v>0</v>
      </c>
      <c r="I190" s="83">
        <v>2</v>
      </c>
    </row>
    <row r="191" spans="1:9" x14ac:dyDescent="0.25">
      <c r="A191" s="72">
        <f t="shared" si="9"/>
        <v>32</v>
      </c>
      <c r="B191" s="72">
        <f t="shared" si="10"/>
        <v>8</v>
      </c>
      <c r="C191" s="72" t="str">
        <f>IF(H191,M191,IF(INDEX(planning!$1:$1048576,affichage!A191,affichage!B191)=0,"",INDEX(planning!$1:$1048576,affichage!A191,affichage!B191)))</f>
        <v/>
      </c>
      <c r="D191" s="72">
        <f t="shared" si="12"/>
        <v>28</v>
      </c>
      <c r="E191" s="65">
        <f t="shared" si="11"/>
        <v>13</v>
      </c>
      <c r="F191" s="72">
        <f>IF(H191,I191,INDEX(Cherche_Congé!$1:$1048576,affichage!D191,affichage!E191))</f>
        <v>2</v>
      </c>
      <c r="G191" s="72" t="str">
        <f>IF(F191=0,couleur!B$2,INDEX(couleur!$B:$B,affichage!F191))</f>
        <v>&amp;HFFFFFF</v>
      </c>
      <c r="H191" s="82" t="b">
        <v>0</v>
      </c>
      <c r="I191" s="83">
        <v>2</v>
      </c>
    </row>
    <row r="192" spans="1:9" x14ac:dyDescent="0.25">
      <c r="A192" s="72">
        <f t="shared" si="9"/>
        <v>32</v>
      </c>
      <c r="B192" s="72">
        <f t="shared" si="10"/>
        <v>9</v>
      </c>
      <c r="C192" s="72" t="str">
        <f>IF(H192,M192,IF(INDEX(planning!$1:$1048576,affichage!A192,affichage!B192)=0,"",INDEX(planning!$1:$1048576,affichage!A192,affichage!B192)))</f>
        <v/>
      </c>
      <c r="D192" s="72">
        <f t="shared" si="12"/>
        <v>28</v>
      </c>
      <c r="E192" s="65">
        <f t="shared" si="11"/>
        <v>14</v>
      </c>
      <c r="F192" s="72">
        <f>IF(H192,I192,INDEX(Cherche_Congé!$1:$1048576,affichage!D192,affichage!E192))</f>
        <v>2</v>
      </c>
      <c r="G192" s="72" t="str">
        <f>IF(F192=0,couleur!B$2,INDEX(couleur!$B:$B,affichage!F192))</f>
        <v>&amp;HFFFFFF</v>
      </c>
      <c r="H192" s="82" t="b">
        <v>0</v>
      </c>
      <c r="I192" s="83">
        <v>2</v>
      </c>
    </row>
    <row r="193" spans="1:9" x14ac:dyDescent="0.25">
      <c r="A193" s="72">
        <f t="shared" si="9"/>
        <v>32</v>
      </c>
      <c r="B193" s="72">
        <f t="shared" si="10"/>
        <v>10</v>
      </c>
      <c r="C193" s="72" t="str">
        <f>IF(H193,M193,IF(INDEX(planning!$1:$1048576,affichage!A193,affichage!B193)=0,"",INDEX(planning!$1:$1048576,affichage!A193,affichage!B193)))</f>
        <v/>
      </c>
      <c r="D193" s="72">
        <f t="shared" si="12"/>
        <v>28</v>
      </c>
      <c r="E193" s="65">
        <f t="shared" si="11"/>
        <v>15</v>
      </c>
      <c r="F193" s="72">
        <f>IF(H193,I193,INDEX(Cherche_Congé!$1:$1048576,affichage!D193,affichage!E193))</f>
        <v>2</v>
      </c>
      <c r="G193" s="72" t="str">
        <f>IF(F193=0,couleur!B$2,INDEX(couleur!$B:$B,affichage!F193))</f>
        <v>&amp;HFFFFFF</v>
      </c>
      <c r="H193" s="82" t="b">
        <v>0</v>
      </c>
      <c r="I193" s="83">
        <v>2</v>
      </c>
    </row>
    <row r="194" spans="1:9" x14ac:dyDescent="0.25">
      <c r="A194" s="72">
        <f t="shared" si="9"/>
        <v>33</v>
      </c>
      <c r="B194" s="72">
        <f t="shared" si="10"/>
        <v>1</v>
      </c>
      <c r="C194" s="72" t="str">
        <f>IF(H194,M194,IF(INDEX(planning!$1:$1048576,affichage!A194,affichage!B194)=0,"",INDEX(planning!$1:$1048576,affichage!A194,affichage!B194)))</f>
        <v/>
      </c>
      <c r="D194" s="72">
        <f t="shared" si="12"/>
        <v>29</v>
      </c>
      <c r="E194" s="65">
        <f t="shared" si="11"/>
        <v>8</v>
      </c>
      <c r="F194" s="72">
        <f>IF(H194,I194,INDEX(Cherche_Congé!$1:$1048576,affichage!D194,affichage!E194))</f>
        <v>0</v>
      </c>
      <c r="G194" s="72" t="str">
        <f>IF(F194=0,couleur!B$2,INDEX(couleur!$B:$B,affichage!F194))</f>
        <v>&amp;HFFFFFF</v>
      </c>
      <c r="H194" s="82" t="b">
        <v>0</v>
      </c>
      <c r="I194" s="83">
        <v>0</v>
      </c>
    </row>
    <row r="195" spans="1:9" x14ac:dyDescent="0.25">
      <c r="A195" s="72">
        <f t="shared" si="9"/>
        <v>33</v>
      </c>
      <c r="B195" s="72">
        <f t="shared" si="10"/>
        <v>4</v>
      </c>
      <c r="C195" s="72" t="str">
        <f>IF(H195,M195,IF(INDEX(planning!$1:$1048576,affichage!A195,affichage!B195)=0,"",INDEX(planning!$1:$1048576,affichage!A195,affichage!B195)))</f>
        <v/>
      </c>
      <c r="D195" s="72">
        <f t="shared" si="12"/>
        <v>29</v>
      </c>
      <c r="E195" s="65">
        <f t="shared" si="11"/>
        <v>9</v>
      </c>
      <c r="F195" s="72">
        <f>IF(H195,I195,INDEX(Cherche_Congé!$1:$1048576,affichage!D195,affichage!E195))</f>
        <v>2</v>
      </c>
      <c r="G195" s="72" t="str">
        <f>IF(F195=0,couleur!B$2,INDEX(couleur!$B:$B,affichage!F195))</f>
        <v>&amp;HFFFFFF</v>
      </c>
      <c r="H195" s="82" t="b">
        <v>0</v>
      </c>
      <c r="I195" s="83">
        <v>2</v>
      </c>
    </row>
    <row r="196" spans="1:9" x14ac:dyDescent="0.25">
      <c r="A196" s="72">
        <f t="shared" si="9"/>
        <v>33</v>
      </c>
      <c r="B196" s="72">
        <f t="shared" si="10"/>
        <v>5</v>
      </c>
      <c r="C196" s="72" t="str">
        <f>IF(H196,M196,IF(INDEX(planning!$1:$1048576,affichage!A196,affichage!B196)=0,"",INDEX(planning!$1:$1048576,affichage!A196,affichage!B196)))</f>
        <v/>
      </c>
      <c r="D196" s="72">
        <f t="shared" si="12"/>
        <v>29</v>
      </c>
      <c r="E196" s="65">
        <f t="shared" si="11"/>
        <v>10</v>
      </c>
      <c r="F196" s="72">
        <f>IF(H196,I196,INDEX(Cherche_Congé!$1:$1048576,affichage!D196,affichage!E196))</f>
        <v>2</v>
      </c>
      <c r="G196" s="72" t="str">
        <f>IF(F196=0,couleur!B$2,INDEX(couleur!$B:$B,affichage!F196))</f>
        <v>&amp;HFFFFFF</v>
      </c>
      <c r="H196" s="82" t="b">
        <v>0</v>
      </c>
      <c r="I196" s="83">
        <v>2</v>
      </c>
    </row>
    <row r="197" spans="1:9" x14ac:dyDescent="0.25">
      <c r="A197" s="72">
        <f t="shared" si="9"/>
        <v>33</v>
      </c>
      <c r="B197" s="72">
        <f t="shared" si="10"/>
        <v>6</v>
      </c>
      <c r="C197" s="72" t="str">
        <f>IF(H197,M197,IF(INDEX(planning!$1:$1048576,affichage!A197,affichage!B197)=0,"",INDEX(planning!$1:$1048576,affichage!A197,affichage!B197)))</f>
        <v/>
      </c>
      <c r="D197" s="72">
        <f t="shared" si="12"/>
        <v>29</v>
      </c>
      <c r="E197" s="65">
        <f t="shared" si="11"/>
        <v>11</v>
      </c>
      <c r="F197" s="72">
        <f>IF(H197,I197,INDEX(Cherche_Congé!$1:$1048576,affichage!D197,affichage!E197))</f>
        <v>2</v>
      </c>
      <c r="G197" s="72" t="str">
        <f>IF(F197=0,couleur!B$2,INDEX(couleur!$B:$B,affichage!F197))</f>
        <v>&amp;HFFFFFF</v>
      </c>
      <c r="H197" s="82" t="b">
        <v>0</v>
      </c>
      <c r="I197" s="83">
        <v>2</v>
      </c>
    </row>
    <row r="198" spans="1:9" x14ac:dyDescent="0.25">
      <c r="A198" s="72">
        <f t="shared" si="9"/>
        <v>33</v>
      </c>
      <c r="B198" s="72">
        <f t="shared" si="10"/>
        <v>7</v>
      </c>
      <c r="C198" s="72" t="str">
        <f>IF(H198,M198,IF(INDEX(planning!$1:$1048576,affichage!A198,affichage!B198)=0,"",INDEX(planning!$1:$1048576,affichage!A198,affichage!B198)))</f>
        <v/>
      </c>
      <c r="D198" s="72">
        <f t="shared" si="12"/>
        <v>29</v>
      </c>
      <c r="E198" s="65">
        <f t="shared" si="11"/>
        <v>12</v>
      </c>
      <c r="F198" s="72">
        <f>IF(H198,I198,INDEX(Cherche_Congé!$1:$1048576,affichage!D198,affichage!E198))</f>
        <v>2</v>
      </c>
      <c r="G198" s="72" t="str">
        <f>IF(F198=0,couleur!B$2,INDEX(couleur!$B:$B,affichage!F198))</f>
        <v>&amp;HFFFFFF</v>
      </c>
      <c r="H198" s="82" t="b">
        <v>0</v>
      </c>
      <c r="I198" s="83">
        <v>2</v>
      </c>
    </row>
    <row r="199" spans="1:9" x14ac:dyDescent="0.25">
      <c r="A199" s="72">
        <f t="shared" si="9"/>
        <v>33</v>
      </c>
      <c r="B199" s="72">
        <f t="shared" si="10"/>
        <v>8</v>
      </c>
      <c r="C199" s="72" t="str">
        <f>IF(H199,M199,IF(INDEX(planning!$1:$1048576,affichage!A199,affichage!B199)=0,"",INDEX(planning!$1:$1048576,affichage!A199,affichage!B199)))</f>
        <v/>
      </c>
      <c r="D199" s="72">
        <f t="shared" si="12"/>
        <v>29</v>
      </c>
      <c r="E199" s="65">
        <f t="shared" si="11"/>
        <v>13</v>
      </c>
      <c r="F199" s="72">
        <f>IF(H199,I199,INDEX(Cherche_Congé!$1:$1048576,affichage!D199,affichage!E199))</f>
        <v>2</v>
      </c>
      <c r="G199" s="72" t="str">
        <f>IF(F199=0,couleur!B$2,INDEX(couleur!$B:$B,affichage!F199))</f>
        <v>&amp;HFFFFFF</v>
      </c>
      <c r="H199" s="82" t="b">
        <v>0</v>
      </c>
      <c r="I199" s="83">
        <v>2</v>
      </c>
    </row>
    <row r="200" spans="1:9" x14ac:dyDescent="0.25">
      <c r="A200" s="72">
        <f t="shared" si="9"/>
        <v>33</v>
      </c>
      <c r="B200" s="72">
        <f t="shared" si="10"/>
        <v>9</v>
      </c>
      <c r="C200" s="72" t="str">
        <f>IF(H200,M200,IF(INDEX(planning!$1:$1048576,affichage!A200,affichage!B200)=0,"",INDEX(planning!$1:$1048576,affichage!A200,affichage!B200)))</f>
        <v/>
      </c>
      <c r="D200" s="72">
        <f t="shared" si="12"/>
        <v>29</v>
      </c>
      <c r="E200" s="65">
        <f t="shared" si="11"/>
        <v>14</v>
      </c>
      <c r="F200" s="72">
        <f>IF(H200,I200,INDEX(Cherche_Congé!$1:$1048576,affichage!D200,affichage!E200))</f>
        <v>2</v>
      </c>
      <c r="G200" s="72" t="str">
        <f>IF(F200=0,couleur!B$2,INDEX(couleur!$B:$B,affichage!F200))</f>
        <v>&amp;HFFFFFF</v>
      </c>
      <c r="H200" s="82" t="b">
        <v>0</v>
      </c>
      <c r="I200" s="83">
        <v>2</v>
      </c>
    </row>
    <row r="201" spans="1:9" x14ac:dyDescent="0.25">
      <c r="A201" s="72">
        <f t="shared" si="9"/>
        <v>33</v>
      </c>
      <c r="B201" s="72">
        <f t="shared" si="10"/>
        <v>10</v>
      </c>
      <c r="C201" s="72" t="str">
        <f>IF(H201,M201,IF(INDEX(planning!$1:$1048576,affichage!A201,affichage!B201)=0,"",INDEX(planning!$1:$1048576,affichage!A201,affichage!B201)))</f>
        <v/>
      </c>
      <c r="D201" s="72">
        <f t="shared" si="12"/>
        <v>29</v>
      </c>
      <c r="E201" s="65">
        <f t="shared" si="11"/>
        <v>15</v>
      </c>
      <c r="F201" s="72">
        <f>IF(H201,I201,INDEX(Cherche_Congé!$1:$1048576,affichage!D201,affichage!E201))</f>
        <v>2</v>
      </c>
      <c r="G201" s="72" t="str">
        <f>IF(F201=0,couleur!B$2,INDEX(couleur!$B:$B,affichage!F201))</f>
        <v>&amp;HFFFFFF</v>
      </c>
      <c r="H201" s="82" t="b">
        <v>0</v>
      </c>
      <c r="I201" s="83">
        <v>2</v>
      </c>
    </row>
    <row r="202" spans="1:9" x14ac:dyDescent="0.25">
      <c r="A202" s="72">
        <f t="shared" si="9"/>
        <v>34</v>
      </c>
      <c r="B202" s="72">
        <f t="shared" si="10"/>
        <v>1</v>
      </c>
      <c r="C202" s="72" t="str">
        <f>IF(H202,M202,IF(INDEX(planning!$1:$1048576,affichage!A202,affichage!B202)=0,"",INDEX(planning!$1:$1048576,affichage!A202,affichage!B202)))</f>
        <v/>
      </c>
      <c r="D202" s="72">
        <f t="shared" si="12"/>
        <v>30</v>
      </c>
      <c r="E202" s="65">
        <f t="shared" si="11"/>
        <v>8</v>
      </c>
      <c r="F202" s="72">
        <f>IF(H202,I202,INDEX(Cherche_Congé!$1:$1048576,affichage!D202,affichage!E202))</f>
        <v>0</v>
      </c>
      <c r="G202" s="72" t="str">
        <f>IF(F202=0,couleur!B$2,INDEX(couleur!$B:$B,affichage!F202))</f>
        <v>&amp;HFFFFFF</v>
      </c>
      <c r="H202" s="82" t="b">
        <v>0</v>
      </c>
      <c r="I202" s="83">
        <v>0</v>
      </c>
    </row>
    <row r="203" spans="1:9" x14ac:dyDescent="0.25">
      <c r="A203" s="72">
        <f t="shared" ref="A203:A225" si="13">A195+1</f>
        <v>34</v>
      </c>
      <c r="B203" s="72">
        <f t="shared" ref="B203:B225" si="14">B195</f>
        <v>4</v>
      </c>
      <c r="C203" s="72" t="str">
        <f>IF(H203,M203,IF(INDEX(planning!$1:$1048576,affichage!A203,affichage!B203)=0,"",INDEX(planning!$1:$1048576,affichage!A203,affichage!B203)))</f>
        <v/>
      </c>
      <c r="D203" s="72">
        <f t="shared" si="12"/>
        <v>30</v>
      </c>
      <c r="E203" s="65">
        <f t="shared" ref="E203:E225" si="15">E195</f>
        <v>9</v>
      </c>
      <c r="F203" s="72">
        <f>IF(H203,I203,INDEX(Cherche_Congé!$1:$1048576,affichage!D203,affichage!E203))</f>
        <v>2</v>
      </c>
      <c r="G203" s="72" t="str">
        <f>IF(F203=0,couleur!B$2,INDEX(couleur!$B:$B,affichage!F203))</f>
        <v>&amp;HFFFFFF</v>
      </c>
      <c r="H203" s="82" t="b">
        <v>0</v>
      </c>
      <c r="I203" s="83">
        <v>2</v>
      </c>
    </row>
    <row r="204" spans="1:9" x14ac:dyDescent="0.25">
      <c r="A204" s="72">
        <f t="shared" si="13"/>
        <v>34</v>
      </c>
      <c r="B204" s="72">
        <f t="shared" si="14"/>
        <v>5</v>
      </c>
      <c r="C204" s="72" t="str">
        <f>IF(H204,M204,IF(INDEX(planning!$1:$1048576,affichage!A204,affichage!B204)=0,"",INDEX(planning!$1:$1048576,affichage!A204,affichage!B204)))</f>
        <v/>
      </c>
      <c r="D204" s="72">
        <f t="shared" ref="D204:D225" si="16">D196+1</f>
        <v>30</v>
      </c>
      <c r="E204" s="65">
        <f t="shared" si="15"/>
        <v>10</v>
      </c>
      <c r="F204" s="72">
        <f>IF(H204,I204,INDEX(Cherche_Congé!$1:$1048576,affichage!D204,affichage!E204))</f>
        <v>2</v>
      </c>
      <c r="G204" s="72" t="str">
        <f>IF(F204=0,couleur!B$2,INDEX(couleur!$B:$B,affichage!F204))</f>
        <v>&amp;HFFFFFF</v>
      </c>
      <c r="H204" s="82" t="b">
        <v>0</v>
      </c>
      <c r="I204" s="83">
        <v>2</v>
      </c>
    </row>
    <row r="205" spans="1:9" x14ac:dyDescent="0.25">
      <c r="A205" s="72">
        <f t="shared" si="13"/>
        <v>34</v>
      </c>
      <c r="B205" s="72">
        <f t="shared" si="14"/>
        <v>6</v>
      </c>
      <c r="C205" s="72" t="str">
        <f>IF(H205,M205,IF(INDEX(planning!$1:$1048576,affichage!A205,affichage!B205)=0,"",INDEX(planning!$1:$1048576,affichage!A205,affichage!B205)))</f>
        <v/>
      </c>
      <c r="D205" s="72">
        <f t="shared" si="16"/>
        <v>30</v>
      </c>
      <c r="E205" s="65">
        <f t="shared" si="15"/>
        <v>11</v>
      </c>
      <c r="F205" s="72">
        <f>IF(H205,I205,INDEX(Cherche_Congé!$1:$1048576,affichage!D205,affichage!E205))</f>
        <v>2</v>
      </c>
      <c r="G205" s="72" t="str">
        <f>IF(F205=0,couleur!B$2,INDEX(couleur!$B:$B,affichage!F205))</f>
        <v>&amp;HFFFFFF</v>
      </c>
      <c r="H205" s="82" t="b">
        <v>0</v>
      </c>
      <c r="I205" s="83">
        <v>2</v>
      </c>
    </row>
    <row r="206" spans="1:9" x14ac:dyDescent="0.25">
      <c r="A206" s="72">
        <f t="shared" si="13"/>
        <v>34</v>
      </c>
      <c r="B206" s="72">
        <f t="shared" si="14"/>
        <v>7</v>
      </c>
      <c r="C206" s="72" t="str">
        <f>IF(H206,M206,IF(INDEX(planning!$1:$1048576,affichage!A206,affichage!B206)=0,"",INDEX(planning!$1:$1048576,affichage!A206,affichage!B206)))</f>
        <v/>
      </c>
      <c r="D206" s="72">
        <f t="shared" si="16"/>
        <v>30</v>
      </c>
      <c r="E206" s="65">
        <f t="shared" si="15"/>
        <v>12</v>
      </c>
      <c r="F206" s="72">
        <f>IF(H206,I206,INDEX(Cherche_Congé!$1:$1048576,affichage!D206,affichage!E206))</f>
        <v>2</v>
      </c>
      <c r="G206" s="72" t="str">
        <f>IF(F206=0,couleur!B$2,INDEX(couleur!$B:$B,affichage!F206))</f>
        <v>&amp;HFFFFFF</v>
      </c>
      <c r="H206" s="82" t="b">
        <v>0</v>
      </c>
      <c r="I206" s="83">
        <v>2</v>
      </c>
    </row>
    <row r="207" spans="1:9" x14ac:dyDescent="0.25">
      <c r="A207" s="72">
        <f t="shared" si="13"/>
        <v>34</v>
      </c>
      <c r="B207" s="72">
        <f t="shared" si="14"/>
        <v>8</v>
      </c>
      <c r="C207" s="72" t="str">
        <f>IF(H207,M207,IF(INDEX(planning!$1:$1048576,affichage!A207,affichage!B207)=0,"",INDEX(planning!$1:$1048576,affichage!A207,affichage!B207)))</f>
        <v/>
      </c>
      <c r="D207" s="72">
        <f t="shared" si="16"/>
        <v>30</v>
      </c>
      <c r="E207" s="65">
        <f t="shared" si="15"/>
        <v>13</v>
      </c>
      <c r="F207" s="72">
        <f>IF(H207,I207,INDEX(Cherche_Congé!$1:$1048576,affichage!D207,affichage!E207))</f>
        <v>2</v>
      </c>
      <c r="G207" s="72" t="str">
        <f>IF(F207=0,couleur!B$2,INDEX(couleur!$B:$B,affichage!F207))</f>
        <v>&amp;HFFFFFF</v>
      </c>
      <c r="H207" s="82" t="b">
        <v>0</v>
      </c>
      <c r="I207" s="83">
        <v>2</v>
      </c>
    </row>
    <row r="208" spans="1:9" x14ac:dyDescent="0.25">
      <c r="A208" s="72">
        <f t="shared" si="13"/>
        <v>34</v>
      </c>
      <c r="B208" s="72">
        <f t="shared" si="14"/>
        <v>9</v>
      </c>
      <c r="C208" s="72" t="str">
        <f>IF(H208,M208,IF(INDEX(planning!$1:$1048576,affichage!A208,affichage!B208)=0,"",INDEX(planning!$1:$1048576,affichage!A208,affichage!B208)))</f>
        <v/>
      </c>
      <c r="D208" s="72">
        <f t="shared" si="16"/>
        <v>30</v>
      </c>
      <c r="E208" s="65">
        <f t="shared" si="15"/>
        <v>14</v>
      </c>
      <c r="F208" s="72">
        <f>IF(H208,I208,INDEX(Cherche_Congé!$1:$1048576,affichage!D208,affichage!E208))</f>
        <v>2</v>
      </c>
      <c r="G208" s="72" t="str">
        <f>IF(F208=0,couleur!B$2,INDEX(couleur!$B:$B,affichage!F208))</f>
        <v>&amp;HFFFFFF</v>
      </c>
      <c r="H208" s="82" t="b">
        <v>0</v>
      </c>
      <c r="I208" s="83">
        <v>2</v>
      </c>
    </row>
    <row r="209" spans="1:9" x14ac:dyDescent="0.25">
      <c r="A209" s="72">
        <f t="shared" si="13"/>
        <v>34</v>
      </c>
      <c r="B209" s="72">
        <f t="shared" si="14"/>
        <v>10</v>
      </c>
      <c r="C209" s="72" t="str">
        <f>IF(H209,M209,IF(INDEX(planning!$1:$1048576,affichage!A209,affichage!B209)=0,"",INDEX(planning!$1:$1048576,affichage!A209,affichage!B209)))</f>
        <v/>
      </c>
      <c r="D209" s="72">
        <f t="shared" si="16"/>
        <v>30</v>
      </c>
      <c r="E209" s="65">
        <f t="shared" si="15"/>
        <v>15</v>
      </c>
      <c r="F209" s="72">
        <f>IF(H209,I209,INDEX(Cherche_Congé!$1:$1048576,affichage!D209,affichage!E209))</f>
        <v>2</v>
      </c>
      <c r="G209" s="72" t="str">
        <f>IF(F209=0,couleur!B$2,INDEX(couleur!$B:$B,affichage!F209))</f>
        <v>&amp;HFFFFFF</v>
      </c>
      <c r="H209" s="82" t="b">
        <v>0</v>
      </c>
      <c r="I209" s="83">
        <v>2</v>
      </c>
    </row>
    <row r="210" spans="1:9" x14ac:dyDescent="0.25">
      <c r="A210" s="72">
        <f t="shared" si="13"/>
        <v>35</v>
      </c>
      <c r="B210" s="72">
        <f t="shared" si="14"/>
        <v>1</v>
      </c>
      <c r="C210" s="72" t="str">
        <f>IF(H210,M210,IF(INDEX(planning!$1:$1048576,affichage!A210,affichage!B210)=0,"",INDEX(planning!$1:$1048576,affichage!A210,affichage!B210)))</f>
        <v/>
      </c>
      <c r="D210" s="72">
        <f t="shared" si="16"/>
        <v>31</v>
      </c>
      <c r="E210" s="65">
        <f t="shared" si="15"/>
        <v>8</v>
      </c>
      <c r="F210" s="72">
        <f>IF(H210,I210,INDEX(Cherche_Congé!$1:$1048576,affichage!D210,affichage!E210))</f>
        <v>0</v>
      </c>
      <c r="G210" s="72" t="str">
        <f>IF(F210=0,couleur!B$2,INDEX(couleur!$B:$B,affichage!F210))</f>
        <v>&amp;HFFFFFF</v>
      </c>
      <c r="H210" s="82" t="b">
        <v>0</v>
      </c>
      <c r="I210" s="83">
        <v>0</v>
      </c>
    </row>
    <row r="211" spans="1:9" x14ac:dyDescent="0.25">
      <c r="A211" s="72">
        <f t="shared" si="13"/>
        <v>35</v>
      </c>
      <c r="B211" s="72">
        <f t="shared" si="14"/>
        <v>4</v>
      </c>
      <c r="C211" s="72" t="str">
        <f>IF(H211,M211,IF(INDEX(planning!$1:$1048576,affichage!A211,affichage!B211)=0,"",INDEX(planning!$1:$1048576,affichage!A211,affichage!B211)))</f>
        <v/>
      </c>
      <c r="D211" s="72">
        <f t="shared" si="16"/>
        <v>31</v>
      </c>
      <c r="E211" s="65">
        <f t="shared" si="15"/>
        <v>9</v>
      </c>
      <c r="F211" s="72">
        <f>IF(H211,I211,INDEX(Cherche_Congé!$1:$1048576,affichage!D211,affichage!E211))</f>
        <v>2</v>
      </c>
      <c r="G211" s="72" t="str">
        <f>IF(F211=0,couleur!B$2,INDEX(couleur!$B:$B,affichage!F211))</f>
        <v>&amp;HFFFFFF</v>
      </c>
      <c r="H211" s="82" t="b">
        <v>0</v>
      </c>
      <c r="I211" s="83">
        <v>2</v>
      </c>
    </row>
    <row r="212" spans="1:9" x14ac:dyDescent="0.25">
      <c r="A212" s="72">
        <f t="shared" si="13"/>
        <v>35</v>
      </c>
      <c r="B212" s="72">
        <f t="shared" si="14"/>
        <v>5</v>
      </c>
      <c r="C212" s="72" t="str">
        <f>IF(H212,M212,IF(INDEX(planning!$1:$1048576,affichage!A212,affichage!B212)=0,"",INDEX(planning!$1:$1048576,affichage!A212,affichage!B212)))</f>
        <v/>
      </c>
      <c r="D212" s="72">
        <f t="shared" si="16"/>
        <v>31</v>
      </c>
      <c r="E212" s="65">
        <f t="shared" si="15"/>
        <v>10</v>
      </c>
      <c r="F212" s="72">
        <f>IF(H212,I212,INDEX(Cherche_Congé!$1:$1048576,affichage!D212,affichage!E212))</f>
        <v>2</v>
      </c>
      <c r="G212" s="72" t="str">
        <f>IF(F212=0,couleur!B$2,INDEX(couleur!$B:$B,affichage!F212))</f>
        <v>&amp;HFFFFFF</v>
      </c>
      <c r="H212" s="82" t="b">
        <v>0</v>
      </c>
      <c r="I212" s="83">
        <v>2</v>
      </c>
    </row>
    <row r="213" spans="1:9" x14ac:dyDescent="0.25">
      <c r="A213" s="72">
        <f t="shared" si="13"/>
        <v>35</v>
      </c>
      <c r="B213" s="72">
        <f t="shared" si="14"/>
        <v>6</v>
      </c>
      <c r="C213" s="72" t="str">
        <f>IF(H213,M213,IF(INDEX(planning!$1:$1048576,affichage!A213,affichage!B213)=0,"",INDEX(planning!$1:$1048576,affichage!A213,affichage!B213)))</f>
        <v/>
      </c>
      <c r="D213" s="72">
        <f t="shared" si="16"/>
        <v>31</v>
      </c>
      <c r="E213" s="65">
        <f t="shared" si="15"/>
        <v>11</v>
      </c>
      <c r="F213" s="72">
        <f>IF(H213,I213,INDEX(Cherche_Congé!$1:$1048576,affichage!D213,affichage!E213))</f>
        <v>2</v>
      </c>
      <c r="G213" s="72" t="str">
        <f>IF(F213=0,couleur!B$2,INDEX(couleur!$B:$B,affichage!F213))</f>
        <v>&amp;HFFFFFF</v>
      </c>
      <c r="H213" s="82" t="b">
        <v>0</v>
      </c>
      <c r="I213" s="83">
        <v>2</v>
      </c>
    </row>
    <row r="214" spans="1:9" x14ac:dyDescent="0.25">
      <c r="A214" s="72">
        <f t="shared" si="13"/>
        <v>35</v>
      </c>
      <c r="B214" s="72">
        <f t="shared" si="14"/>
        <v>7</v>
      </c>
      <c r="C214" s="72" t="str">
        <f>IF(H214,M214,IF(INDEX(planning!$1:$1048576,affichage!A214,affichage!B214)=0,"",INDEX(planning!$1:$1048576,affichage!A214,affichage!B214)))</f>
        <v/>
      </c>
      <c r="D214" s="72">
        <f t="shared" si="16"/>
        <v>31</v>
      </c>
      <c r="E214" s="65">
        <f t="shared" si="15"/>
        <v>12</v>
      </c>
      <c r="F214" s="72">
        <f>IF(H214,I214,INDEX(Cherche_Congé!$1:$1048576,affichage!D214,affichage!E214))</f>
        <v>2</v>
      </c>
      <c r="G214" s="72" t="str">
        <f>IF(F214=0,couleur!B$2,INDEX(couleur!$B:$B,affichage!F214))</f>
        <v>&amp;HFFFFFF</v>
      </c>
      <c r="H214" s="82" t="b">
        <v>0</v>
      </c>
      <c r="I214" s="83">
        <v>2</v>
      </c>
    </row>
    <row r="215" spans="1:9" x14ac:dyDescent="0.25">
      <c r="A215" s="72">
        <f t="shared" si="13"/>
        <v>35</v>
      </c>
      <c r="B215" s="72">
        <f t="shared" si="14"/>
        <v>8</v>
      </c>
      <c r="C215" s="72" t="str">
        <f>IF(H215,M215,IF(INDEX(planning!$1:$1048576,affichage!A215,affichage!B215)=0,"",INDEX(planning!$1:$1048576,affichage!A215,affichage!B215)))</f>
        <v/>
      </c>
      <c r="D215" s="72">
        <f t="shared" si="16"/>
        <v>31</v>
      </c>
      <c r="E215" s="65">
        <f t="shared" si="15"/>
        <v>13</v>
      </c>
      <c r="F215" s="72">
        <f>IF(H215,I215,INDEX(Cherche_Congé!$1:$1048576,affichage!D215,affichage!E215))</f>
        <v>2</v>
      </c>
      <c r="G215" s="72" t="str">
        <f>IF(F215=0,couleur!B$2,INDEX(couleur!$B:$B,affichage!F215))</f>
        <v>&amp;HFFFFFF</v>
      </c>
      <c r="H215" s="82" t="b">
        <v>0</v>
      </c>
      <c r="I215" s="83">
        <v>2</v>
      </c>
    </row>
    <row r="216" spans="1:9" x14ac:dyDescent="0.25">
      <c r="A216" s="72">
        <f t="shared" si="13"/>
        <v>35</v>
      </c>
      <c r="B216" s="72">
        <f t="shared" si="14"/>
        <v>9</v>
      </c>
      <c r="C216" s="72" t="str">
        <f>IF(H216,M216,IF(INDEX(planning!$1:$1048576,affichage!A216,affichage!B216)=0,"",INDEX(planning!$1:$1048576,affichage!A216,affichage!B216)))</f>
        <v/>
      </c>
      <c r="D216" s="72">
        <f t="shared" si="16"/>
        <v>31</v>
      </c>
      <c r="E216" s="65">
        <f t="shared" si="15"/>
        <v>14</v>
      </c>
      <c r="F216" s="72">
        <f>IF(H216,I216,INDEX(Cherche_Congé!$1:$1048576,affichage!D216,affichage!E216))</f>
        <v>2</v>
      </c>
      <c r="G216" s="72" t="str">
        <f>IF(F216=0,couleur!B$2,INDEX(couleur!$B:$B,affichage!F216))</f>
        <v>&amp;HFFFFFF</v>
      </c>
      <c r="H216" s="82" t="b">
        <v>0</v>
      </c>
      <c r="I216" s="83">
        <v>2</v>
      </c>
    </row>
    <row r="217" spans="1:9" x14ac:dyDescent="0.25">
      <c r="A217" s="72">
        <f t="shared" si="13"/>
        <v>35</v>
      </c>
      <c r="B217" s="72">
        <f t="shared" si="14"/>
        <v>10</v>
      </c>
      <c r="C217" s="72" t="str">
        <f>IF(H217,M217,IF(INDEX(planning!$1:$1048576,affichage!A217,affichage!B217)=0,"",INDEX(planning!$1:$1048576,affichage!A217,affichage!B217)))</f>
        <v/>
      </c>
      <c r="D217" s="72">
        <f t="shared" si="16"/>
        <v>31</v>
      </c>
      <c r="E217" s="65">
        <f t="shared" si="15"/>
        <v>15</v>
      </c>
      <c r="F217" s="72">
        <f>IF(H217,I217,INDEX(Cherche_Congé!$1:$1048576,affichage!D217,affichage!E217))</f>
        <v>2</v>
      </c>
      <c r="G217" s="72" t="str">
        <f>IF(F217=0,couleur!B$2,INDEX(couleur!$B:$B,affichage!F217))</f>
        <v>&amp;HFFFFFF</v>
      </c>
      <c r="H217" s="82" t="b">
        <v>0</v>
      </c>
      <c r="I217" s="83">
        <v>2</v>
      </c>
    </row>
    <row r="218" spans="1:9" x14ac:dyDescent="0.25">
      <c r="A218" s="72">
        <f t="shared" si="13"/>
        <v>36</v>
      </c>
      <c r="B218" s="72">
        <f t="shared" si="14"/>
        <v>1</v>
      </c>
      <c r="C218" s="72" t="str">
        <f>IF(H218,M218,IF(INDEX(planning!$1:$1048576,affichage!A218,affichage!B218)=0,"",INDEX(planning!$1:$1048576,affichage!A218,affichage!B218)))</f>
        <v/>
      </c>
      <c r="D218" s="72">
        <f t="shared" si="16"/>
        <v>32</v>
      </c>
      <c r="E218" s="65">
        <f t="shared" si="15"/>
        <v>8</v>
      </c>
      <c r="F218" s="72">
        <f>IF(H218,I218,INDEX(Cherche_Congé!$1:$1048576,affichage!D218,affichage!E218))</f>
        <v>0</v>
      </c>
      <c r="G218" s="72" t="str">
        <f>IF(F218=0,couleur!B$2,INDEX(couleur!$B:$B,affichage!F218))</f>
        <v>&amp;HFFFFFF</v>
      </c>
      <c r="H218" s="82" t="b">
        <v>0</v>
      </c>
      <c r="I218" s="83">
        <v>0</v>
      </c>
    </row>
    <row r="219" spans="1:9" x14ac:dyDescent="0.25">
      <c r="A219" s="72">
        <f t="shared" si="13"/>
        <v>36</v>
      </c>
      <c r="B219" s="72">
        <f t="shared" si="14"/>
        <v>4</v>
      </c>
      <c r="C219" s="72" t="str">
        <f>IF(H219,M219,IF(INDEX(planning!$1:$1048576,affichage!A219,affichage!B219)=0,"",INDEX(planning!$1:$1048576,affichage!A219,affichage!B219)))</f>
        <v/>
      </c>
      <c r="D219" s="72">
        <f t="shared" si="16"/>
        <v>32</v>
      </c>
      <c r="E219" s="65">
        <f t="shared" si="15"/>
        <v>9</v>
      </c>
      <c r="F219" s="72">
        <f>IF(H219,I219,INDEX(Cherche_Congé!$1:$1048576,affichage!D219,affichage!E219))</f>
        <v>2</v>
      </c>
      <c r="G219" s="72" t="str">
        <f>IF(F219=0,couleur!B$2,INDEX(couleur!$B:$B,affichage!F219))</f>
        <v>&amp;HFFFFFF</v>
      </c>
      <c r="H219" s="82" t="b">
        <v>0</v>
      </c>
      <c r="I219" s="83">
        <v>2</v>
      </c>
    </row>
    <row r="220" spans="1:9" x14ac:dyDescent="0.25">
      <c r="A220" s="72">
        <f t="shared" si="13"/>
        <v>36</v>
      </c>
      <c r="B220" s="72">
        <f t="shared" si="14"/>
        <v>5</v>
      </c>
      <c r="C220" s="72" t="str">
        <f>IF(H220,M220,IF(INDEX(planning!$1:$1048576,affichage!A220,affichage!B220)=0,"",INDEX(planning!$1:$1048576,affichage!A220,affichage!B220)))</f>
        <v/>
      </c>
      <c r="D220" s="72">
        <f t="shared" si="16"/>
        <v>32</v>
      </c>
      <c r="E220" s="65">
        <f t="shared" si="15"/>
        <v>10</v>
      </c>
      <c r="F220" s="72">
        <f>IF(H220,I220,INDEX(Cherche_Congé!$1:$1048576,affichage!D220,affichage!E220))</f>
        <v>2</v>
      </c>
      <c r="G220" s="72" t="str">
        <f>IF(F220=0,couleur!B$2,INDEX(couleur!$B:$B,affichage!F220))</f>
        <v>&amp;HFFFFFF</v>
      </c>
      <c r="H220" s="82" t="b">
        <v>0</v>
      </c>
      <c r="I220" s="83">
        <v>2</v>
      </c>
    </row>
    <row r="221" spans="1:9" x14ac:dyDescent="0.25">
      <c r="A221" s="72">
        <f t="shared" si="13"/>
        <v>36</v>
      </c>
      <c r="B221" s="72">
        <f t="shared" si="14"/>
        <v>6</v>
      </c>
      <c r="C221" s="72" t="str">
        <f>IF(H221,M221,IF(INDEX(planning!$1:$1048576,affichage!A221,affichage!B221)=0,"",INDEX(planning!$1:$1048576,affichage!A221,affichage!B221)))</f>
        <v/>
      </c>
      <c r="D221" s="72">
        <f t="shared" si="16"/>
        <v>32</v>
      </c>
      <c r="E221" s="65">
        <f t="shared" si="15"/>
        <v>11</v>
      </c>
      <c r="F221" s="72">
        <f>IF(H221,I221,INDEX(Cherche_Congé!$1:$1048576,affichage!D221,affichage!E221))</f>
        <v>2</v>
      </c>
      <c r="G221" s="72" t="str">
        <f>IF(F221=0,couleur!B$2,INDEX(couleur!$B:$B,affichage!F221))</f>
        <v>&amp;HFFFFFF</v>
      </c>
      <c r="H221" s="82" t="b">
        <v>0</v>
      </c>
      <c r="I221" s="83">
        <v>2</v>
      </c>
    </row>
    <row r="222" spans="1:9" x14ac:dyDescent="0.25">
      <c r="A222" s="72">
        <f t="shared" si="13"/>
        <v>36</v>
      </c>
      <c r="B222" s="72">
        <f t="shared" si="14"/>
        <v>7</v>
      </c>
      <c r="C222" s="72" t="str">
        <f>IF(H222,M222,IF(INDEX(planning!$1:$1048576,affichage!A222,affichage!B222)=0,"",INDEX(planning!$1:$1048576,affichage!A222,affichage!B222)))</f>
        <v/>
      </c>
      <c r="D222" s="72">
        <f t="shared" si="16"/>
        <v>32</v>
      </c>
      <c r="E222" s="65">
        <f t="shared" si="15"/>
        <v>12</v>
      </c>
      <c r="F222" s="72">
        <f>IF(H222,I222,INDEX(Cherche_Congé!$1:$1048576,affichage!D222,affichage!E222))</f>
        <v>2</v>
      </c>
      <c r="G222" s="72" t="str">
        <f>IF(F222=0,couleur!B$2,INDEX(couleur!$B:$B,affichage!F222))</f>
        <v>&amp;HFFFFFF</v>
      </c>
      <c r="H222" s="82" t="b">
        <v>0</v>
      </c>
      <c r="I222" s="83">
        <v>2</v>
      </c>
    </row>
    <row r="223" spans="1:9" x14ac:dyDescent="0.25">
      <c r="A223" s="72">
        <f t="shared" si="13"/>
        <v>36</v>
      </c>
      <c r="B223" s="72">
        <f t="shared" si="14"/>
        <v>8</v>
      </c>
      <c r="C223" s="72" t="str">
        <f>IF(H223,M223,IF(INDEX(planning!$1:$1048576,affichage!A223,affichage!B223)=0,"",INDEX(planning!$1:$1048576,affichage!A223,affichage!B223)))</f>
        <v/>
      </c>
      <c r="D223" s="72">
        <f t="shared" si="16"/>
        <v>32</v>
      </c>
      <c r="E223" s="65">
        <f t="shared" si="15"/>
        <v>13</v>
      </c>
      <c r="F223" s="72">
        <f>IF(H223,I223,INDEX(Cherche_Congé!$1:$1048576,affichage!D223,affichage!E223))</f>
        <v>2</v>
      </c>
      <c r="G223" s="72" t="str">
        <f>IF(F223=0,couleur!B$2,INDEX(couleur!$B:$B,affichage!F223))</f>
        <v>&amp;HFFFFFF</v>
      </c>
      <c r="H223" s="82" t="b">
        <v>0</v>
      </c>
      <c r="I223" s="83">
        <v>2</v>
      </c>
    </row>
    <row r="224" spans="1:9" x14ac:dyDescent="0.25">
      <c r="A224" s="72">
        <f t="shared" si="13"/>
        <v>36</v>
      </c>
      <c r="B224" s="72">
        <f t="shared" si="14"/>
        <v>9</v>
      </c>
      <c r="C224" s="72" t="str">
        <f>IF(H224,M224,IF(INDEX(planning!$1:$1048576,affichage!A224,affichage!B224)=0,"",INDEX(planning!$1:$1048576,affichage!A224,affichage!B224)))</f>
        <v/>
      </c>
      <c r="D224" s="72">
        <f t="shared" si="16"/>
        <v>32</v>
      </c>
      <c r="E224" s="65">
        <f t="shared" si="15"/>
        <v>14</v>
      </c>
      <c r="F224" s="72">
        <f>IF(H224,I224,INDEX(Cherche_Congé!$1:$1048576,affichage!D224,affichage!E224))</f>
        <v>2</v>
      </c>
      <c r="G224" s="72" t="str">
        <f>IF(F224=0,couleur!B$2,INDEX(couleur!$B:$B,affichage!F224))</f>
        <v>&amp;HFFFFFF</v>
      </c>
      <c r="H224" s="82" t="b">
        <v>0</v>
      </c>
      <c r="I224" s="83">
        <v>2</v>
      </c>
    </row>
    <row r="225" spans="1:9" x14ac:dyDescent="0.25">
      <c r="A225" s="72">
        <f t="shared" si="13"/>
        <v>36</v>
      </c>
      <c r="B225" s="72">
        <f t="shared" si="14"/>
        <v>10</v>
      </c>
      <c r="C225" s="72" t="str">
        <f>IF(H225,M225,IF(INDEX(planning!$1:$1048576,affichage!A225,affichage!B225)=0,"",INDEX(planning!$1:$1048576,affichage!A225,affichage!B225)))</f>
        <v/>
      </c>
      <c r="D225" s="72">
        <f t="shared" si="16"/>
        <v>32</v>
      </c>
      <c r="E225" s="65">
        <f t="shared" si="15"/>
        <v>15</v>
      </c>
      <c r="F225" s="72">
        <f>IF(H225,I225,INDEX(Cherche_Congé!$1:$1048576,affichage!D225,affichage!E225))</f>
        <v>2</v>
      </c>
      <c r="G225" s="72" t="str">
        <f>IF(F225=0,couleur!B$2,INDEX(couleur!$B:$B,affichage!F225))</f>
        <v>&amp;HFFFFFF</v>
      </c>
      <c r="H225" s="82" t="b">
        <v>0</v>
      </c>
      <c r="I225" s="83">
        <v>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I39"/>
  <sheetViews>
    <sheetView showGridLines="0" zoomScale="85" zoomScaleNormal="85" workbookViewId="0">
      <selection activeCell="Q10" sqref="Q10"/>
    </sheetView>
  </sheetViews>
  <sheetFormatPr baseColWidth="10" defaultColWidth="3.5703125" defaultRowHeight="15" x14ac:dyDescent="0.25"/>
  <cols>
    <col min="2" max="2" width="3.5703125" style="9"/>
  </cols>
  <sheetData>
    <row r="1" spans="1:87" x14ac:dyDescent="0.25">
      <c r="A1">
        <v>1</v>
      </c>
      <c r="B1" t="s">
        <v>167</v>
      </c>
      <c r="C1" t="b">
        <v>0</v>
      </c>
      <c r="Q1">
        <v>2</v>
      </c>
      <c r="R1" t="s">
        <v>167</v>
      </c>
      <c r="S1" t="b">
        <v>1</v>
      </c>
      <c r="Y1">
        <v>3</v>
      </c>
      <c r="Z1" t="s">
        <v>167</v>
      </c>
      <c r="AA1" t="b">
        <v>1</v>
      </c>
      <c r="AG1">
        <v>4</v>
      </c>
      <c r="AH1" t="s">
        <v>167</v>
      </c>
      <c r="AI1" t="b">
        <v>1</v>
      </c>
      <c r="AO1">
        <v>5</v>
      </c>
      <c r="AP1" t="s">
        <v>167</v>
      </c>
      <c r="AQ1" t="b">
        <v>0</v>
      </c>
      <c r="AW1">
        <v>6</v>
      </c>
      <c r="AX1" t="s">
        <v>167</v>
      </c>
      <c r="AY1" t="b">
        <v>0</v>
      </c>
      <c r="BE1">
        <v>7</v>
      </c>
      <c r="BF1" t="s">
        <v>167</v>
      </c>
      <c r="BG1" t="b">
        <v>0</v>
      </c>
      <c r="BM1">
        <v>8</v>
      </c>
      <c r="BN1" t="s">
        <v>167</v>
      </c>
      <c r="BO1" t="b">
        <v>1</v>
      </c>
      <c r="BU1">
        <v>9</v>
      </c>
      <c r="BV1" t="s">
        <v>167</v>
      </c>
      <c r="BW1" t="b">
        <v>1</v>
      </c>
      <c r="CC1">
        <v>10</v>
      </c>
      <c r="CD1" t="s">
        <v>167</v>
      </c>
      <c r="CE1" t="b">
        <v>0</v>
      </c>
    </row>
    <row r="2" spans="1:87" s="150" customFormat="1" ht="18.75" x14ac:dyDescent="0.3">
      <c r="A2" s="150" t="s">
        <v>132</v>
      </c>
      <c r="D2" s="150" t="s">
        <v>132</v>
      </c>
      <c r="I2" s="150" t="s">
        <v>166</v>
      </c>
      <c r="Q2" s="150" t="str">
        <f>'FM-DT'!Y15</f>
        <v>Montage</v>
      </c>
      <c r="Y2" s="150" t="str">
        <f>'FM-DT'!Y16</f>
        <v>Démontage</v>
      </c>
      <c r="AG2" s="150" t="str">
        <f>'FM-DT'!Y17</f>
        <v>Préparation</v>
      </c>
      <c r="AO2" s="150" t="str">
        <f>'FM-DT'!Y18</f>
        <v>REU</v>
      </c>
      <c r="AW2" s="150" t="str">
        <f>'FM-DT'!Y19</f>
        <v>URG</v>
      </c>
      <c r="BE2" s="150" t="str">
        <f>'FM-DT'!Y20</f>
        <v>Formation</v>
      </c>
      <c r="BM2" s="150" t="str">
        <f>'FM-DT'!Y21</f>
        <v>Matin</v>
      </c>
      <c r="BU2" s="150" t="str">
        <f>'FM-DT'!Y22</f>
        <v>Après-midi</v>
      </c>
      <c r="CC2" s="150" t="str">
        <f>'FM-DT'!Y23</f>
        <v>Rendez-vous</v>
      </c>
    </row>
    <row r="3" spans="1:87" x14ac:dyDescent="0.25">
      <c r="B3"/>
      <c r="Q3">
        <f>COLUMN()</f>
        <v>17</v>
      </c>
      <c r="R3">
        <f>COLUMN()</f>
        <v>18</v>
      </c>
      <c r="S3">
        <f>COLUMN()</f>
        <v>19</v>
      </c>
      <c r="T3">
        <f>COLUMN()</f>
        <v>20</v>
      </c>
      <c r="U3">
        <f>COLUMN()</f>
        <v>21</v>
      </c>
      <c r="V3">
        <f>COLUMN()</f>
        <v>22</v>
      </c>
      <c r="W3">
        <f>COLUMN()</f>
        <v>23</v>
      </c>
    </row>
    <row r="4" spans="1:87" ht="15.75" thickBot="1" x14ac:dyDescent="0.3">
      <c r="A4" s="37"/>
      <c r="B4" s="37"/>
      <c r="C4" s="37"/>
      <c r="D4" s="37"/>
      <c r="E4" s="37"/>
      <c r="F4" s="37"/>
      <c r="G4" s="37"/>
      <c r="I4" s="37"/>
      <c r="J4" s="37"/>
      <c r="K4" s="37"/>
      <c r="L4" s="37"/>
      <c r="M4" s="37"/>
      <c r="N4" s="37"/>
      <c r="O4" s="37"/>
      <c r="Q4" s="74"/>
      <c r="R4" s="37"/>
      <c r="S4" s="37"/>
      <c r="T4" s="37"/>
      <c r="U4" s="37"/>
      <c r="V4" s="37"/>
      <c r="W4" s="37"/>
      <c r="Y4" s="37"/>
      <c r="Z4" s="37"/>
      <c r="AA4" s="37"/>
      <c r="AB4" s="37"/>
      <c r="AC4" s="37"/>
      <c r="AD4" s="37"/>
      <c r="AE4" s="37"/>
      <c r="AG4" s="37"/>
      <c r="AH4" s="37"/>
      <c r="AI4" s="37"/>
      <c r="AJ4" s="37"/>
      <c r="AK4" s="37"/>
      <c r="AL4" s="37"/>
      <c r="AM4" s="37"/>
      <c r="AO4" s="37"/>
      <c r="AP4" s="37"/>
      <c r="AQ4" s="37"/>
      <c r="AR4" s="37"/>
      <c r="AS4" s="37"/>
      <c r="AT4" s="37"/>
      <c r="AU4" s="37"/>
      <c r="AW4" s="37"/>
      <c r="AX4" s="37"/>
      <c r="AY4" s="37"/>
      <c r="AZ4" s="37"/>
      <c r="BA4" s="37"/>
      <c r="BB4" s="37"/>
      <c r="BC4" s="37"/>
      <c r="BE4" s="37"/>
      <c r="BF4" s="37"/>
      <c r="BG4" s="37"/>
      <c r="BH4" s="37"/>
      <c r="BI4" s="37"/>
      <c r="BJ4" s="37"/>
      <c r="BK4" s="37"/>
      <c r="BM4" s="37"/>
      <c r="BN4" s="37"/>
      <c r="BO4" s="37"/>
      <c r="BP4" s="37"/>
      <c r="BQ4" s="37"/>
      <c r="BR4" s="37"/>
      <c r="BS4" s="37"/>
      <c r="BU4" s="37"/>
      <c r="BV4" s="37"/>
      <c r="BW4" s="37"/>
      <c r="BX4" s="37"/>
      <c r="BY4" s="37"/>
      <c r="BZ4" s="37"/>
      <c r="CA4" s="37"/>
      <c r="CC4" s="37"/>
      <c r="CD4" s="37"/>
      <c r="CE4" s="37"/>
      <c r="CF4" s="37"/>
      <c r="CG4" s="37"/>
      <c r="CH4" s="37"/>
      <c r="CI4" s="37"/>
    </row>
    <row r="5" spans="1:87" ht="15.75" thickBot="1" x14ac:dyDescent="0.3">
      <c r="A5" s="64">
        <f>IF($C$1=FALSE,IF(ISNUMBER(SEARCH($A$2,planning!D9,3)),$A$1,0),0)</f>
        <v>1</v>
      </c>
      <c r="B5" s="64">
        <f>IF($C$1=FALSE,IF(ISNUMBER(SEARCH($A$2,planning!E9,3)),$A$1,0),0)</f>
        <v>0</v>
      </c>
      <c r="C5" s="64">
        <f>IF($C$1=FALSE,IF(ISNUMBER(SEARCH($A$2,planning!F9,3)),$A$1,0),0)</f>
        <v>0</v>
      </c>
      <c r="D5" s="64">
        <f>IF($C$1=FALSE,IF(ISNUMBER(SEARCH($A$2,planning!G9,3)),$A$1,0),0)</f>
        <v>0</v>
      </c>
      <c r="E5" s="64">
        <f>IF($C$1=FALSE,IF(ISNUMBER(SEARCH($A$2,planning!H9,3)),$A$1,0),0)</f>
        <v>0</v>
      </c>
      <c r="F5" s="64">
        <f>IF($C$1=FALSE,IF(ISNUMBER(SEARCH($A$2,planning!I9,3)),$A$1,0),0)</f>
        <v>0</v>
      </c>
      <c r="G5" s="64">
        <f>IF($C$1=FALSE,IF(ISNUMBER(SEARCH($A$2,planning!J9,3)),$A$1,0),0)</f>
        <v>0</v>
      </c>
      <c r="I5" s="199">
        <f>IFERROR(INDEX('FM-DT'!$Z$13:$Z$24,              IF(A5+Q5+Y5+AG5+AO5+AW5+BE5+BM5+BU5+CC5&lt;11,A5+Q5+Y5+AG5+AO5+AW5+BE5+BM5+BU5+CC5,11)+1),0)</f>
        <v>36</v>
      </c>
      <c r="J5" s="199">
        <f>IFERROR(INDEX('FM-DT'!$Z$13:$Z$24,              IF(B5+R5+Z5+AH5+AP5+AX5+BF5+BN5+BV5+CD5&lt;11,B5+R5+Z5+AH5+AP5+AX5+BF5+BN5+BV5+CD5,11)+1),0)</f>
        <v>2</v>
      </c>
      <c r="K5" s="199">
        <f>IFERROR(INDEX('FM-DT'!$Z$13:$Z$24,              IF(C5+S5+AA5+AI5+AQ5+AY5+BG5+BO5+BW5+CE5&lt;11,C5+S5+AA5+AI5+AQ5+AY5+BG5+BO5+BW5+CE5,11)+1),0)</f>
        <v>2</v>
      </c>
      <c r="L5" s="199">
        <f>IFERROR(INDEX('FM-DT'!$Z$13:$Z$24,              IF(D5+T5+AB5+AJ5+AR5+AZ5+BH5+BP5+BX5+CF5&lt;11,D5+T5+AB5+AJ5+AR5+AZ5+BH5+BP5+BX5+CF5,11)+1),0)</f>
        <v>2</v>
      </c>
      <c r="M5" s="199">
        <f>IFERROR(INDEX('FM-DT'!$Z$13:$Z$24,              IF(E5+U5+AC5+AK5+AS5+BA5+BI5+BQ5+BY5+CG5&lt;11,E5+U5+AC5+AK5+AS5+BA5+BI5+BQ5+BY5+CG5,11)+1),0)</f>
        <v>2</v>
      </c>
      <c r="N5" s="199">
        <f>IFERROR(INDEX('FM-DT'!$Z$13:$Z$24,              IF(F5+V5+AD5+AL5+AT5+BB5+BJ5+BR5+BZ5+CH5&lt;11,F5+V5+AD5+AL5+AT5+BB5+BJ5+BR5+BZ5+CH5,11)+1),0)</f>
        <v>2</v>
      </c>
      <c r="O5" s="199">
        <f>IFERROR(INDEX('FM-DT'!$Z$13:$Z$24,              IF(G5+W5+AE5+AM5+AU5+BC5+BK5+BS5+CA5+CI5&lt;11,G5+W5+AE5+AM5+AU5+BC5+BK5+BS5+CA5+CI5,11)+1),0)</f>
        <v>2</v>
      </c>
      <c r="Q5" s="64">
        <f>IF($S$1=FALSE,IF(ISNUMBER(SEARCH($Q$2,planning!D9,3)),$Q$1,0),0)</f>
        <v>0</v>
      </c>
      <c r="R5" s="64">
        <f>IF($S$1=FALSE,IF(ISNUMBER(SEARCH($Q$2,planning!E9,3)),$Q$1,0),0)</f>
        <v>0</v>
      </c>
      <c r="S5" s="64">
        <f>IF($S$1=FALSE,IF(ISNUMBER(SEARCH($Q$2,planning!F9,3)),$Q$1,0),0)</f>
        <v>0</v>
      </c>
      <c r="T5" s="64">
        <f>IF($S$1=FALSE,IF(ISNUMBER(SEARCH($Q$2,planning!G9,3)),$Q$1,0),0)</f>
        <v>0</v>
      </c>
      <c r="U5" s="64">
        <f>IF($S$1=FALSE,IF(ISNUMBER(SEARCH($Q$2,planning!H9,3)),$Q$1,0),0)</f>
        <v>0</v>
      </c>
      <c r="V5" s="64">
        <f>IF($S$1=FALSE,IF(ISNUMBER(SEARCH($Q$2,planning!I9,3)),$Q$1,0),0)</f>
        <v>0</v>
      </c>
      <c r="W5" s="64">
        <f>IF($S$1=FALSE,IF(ISNUMBER(SEARCH($Q$2,planning!J9,3)),$Q$1,0),0)</f>
        <v>0</v>
      </c>
      <c r="Y5" s="64">
        <f>IF($AA$1=FALSE,IF(ISNUMBER(SEARCH($Y$2,planning!D9,3)),$Y$1,0),0)</f>
        <v>0</v>
      </c>
      <c r="Z5" s="64">
        <f>IF($AA$1=FALSE,IF(ISNUMBER(SEARCH($Y$2,planning!E9,3)),$Y$1,0),0)</f>
        <v>0</v>
      </c>
      <c r="AA5" s="64">
        <f>IF($AA$1=FALSE,IF(ISNUMBER(SEARCH($Y$2,planning!F9,3)),$Y$1,0),0)</f>
        <v>0</v>
      </c>
      <c r="AB5" s="64">
        <f>IF($AA$1=FALSE,IF(ISNUMBER(SEARCH($Y$2,planning!G9,3)),$Y$1,0),0)</f>
        <v>0</v>
      </c>
      <c r="AC5" s="64">
        <f>IF($AA$1=FALSE,IF(ISNUMBER(SEARCH($Y$2,planning!H9,3)),$Y$1,0),0)</f>
        <v>0</v>
      </c>
      <c r="AD5" s="64">
        <f>IF($AA$1=FALSE,IF(ISNUMBER(SEARCH($Y$2,planning!I9,3)),$Y$1,0),0)</f>
        <v>0</v>
      </c>
      <c r="AE5" s="64">
        <f>IF($AA$1=FALSE,IF(ISNUMBER(SEARCH($Y$2,planning!J9,3)),$Y$1,0),0)</f>
        <v>0</v>
      </c>
      <c r="AG5" s="64">
        <f>IF($AI$1=FALSE,IF(ISNUMBER(SEARCH($AG$2,planning!D9,3)),$AG$1,0),0)</f>
        <v>0</v>
      </c>
      <c r="AH5" s="64">
        <f>IF($AI$1=FALSE,IF(ISNUMBER(SEARCH($AG$2,planning!E9,3)),$AG$1,0),0)</f>
        <v>0</v>
      </c>
      <c r="AI5" s="64">
        <f>IF($AI$1=FALSE,IF(ISNUMBER(SEARCH($AG$2,planning!F9,3)),$AG$1,0),0)</f>
        <v>0</v>
      </c>
      <c r="AJ5" s="64">
        <f>IF($AI$1=FALSE,IF(ISNUMBER(SEARCH($AG$2,planning!G9,3)),$AG$1,0),0)</f>
        <v>0</v>
      </c>
      <c r="AK5" s="64">
        <f>IF($AI$1=FALSE,IF(ISNUMBER(SEARCH($AG$2,planning!H9,3)),$AG$1,0),0)</f>
        <v>0</v>
      </c>
      <c r="AL5" s="64">
        <f>IF($AI$1=FALSE,IF(ISNUMBER(SEARCH($AG$2,planning!I9,3)),$AG$1,0),0)</f>
        <v>0</v>
      </c>
      <c r="AM5" s="64">
        <f>IF($AI$1=FALSE,IF(ISNUMBER(SEARCH($AG$2,planning!J9,3)),$AG$1,0),0)</f>
        <v>0</v>
      </c>
      <c r="AO5" s="64">
        <f>IF($AQ$1=FALSE,IF(ISNUMBER(SEARCH($AO$2,planning!D9,3)),$AO$1,0),0)</f>
        <v>0</v>
      </c>
      <c r="AP5" s="64">
        <f>IF($AQ$1=FALSE,IF(ISNUMBER(SEARCH($AO$2,planning!E9,3)),$AO$1,0),0)</f>
        <v>0</v>
      </c>
      <c r="AQ5" s="64">
        <f>IF($AQ$1=FALSE,IF(ISNUMBER(SEARCH($AO$2,planning!F9,3)),$AO$1,0),0)</f>
        <v>0</v>
      </c>
      <c r="AR5" s="64">
        <f>IF($AQ$1=FALSE,IF(ISNUMBER(SEARCH($AO$2,planning!G9,3)),$AO$1,0),0)</f>
        <v>0</v>
      </c>
      <c r="AS5" s="64">
        <f>IF($AQ$1=FALSE,IF(ISNUMBER(SEARCH($AO$2,planning!H9,3)),$AO$1,0),0)</f>
        <v>0</v>
      </c>
      <c r="AT5" s="64">
        <f>IF($AQ$1=FALSE,IF(ISNUMBER(SEARCH($AO$2,planning!I9,3)),$AO$1,0),0)</f>
        <v>0</v>
      </c>
      <c r="AU5" s="64">
        <f>IF($AQ$1=FALSE,IF(ISNUMBER(SEARCH($AO$2,planning!J9,3)),$AO$1,0),0)</f>
        <v>0</v>
      </c>
      <c r="AW5" s="64">
        <f>IF($AY$1=FALSE,IF(ISNUMBER(SEARCH($AW$2,planning!D9,3)),$AW$1,0),0)</f>
        <v>0</v>
      </c>
      <c r="AX5" s="64">
        <f>IF($AY$1=FALSE,IF(ISNUMBER(SEARCH($AW$2,planning!E9,3)),$AW$1,0),0)</f>
        <v>0</v>
      </c>
      <c r="AY5" s="64">
        <f>IF($AY$1=FALSE,IF(ISNUMBER(SEARCH($AW$2,planning!F9,3)),$AW$1,0),0)</f>
        <v>0</v>
      </c>
      <c r="AZ5" s="64">
        <f>IF($AY$1=FALSE,IF(ISNUMBER(SEARCH($AW$2,planning!G9,3)),$AW$1,0),0)</f>
        <v>0</v>
      </c>
      <c r="BA5" s="64">
        <f>IF($AY$1=FALSE,IF(ISNUMBER(SEARCH($AW$2,planning!H9,3)),$AW$1,0),0)</f>
        <v>0</v>
      </c>
      <c r="BB5" s="64">
        <f>IF($AY$1=FALSE,IF(ISNUMBER(SEARCH($AW$2,planning!I9,3)),$AW$1,0),0)</f>
        <v>0</v>
      </c>
      <c r="BC5" s="64">
        <f>IF($AY$1=FALSE,IF(ISNUMBER(SEARCH($AW$2,planning!J9,3)),$AW$1,0),0)</f>
        <v>0</v>
      </c>
      <c r="BE5" s="64">
        <f>IF($BG$1=FALSE,IF(ISNUMBER(SEARCH($BE$2,planning!D9,3)),$BE$1,0),0)</f>
        <v>0</v>
      </c>
      <c r="BF5" s="64">
        <f>IF($BG$1=FALSE,IF(ISNUMBER(SEARCH($BE$2,planning!E9,3)),$BE$1,0),0)</f>
        <v>0</v>
      </c>
      <c r="BG5" s="64">
        <f>IF($BG$1=FALSE,IF(ISNUMBER(SEARCH($BE$2,planning!F9,3)),$BE$1,0),0)</f>
        <v>0</v>
      </c>
      <c r="BH5" s="64">
        <f>IF($BG$1=FALSE,IF(ISNUMBER(SEARCH($BE$2,planning!G9,3)),$BE$1,0),0)</f>
        <v>0</v>
      </c>
      <c r="BI5" s="64">
        <f>IF($BG$1=FALSE,IF(ISNUMBER(SEARCH($BE$2,planning!H9,3)),$BE$1,0),0)</f>
        <v>0</v>
      </c>
      <c r="BJ5" s="64">
        <f>IF($BG$1=FALSE,IF(ISNUMBER(SEARCH($BE$2,planning!I9,3)),$BE$1,0),0)</f>
        <v>0</v>
      </c>
      <c r="BK5" s="64">
        <f>IF($BG$1=FALSE,IF(ISNUMBER(SEARCH($BE$2,planning!J9,3)),$BE$1,0),0)</f>
        <v>0</v>
      </c>
      <c r="BM5" s="64">
        <f>IF($BO$1=FALSE,IF(ISNUMBER(SEARCH($BM$2,planning!D9,3)),$BM$1,0),0)</f>
        <v>0</v>
      </c>
      <c r="BN5" s="64">
        <f>IF($BO$1=FALSE,IF(ISNUMBER(SEARCH($BM$2,planning!E9,3)),$BM$1,0),0)</f>
        <v>0</v>
      </c>
      <c r="BO5" s="64">
        <f>IF($BO$1=FALSE,IF(ISNUMBER(SEARCH($BM$2,planning!F9,3)),$BM$1,0),0)</f>
        <v>0</v>
      </c>
      <c r="BP5" s="64">
        <f>IF($BO$1=FALSE,IF(ISNUMBER(SEARCH($BM$2,planning!G9,3)),$BM$1,0),0)</f>
        <v>0</v>
      </c>
      <c r="BQ5" s="64">
        <f>IF($BO$1=FALSE,IF(ISNUMBER(SEARCH($BM$2,planning!H9,3)),$BM$1,0),0)</f>
        <v>0</v>
      </c>
      <c r="BR5" s="64">
        <f>IF($BO$1=FALSE,IF(ISNUMBER(SEARCH($BM$2,planning!I9,3)),$BM$1,0),0)</f>
        <v>0</v>
      </c>
      <c r="BS5" s="64">
        <f>IF($BO$1=FALSE,IF(ISNUMBER(SEARCH($BM$2,planning!J9,3)),$BM$1,0),0)</f>
        <v>0</v>
      </c>
      <c r="BU5" s="64">
        <f>IF($BW$1=FALSE,IF(ISNUMBER(SEARCH($BU$2,planning!D9,3)),$BU$1,0),0)</f>
        <v>0</v>
      </c>
      <c r="BV5" s="64">
        <f>IF($BW$1=FALSE,IF(ISNUMBER(SEARCH($BU$2,planning!E9,3)),$BU$1,0),0)</f>
        <v>0</v>
      </c>
      <c r="BW5" s="64">
        <f>IF($BW$1=FALSE,IF(ISNUMBER(SEARCH($BU$2,planning!F9,3)),$BU$1,0),0)</f>
        <v>0</v>
      </c>
      <c r="BX5" s="64">
        <f>IF($BW$1=FALSE,IF(ISNUMBER(SEARCH($BU$2,planning!G9,3)),$BU$1,0),0)</f>
        <v>0</v>
      </c>
      <c r="BY5" s="64">
        <f>IF($BW$1=FALSE,IF(ISNUMBER(SEARCH($BU$2,planning!H9,3)),$BU$1,0),0)</f>
        <v>0</v>
      </c>
      <c r="BZ5" s="64">
        <f>IF($BW$1=FALSE,IF(ISNUMBER(SEARCH($BU$2,planning!I9,3)),$BU$1,0),0)</f>
        <v>0</v>
      </c>
      <c r="CA5" s="64">
        <f>IF($BW$1=FALSE,IF(ISNUMBER(SEARCH($BU$2,planning!J9,3)),$BU$1,0),0)</f>
        <v>0</v>
      </c>
      <c r="CC5" s="64">
        <f>IF($CE$1=FALSE,IF(ISNUMBER(SEARCH($CC$2,planning!D9,3)),$CC$1,0),0)</f>
        <v>0</v>
      </c>
      <c r="CD5" s="64">
        <f>IF($CE$1=FALSE,IF(ISNUMBER(SEARCH($CC$2,planning!E9,3)),$CC$1,0),0)</f>
        <v>0</v>
      </c>
      <c r="CE5" s="64">
        <f>IF($CE$1=FALSE,IF(ISNUMBER(SEARCH($CC$2,planning!F9,3)),$CC$1,0),0)</f>
        <v>0</v>
      </c>
      <c r="CF5" s="64">
        <f>IF($CE$1=FALSE,IF(ISNUMBER(SEARCH($CC$2,planning!G9,3)),$CC$1,0),0)</f>
        <v>0</v>
      </c>
      <c r="CG5" s="64">
        <f>IF($CE$1=FALSE,IF(ISNUMBER(SEARCH($CC$2,planning!H9,3)),$CC$1,0),0)</f>
        <v>0</v>
      </c>
      <c r="CH5" s="64">
        <f>IF($CE$1=FALSE,IF(ISNUMBER(SEARCH($CC$2,planning!I9,3)),$CC$1,0),0)</f>
        <v>0</v>
      </c>
      <c r="CI5" s="64">
        <f>IF($CE$1=FALSE,IF(ISNUMBER(SEARCH($CC$2,planning!J9,3)),$CC$1,0),0)</f>
        <v>0</v>
      </c>
    </row>
    <row r="6" spans="1:87" ht="15.75" thickBot="1" x14ac:dyDescent="0.3">
      <c r="A6" s="64">
        <f>IF($C$1=FALSE,IF(ISNUMBER(SEARCH($A$2,planning!D10,3)),$A$1,0),0)</f>
        <v>1</v>
      </c>
      <c r="B6" s="64">
        <f>IF($C$1=FALSE,IF(ISNUMBER(SEARCH($A$2,planning!E10,3)),$A$1,0),0)</f>
        <v>0</v>
      </c>
      <c r="C6" s="64">
        <f>IF($C$1=FALSE,IF(ISNUMBER(SEARCH($A$2,planning!F10,3)),$A$1,0),0)</f>
        <v>0</v>
      </c>
      <c r="D6" s="64">
        <f>IF($C$1=FALSE,IF(ISNUMBER(SEARCH($A$2,planning!G10,3)),$A$1,0),0)</f>
        <v>0</v>
      </c>
      <c r="E6" s="64">
        <f>IF($C$1=FALSE,IF(ISNUMBER(SEARCH($A$2,planning!H10,3)),$A$1,0),0)</f>
        <v>0</v>
      </c>
      <c r="F6" s="64">
        <f>IF($C$1=FALSE,IF(ISNUMBER(SEARCH($A$2,planning!I10,3)),$A$1,0),0)</f>
        <v>0</v>
      </c>
      <c r="G6" s="64">
        <f>IF($C$1=FALSE,IF(ISNUMBER(SEARCH($A$2,planning!J10,3)),$A$1,0),0)</f>
        <v>0</v>
      </c>
      <c r="I6" s="199">
        <f>IFERROR(INDEX('FM-DT'!$Z$13:$Z$24,              IF(A6+Q6+Y6+AG6+AO6+AW6+BE6+BM6+BU6+CC6&lt;11,A6+Q6+Y6+AG6+AO6+AW6+BE6+BM6+BU6+CC6,11)+1),0)</f>
        <v>36</v>
      </c>
      <c r="J6" s="199">
        <f>IFERROR(INDEX('FM-DT'!$Z$13:$Z$24,              IF(B6+R6+Z6+AH6+AP6+AX6+BF6+BN6+BV6+CD6&lt;11,B6+R6+Z6+AH6+AP6+AX6+BF6+BN6+BV6+CD6,11)+1),0)</f>
        <v>2</v>
      </c>
      <c r="K6" s="199">
        <f>IFERROR(INDEX('FM-DT'!$Z$13:$Z$24,              IF(C6+S6+AA6+AI6+AQ6+AY6+BG6+BO6+BW6+CE6&lt;11,C6+S6+AA6+AI6+AQ6+AY6+BG6+BO6+BW6+CE6,11)+1),0)</f>
        <v>2</v>
      </c>
      <c r="L6" s="199">
        <f>IFERROR(INDEX('FM-DT'!$Z$13:$Z$24,              IF(D6+T6+AB6+AJ6+AR6+AZ6+BH6+BP6+BX6+CF6&lt;11,D6+T6+AB6+AJ6+AR6+AZ6+BH6+BP6+BX6+CF6,11)+1),0)</f>
        <v>2</v>
      </c>
      <c r="M6" s="199">
        <f>IFERROR(INDEX('FM-DT'!$Z$13:$Z$24,              IF(E6+U6+AC6+AK6+AS6+BA6+BI6+BQ6+BY6+CG6&lt;11,E6+U6+AC6+AK6+AS6+BA6+BI6+BQ6+BY6+CG6,11)+1),0)</f>
        <v>2</v>
      </c>
      <c r="N6" s="199">
        <f>IFERROR(INDEX('FM-DT'!$Z$13:$Z$24,              IF(F6+V6+AD6+AL6+AT6+BB6+BJ6+BR6+BZ6+CH6&lt;11,F6+V6+AD6+AL6+AT6+BB6+BJ6+BR6+BZ6+CH6,11)+1),0)</f>
        <v>2</v>
      </c>
      <c r="O6" s="199">
        <f>IFERROR(INDEX('FM-DT'!$Z$13:$Z$24,              IF(G6+W6+AE6+AM6+AU6+BC6+BK6+BS6+CA6+CI6&lt;11,G6+W6+AE6+AM6+AU6+BC6+BK6+BS6+CA6+CI6,11)+1),0)</f>
        <v>2</v>
      </c>
      <c r="Q6" s="64">
        <f>IF($S$1=FALSE,IF(ISNUMBER(SEARCH($Q$2,planning!D10,3)),$Q$1,0),0)</f>
        <v>0</v>
      </c>
      <c r="R6" s="64">
        <f>IF($S$1=FALSE,IF(ISNUMBER(SEARCH($Q$2,planning!E10,3)),$Q$1,0),0)</f>
        <v>0</v>
      </c>
      <c r="S6" s="64">
        <f>IF($S$1=FALSE,IF(ISNUMBER(SEARCH($Q$2,planning!F10,3)),$Q$1,0),0)</f>
        <v>0</v>
      </c>
      <c r="T6" s="64">
        <f>IF($S$1=FALSE,IF(ISNUMBER(SEARCH($Q$2,planning!G10,3)),$Q$1,0),0)</f>
        <v>0</v>
      </c>
      <c r="U6" s="64">
        <f>IF($S$1=FALSE,IF(ISNUMBER(SEARCH($Q$2,planning!H10,3)),$Q$1,0),0)</f>
        <v>0</v>
      </c>
      <c r="V6" s="64">
        <f>IF($S$1=FALSE,IF(ISNUMBER(SEARCH($Q$2,planning!I10,3)),$Q$1,0),0)</f>
        <v>0</v>
      </c>
      <c r="W6" s="64">
        <f>IF($S$1=FALSE,IF(ISNUMBER(SEARCH($Q$2,planning!J10,3)),$Q$1,0),0)</f>
        <v>0</v>
      </c>
      <c r="Y6" s="64">
        <f>IF($AA$1=FALSE,IF(ISNUMBER(SEARCH($Y$2,planning!D10,3)),$Y$1,0),0)</f>
        <v>0</v>
      </c>
      <c r="Z6" s="64">
        <f>IF($AA$1=FALSE,IF(ISNUMBER(SEARCH($Y$2,planning!E10,3)),$Y$1,0),0)</f>
        <v>0</v>
      </c>
      <c r="AA6" s="64">
        <f>IF($AA$1=FALSE,IF(ISNUMBER(SEARCH($Y$2,planning!F10,3)),$Y$1,0),0)</f>
        <v>0</v>
      </c>
      <c r="AB6" s="64">
        <f>IF($AA$1=FALSE,IF(ISNUMBER(SEARCH($Y$2,planning!G10,3)),$Y$1,0),0)</f>
        <v>0</v>
      </c>
      <c r="AC6" s="64">
        <f>IF($AA$1=FALSE,IF(ISNUMBER(SEARCH($Y$2,planning!H10,3)),$Y$1,0),0)</f>
        <v>0</v>
      </c>
      <c r="AD6" s="64">
        <f>IF($AA$1=FALSE,IF(ISNUMBER(SEARCH($Y$2,planning!I10,3)),$Y$1,0),0)</f>
        <v>0</v>
      </c>
      <c r="AE6" s="64">
        <f>IF($AA$1=FALSE,IF(ISNUMBER(SEARCH($Y$2,planning!J10,3)),$Y$1,0),0)</f>
        <v>0</v>
      </c>
      <c r="AG6" s="64">
        <f>IF($AI$1=FALSE,IF(ISNUMBER(SEARCH($AG$2,planning!D10,3)),$AG$1,0),0)</f>
        <v>0</v>
      </c>
      <c r="AH6" s="64">
        <f>IF($AI$1=FALSE,IF(ISNUMBER(SEARCH($AG$2,planning!E10,3)),$AG$1,0),0)</f>
        <v>0</v>
      </c>
      <c r="AI6" s="64">
        <f>IF($AI$1=FALSE,IF(ISNUMBER(SEARCH($AG$2,planning!F10,3)),$AG$1,0),0)</f>
        <v>0</v>
      </c>
      <c r="AJ6" s="64">
        <f>IF($AI$1=FALSE,IF(ISNUMBER(SEARCH($AG$2,planning!G10,3)),$AG$1,0),0)</f>
        <v>0</v>
      </c>
      <c r="AK6" s="64">
        <f>IF($AI$1=FALSE,IF(ISNUMBER(SEARCH($AG$2,planning!H10,3)),$AG$1,0),0)</f>
        <v>0</v>
      </c>
      <c r="AL6" s="64">
        <f>IF($AI$1=FALSE,IF(ISNUMBER(SEARCH($AG$2,planning!I10,3)),$AG$1,0),0)</f>
        <v>0</v>
      </c>
      <c r="AM6" s="64">
        <f>IF($AI$1=FALSE,IF(ISNUMBER(SEARCH($AG$2,planning!J10,3)),$AG$1,0),0)</f>
        <v>0</v>
      </c>
      <c r="AO6" s="64">
        <f>IF($AQ$1=FALSE,IF(ISNUMBER(SEARCH($AO$2,planning!D10,3)),$AO$1,0),0)</f>
        <v>0</v>
      </c>
      <c r="AP6" s="64">
        <f>IF($AQ$1=FALSE,IF(ISNUMBER(SEARCH($AO$2,planning!E10,3)),$AO$1,0),0)</f>
        <v>0</v>
      </c>
      <c r="AQ6" s="64">
        <f>IF($AQ$1=FALSE,IF(ISNUMBER(SEARCH($AO$2,planning!F10,3)),$AO$1,0),0)</f>
        <v>0</v>
      </c>
      <c r="AR6" s="64">
        <f>IF($AQ$1=FALSE,IF(ISNUMBER(SEARCH($AO$2,planning!G10,3)),$AO$1,0),0)</f>
        <v>0</v>
      </c>
      <c r="AS6" s="64">
        <f>IF($AQ$1=FALSE,IF(ISNUMBER(SEARCH($AO$2,planning!H10,3)),$AO$1,0),0)</f>
        <v>0</v>
      </c>
      <c r="AT6" s="64">
        <f>IF($AQ$1=FALSE,IF(ISNUMBER(SEARCH($AO$2,planning!I10,3)),$AO$1,0),0)</f>
        <v>0</v>
      </c>
      <c r="AU6" s="64">
        <f>IF($AQ$1=FALSE,IF(ISNUMBER(SEARCH($AO$2,planning!J10,3)),$AO$1,0),0)</f>
        <v>0</v>
      </c>
      <c r="AW6" s="64">
        <f>IF($AY$1=FALSE,IF(ISNUMBER(SEARCH($AW$2,planning!D10,3)),$AW$1,0),0)</f>
        <v>0</v>
      </c>
      <c r="AX6" s="64">
        <f>IF($AY$1=FALSE,IF(ISNUMBER(SEARCH($AW$2,planning!E10,3)),$AW$1,0),0)</f>
        <v>0</v>
      </c>
      <c r="AY6" s="64">
        <f>IF($AY$1=FALSE,IF(ISNUMBER(SEARCH($AW$2,planning!F10,3)),$AW$1,0),0)</f>
        <v>0</v>
      </c>
      <c r="AZ6" s="64">
        <f>IF($AY$1=FALSE,IF(ISNUMBER(SEARCH($AW$2,planning!G10,3)),$AW$1,0),0)</f>
        <v>0</v>
      </c>
      <c r="BA6" s="64">
        <f>IF($AY$1=FALSE,IF(ISNUMBER(SEARCH($AW$2,planning!H10,3)),$AW$1,0),0)</f>
        <v>0</v>
      </c>
      <c r="BB6" s="64">
        <f>IF($AY$1=FALSE,IF(ISNUMBER(SEARCH($AW$2,planning!I10,3)),$AW$1,0),0)</f>
        <v>0</v>
      </c>
      <c r="BC6" s="64">
        <f>IF($AY$1=FALSE,IF(ISNUMBER(SEARCH($AW$2,planning!J10,3)),$AW$1,0),0)</f>
        <v>0</v>
      </c>
      <c r="BE6" s="64">
        <f>IF($BG$1=FALSE,IF(ISNUMBER(SEARCH($BE$2,planning!D10,3)),$BE$1,0),0)</f>
        <v>0</v>
      </c>
      <c r="BF6" s="64">
        <f>IF($BG$1=FALSE,IF(ISNUMBER(SEARCH($BE$2,planning!E10,3)),$BE$1,0),0)</f>
        <v>0</v>
      </c>
      <c r="BG6" s="64">
        <f>IF($BG$1=FALSE,IF(ISNUMBER(SEARCH($BE$2,planning!F10,3)),$BE$1,0),0)</f>
        <v>0</v>
      </c>
      <c r="BH6" s="64">
        <f>IF($BG$1=FALSE,IF(ISNUMBER(SEARCH($BE$2,planning!G10,3)),$BE$1,0),0)</f>
        <v>0</v>
      </c>
      <c r="BI6" s="64">
        <f>IF($BG$1=FALSE,IF(ISNUMBER(SEARCH($BE$2,planning!H10,3)),$BE$1,0),0)</f>
        <v>0</v>
      </c>
      <c r="BJ6" s="64">
        <f>IF($BG$1=FALSE,IF(ISNUMBER(SEARCH($BE$2,planning!I10,3)),$BE$1,0),0)</f>
        <v>0</v>
      </c>
      <c r="BK6" s="64">
        <f>IF($BG$1=FALSE,IF(ISNUMBER(SEARCH($BE$2,planning!J10,3)),$BE$1,0),0)</f>
        <v>0</v>
      </c>
      <c r="BM6" s="64">
        <f>IF($BO$1=FALSE,IF(ISNUMBER(SEARCH($BM$2,planning!D10,3)),$BM$1,0),0)</f>
        <v>0</v>
      </c>
      <c r="BN6" s="64">
        <f>IF($BO$1=FALSE,IF(ISNUMBER(SEARCH($BM$2,planning!E10,3)),$BM$1,0),0)</f>
        <v>0</v>
      </c>
      <c r="BO6" s="64">
        <f>IF($BO$1=FALSE,IF(ISNUMBER(SEARCH($BM$2,planning!F10,3)),$BM$1,0),0)</f>
        <v>0</v>
      </c>
      <c r="BP6" s="64">
        <f>IF($BO$1=FALSE,IF(ISNUMBER(SEARCH($BM$2,planning!G10,3)),$BM$1,0),0)</f>
        <v>0</v>
      </c>
      <c r="BQ6" s="64">
        <f>IF($BO$1=FALSE,IF(ISNUMBER(SEARCH($BM$2,planning!H10,3)),$BM$1,0),0)</f>
        <v>0</v>
      </c>
      <c r="BR6" s="64">
        <f>IF($BO$1=FALSE,IF(ISNUMBER(SEARCH($BM$2,planning!I10,3)),$BM$1,0),0)</f>
        <v>0</v>
      </c>
      <c r="BS6" s="64">
        <f>IF($BO$1=FALSE,IF(ISNUMBER(SEARCH($BM$2,planning!J10,3)),$BM$1,0),0)</f>
        <v>0</v>
      </c>
      <c r="BU6" s="64">
        <f>IF($BW$1=FALSE,IF(ISNUMBER(SEARCH($BU$2,planning!D10,3)),$BU$1,0),0)</f>
        <v>0</v>
      </c>
      <c r="BV6" s="64">
        <f>IF($BW$1=FALSE,IF(ISNUMBER(SEARCH($BU$2,planning!E10,3)),$BU$1,0),0)</f>
        <v>0</v>
      </c>
      <c r="BW6" s="64">
        <f>IF($BW$1=FALSE,IF(ISNUMBER(SEARCH($BU$2,planning!F10,3)),$BU$1,0),0)</f>
        <v>0</v>
      </c>
      <c r="BX6" s="64">
        <f>IF($BW$1=FALSE,IF(ISNUMBER(SEARCH($BU$2,planning!G10,3)),$BU$1,0),0)</f>
        <v>0</v>
      </c>
      <c r="BY6" s="64">
        <f>IF($BW$1=FALSE,IF(ISNUMBER(SEARCH($BU$2,planning!H10,3)),$BU$1,0),0)</f>
        <v>0</v>
      </c>
      <c r="BZ6" s="64">
        <f>IF($BW$1=FALSE,IF(ISNUMBER(SEARCH($BU$2,planning!I10,3)),$BU$1,0),0)</f>
        <v>0</v>
      </c>
      <c r="CA6" s="64">
        <f>IF($BW$1=FALSE,IF(ISNUMBER(SEARCH($BU$2,planning!J10,3)),$BU$1,0),0)</f>
        <v>0</v>
      </c>
      <c r="CC6" s="64">
        <f>IF($CE$1=FALSE,IF(ISNUMBER(SEARCH($CC$2,planning!D10,3)),$CC$1,0),0)</f>
        <v>0</v>
      </c>
      <c r="CD6" s="64">
        <f>IF($CE$1=FALSE,IF(ISNUMBER(SEARCH($CC$2,planning!E10,3)),$CC$1,0),0)</f>
        <v>0</v>
      </c>
      <c r="CE6" s="64">
        <f>IF($CE$1=FALSE,IF(ISNUMBER(SEARCH($CC$2,planning!F10,3)),$CC$1,0),0)</f>
        <v>0</v>
      </c>
      <c r="CF6" s="64">
        <f>IF($CE$1=FALSE,IF(ISNUMBER(SEARCH($CC$2,planning!G10,3)),$CC$1,0),0)</f>
        <v>0</v>
      </c>
      <c r="CG6" s="64">
        <f>IF($CE$1=FALSE,IF(ISNUMBER(SEARCH($CC$2,planning!H10,3)),$CC$1,0),0)</f>
        <v>0</v>
      </c>
      <c r="CH6" s="64">
        <f>IF($CE$1=FALSE,IF(ISNUMBER(SEARCH($CC$2,planning!I10,3)),$CC$1,0),0)</f>
        <v>0</v>
      </c>
      <c r="CI6" s="64">
        <f>IF($CE$1=FALSE,IF(ISNUMBER(SEARCH($CC$2,planning!J10,3)),$CC$1,0),0)</f>
        <v>0</v>
      </c>
    </row>
    <row r="7" spans="1:87" ht="15.75" thickBot="1" x14ac:dyDescent="0.3">
      <c r="A7" s="64">
        <f>IF($C$1=FALSE,IF(ISNUMBER(SEARCH($A$2,planning!D11,3)),$A$1,0),0)</f>
        <v>0</v>
      </c>
      <c r="B7" s="64">
        <f>IF($C$1=FALSE,IF(ISNUMBER(SEARCH($A$2,planning!E11,3)),$A$1,0),0)</f>
        <v>0</v>
      </c>
      <c r="C7" s="64">
        <f>IF($C$1=FALSE,IF(ISNUMBER(SEARCH($A$2,planning!F11,3)),$A$1,0),0)</f>
        <v>0</v>
      </c>
      <c r="D7" s="64">
        <f>IF($C$1=FALSE,IF(ISNUMBER(SEARCH($A$2,planning!G11,3)),$A$1,0),0)</f>
        <v>0</v>
      </c>
      <c r="E7" s="64">
        <f>IF($C$1=FALSE,IF(ISNUMBER(SEARCH($A$2,planning!H11,3)),$A$1,0),0)</f>
        <v>0</v>
      </c>
      <c r="F7" s="64">
        <f>IF($C$1=FALSE,IF(ISNUMBER(SEARCH($A$2,planning!I11,3)),$A$1,0),0)</f>
        <v>0</v>
      </c>
      <c r="G7" s="64">
        <f>IF($C$1=FALSE,IF(ISNUMBER(SEARCH($A$2,planning!J11,3)),$A$1,0),0)</f>
        <v>0</v>
      </c>
      <c r="I7" s="199">
        <f>IFERROR(INDEX('FM-DT'!$Z$13:$Z$24,              IF(A7+Q7+Y7+AG7+AO7+AW7+BE7+BM7+BU7+CC7&lt;11,A7+Q7+Y7+AG7+AO7+AW7+BE7+BM7+BU7+CC7,11)+1),0)</f>
        <v>2</v>
      </c>
      <c r="J7" s="199">
        <f>IFERROR(INDEX('FM-DT'!$Z$13:$Z$24,              IF(B7+R7+Z7+AH7+AP7+AX7+BF7+BN7+BV7+CD7&lt;11,B7+R7+Z7+AH7+AP7+AX7+BF7+BN7+BV7+CD7,11)+1),0)</f>
        <v>2</v>
      </c>
      <c r="K7" s="199">
        <f>IFERROR(INDEX('FM-DT'!$Z$13:$Z$24,              IF(C7+S7+AA7+AI7+AQ7+AY7+BG7+BO7+BW7+CE7&lt;11,C7+S7+AA7+AI7+AQ7+AY7+BG7+BO7+BW7+CE7,11)+1),0)</f>
        <v>2</v>
      </c>
      <c r="L7" s="199">
        <f>IFERROR(INDEX('FM-DT'!$Z$13:$Z$24,              IF(D7+T7+AB7+AJ7+AR7+AZ7+BH7+BP7+BX7+CF7&lt;11,D7+T7+AB7+AJ7+AR7+AZ7+BH7+BP7+BX7+CF7,11)+1),0)</f>
        <v>2</v>
      </c>
      <c r="M7" s="199">
        <f>IFERROR(INDEX('FM-DT'!$Z$13:$Z$24,              IF(E7+U7+AC7+AK7+AS7+BA7+BI7+BQ7+BY7+CG7&lt;11,E7+U7+AC7+AK7+AS7+BA7+BI7+BQ7+BY7+CG7,11)+1),0)</f>
        <v>2</v>
      </c>
      <c r="N7" s="199">
        <f>IFERROR(INDEX('FM-DT'!$Z$13:$Z$24,              IF(F7+V7+AD7+AL7+AT7+BB7+BJ7+BR7+BZ7+CH7&lt;11,F7+V7+AD7+AL7+AT7+BB7+BJ7+BR7+BZ7+CH7,11)+1),0)</f>
        <v>2</v>
      </c>
      <c r="O7" s="199">
        <f>IFERROR(INDEX('FM-DT'!$Z$13:$Z$24,              IF(G7+W7+AE7+AM7+AU7+BC7+BK7+BS7+CA7+CI7&lt;11,G7+W7+AE7+AM7+AU7+BC7+BK7+BS7+CA7+CI7,11)+1),0)</f>
        <v>2</v>
      </c>
      <c r="Q7" s="64">
        <f>IF($S$1=FALSE,IF(ISNUMBER(SEARCH($Q$2,planning!D11,3)),$Q$1,0),0)</f>
        <v>0</v>
      </c>
      <c r="R7" s="64">
        <f>IF($S$1=FALSE,IF(ISNUMBER(SEARCH($Q$2,planning!E11,3)),$Q$1,0),0)</f>
        <v>0</v>
      </c>
      <c r="S7" s="64">
        <f>IF($S$1=FALSE,IF(ISNUMBER(SEARCH($Q$2,planning!F11,3)),$Q$1,0),0)</f>
        <v>0</v>
      </c>
      <c r="T7" s="64">
        <f>IF($S$1=FALSE,IF(ISNUMBER(SEARCH($Q$2,planning!G11,3)),$Q$1,0),0)</f>
        <v>0</v>
      </c>
      <c r="U7" s="64">
        <f>IF($S$1=FALSE,IF(ISNUMBER(SEARCH($Q$2,planning!H11,3)),$Q$1,0),0)</f>
        <v>0</v>
      </c>
      <c r="V7" s="64">
        <f>IF($S$1=FALSE,IF(ISNUMBER(SEARCH($Q$2,planning!I11,3)),$Q$1,0),0)</f>
        <v>0</v>
      </c>
      <c r="W7" s="64">
        <f>IF($S$1=FALSE,IF(ISNUMBER(SEARCH($Q$2,planning!J11,3)),$Q$1,0),0)</f>
        <v>0</v>
      </c>
      <c r="Y7" s="64">
        <f>IF($AA$1=FALSE,IF(ISNUMBER(SEARCH($Y$2,planning!D11,3)),$Y$1,0),0)</f>
        <v>0</v>
      </c>
      <c r="Z7" s="64">
        <f>IF($AA$1=FALSE,IF(ISNUMBER(SEARCH($Y$2,planning!E11,3)),$Y$1,0),0)</f>
        <v>0</v>
      </c>
      <c r="AA7" s="64">
        <f>IF($AA$1=FALSE,IF(ISNUMBER(SEARCH($Y$2,planning!F11,3)),$Y$1,0),0)</f>
        <v>0</v>
      </c>
      <c r="AB7" s="64">
        <f>IF($AA$1=FALSE,IF(ISNUMBER(SEARCH($Y$2,planning!G11,3)),$Y$1,0),0)</f>
        <v>0</v>
      </c>
      <c r="AC7" s="64">
        <f>IF($AA$1=FALSE,IF(ISNUMBER(SEARCH($Y$2,planning!H11,3)),$Y$1,0),0)</f>
        <v>0</v>
      </c>
      <c r="AD7" s="64">
        <f>IF($AA$1=FALSE,IF(ISNUMBER(SEARCH($Y$2,planning!I11,3)),$Y$1,0),0)</f>
        <v>0</v>
      </c>
      <c r="AE7" s="64">
        <f>IF($AA$1=FALSE,IF(ISNUMBER(SEARCH($Y$2,planning!J11,3)),$Y$1,0),0)</f>
        <v>0</v>
      </c>
      <c r="AG7" s="64">
        <f>IF($AI$1=FALSE,IF(ISNUMBER(SEARCH($AG$2,planning!D11,3)),$AG$1,0),0)</f>
        <v>0</v>
      </c>
      <c r="AH7" s="64">
        <f>IF($AI$1=FALSE,IF(ISNUMBER(SEARCH($AG$2,planning!E11,3)),$AG$1,0),0)</f>
        <v>0</v>
      </c>
      <c r="AI7" s="64">
        <f>IF($AI$1=FALSE,IF(ISNUMBER(SEARCH($AG$2,planning!F11,3)),$AG$1,0),0)</f>
        <v>0</v>
      </c>
      <c r="AJ7" s="64">
        <f>IF($AI$1=FALSE,IF(ISNUMBER(SEARCH($AG$2,planning!G11,3)),$AG$1,0),0)</f>
        <v>0</v>
      </c>
      <c r="AK7" s="64">
        <f>IF($AI$1=FALSE,IF(ISNUMBER(SEARCH($AG$2,planning!H11,3)),$AG$1,0),0)</f>
        <v>0</v>
      </c>
      <c r="AL7" s="64">
        <f>IF($AI$1=FALSE,IF(ISNUMBER(SEARCH($AG$2,planning!I11,3)),$AG$1,0),0)</f>
        <v>0</v>
      </c>
      <c r="AM7" s="64">
        <f>IF($AI$1=FALSE,IF(ISNUMBER(SEARCH($AG$2,planning!J11,3)),$AG$1,0),0)</f>
        <v>0</v>
      </c>
      <c r="AO7" s="64">
        <f>IF($AQ$1=FALSE,IF(ISNUMBER(SEARCH($AO$2,planning!D11,3)),$AO$1,0),0)</f>
        <v>0</v>
      </c>
      <c r="AP7" s="64">
        <f>IF($AQ$1=FALSE,IF(ISNUMBER(SEARCH($AO$2,planning!E11,3)),$AO$1,0),0)</f>
        <v>0</v>
      </c>
      <c r="AQ7" s="64">
        <f>IF($AQ$1=FALSE,IF(ISNUMBER(SEARCH($AO$2,planning!F11,3)),$AO$1,0),0)</f>
        <v>0</v>
      </c>
      <c r="AR7" s="64">
        <f>IF($AQ$1=FALSE,IF(ISNUMBER(SEARCH($AO$2,planning!G11,3)),$AO$1,0),0)</f>
        <v>0</v>
      </c>
      <c r="AS7" s="64">
        <f>IF($AQ$1=FALSE,IF(ISNUMBER(SEARCH($AO$2,planning!H11,3)),$AO$1,0),0)</f>
        <v>0</v>
      </c>
      <c r="AT7" s="64">
        <f>IF($AQ$1=FALSE,IF(ISNUMBER(SEARCH($AO$2,planning!I11,3)),$AO$1,0),0)</f>
        <v>0</v>
      </c>
      <c r="AU7" s="64">
        <f>IF($AQ$1=FALSE,IF(ISNUMBER(SEARCH($AO$2,planning!J11,3)),$AO$1,0),0)</f>
        <v>0</v>
      </c>
      <c r="AW7" s="64">
        <f>IF($AY$1=FALSE,IF(ISNUMBER(SEARCH($AW$2,planning!D11,3)),$AW$1,0),0)</f>
        <v>0</v>
      </c>
      <c r="AX7" s="64">
        <f>IF($AY$1=FALSE,IF(ISNUMBER(SEARCH($AW$2,planning!E11,3)),$AW$1,0),0)</f>
        <v>0</v>
      </c>
      <c r="AY7" s="64">
        <f>IF($AY$1=FALSE,IF(ISNUMBER(SEARCH($AW$2,planning!F11,3)),$AW$1,0),0)</f>
        <v>0</v>
      </c>
      <c r="AZ7" s="64">
        <f>IF($AY$1=FALSE,IF(ISNUMBER(SEARCH($AW$2,planning!G11,3)),$AW$1,0),0)</f>
        <v>0</v>
      </c>
      <c r="BA7" s="64">
        <f>IF($AY$1=FALSE,IF(ISNUMBER(SEARCH($AW$2,planning!H11,3)),$AW$1,0),0)</f>
        <v>0</v>
      </c>
      <c r="BB7" s="64">
        <f>IF($AY$1=FALSE,IF(ISNUMBER(SEARCH($AW$2,planning!I11,3)),$AW$1,0),0)</f>
        <v>0</v>
      </c>
      <c r="BC7" s="64">
        <f>IF($AY$1=FALSE,IF(ISNUMBER(SEARCH($AW$2,planning!J11,3)),$AW$1,0),0)</f>
        <v>0</v>
      </c>
      <c r="BE7" s="64">
        <f>IF($BG$1=FALSE,IF(ISNUMBER(SEARCH($BE$2,planning!D11,3)),$BE$1,0),0)</f>
        <v>0</v>
      </c>
      <c r="BF7" s="64">
        <f>IF($BG$1=FALSE,IF(ISNUMBER(SEARCH($BE$2,planning!E11,3)),$BE$1,0),0)</f>
        <v>0</v>
      </c>
      <c r="BG7" s="64">
        <f>IF($BG$1=FALSE,IF(ISNUMBER(SEARCH($BE$2,planning!F11,3)),$BE$1,0),0)</f>
        <v>0</v>
      </c>
      <c r="BH7" s="64">
        <f>IF($BG$1=FALSE,IF(ISNUMBER(SEARCH($BE$2,planning!G11,3)),$BE$1,0),0)</f>
        <v>0</v>
      </c>
      <c r="BI7" s="64">
        <f>IF($BG$1=FALSE,IF(ISNUMBER(SEARCH($BE$2,planning!H11,3)),$BE$1,0),0)</f>
        <v>0</v>
      </c>
      <c r="BJ7" s="64">
        <f>IF($BG$1=FALSE,IF(ISNUMBER(SEARCH($BE$2,planning!I11,3)),$BE$1,0),0)</f>
        <v>0</v>
      </c>
      <c r="BK7" s="64">
        <f>IF($BG$1=FALSE,IF(ISNUMBER(SEARCH($BE$2,planning!J11,3)),$BE$1,0),0)</f>
        <v>0</v>
      </c>
      <c r="BM7" s="64">
        <f>IF($BO$1=FALSE,IF(ISNUMBER(SEARCH($BM$2,planning!D11,3)),$BM$1,0),0)</f>
        <v>0</v>
      </c>
      <c r="BN7" s="64">
        <f>IF($BO$1=FALSE,IF(ISNUMBER(SEARCH($BM$2,planning!E11,3)),$BM$1,0),0)</f>
        <v>0</v>
      </c>
      <c r="BO7" s="64">
        <f>IF($BO$1=FALSE,IF(ISNUMBER(SEARCH($BM$2,planning!F11,3)),$BM$1,0),0)</f>
        <v>0</v>
      </c>
      <c r="BP7" s="64">
        <f>IF($BO$1=FALSE,IF(ISNUMBER(SEARCH($BM$2,planning!G11,3)),$BM$1,0),0)</f>
        <v>0</v>
      </c>
      <c r="BQ7" s="64">
        <f>IF($BO$1=FALSE,IF(ISNUMBER(SEARCH($BM$2,planning!H11,3)),$BM$1,0),0)</f>
        <v>0</v>
      </c>
      <c r="BR7" s="64">
        <f>IF($BO$1=FALSE,IF(ISNUMBER(SEARCH($BM$2,planning!I11,3)),$BM$1,0),0)</f>
        <v>0</v>
      </c>
      <c r="BS7" s="64">
        <f>IF($BO$1=FALSE,IF(ISNUMBER(SEARCH($BM$2,planning!J11,3)),$BM$1,0),0)</f>
        <v>0</v>
      </c>
      <c r="BU7" s="64">
        <f>IF($BW$1=FALSE,IF(ISNUMBER(SEARCH($BU$2,planning!D11,3)),$BU$1,0),0)</f>
        <v>0</v>
      </c>
      <c r="BV7" s="64">
        <f>IF($BW$1=FALSE,IF(ISNUMBER(SEARCH($BU$2,planning!E11,3)),$BU$1,0),0)</f>
        <v>0</v>
      </c>
      <c r="BW7" s="64">
        <f>IF($BW$1=FALSE,IF(ISNUMBER(SEARCH($BU$2,planning!F11,3)),$BU$1,0),0)</f>
        <v>0</v>
      </c>
      <c r="BX7" s="64">
        <f>IF($BW$1=FALSE,IF(ISNUMBER(SEARCH($BU$2,planning!G11,3)),$BU$1,0),0)</f>
        <v>0</v>
      </c>
      <c r="BY7" s="64">
        <f>IF($BW$1=FALSE,IF(ISNUMBER(SEARCH($BU$2,planning!H11,3)),$BU$1,0),0)</f>
        <v>0</v>
      </c>
      <c r="BZ7" s="64">
        <f>IF($BW$1=FALSE,IF(ISNUMBER(SEARCH($BU$2,planning!I11,3)),$BU$1,0),0)</f>
        <v>0</v>
      </c>
      <c r="CA7" s="64">
        <f>IF($BW$1=FALSE,IF(ISNUMBER(SEARCH($BU$2,planning!J11,3)),$BU$1,0),0)</f>
        <v>0</v>
      </c>
      <c r="CC7" s="64">
        <f>IF($CE$1=FALSE,IF(ISNUMBER(SEARCH($CC$2,planning!D11,3)),$CC$1,0),0)</f>
        <v>0</v>
      </c>
      <c r="CD7" s="64">
        <f>IF($CE$1=FALSE,IF(ISNUMBER(SEARCH($CC$2,planning!E11,3)),$CC$1,0),0)</f>
        <v>0</v>
      </c>
      <c r="CE7" s="64">
        <f>IF($CE$1=FALSE,IF(ISNUMBER(SEARCH($CC$2,planning!F11,3)),$CC$1,0),0)</f>
        <v>0</v>
      </c>
      <c r="CF7" s="64">
        <f>IF($CE$1=FALSE,IF(ISNUMBER(SEARCH($CC$2,planning!G11,3)),$CC$1,0),0)</f>
        <v>0</v>
      </c>
      <c r="CG7" s="64">
        <f>IF($CE$1=FALSE,IF(ISNUMBER(SEARCH($CC$2,planning!H11,3)),$CC$1,0),0)</f>
        <v>0</v>
      </c>
      <c r="CH7" s="64">
        <f>IF($CE$1=FALSE,IF(ISNUMBER(SEARCH($CC$2,planning!I11,3)),$CC$1,0),0)</f>
        <v>0</v>
      </c>
      <c r="CI7" s="64">
        <f>IF($CE$1=FALSE,IF(ISNUMBER(SEARCH($CC$2,planning!J11,3)),$CC$1,0),0)</f>
        <v>0</v>
      </c>
    </row>
    <row r="8" spans="1:87" ht="15.75" thickBot="1" x14ac:dyDescent="0.3">
      <c r="A8" s="64">
        <f>IF($C$1=FALSE,IF(ISNUMBER(SEARCH($A$2,planning!D12,3)),$A$1,0),0)</f>
        <v>0</v>
      </c>
      <c r="B8" s="64">
        <f>IF($C$1=FALSE,IF(ISNUMBER(SEARCH($A$2,planning!E12,3)),$A$1,0),0)</f>
        <v>0</v>
      </c>
      <c r="C8" s="64">
        <f>IF($C$1=FALSE,IF(ISNUMBER(SEARCH($A$2,planning!F12,3)),$A$1,0),0)</f>
        <v>0</v>
      </c>
      <c r="D8" s="64">
        <f>IF($C$1=FALSE,IF(ISNUMBER(SEARCH($A$2,planning!G12,3)),$A$1,0),0)</f>
        <v>0</v>
      </c>
      <c r="E8" s="64">
        <f>IF($C$1=FALSE,IF(ISNUMBER(SEARCH($A$2,planning!H12,3)),$A$1,0),0)</f>
        <v>0</v>
      </c>
      <c r="F8" s="64">
        <f>IF($C$1=FALSE,IF(ISNUMBER(SEARCH($A$2,planning!I12,3)),$A$1,0),0)</f>
        <v>0</v>
      </c>
      <c r="G8" s="64">
        <f>IF($C$1=FALSE,IF(ISNUMBER(SEARCH($A$2,planning!J12,3)),$A$1,0),0)</f>
        <v>0</v>
      </c>
      <c r="I8" s="199">
        <f>IFERROR(INDEX('FM-DT'!$Z$13:$Z$24,              IF(A8+Q8+Y8+AG8+AO8+AW8+BE8+BM8+BU8+CC8&lt;11,A8+Q8+Y8+AG8+AO8+AW8+BE8+BM8+BU8+CC8,11)+1),0)</f>
        <v>2</v>
      </c>
      <c r="J8" s="199">
        <f>IFERROR(INDEX('FM-DT'!$Z$13:$Z$24,              IF(B8+R8+Z8+AH8+AP8+AX8+BF8+BN8+BV8+CD8&lt;11,B8+R8+Z8+AH8+AP8+AX8+BF8+BN8+BV8+CD8,11)+1),0)</f>
        <v>2</v>
      </c>
      <c r="K8" s="199">
        <f>IFERROR(INDEX('FM-DT'!$Z$13:$Z$24,              IF(C8+S8+AA8+AI8+AQ8+AY8+BG8+BO8+BW8+CE8&lt;11,C8+S8+AA8+AI8+AQ8+AY8+BG8+BO8+BW8+CE8,11)+1),0)</f>
        <v>2</v>
      </c>
      <c r="L8" s="199">
        <f>IFERROR(INDEX('FM-DT'!$Z$13:$Z$24,              IF(D8+T8+AB8+AJ8+AR8+AZ8+BH8+BP8+BX8+CF8&lt;11,D8+T8+AB8+AJ8+AR8+AZ8+BH8+BP8+BX8+CF8,11)+1),0)</f>
        <v>2</v>
      </c>
      <c r="M8" s="199">
        <f>IFERROR(INDEX('FM-DT'!$Z$13:$Z$24,              IF(E8+U8+AC8+AK8+AS8+BA8+BI8+BQ8+BY8+CG8&lt;11,E8+U8+AC8+AK8+AS8+BA8+BI8+BQ8+BY8+CG8,11)+1),0)</f>
        <v>2</v>
      </c>
      <c r="N8" s="199">
        <f>IFERROR(INDEX('FM-DT'!$Z$13:$Z$24,              IF(F8+V8+AD8+AL8+AT8+BB8+BJ8+BR8+BZ8+CH8&lt;11,F8+V8+AD8+AL8+AT8+BB8+BJ8+BR8+BZ8+CH8,11)+1),0)</f>
        <v>2</v>
      </c>
      <c r="O8" s="199">
        <f>IFERROR(INDEX('FM-DT'!$Z$13:$Z$24,              IF(G8+W8+AE8+AM8+AU8+BC8+BK8+BS8+CA8+CI8&lt;11,G8+W8+AE8+AM8+AU8+BC8+BK8+BS8+CA8+CI8,11)+1),0)</f>
        <v>2</v>
      </c>
      <c r="Q8" s="64">
        <f>IF($S$1=FALSE,IF(ISNUMBER(SEARCH($Q$2,planning!D12,3)),$Q$1,0),0)</f>
        <v>0</v>
      </c>
      <c r="R8" s="64">
        <f>IF($S$1=FALSE,IF(ISNUMBER(SEARCH($Q$2,planning!E12,3)),$Q$1,0),0)</f>
        <v>0</v>
      </c>
      <c r="S8" s="64">
        <f>IF($S$1=FALSE,IF(ISNUMBER(SEARCH($Q$2,planning!F12,3)),$Q$1,0),0)</f>
        <v>0</v>
      </c>
      <c r="T8" s="64">
        <f>IF($S$1=FALSE,IF(ISNUMBER(SEARCH($Q$2,planning!G12,3)),$Q$1,0),0)</f>
        <v>0</v>
      </c>
      <c r="U8" s="64">
        <f>IF($S$1=FALSE,IF(ISNUMBER(SEARCH($Q$2,planning!H12,3)),$Q$1,0),0)</f>
        <v>0</v>
      </c>
      <c r="V8" s="64">
        <f>IF($S$1=FALSE,IF(ISNUMBER(SEARCH($Q$2,planning!I12,3)),$Q$1,0),0)</f>
        <v>0</v>
      </c>
      <c r="W8" s="64">
        <f>IF($S$1=FALSE,IF(ISNUMBER(SEARCH($Q$2,planning!J12,3)),$Q$1,0),0)</f>
        <v>0</v>
      </c>
      <c r="Y8" s="64">
        <f>IF($AA$1=FALSE,IF(ISNUMBER(SEARCH($Y$2,planning!D12,3)),$Y$1,0),0)</f>
        <v>0</v>
      </c>
      <c r="Z8" s="64">
        <f>IF($AA$1=FALSE,IF(ISNUMBER(SEARCH($Y$2,planning!E12,3)),$Y$1,0),0)</f>
        <v>0</v>
      </c>
      <c r="AA8" s="64">
        <f>IF($AA$1=FALSE,IF(ISNUMBER(SEARCH($Y$2,planning!F12,3)),$Y$1,0),0)</f>
        <v>0</v>
      </c>
      <c r="AB8" s="64">
        <f>IF($AA$1=FALSE,IF(ISNUMBER(SEARCH($Y$2,planning!G12,3)),$Y$1,0),0)</f>
        <v>0</v>
      </c>
      <c r="AC8" s="64">
        <f>IF($AA$1=FALSE,IF(ISNUMBER(SEARCH($Y$2,planning!H12,3)),$Y$1,0),0)</f>
        <v>0</v>
      </c>
      <c r="AD8" s="64">
        <f>IF($AA$1=FALSE,IF(ISNUMBER(SEARCH($Y$2,planning!I12,3)),$Y$1,0),0)</f>
        <v>0</v>
      </c>
      <c r="AE8" s="64">
        <f>IF($AA$1=FALSE,IF(ISNUMBER(SEARCH($Y$2,planning!J12,3)),$Y$1,0),0)</f>
        <v>0</v>
      </c>
      <c r="AG8" s="64">
        <f>IF($AI$1=FALSE,IF(ISNUMBER(SEARCH($AG$2,planning!D12,3)),$AG$1,0),0)</f>
        <v>0</v>
      </c>
      <c r="AH8" s="64">
        <f>IF($AI$1=FALSE,IF(ISNUMBER(SEARCH($AG$2,planning!E12,3)),$AG$1,0),0)</f>
        <v>0</v>
      </c>
      <c r="AI8" s="64">
        <f>IF($AI$1=FALSE,IF(ISNUMBER(SEARCH($AG$2,planning!F12,3)),$AG$1,0),0)</f>
        <v>0</v>
      </c>
      <c r="AJ8" s="64">
        <f>IF($AI$1=FALSE,IF(ISNUMBER(SEARCH($AG$2,planning!G12,3)),$AG$1,0),0)</f>
        <v>0</v>
      </c>
      <c r="AK8" s="64">
        <f>IF($AI$1=FALSE,IF(ISNUMBER(SEARCH($AG$2,planning!H12,3)),$AG$1,0),0)</f>
        <v>0</v>
      </c>
      <c r="AL8" s="64">
        <f>IF($AI$1=FALSE,IF(ISNUMBER(SEARCH($AG$2,planning!I12,3)),$AG$1,0),0)</f>
        <v>0</v>
      </c>
      <c r="AM8" s="64">
        <f>IF($AI$1=FALSE,IF(ISNUMBER(SEARCH($AG$2,planning!J12,3)),$AG$1,0),0)</f>
        <v>0</v>
      </c>
      <c r="AO8" s="64">
        <f>IF($AQ$1=FALSE,IF(ISNUMBER(SEARCH($AO$2,planning!D12,3)),$AO$1,0),0)</f>
        <v>0</v>
      </c>
      <c r="AP8" s="64">
        <f>IF($AQ$1=FALSE,IF(ISNUMBER(SEARCH($AO$2,planning!E12,3)),$AO$1,0),0)</f>
        <v>0</v>
      </c>
      <c r="AQ8" s="64">
        <f>IF($AQ$1=FALSE,IF(ISNUMBER(SEARCH($AO$2,planning!F12,3)),$AO$1,0),0)</f>
        <v>0</v>
      </c>
      <c r="AR8" s="64">
        <f>IF($AQ$1=FALSE,IF(ISNUMBER(SEARCH($AO$2,planning!G12,3)),$AO$1,0),0)</f>
        <v>0</v>
      </c>
      <c r="AS8" s="64">
        <f>IF($AQ$1=FALSE,IF(ISNUMBER(SEARCH($AO$2,planning!H12,3)),$AO$1,0),0)</f>
        <v>0</v>
      </c>
      <c r="AT8" s="64">
        <f>IF($AQ$1=FALSE,IF(ISNUMBER(SEARCH($AO$2,planning!I12,3)),$AO$1,0),0)</f>
        <v>0</v>
      </c>
      <c r="AU8" s="64">
        <f>IF($AQ$1=FALSE,IF(ISNUMBER(SEARCH($AO$2,planning!J12,3)),$AO$1,0),0)</f>
        <v>0</v>
      </c>
      <c r="AW8" s="64">
        <f>IF($AY$1=FALSE,IF(ISNUMBER(SEARCH($AW$2,planning!D12,3)),$AW$1,0),0)</f>
        <v>0</v>
      </c>
      <c r="AX8" s="64">
        <f>IF($AY$1=FALSE,IF(ISNUMBER(SEARCH($AW$2,planning!E12,3)),$AW$1,0),0)</f>
        <v>0</v>
      </c>
      <c r="AY8" s="64">
        <f>IF($AY$1=FALSE,IF(ISNUMBER(SEARCH($AW$2,planning!F12,3)),$AW$1,0),0)</f>
        <v>0</v>
      </c>
      <c r="AZ8" s="64">
        <f>IF($AY$1=FALSE,IF(ISNUMBER(SEARCH($AW$2,planning!G12,3)),$AW$1,0),0)</f>
        <v>0</v>
      </c>
      <c r="BA8" s="64">
        <f>IF($AY$1=FALSE,IF(ISNUMBER(SEARCH($AW$2,planning!H12,3)),$AW$1,0),0)</f>
        <v>0</v>
      </c>
      <c r="BB8" s="64">
        <f>IF($AY$1=FALSE,IF(ISNUMBER(SEARCH($AW$2,planning!I12,3)),$AW$1,0),0)</f>
        <v>0</v>
      </c>
      <c r="BC8" s="64">
        <f>IF($AY$1=FALSE,IF(ISNUMBER(SEARCH($AW$2,planning!J12,3)),$AW$1,0),0)</f>
        <v>0</v>
      </c>
      <c r="BE8" s="64">
        <f>IF($BG$1=FALSE,IF(ISNUMBER(SEARCH($BE$2,planning!D12,3)),$BE$1,0),0)</f>
        <v>0</v>
      </c>
      <c r="BF8" s="64">
        <f>IF($BG$1=FALSE,IF(ISNUMBER(SEARCH($BE$2,planning!E12,3)),$BE$1,0),0)</f>
        <v>0</v>
      </c>
      <c r="BG8" s="64">
        <f>IF($BG$1=FALSE,IF(ISNUMBER(SEARCH($BE$2,planning!F12,3)),$BE$1,0),0)</f>
        <v>0</v>
      </c>
      <c r="BH8" s="64">
        <f>IF($BG$1=FALSE,IF(ISNUMBER(SEARCH($BE$2,planning!G12,3)),$BE$1,0),0)</f>
        <v>0</v>
      </c>
      <c r="BI8" s="64">
        <f>IF($BG$1=FALSE,IF(ISNUMBER(SEARCH($BE$2,planning!H12,3)),$BE$1,0),0)</f>
        <v>0</v>
      </c>
      <c r="BJ8" s="64">
        <f>IF($BG$1=FALSE,IF(ISNUMBER(SEARCH($BE$2,planning!I12,3)),$BE$1,0),0)</f>
        <v>0</v>
      </c>
      <c r="BK8" s="64">
        <f>IF($BG$1=FALSE,IF(ISNUMBER(SEARCH($BE$2,planning!J12,3)),$BE$1,0),0)</f>
        <v>0</v>
      </c>
      <c r="BM8" s="64">
        <f>IF($BO$1=FALSE,IF(ISNUMBER(SEARCH($BM$2,planning!D12,3)),$BM$1,0),0)</f>
        <v>0</v>
      </c>
      <c r="BN8" s="64">
        <f>IF($BO$1=FALSE,IF(ISNUMBER(SEARCH($BM$2,planning!E12,3)),$BM$1,0),0)</f>
        <v>0</v>
      </c>
      <c r="BO8" s="64">
        <f>IF($BO$1=FALSE,IF(ISNUMBER(SEARCH($BM$2,planning!F12,3)),$BM$1,0),0)</f>
        <v>0</v>
      </c>
      <c r="BP8" s="64">
        <f>IF($BO$1=FALSE,IF(ISNUMBER(SEARCH($BM$2,planning!G12,3)),$BM$1,0),0)</f>
        <v>0</v>
      </c>
      <c r="BQ8" s="64">
        <f>IF($BO$1=FALSE,IF(ISNUMBER(SEARCH($BM$2,planning!H12,3)),$BM$1,0),0)</f>
        <v>0</v>
      </c>
      <c r="BR8" s="64">
        <f>IF($BO$1=FALSE,IF(ISNUMBER(SEARCH($BM$2,planning!I12,3)),$BM$1,0),0)</f>
        <v>0</v>
      </c>
      <c r="BS8" s="64">
        <f>IF($BO$1=FALSE,IF(ISNUMBER(SEARCH($BM$2,planning!J12,3)),$BM$1,0),0)</f>
        <v>0</v>
      </c>
      <c r="BU8" s="64">
        <f>IF($BW$1=FALSE,IF(ISNUMBER(SEARCH($BU$2,planning!D12,3)),$BU$1,0),0)</f>
        <v>0</v>
      </c>
      <c r="BV8" s="64">
        <f>IF($BW$1=FALSE,IF(ISNUMBER(SEARCH($BU$2,planning!E12,3)),$BU$1,0),0)</f>
        <v>0</v>
      </c>
      <c r="BW8" s="64">
        <f>IF($BW$1=FALSE,IF(ISNUMBER(SEARCH($BU$2,planning!F12,3)),$BU$1,0),0)</f>
        <v>0</v>
      </c>
      <c r="BX8" s="64">
        <f>IF($BW$1=FALSE,IF(ISNUMBER(SEARCH($BU$2,planning!G12,3)),$BU$1,0),0)</f>
        <v>0</v>
      </c>
      <c r="BY8" s="64">
        <f>IF($BW$1=FALSE,IF(ISNUMBER(SEARCH($BU$2,planning!H12,3)),$BU$1,0),0)</f>
        <v>0</v>
      </c>
      <c r="BZ8" s="64">
        <f>IF($BW$1=FALSE,IF(ISNUMBER(SEARCH($BU$2,planning!I12,3)),$BU$1,0),0)</f>
        <v>0</v>
      </c>
      <c r="CA8" s="64">
        <f>IF($BW$1=FALSE,IF(ISNUMBER(SEARCH($BU$2,planning!J12,3)),$BU$1,0),0)</f>
        <v>0</v>
      </c>
      <c r="CC8" s="64">
        <f>IF($CE$1=FALSE,IF(ISNUMBER(SEARCH($CC$2,planning!D12,3)),$CC$1,0),0)</f>
        <v>0</v>
      </c>
      <c r="CD8" s="64">
        <f>IF($CE$1=FALSE,IF(ISNUMBER(SEARCH($CC$2,planning!E12,3)),$CC$1,0),0)</f>
        <v>0</v>
      </c>
      <c r="CE8" s="64">
        <f>IF($CE$1=FALSE,IF(ISNUMBER(SEARCH($CC$2,planning!F12,3)),$CC$1,0),0)</f>
        <v>0</v>
      </c>
      <c r="CF8" s="64">
        <f>IF($CE$1=FALSE,IF(ISNUMBER(SEARCH($CC$2,planning!G12,3)),$CC$1,0),0)</f>
        <v>0</v>
      </c>
      <c r="CG8" s="64">
        <f>IF($CE$1=FALSE,IF(ISNUMBER(SEARCH($CC$2,planning!H12,3)),$CC$1,0),0)</f>
        <v>0</v>
      </c>
      <c r="CH8" s="64">
        <f>IF($CE$1=FALSE,IF(ISNUMBER(SEARCH($CC$2,planning!I12,3)),$CC$1,0),0)</f>
        <v>0</v>
      </c>
      <c r="CI8" s="64">
        <f>IF($CE$1=FALSE,IF(ISNUMBER(SEARCH($CC$2,planning!J12,3)),$CC$1,0),0)</f>
        <v>0</v>
      </c>
    </row>
    <row r="9" spans="1:87" ht="15.75" thickBot="1" x14ac:dyDescent="0.3">
      <c r="A9" s="64">
        <f>IF($C$1=FALSE,IF(ISNUMBER(SEARCH($A$2,planning!D13,3)),$A$1,0),0)</f>
        <v>0</v>
      </c>
      <c r="B9" s="64">
        <f>IF($C$1=FALSE,IF(ISNUMBER(SEARCH($A$2,planning!E13,3)),$A$1,0),0)</f>
        <v>0</v>
      </c>
      <c r="C9" s="64">
        <f>IF($C$1=FALSE,IF(ISNUMBER(SEARCH($A$2,planning!F13,3)),$A$1,0),0)</f>
        <v>0</v>
      </c>
      <c r="D9" s="64">
        <f>IF($C$1=FALSE,IF(ISNUMBER(SEARCH($A$2,planning!G13,3)),$A$1,0),0)</f>
        <v>0</v>
      </c>
      <c r="E9" s="64">
        <f>IF($C$1=FALSE,IF(ISNUMBER(SEARCH($A$2,planning!H13,3)),$A$1,0),0)</f>
        <v>0</v>
      </c>
      <c r="F9" s="64">
        <f>IF($C$1=FALSE,IF(ISNUMBER(SEARCH($A$2,planning!I13,3)),$A$1,0),0)</f>
        <v>0</v>
      </c>
      <c r="G9" s="64">
        <f>IF($C$1=FALSE,IF(ISNUMBER(SEARCH($A$2,planning!J13,3)),$A$1,0),0)</f>
        <v>0</v>
      </c>
      <c r="I9" s="199">
        <f>IFERROR(INDEX('FM-DT'!$Z$13:$Z$24,              IF(A9+Q9+Y9+AG9+AO9+AW9+BE9+BM9+BU9+CC9&lt;11,A9+Q9+Y9+AG9+AO9+AW9+BE9+BM9+BU9+CC9,11)+1),0)</f>
        <v>2</v>
      </c>
      <c r="J9" s="199">
        <f>IFERROR(INDEX('FM-DT'!$Z$13:$Z$24,              IF(B9+R9+Z9+AH9+AP9+AX9+BF9+BN9+BV9+CD9&lt;11,B9+R9+Z9+AH9+AP9+AX9+BF9+BN9+BV9+CD9,11)+1),0)</f>
        <v>2</v>
      </c>
      <c r="K9" s="199">
        <f>IFERROR(INDEX('FM-DT'!$Z$13:$Z$24,              IF(C9+S9+AA9+AI9+AQ9+AY9+BG9+BO9+BW9+CE9&lt;11,C9+S9+AA9+AI9+AQ9+AY9+BG9+BO9+BW9+CE9,11)+1),0)</f>
        <v>2</v>
      </c>
      <c r="L9" s="199">
        <f>IFERROR(INDEX('FM-DT'!$Z$13:$Z$24,              IF(D9+T9+AB9+AJ9+AR9+AZ9+BH9+BP9+BX9+CF9&lt;11,D9+T9+AB9+AJ9+AR9+AZ9+BH9+BP9+BX9+CF9,11)+1),0)</f>
        <v>2</v>
      </c>
      <c r="M9" s="199">
        <f>IFERROR(INDEX('FM-DT'!$Z$13:$Z$24,              IF(E9+U9+AC9+AK9+AS9+BA9+BI9+BQ9+BY9+CG9&lt;11,E9+U9+AC9+AK9+AS9+BA9+BI9+BQ9+BY9+CG9,11)+1),0)</f>
        <v>2</v>
      </c>
      <c r="N9" s="199">
        <f>IFERROR(INDEX('FM-DT'!$Z$13:$Z$24,              IF(F9+V9+AD9+AL9+AT9+BB9+BJ9+BR9+BZ9+CH9&lt;11,F9+V9+AD9+AL9+AT9+BB9+BJ9+BR9+BZ9+CH9,11)+1),0)</f>
        <v>2</v>
      </c>
      <c r="O9" s="199">
        <f>IFERROR(INDEX('FM-DT'!$Z$13:$Z$24,              IF(G9+W9+AE9+AM9+AU9+BC9+BK9+BS9+CA9+CI9&lt;11,G9+W9+AE9+AM9+AU9+BC9+BK9+BS9+CA9+CI9,11)+1),0)</f>
        <v>2</v>
      </c>
      <c r="Q9" s="64">
        <f>IF($S$1=FALSE,IF(ISNUMBER(SEARCH($Q$2,planning!D13,3)),$Q$1,0),0)</f>
        <v>0</v>
      </c>
      <c r="R9" s="64">
        <f>IF($S$1=FALSE,IF(ISNUMBER(SEARCH($Q$2,planning!E13,3)),$Q$1,0),0)</f>
        <v>0</v>
      </c>
      <c r="S9" s="64">
        <f>IF($S$1=FALSE,IF(ISNUMBER(SEARCH($Q$2,planning!F13,3)),$Q$1,0),0)</f>
        <v>0</v>
      </c>
      <c r="T9" s="64">
        <f>IF($S$1=FALSE,IF(ISNUMBER(SEARCH($Q$2,planning!G13,3)),$Q$1,0),0)</f>
        <v>0</v>
      </c>
      <c r="U9" s="64">
        <f>IF($S$1=FALSE,IF(ISNUMBER(SEARCH($Q$2,planning!H13,3)),$Q$1,0),0)</f>
        <v>0</v>
      </c>
      <c r="V9" s="64">
        <f>IF($S$1=FALSE,IF(ISNUMBER(SEARCH($Q$2,planning!I13,3)),$Q$1,0),0)</f>
        <v>0</v>
      </c>
      <c r="W9" s="64">
        <f>IF($S$1=FALSE,IF(ISNUMBER(SEARCH($Q$2,planning!J13,3)),$Q$1,0),0)</f>
        <v>0</v>
      </c>
      <c r="Y9" s="64">
        <f>IF($AA$1=FALSE,IF(ISNUMBER(SEARCH($Y$2,planning!D13,3)),$Y$1,0),0)</f>
        <v>0</v>
      </c>
      <c r="Z9" s="64">
        <f>IF($AA$1=FALSE,IF(ISNUMBER(SEARCH($Y$2,planning!E13,3)),$Y$1,0),0)</f>
        <v>0</v>
      </c>
      <c r="AA9" s="64">
        <f>IF($AA$1=FALSE,IF(ISNUMBER(SEARCH($Y$2,planning!F13,3)),$Y$1,0),0)</f>
        <v>0</v>
      </c>
      <c r="AB9" s="64">
        <f>IF($AA$1=FALSE,IF(ISNUMBER(SEARCH($Y$2,planning!G13,3)),$Y$1,0),0)</f>
        <v>0</v>
      </c>
      <c r="AC9" s="64">
        <f>IF($AA$1=FALSE,IF(ISNUMBER(SEARCH($Y$2,planning!H13,3)),$Y$1,0),0)</f>
        <v>0</v>
      </c>
      <c r="AD9" s="64">
        <f>IF($AA$1=FALSE,IF(ISNUMBER(SEARCH($Y$2,planning!I13,3)),$Y$1,0),0)</f>
        <v>0</v>
      </c>
      <c r="AE9" s="64">
        <f>IF($AA$1=FALSE,IF(ISNUMBER(SEARCH($Y$2,planning!J13,3)),$Y$1,0),0)</f>
        <v>0</v>
      </c>
      <c r="AG9" s="64">
        <f>IF($AI$1=FALSE,IF(ISNUMBER(SEARCH($AG$2,planning!D13,3)),$AG$1,0),0)</f>
        <v>0</v>
      </c>
      <c r="AH9" s="64">
        <f>IF($AI$1=FALSE,IF(ISNUMBER(SEARCH($AG$2,planning!E13,3)),$AG$1,0),0)</f>
        <v>0</v>
      </c>
      <c r="AI9" s="64">
        <f>IF($AI$1=FALSE,IF(ISNUMBER(SEARCH($AG$2,planning!F13,3)),$AG$1,0),0)</f>
        <v>0</v>
      </c>
      <c r="AJ9" s="64">
        <f>IF($AI$1=FALSE,IF(ISNUMBER(SEARCH($AG$2,planning!G13,3)),$AG$1,0),0)</f>
        <v>0</v>
      </c>
      <c r="AK9" s="64">
        <f>IF($AI$1=FALSE,IF(ISNUMBER(SEARCH($AG$2,planning!H13,3)),$AG$1,0),0)</f>
        <v>0</v>
      </c>
      <c r="AL9" s="64">
        <f>IF($AI$1=FALSE,IF(ISNUMBER(SEARCH($AG$2,planning!I13,3)),$AG$1,0),0)</f>
        <v>0</v>
      </c>
      <c r="AM9" s="64">
        <f>IF($AI$1=FALSE,IF(ISNUMBER(SEARCH($AG$2,planning!J13,3)),$AG$1,0),0)</f>
        <v>0</v>
      </c>
      <c r="AO9" s="64">
        <f>IF($AQ$1=FALSE,IF(ISNUMBER(SEARCH($AO$2,planning!D13,3)),$AO$1,0),0)</f>
        <v>0</v>
      </c>
      <c r="AP9" s="64">
        <f>IF($AQ$1=FALSE,IF(ISNUMBER(SEARCH($AO$2,planning!E13,3)),$AO$1,0),0)</f>
        <v>0</v>
      </c>
      <c r="AQ9" s="64">
        <f>IF($AQ$1=FALSE,IF(ISNUMBER(SEARCH($AO$2,planning!F13,3)),$AO$1,0),0)</f>
        <v>0</v>
      </c>
      <c r="AR9" s="64">
        <f>IF($AQ$1=FALSE,IF(ISNUMBER(SEARCH($AO$2,planning!G13,3)),$AO$1,0),0)</f>
        <v>0</v>
      </c>
      <c r="AS9" s="64">
        <f>IF($AQ$1=FALSE,IF(ISNUMBER(SEARCH($AO$2,planning!H13,3)),$AO$1,0),0)</f>
        <v>0</v>
      </c>
      <c r="AT9" s="64">
        <f>IF($AQ$1=FALSE,IF(ISNUMBER(SEARCH($AO$2,planning!I13,3)),$AO$1,0),0)</f>
        <v>0</v>
      </c>
      <c r="AU9" s="64">
        <f>IF($AQ$1=FALSE,IF(ISNUMBER(SEARCH($AO$2,planning!J13,3)),$AO$1,0),0)</f>
        <v>0</v>
      </c>
      <c r="AW9" s="64">
        <f>IF($AY$1=FALSE,IF(ISNUMBER(SEARCH($AW$2,planning!D13,3)),$AW$1,0),0)</f>
        <v>0</v>
      </c>
      <c r="AX9" s="64">
        <f>IF($AY$1=FALSE,IF(ISNUMBER(SEARCH($AW$2,planning!E13,3)),$AW$1,0),0)</f>
        <v>0</v>
      </c>
      <c r="AY9" s="64">
        <f>IF($AY$1=FALSE,IF(ISNUMBER(SEARCH($AW$2,planning!F13,3)),$AW$1,0),0)</f>
        <v>0</v>
      </c>
      <c r="AZ9" s="64">
        <f>IF($AY$1=FALSE,IF(ISNUMBER(SEARCH($AW$2,planning!G13,3)),$AW$1,0),0)</f>
        <v>0</v>
      </c>
      <c r="BA9" s="64">
        <f>IF($AY$1=FALSE,IF(ISNUMBER(SEARCH($AW$2,planning!H13,3)),$AW$1,0),0)</f>
        <v>0</v>
      </c>
      <c r="BB9" s="64">
        <f>IF($AY$1=FALSE,IF(ISNUMBER(SEARCH($AW$2,planning!I13,3)),$AW$1,0),0)</f>
        <v>0</v>
      </c>
      <c r="BC9" s="64">
        <f>IF($AY$1=FALSE,IF(ISNUMBER(SEARCH($AW$2,planning!J13,3)),$AW$1,0),0)</f>
        <v>0</v>
      </c>
      <c r="BE9" s="64">
        <f>IF($BG$1=FALSE,IF(ISNUMBER(SEARCH($BE$2,planning!D13,3)),$BE$1,0),0)</f>
        <v>0</v>
      </c>
      <c r="BF9" s="64">
        <f>IF($BG$1=FALSE,IF(ISNUMBER(SEARCH($BE$2,planning!E13,3)),$BE$1,0),0)</f>
        <v>0</v>
      </c>
      <c r="BG9" s="64">
        <f>IF($BG$1=FALSE,IF(ISNUMBER(SEARCH($BE$2,planning!F13,3)),$BE$1,0),0)</f>
        <v>0</v>
      </c>
      <c r="BH9" s="64">
        <f>IF($BG$1=FALSE,IF(ISNUMBER(SEARCH($BE$2,planning!G13,3)),$BE$1,0),0)</f>
        <v>0</v>
      </c>
      <c r="BI9" s="64">
        <f>IF($BG$1=FALSE,IF(ISNUMBER(SEARCH($BE$2,planning!H13,3)),$BE$1,0),0)</f>
        <v>0</v>
      </c>
      <c r="BJ9" s="64">
        <f>IF($BG$1=FALSE,IF(ISNUMBER(SEARCH($BE$2,planning!I13,3)),$BE$1,0),0)</f>
        <v>0</v>
      </c>
      <c r="BK9" s="64">
        <f>IF($BG$1=FALSE,IF(ISNUMBER(SEARCH($BE$2,planning!J13,3)),$BE$1,0),0)</f>
        <v>0</v>
      </c>
      <c r="BM9" s="64">
        <f>IF($BO$1=FALSE,IF(ISNUMBER(SEARCH($BM$2,planning!D13,3)),$BM$1,0),0)</f>
        <v>0</v>
      </c>
      <c r="BN9" s="64">
        <f>IF($BO$1=FALSE,IF(ISNUMBER(SEARCH($BM$2,planning!E13,3)),$BM$1,0),0)</f>
        <v>0</v>
      </c>
      <c r="BO9" s="64">
        <f>IF($BO$1=FALSE,IF(ISNUMBER(SEARCH($BM$2,planning!F13,3)),$BM$1,0),0)</f>
        <v>0</v>
      </c>
      <c r="BP9" s="64">
        <f>IF($BO$1=FALSE,IF(ISNUMBER(SEARCH($BM$2,planning!G13,3)),$BM$1,0),0)</f>
        <v>0</v>
      </c>
      <c r="BQ9" s="64">
        <f>IF($BO$1=FALSE,IF(ISNUMBER(SEARCH($BM$2,planning!H13,3)),$BM$1,0),0)</f>
        <v>0</v>
      </c>
      <c r="BR9" s="64">
        <f>IF($BO$1=FALSE,IF(ISNUMBER(SEARCH($BM$2,planning!I13,3)),$BM$1,0),0)</f>
        <v>0</v>
      </c>
      <c r="BS9" s="64">
        <f>IF($BO$1=FALSE,IF(ISNUMBER(SEARCH($BM$2,planning!J13,3)),$BM$1,0),0)</f>
        <v>0</v>
      </c>
      <c r="BU9" s="64">
        <f>IF($BW$1=FALSE,IF(ISNUMBER(SEARCH($BU$2,planning!D13,3)),$BU$1,0),0)</f>
        <v>0</v>
      </c>
      <c r="BV9" s="64">
        <f>IF($BW$1=FALSE,IF(ISNUMBER(SEARCH($BU$2,planning!E13,3)),$BU$1,0),0)</f>
        <v>0</v>
      </c>
      <c r="BW9" s="64">
        <f>IF($BW$1=FALSE,IF(ISNUMBER(SEARCH($BU$2,planning!F13,3)),$BU$1,0),0)</f>
        <v>0</v>
      </c>
      <c r="BX9" s="64">
        <f>IF($BW$1=FALSE,IF(ISNUMBER(SEARCH($BU$2,planning!G13,3)),$BU$1,0),0)</f>
        <v>0</v>
      </c>
      <c r="BY9" s="64">
        <f>IF($BW$1=FALSE,IF(ISNUMBER(SEARCH($BU$2,planning!H13,3)),$BU$1,0),0)</f>
        <v>0</v>
      </c>
      <c r="BZ9" s="64">
        <f>IF($BW$1=FALSE,IF(ISNUMBER(SEARCH($BU$2,planning!I13,3)),$BU$1,0),0)</f>
        <v>0</v>
      </c>
      <c r="CA9" s="64">
        <f>IF($BW$1=FALSE,IF(ISNUMBER(SEARCH($BU$2,planning!J13,3)),$BU$1,0),0)</f>
        <v>0</v>
      </c>
      <c r="CC9" s="64">
        <f>IF($CE$1=FALSE,IF(ISNUMBER(SEARCH($CC$2,planning!D13,3)),$CC$1,0),0)</f>
        <v>0</v>
      </c>
      <c r="CD9" s="64">
        <f>IF($CE$1=FALSE,IF(ISNUMBER(SEARCH($CC$2,planning!E13,3)),$CC$1,0),0)</f>
        <v>0</v>
      </c>
      <c r="CE9" s="64">
        <f>IF($CE$1=FALSE,IF(ISNUMBER(SEARCH($CC$2,planning!F13,3)),$CC$1,0),0)</f>
        <v>0</v>
      </c>
      <c r="CF9" s="64">
        <f>IF($CE$1=FALSE,IF(ISNUMBER(SEARCH($CC$2,planning!G13,3)),$CC$1,0),0)</f>
        <v>0</v>
      </c>
      <c r="CG9" s="64">
        <f>IF($CE$1=FALSE,IF(ISNUMBER(SEARCH($CC$2,planning!H13,3)),$CC$1,0),0)</f>
        <v>0</v>
      </c>
      <c r="CH9" s="64">
        <f>IF($CE$1=FALSE,IF(ISNUMBER(SEARCH($CC$2,planning!I13,3)),$CC$1,0),0)</f>
        <v>0</v>
      </c>
      <c r="CI9" s="64">
        <f>IF($CE$1=FALSE,IF(ISNUMBER(SEARCH($CC$2,planning!J13,3)),$CC$1,0),0)</f>
        <v>0</v>
      </c>
    </row>
    <row r="10" spans="1:87" ht="15.75" thickBot="1" x14ac:dyDescent="0.3">
      <c r="A10" s="64">
        <f>IF($C$1=FALSE,IF(ISNUMBER(SEARCH($A$2,planning!D14,3)),$A$1,0),0)</f>
        <v>0</v>
      </c>
      <c r="B10" s="64">
        <f>IF($C$1=FALSE,IF(ISNUMBER(SEARCH($A$2,planning!E14,3)),$A$1,0),0)</f>
        <v>0</v>
      </c>
      <c r="C10" s="64">
        <f>IF($C$1=FALSE,IF(ISNUMBER(SEARCH($A$2,planning!F14,3)),$A$1,0),0)</f>
        <v>0</v>
      </c>
      <c r="D10" s="64">
        <f>IF($C$1=FALSE,IF(ISNUMBER(SEARCH($A$2,planning!G14,3)),$A$1,0),0)</f>
        <v>0</v>
      </c>
      <c r="E10" s="64">
        <f>IF($C$1=FALSE,IF(ISNUMBER(SEARCH($A$2,planning!H14,3)),$A$1,0),0)</f>
        <v>0</v>
      </c>
      <c r="F10" s="64">
        <f>IF($C$1=FALSE,IF(ISNUMBER(SEARCH($A$2,planning!I14,3)),$A$1,0),0)</f>
        <v>0</v>
      </c>
      <c r="G10" s="64">
        <f>IF($C$1=FALSE,IF(ISNUMBER(SEARCH($A$2,planning!J14,3)),$A$1,0),0)</f>
        <v>0</v>
      </c>
      <c r="I10" s="199">
        <f>IFERROR(INDEX('FM-DT'!$Z$13:$Z$24,              IF(A10+Q10+Y10+AG10+AO10+AW10+BE10+BM10+BU10+CC10&lt;11,A10+Q10+Y10+AG10+AO10+AW10+BE10+BM10+BU10+CC10,11)+1),0)</f>
        <v>2</v>
      </c>
      <c r="J10" s="199">
        <f>IFERROR(INDEX('FM-DT'!$Z$13:$Z$24,              IF(B10+R10+Z10+AH10+AP10+AX10+BF10+BN10+BV10+CD10&lt;11,B10+R10+Z10+AH10+AP10+AX10+BF10+BN10+BV10+CD10,11)+1),0)</f>
        <v>2</v>
      </c>
      <c r="K10" s="199">
        <f>IFERROR(INDEX('FM-DT'!$Z$13:$Z$24,              IF(C10+S10+AA10+AI10+AQ10+AY10+BG10+BO10+BW10+CE10&lt;11,C10+S10+AA10+AI10+AQ10+AY10+BG10+BO10+BW10+CE10,11)+1),0)</f>
        <v>2</v>
      </c>
      <c r="L10" s="199">
        <f>IFERROR(INDEX('FM-DT'!$Z$13:$Z$24,              IF(D10+T10+AB10+AJ10+AR10+AZ10+BH10+BP10+BX10+CF10&lt;11,D10+T10+AB10+AJ10+AR10+AZ10+BH10+BP10+BX10+CF10,11)+1),0)</f>
        <v>2</v>
      </c>
      <c r="M10" s="199">
        <f>IFERROR(INDEX('FM-DT'!$Z$13:$Z$24,              IF(E10+U10+AC10+AK10+AS10+BA10+BI10+BQ10+BY10+CG10&lt;11,E10+U10+AC10+AK10+AS10+BA10+BI10+BQ10+BY10+CG10,11)+1),0)</f>
        <v>2</v>
      </c>
      <c r="N10" s="199">
        <f>IFERROR(INDEX('FM-DT'!$Z$13:$Z$24,              IF(F10+V10+AD10+AL10+AT10+BB10+BJ10+BR10+BZ10+CH10&lt;11,F10+V10+AD10+AL10+AT10+BB10+BJ10+BR10+BZ10+CH10,11)+1),0)</f>
        <v>2</v>
      </c>
      <c r="O10" s="199">
        <f>IFERROR(INDEX('FM-DT'!$Z$13:$Z$24,              IF(G10+W10+AE10+AM10+AU10+BC10+BK10+BS10+CA10+CI10&lt;11,G10+W10+AE10+AM10+AU10+BC10+BK10+BS10+CA10+CI10,11)+1),0)</f>
        <v>2</v>
      </c>
      <c r="Q10" s="64">
        <f>IF($S$1=FALSE,IF(ISNUMBER(SEARCH($Q$2,planning!D14,3)),$Q$1,0),0)</f>
        <v>0</v>
      </c>
      <c r="R10" s="64">
        <f>IF($S$1=FALSE,IF(ISNUMBER(SEARCH($Q$2,planning!E14,3)),$Q$1,0),0)</f>
        <v>0</v>
      </c>
      <c r="S10" s="64">
        <f>IF($S$1=FALSE,IF(ISNUMBER(SEARCH($Q$2,planning!F14,3)),$Q$1,0),0)</f>
        <v>0</v>
      </c>
      <c r="T10" s="64">
        <f>IF($S$1=FALSE,IF(ISNUMBER(SEARCH($Q$2,planning!G14,3)),$Q$1,0),0)</f>
        <v>0</v>
      </c>
      <c r="U10" s="64">
        <f>IF($S$1=FALSE,IF(ISNUMBER(SEARCH($Q$2,planning!H14,3)),$Q$1,0),0)</f>
        <v>0</v>
      </c>
      <c r="V10" s="64">
        <f>IF($S$1=FALSE,IF(ISNUMBER(SEARCH($Q$2,planning!I14,3)),$Q$1,0),0)</f>
        <v>0</v>
      </c>
      <c r="W10" s="64">
        <f>IF($S$1=FALSE,IF(ISNUMBER(SEARCH($Q$2,planning!J14,3)),$Q$1,0),0)</f>
        <v>0</v>
      </c>
      <c r="Y10" s="64">
        <f>IF($AA$1=FALSE,IF(ISNUMBER(SEARCH($Y$2,planning!D14,3)),$Y$1,0),0)</f>
        <v>0</v>
      </c>
      <c r="Z10" s="64">
        <f>IF($AA$1=FALSE,IF(ISNUMBER(SEARCH($Y$2,planning!E14,3)),$Y$1,0),0)</f>
        <v>0</v>
      </c>
      <c r="AA10" s="64">
        <f>IF($AA$1=FALSE,IF(ISNUMBER(SEARCH($Y$2,planning!F14,3)),$Y$1,0),0)</f>
        <v>0</v>
      </c>
      <c r="AB10" s="64">
        <f>IF($AA$1=FALSE,IF(ISNUMBER(SEARCH($Y$2,planning!G14,3)),$Y$1,0),0)</f>
        <v>0</v>
      </c>
      <c r="AC10" s="64">
        <f>IF($AA$1=FALSE,IF(ISNUMBER(SEARCH($Y$2,planning!H14,3)),$Y$1,0),0)</f>
        <v>0</v>
      </c>
      <c r="AD10" s="64">
        <f>IF($AA$1=FALSE,IF(ISNUMBER(SEARCH($Y$2,planning!I14,3)),$Y$1,0),0)</f>
        <v>0</v>
      </c>
      <c r="AE10" s="64">
        <f>IF($AA$1=FALSE,IF(ISNUMBER(SEARCH($Y$2,planning!J14,3)),$Y$1,0),0)</f>
        <v>0</v>
      </c>
      <c r="AG10" s="64">
        <f>IF($AI$1=FALSE,IF(ISNUMBER(SEARCH($AG$2,planning!D14,3)),$AG$1,0),0)</f>
        <v>0</v>
      </c>
      <c r="AH10" s="64">
        <f>IF($AI$1=FALSE,IF(ISNUMBER(SEARCH($AG$2,planning!E14,3)),$AG$1,0),0)</f>
        <v>0</v>
      </c>
      <c r="AI10" s="64">
        <f>IF($AI$1=FALSE,IF(ISNUMBER(SEARCH($AG$2,planning!F14,3)),$AG$1,0),0)</f>
        <v>0</v>
      </c>
      <c r="AJ10" s="64">
        <f>IF($AI$1=FALSE,IF(ISNUMBER(SEARCH($AG$2,planning!G14,3)),$AG$1,0),0)</f>
        <v>0</v>
      </c>
      <c r="AK10" s="64">
        <f>IF($AI$1=FALSE,IF(ISNUMBER(SEARCH($AG$2,planning!H14,3)),$AG$1,0),0)</f>
        <v>0</v>
      </c>
      <c r="AL10" s="64">
        <f>IF($AI$1=FALSE,IF(ISNUMBER(SEARCH($AG$2,planning!I14,3)),$AG$1,0),0)</f>
        <v>0</v>
      </c>
      <c r="AM10" s="64">
        <f>IF($AI$1=FALSE,IF(ISNUMBER(SEARCH($AG$2,planning!J14,3)),$AG$1,0),0)</f>
        <v>0</v>
      </c>
      <c r="AO10" s="64">
        <f>IF($AQ$1=FALSE,IF(ISNUMBER(SEARCH($AO$2,planning!D14,3)),$AO$1,0),0)</f>
        <v>0</v>
      </c>
      <c r="AP10" s="64">
        <f>IF($AQ$1=FALSE,IF(ISNUMBER(SEARCH($AO$2,planning!E14,3)),$AO$1,0),0)</f>
        <v>0</v>
      </c>
      <c r="AQ10" s="64">
        <f>IF($AQ$1=FALSE,IF(ISNUMBER(SEARCH($AO$2,planning!F14,3)),$AO$1,0),0)</f>
        <v>0</v>
      </c>
      <c r="AR10" s="64">
        <f>IF($AQ$1=FALSE,IF(ISNUMBER(SEARCH($AO$2,planning!G14,3)),$AO$1,0),0)</f>
        <v>0</v>
      </c>
      <c r="AS10" s="64">
        <f>IF($AQ$1=FALSE,IF(ISNUMBER(SEARCH($AO$2,planning!H14,3)),$AO$1,0),0)</f>
        <v>0</v>
      </c>
      <c r="AT10" s="64">
        <f>IF($AQ$1=FALSE,IF(ISNUMBER(SEARCH($AO$2,planning!I14,3)),$AO$1,0),0)</f>
        <v>0</v>
      </c>
      <c r="AU10" s="64">
        <f>IF($AQ$1=FALSE,IF(ISNUMBER(SEARCH($AO$2,planning!J14,3)),$AO$1,0),0)</f>
        <v>0</v>
      </c>
      <c r="AW10" s="64">
        <f>IF($AY$1=FALSE,IF(ISNUMBER(SEARCH($AW$2,planning!D14,3)),$AW$1,0),0)</f>
        <v>0</v>
      </c>
      <c r="AX10" s="64">
        <f>IF($AY$1=FALSE,IF(ISNUMBER(SEARCH($AW$2,planning!E14,3)),$AW$1,0),0)</f>
        <v>0</v>
      </c>
      <c r="AY10" s="64">
        <f>IF($AY$1=FALSE,IF(ISNUMBER(SEARCH($AW$2,planning!F14,3)),$AW$1,0),0)</f>
        <v>0</v>
      </c>
      <c r="AZ10" s="64">
        <f>IF($AY$1=FALSE,IF(ISNUMBER(SEARCH($AW$2,planning!G14,3)),$AW$1,0),0)</f>
        <v>0</v>
      </c>
      <c r="BA10" s="64">
        <f>IF($AY$1=FALSE,IF(ISNUMBER(SEARCH($AW$2,planning!H14,3)),$AW$1,0),0)</f>
        <v>0</v>
      </c>
      <c r="BB10" s="64">
        <f>IF($AY$1=FALSE,IF(ISNUMBER(SEARCH($AW$2,planning!I14,3)),$AW$1,0),0)</f>
        <v>0</v>
      </c>
      <c r="BC10" s="64">
        <f>IF($AY$1=FALSE,IF(ISNUMBER(SEARCH($AW$2,planning!J14,3)),$AW$1,0),0)</f>
        <v>0</v>
      </c>
      <c r="BE10" s="64">
        <f>IF($BG$1=FALSE,IF(ISNUMBER(SEARCH($BE$2,planning!D14,3)),$BE$1,0),0)</f>
        <v>0</v>
      </c>
      <c r="BF10" s="64">
        <f>IF($BG$1=FALSE,IF(ISNUMBER(SEARCH($BE$2,planning!E14,3)),$BE$1,0),0)</f>
        <v>0</v>
      </c>
      <c r="BG10" s="64">
        <f>IF($BG$1=FALSE,IF(ISNUMBER(SEARCH($BE$2,planning!F14,3)),$BE$1,0),0)</f>
        <v>0</v>
      </c>
      <c r="BH10" s="64">
        <f>IF($BG$1=FALSE,IF(ISNUMBER(SEARCH($BE$2,planning!G14,3)),$BE$1,0),0)</f>
        <v>0</v>
      </c>
      <c r="BI10" s="64">
        <f>IF($BG$1=FALSE,IF(ISNUMBER(SEARCH($BE$2,planning!H14,3)),$BE$1,0),0)</f>
        <v>0</v>
      </c>
      <c r="BJ10" s="64">
        <f>IF($BG$1=FALSE,IF(ISNUMBER(SEARCH($BE$2,planning!I14,3)),$BE$1,0),0)</f>
        <v>0</v>
      </c>
      <c r="BK10" s="64">
        <f>IF($BG$1=FALSE,IF(ISNUMBER(SEARCH($BE$2,planning!J14,3)),$BE$1,0),0)</f>
        <v>0</v>
      </c>
      <c r="BM10" s="64">
        <f>IF($BO$1=FALSE,IF(ISNUMBER(SEARCH($BM$2,planning!D14,3)),$BM$1,0),0)</f>
        <v>0</v>
      </c>
      <c r="BN10" s="64">
        <f>IF($BO$1=FALSE,IF(ISNUMBER(SEARCH($BM$2,planning!E14,3)),$BM$1,0),0)</f>
        <v>0</v>
      </c>
      <c r="BO10" s="64">
        <f>IF($BO$1=FALSE,IF(ISNUMBER(SEARCH($BM$2,planning!F14,3)),$BM$1,0),0)</f>
        <v>0</v>
      </c>
      <c r="BP10" s="64">
        <f>IF($BO$1=FALSE,IF(ISNUMBER(SEARCH($BM$2,planning!G14,3)),$BM$1,0),0)</f>
        <v>0</v>
      </c>
      <c r="BQ10" s="64">
        <f>IF($BO$1=FALSE,IF(ISNUMBER(SEARCH($BM$2,planning!H14,3)),$BM$1,0),0)</f>
        <v>0</v>
      </c>
      <c r="BR10" s="64">
        <f>IF($BO$1=FALSE,IF(ISNUMBER(SEARCH($BM$2,planning!I14,3)),$BM$1,0),0)</f>
        <v>0</v>
      </c>
      <c r="BS10" s="64">
        <f>IF($BO$1=FALSE,IF(ISNUMBER(SEARCH($BM$2,planning!J14,3)),$BM$1,0),0)</f>
        <v>0</v>
      </c>
      <c r="BU10" s="64">
        <f>IF($BW$1=FALSE,IF(ISNUMBER(SEARCH($BU$2,planning!D14,3)),$BU$1,0),0)</f>
        <v>0</v>
      </c>
      <c r="BV10" s="64">
        <f>IF($BW$1=FALSE,IF(ISNUMBER(SEARCH($BU$2,planning!E14,3)),$BU$1,0),0)</f>
        <v>0</v>
      </c>
      <c r="BW10" s="64">
        <f>IF($BW$1=FALSE,IF(ISNUMBER(SEARCH($BU$2,planning!F14,3)),$BU$1,0),0)</f>
        <v>0</v>
      </c>
      <c r="BX10" s="64">
        <f>IF($BW$1=FALSE,IF(ISNUMBER(SEARCH($BU$2,planning!G14,3)),$BU$1,0),0)</f>
        <v>0</v>
      </c>
      <c r="BY10" s="64">
        <f>IF($BW$1=FALSE,IF(ISNUMBER(SEARCH($BU$2,planning!H14,3)),$BU$1,0),0)</f>
        <v>0</v>
      </c>
      <c r="BZ10" s="64">
        <f>IF($BW$1=FALSE,IF(ISNUMBER(SEARCH($BU$2,planning!I14,3)),$BU$1,0),0)</f>
        <v>0</v>
      </c>
      <c r="CA10" s="64">
        <f>IF($BW$1=FALSE,IF(ISNUMBER(SEARCH($BU$2,planning!J14,3)),$BU$1,0),0)</f>
        <v>0</v>
      </c>
      <c r="CC10" s="64">
        <f>IF($CE$1=FALSE,IF(ISNUMBER(SEARCH($CC$2,planning!D14,3)),$CC$1,0),0)</f>
        <v>0</v>
      </c>
      <c r="CD10" s="64">
        <f>IF($CE$1=FALSE,IF(ISNUMBER(SEARCH($CC$2,planning!E14,3)),$CC$1,0),0)</f>
        <v>0</v>
      </c>
      <c r="CE10" s="64">
        <f>IF($CE$1=FALSE,IF(ISNUMBER(SEARCH($CC$2,planning!F14,3)),$CC$1,0),0)</f>
        <v>0</v>
      </c>
      <c r="CF10" s="64">
        <f>IF($CE$1=FALSE,IF(ISNUMBER(SEARCH($CC$2,planning!G14,3)),$CC$1,0),0)</f>
        <v>0</v>
      </c>
      <c r="CG10" s="64">
        <f>IF($CE$1=FALSE,IF(ISNUMBER(SEARCH($CC$2,planning!H14,3)),$CC$1,0),0)</f>
        <v>0</v>
      </c>
      <c r="CH10" s="64">
        <f>IF($CE$1=FALSE,IF(ISNUMBER(SEARCH($CC$2,planning!I14,3)),$CC$1,0),0)</f>
        <v>0</v>
      </c>
      <c r="CI10" s="64">
        <f>IF($CE$1=FALSE,IF(ISNUMBER(SEARCH($CC$2,planning!J14,3)),$CC$1,0),0)</f>
        <v>0</v>
      </c>
    </row>
    <row r="11" spans="1:87" ht="15.75" thickBot="1" x14ac:dyDescent="0.3">
      <c r="A11" s="64">
        <f>IF($C$1=FALSE,IF(ISNUMBER(SEARCH($A$2,planning!D15,3)),$A$1,0),0)</f>
        <v>0</v>
      </c>
      <c r="B11" s="64">
        <f>IF($C$1=FALSE,IF(ISNUMBER(SEARCH($A$2,planning!E15,3)),$A$1,0),0)</f>
        <v>0</v>
      </c>
      <c r="C11" s="64">
        <f>IF($C$1=FALSE,IF(ISNUMBER(SEARCH($A$2,planning!F15,3)),$A$1,0),0)</f>
        <v>0</v>
      </c>
      <c r="D11" s="64">
        <f>IF($C$1=FALSE,IF(ISNUMBER(SEARCH($A$2,planning!G15,3)),$A$1,0),0)</f>
        <v>0</v>
      </c>
      <c r="E11" s="64">
        <f>IF($C$1=FALSE,IF(ISNUMBER(SEARCH($A$2,planning!H15,3)),$A$1,0),0)</f>
        <v>0</v>
      </c>
      <c r="F11" s="64">
        <f>IF($C$1=FALSE,IF(ISNUMBER(SEARCH($A$2,planning!I15,3)),$A$1,0),0)</f>
        <v>0</v>
      </c>
      <c r="G11" s="64">
        <f>IF($C$1=FALSE,IF(ISNUMBER(SEARCH($A$2,planning!J15,3)),$A$1,0),0)</f>
        <v>0</v>
      </c>
      <c r="I11" s="199">
        <f>IFERROR(INDEX('FM-DT'!$Z$13:$Z$24,              IF(A11+Q11+Y11+AG11+AO11+AW11+BE11+BM11+BU11+CC11&lt;11,A11+Q11+Y11+AG11+AO11+AW11+BE11+BM11+BU11+CC11,11)+1),0)</f>
        <v>2</v>
      </c>
      <c r="J11" s="199">
        <f>IFERROR(INDEX('FM-DT'!$Z$13:$Z$24,              IF(B11+R11+Z11+AH11+AP11+AX11+BF11+BN11+BV11+CD11&lt;11,B11+R11+Z11+AH11+AP11+AX11+BF11+BN11+BV11+CD11,11)+1),0)</f>
        <v>2</v>
      </c>
      <c r="K11" s="199">
        <f>IFERROR(INDEX('FM-DT'!$Z$13:$Z$24,              IF(C11+S11+AA11+AI11+AQ11+AY11+BG11+BO11+BW11+CE11&lt;11,C11+S11+AA11+AI11+AQ11+AY11+BG11+BO11+BW11+CE11,11)+1),0)</f>
        <v>2</v>
      </c>
      <c r="L11" s="199">
        <f>IFERROR(INDEX('FM-DT'!$Z$13:$Z$24,              IF(D11+T11+AB11+AJ11+AR11+AZ11+BH11+BP11+BX11+CF11&lt;11,D11+T11+AB11+AJ11+AR11+AZ11+BH11+BP11+BX11+CF11,11)+1),0)</f>
        <v>2</v>
      </c>
      <c r="M11" s="199">
        <f>IFERROR(INDEX('FM-DT'!$Z$13:$Z$24,              IF(E11+U11+AC11+AK11+AS11+BA11+BI11+BQ11+BY11+CG11&lt;11,E11+U11+AC11+AK11+AS11+BA11+BI11+BQ11+BY11+CG11,11)+1),0)</f>
        <v>2</v>
      </c>
      <c r="N11" s="199">
        <f>IFERROR(INDEX('FM-DT'!$Z$13:$Z$24,              IF(F11+V11+AD11+AL11+AT11+BB11+BJ11+BR11+BZ11+CH11&lt;11,F11+V11+AD11+AL11+AT11+BB11+BJ11+BR11+BZ11+CH11,11)+1),0)</f>
        <v>2</v>
      </c>
      <c r="O11" s="199">
        <f>IFERROR(INDEX('FM-DT'!$Z$13:$Z$24,              IF(G11+W11+AE11+AM11+AU11+BC11+BK11+BS11+CA11+CI11&lt;11,G11+W11+AE11+AM11+AU11+BC11+BK11+BS11+CA11+CI11,11)+1),0)</f>
        <v>2</v>
      </c>
      <c r="Q11" s="64">
        <f>IF($S$1=FALSE,IF(ISNUMBER(SEARCH($Q$2,planning!D15,3)),$Q$1,0),0)</f>
        <v>0</v>
      </c>
      <c r="R11" s="64">
        <f>IF($S$1=FALSE,IF(ISNUMBER(SEARCH($Q$2,planning!E15,3)),$Q$1,0),0)</f>
        <v>0</v>
      </c>
      <c r="S11" s="64">
        <f>IF($S$1=FALSE,IF(ISNUMBER(SEARCH($Q$2,planning!F15,3)),$Q$1,0),0)</f>
        <v>0</v>
      </c>
      <c r="T11" s="64">
        <f>IF($S$1=FALSE,IF(ISNUMBER(SEARCH($Q$2,planning!G15,3)),$Q$1,0),0)</f>
        <v>0</v>
      </c>
      <c r="U11" s="64">
        <f>IF($S$1=FALSE,IF(ISNUMBER(SEARCH($Q$2,planning!H15,3)),$Q$1,0),0)</f>
        <v>0</v>
      </c>
      <c r="V11" s="64">
        <f>IF($S$1=FALSE,IF(ISNUMBER(SEARCH($Q$2,planning!I15,3)),$Q$1,0),0)</f>
        <v>0</v>
      </c>
      <c r="W11" s="64">
        <f>IF($S$1=FALSE,IF(ISNUMBER(SEARCH($Q$2,planning!J15,3)),$Q$1,0),0)</f>
        <v>0</v>
      </c>
      <c r="Y11" s="64">
        <f>IF($AA$1=FALSE,IF(ISNUMBER(SEARCH($Y$2,planning!D15,3)),$Y$1,0),0)</f>
        <v>0</v>
      </c>
      <c r="Z11" s="64">
        <f>IF($AA$1=FALSE,IF(ISNUMBER(SEARCH($Y$2,planning!E15,3)),$Y$1,0),0)</f>
        <v>0</v>
      </c>
      <c r="AA11" s="64">
        <f>IF($AA$1=FALSE,IF(ISNUMBER(SEARCH($Y$2,planning!F15,3)),$Y$1,0),0)</f>
        <v>0</v>
      </c>
      <c r="AB11" s="64">
        <f>IF($AA$1=FALSE,IF(ISNUMBER(SEARCH($Y$2,planning!G15,3)),$Y$1,0),0)</f>
        <v>0</v>
      </c>
      <c r="AC11" s="64">
        <f>IF($AA$1=FALSE,IF(ISNUMBER(SEARCH($Y$2,planning!H15,3)),$Y$1,0),0)</f>
        <v>0</v>
      </c>
      <c r="AD11" s="64">
        <f>IF($AA$1=FALSE,IF(ISNUMBER(SEARCH($Y$2,planning!I15,3)),$Y$1,0),0)</f>
        <v>0</v>
      </c>
      <c r="AE11" s="64">
        <f>IF($AA$1=FALSE,IF(ISNUMBER(SEARCH($Y$2,planning!J15,3)),$Y$1,0),0)</f>
        <v>0</v>
      </c>
      <c r="AG11" s="64">
        <f>IF($AI$1=FALSE,IF(ISNUMBER(SEARCH($AG$2,planning!D15,3)),$AG$1,0),0)</f>
        <v>0</v>
      </c>
      <c r="AH11" s="64">
        <f>IF($AI$1=FALSE,IF(ISNUMBER(SEARCH($AG$2,planning!E15,3)),$AG$1,0),0)</f>
        <v>0</v>
      </c>
      <c r="AI11" s="64">
        <f>IF($AI$1=FALSE,IF(ISNUMBER(SEARCH($AG$2,planning!F15,3)),$AG$1,0),0)</f>
        <v>0</v>
      </c>
      <c r="AJ11" s="64">
        <f>IF($AI$1=FALSE,IF(ISNUMBER(SEARCH($AG$2,planning!G15,3)),$AG$1,0),0)</f>
        <v>0</v>
      </c>
      <c r="AK11" s="64">
        <f>IF($AI$1=FALSE,IF(ISNUMBER(SEARCH($AG$2,planning!H15,3)),$AG$1,0),0)</f>
        <v>0</v>
      </c>
      <c r="AL11" s="64">
        <f>IF($AI$1=FALSE,IF(ISNUMBER(SEARCH($AG$2,planning!I15,3)),$AG$1,0),0)</f>
        <v>0</v>
      </c>
      <c r="AM11" s="64">
        <f>IF($AI$1=FALSE,IF(ISNUMBER(SEARCH($AG$2,planning!J15,3)),$AG$1,0),0)</f>
        <v>0</v>
      </c>
      <c r="AO11" s="64">
        <f>IF($AQ$1=FALSE,IF(ISNUMBER(SEARCH($AO$2,planning!D15,3)),$AO$1,0),0)</f>
        <v>0</v>
      </c>
      <c r="AP11" s="64">
        <f>IF($AQ$1=FALSE,IF(ISNUMBER(SEARCH($AO$2,planning!E15,3)),$AO$1,0),0)</f>
        <v>0</v>
      </c>
      <c r="AQ11" s="64">
        <f>IF($AQ$1=FALSE,IF(ISNUMBER(SEARCH($AO$2,planning!F15,3)),$AO$1,0),0)</f>
        <v>0</v>
      </c>
      <c r="AR11" s="64">
        <f>IF($AQ$1=FALSE,IF(ISNUMBER(SEARCH($AO$2,planning!G15,3)),$AO$1,0),0)</f>
        <v>0</v>
      </c>
      <c r="AS11" s="64">
        <f>IF($AQ$1=FALSE,IF(ISNUMBER(SEARCH($AO$2,planning!H15,3)),$AO$1,0),0)</f>
        <v>0</v>
      </c>
      <c r="AT11" s="64">
        <f>IF($AQ$1=FALSE,IF(ISNUMBER(SEARCH($AO$2,planning!I15,3)),$AO$1,0),0)</f>
        <v>0</v>
      </c>
      <c r="AU11" s="64">
        <f>IF($AQ$1=FALSE,IF(ISNUMBER(SEARCH($AO$2,planning!J15,3)),$AO$1,0),0)</f>
        <v>0</v>
      </c>
      <c r="AW11" s="64">
        <f>IF($AY$1=FALSE,IF(ISNUMBER(SEARCH($AW$2,planning!D15,3)),$AW$1,0),0)</f>
        <v>0</v>
      </c>
      <c r="AX11" s="64">
        <f>IF($AY$1=FALSE,IF(ISNUMBER(SEARCH($AW$2,planning!E15,3)),$AW$1,0),0)</f>
        <v>0</v>
      </c>
      <c r="AY11" s="64">
        <f>IF($AY$1=FALSE,IF(ISNUMBER(SEARCH($AW$2,planning!F15,3)),$AW$1,0),0)</f>
        <v>0</v>
      </c>
      <c r="AZ11" s="64">
        <f>IF($AY$1=FALSE,IF(ISNUMBER(SEARCH($AW$2,planning!G15,3)),$AW$1,0),0)</f>
        <v>0</v>
      </c>
      <c r="BA11" s="64">
        <f>IF($AY$1=FALSE,IF(ISNUMBER(SEARCH($AW$2,planning!H15,3)),$AW$1,0),0)</f>
        <v>0</v>
      </c>
      <c r="BB11" s="64">
        <f>IF($AY$1=FALSE,IF(ISNUMBER(SEARCH($AW$2,planning!I15,3)),$AW$1,0),0)</f>
        <v>0</v>
      </c>
      <c r="BC11" s="64">
        <f>IF($AY$1=FALSE,IF(ISNUMBER(SEARCH($AW$2,planning!J15,3)),$AW$1,0),0)</f>
        <v>0</v>
      </c>
      <c r="BE11" s="64">
        <f>IF($BG$1=FALSE,IF(ISNUMBER(SEARCH($BE$2,planning!D15,3)),$BE$1,0),0)</f>
        <v>0</v>
      </c>
      <c r="BF11" s="64">
        <f>IF($BG$1=FALSE,IF(ISNUMBER(SEARCH($BE$2,planning!E15,3)),$BE$1,0),0)</f>
        <v>0</v>
      </c>
      <c r="BG11" s="64">
        <f>IF($BG$1=FALSE,IF(ISNUMBER(SEARCH($BE$2,planning!F15,3)),$BE$1,0),0)</f>
        <v>0</v>
      </c>
      <c r="BH11" s="64">
        <f>IF($BG$1=FALSE,IF(ISNUMBER(SEARCH($BE$2,planning!G15,3)),$BE$1,0),0)</f>
        <v>0</v>
      </c>
      <c r="BI11" s="64">
        <f>IF($BG$1=FALSE,IF(ISNUMBER(SEARCH($BE$2,planning!H15,3)),$BE$1,0),0)</f>
        <v>0</v>
      </c>
      <c r="BJ11" s="64">
        <f>IF($BG$1=FALSE,IF(ISNUMBER(SEARCH($BE$2,planning!I15,3)),$BE$1,0),0)</f>
        <v>0</v>
      </c>
      <c r="BK11" s="64">
        <f>IF($BG$1=FALSE,IF(ISNUMBER(SEARCH($BE$2,planning!J15,3)),$BE$1,0),0)</f>
        <v>0</v>
      </c>
      <c r="BM11" s="64">
        <f>IF($BO$1=FALSE,IF(ISNUMBER(SEARCH($BM$2,planning!D15,3)),$BM$1,0),0)</f>
        <v>0</v>
      </c>
      <c r="BN11" s="64">
        <f>IF($BO$1=FALSE,IF(ISNUMBER(SEARCH($BM$2,planning!E15,3)),$BM$1,0),0)</f>
        <v>0</v>
      </c>
      <c r="BO11" s="64">
        <f>IF($BO$1=FALSE,IF(ISNUMBER(SEARCH($BM$2,planning!F15,3)),$BM$1,0),0)</f>
        <v>0</v>
      </c>
      <c r="BP11" s="64">
        <f>IF($BO$1=FALSE,IF(ISNUMBER(SEARCH($BM$2,planning!G15,3)),$BM$1,0),0)</f>
        <v>0</v>
      </c>
      <c r="BQ11" s="64">
        <f>IF($BO$1=FALSE,IF(ISNUMBER(SEARCH($BM$2,planning!H15,3)),$BM$1,0),0)</f>
        <v>0</v>
      </c>
      <c r="BR11" s="64">
        <f>IF($BO$1=FALSE,IF(ISNUMBER(SEARCH($BM$2,planning!I15,3)),$BM$1,0),0)</f>
        <v>0</v>
      </c>
      <c r="BS11" s="64">
        <f>IF($BO$1=FALSE,IF(ISNUMBER(SEARCH($BM$2,planning!J15,3)),$BM$1,0),0)</f>
        <v>0</v>
      </c>
      <c r="BU11" s="64">
        <f>IF($BW$1=FALSE,IF(ISNUMBER(SEARCH($BU$2,planning!D15,3)),$BU$1,0),0)</f>
        <v>0</v>
      </c>
      <c r="BV11" s="64">
        <f>IF($BW$1=FALSE,IF(ISNUMBER(SEARCH($BU$2,planning!E15,3)),$BU$1,0),0)</f>
        <v>0</v>
      </c>
      <c r="BW11" s="64">
        <f>IF($BW$1=FALSE,IF(ISNUMBER(SEARCH($BU$2,planning!F15,3)),$BU$1,0),0)</f>
        <v>0</v>
      </c>
      <c r="BX11" s="64">
        <f>IF($BW$1=FALSE,IF(ISNUMBER(SEARCH($BU$2,planning!G15,3)),$BU$1,0),0)</f>
        <v>0</v>
      </c>
      <c r="BY11" s="64">
        <f>IF($BW$1=FALSE,IF(ISNUMBER(SEARCH($BU$2,planning!H15,3)),$BU$1,0),0)</f>
        <v>0</v>
      </c>
      <c r="BZ11" s="64">
        <f>IF($BW$1=FALSE,IF(ISNUMBER(SEARCH($BU$2,planning!I15,3)),$BU$1,0),0)</f>
        <v>0</v>
      </c>
      <c r="CA11" s="64">
        <f>IF($BW$1=FALSE,IF(ISNUMBER(SEARCH($BU$2,planning!J15,3)),$BU$1,0),0)</f>
        <v>0</v>
      </c>
      <c r="CC11" s="64">
        <f>IF($CE$1=FALSE,IF(ISNUMBER(SEARCH($CC$2,planning!D15,3)),$CC$1,0),0)</f>
        <v>0</v>
      </c>
      <c r="CD11" s="64">
        <f>IF($CE$1=FALSE,IF(ISNUMBER(SEARCH($CC$2,planning!E15,3)),$CC$1,0),0)</f>
        <v>0</v>
      </c>
      <c r="CE11" s="64">
        <f>IF($CE$1=FALSE,IF(ISNUMBER(SEARCH($CC$2,planning!F15,3)),$CC$1,0),0)</f>
        <v>0</v>
      </c>
      <c r="CF11" s="64">
        <f>IF($CE$1=FALSE,IF(ISNUMBER(SEARCH($CC$2,planning!G15,3)),$CC$1,0),0)</f>
        <v>0</v>
      </c>
      <c r="CG11" s="64">
        <f>IF($CE$1=FALSE,IF(ISNUMBER(SEARCH($CC$2,planning!H15,3)),$CC$1,0),0)</f>
        <v>0</v>
      </c>
      <c r="CH11" s="64">
        <f>IF($CE$1=FALSE,IF(ISNUMBER(SEARCH($CC$2,planning!I15,3)),$CC$1,0),0)</f>
        <v>0</v>
      </c>
      <c r="CI11" s="64">
        <f>IF($CE$1=FALSE,IF(ISNUMBER(SEARCH($CC$2,planning!J15,3)),$CC$1,0),0)</f>
        <v>0</v>
      </c>
    </row>
    <row r="12" spans="1:87" ht="15.75" thickBot="1" x14ac:dyDescent="0.3">
      <c r="A12" s="64">
        <f>IF($C$1=FALSE,IF(ISNUMBER(SEARCH($A$2,planning!D16,3)),$A$1,0),0)</f>
        <v>0</v>
      </c>
      <c r="B12" s="64">
        <f>IF($C$1=FALSE,IF(ISNUMBER(SEARCH($A$2,planning!E16,3)),$A$1,0),0)</f>
        <v>0</v>
      </c>
      <c r="C12" s="64">
        <f>IF($C$1=FALSE,IF(ISNUMBER(SEARCH($A$2,planning!F16,3)),$A$1,0),0)</f>
        <v>0</v>
      </c>
      <c r="D12" s="64">
        <f>IF($C$1=FALSE,IF(ISNUMBER(SEARCH($A$2,planning!G16,3)),$A$1,0),0)</f>
        <v>0</v>
      </c>
      <c r="E12" s="64">
        <f>IF($C$1=FALSE,IF(ISNUMBER(SEARCH($A$2,planning!H16,3)),$A$1,0),0)</f>
        <v>0</v>
      </c>
      <c r="F12" s="64">
        <f>IF($C$1=FALSE,IF(ISNUMBER(SEARCH($A$2,planning!I16,3)),$A$1,0),0)</f>
        <v>0</v>
      </c>
      <c r="G12" s="64">
        <f>IF($C$1=FALSE,IF(ISNUMBER(SEARCH($A$2,planning!J16,3)),$A$1,0),0)</f>
        <v>0</v>
      </c>
      <c r="I12" s="199">
        <f>IFERROR(INDEX('FM-DT'!$Z$13:$Z$24,              IF(A12+Q12+Y12+AG12+AO12+AW12+BE12+BM12+BU12+CC12&lt;11,A12+Q12+Y12+AG12+AO12+AW12+BE12+BM12+BU12+CC12,11)+1),0)</f>
        <v>2</v>
      </c>
      <c r="J12" s="199">
        <f>IFERROR(INDEX('FM-DT'!$Z$13:$Z$24,              IF(B12+R12+Z12+AH12+AP12+AX12+BF12+BN12+BV12+CD12&lt;11,B12+R12+Z12+AH12+AP12+AX12+BF12+BN12+BV12+CD12,11)+1),0)</f>
        <v>2</v>
      </c>
      <c r="K12" s="199">
        <f>IFERROR(INDEX('FM-DT'!$Z$13:$Z$24,              IF(C12+S12+AA12+AI12+AQ12+AY12+BG12+BO12+BW12+CE12&lt;11,C12+S12+AA12+AI12+AQ12+AY12+BG12+BO12+BW12+CE12,11)+1),0)</f>
        <v>2</v>
      </c>
      <c r="L12" s="199">
        <f>IFERROR(INDEX('FM-DT'!$Z$13:$Z$24,              IF(D12+T12+AB12+AJ12+AR12+AZ12+BH12+BP12+BX12+CF12&lt;11,D12+T12+AB12+AJ12+AR12+AZ12+BH12+BP12+BX12+CF12,11)+1),0)</f>
        <v>2</v>
      </c>
      <c r="M12" s="199">
        <f>IFERROR(INDEX('FM-DT'!$Z$13:$Z$24,              IF(E12+U12+AC12+AK12+AS12+BA12+BI12+BQ12+BY12+CG12&lt;11,E12+U12+AC12+AK12+AS12+BA12+BI12+BQ12+BY12+CG12,11)+1),0)</f>
        <v>2</v>
      </c>
      <c r="N12" s="199">
        <f>IFERROR(INDEX('FM-DT'!$Z$13:$Z$24,              IF(F12+V12+AD12+AL12+AT12+BB12+BJ12+BR12+BZ12+CH12&lt;11,F12+V12+AD12+AL12+AT12+BB12+BJ12+BR12+BZ12+CH12,11)+1),0)</f>
        <v>2</v>
      </c>
      <c r="O12" s="199">
        <f>IFERROR(INDEX('FM-DT'!$Z$13:$Z$24,              IF(G12+W12+AE12+AM12+AU12+BC12+BK12+BS12+CA12+CI12&lt;11,G12+W12+AE12+AM12+AU12+BC12+BK12+BS12+CA12+CI12,11)+1),0)</f>
        <v>2</v>
      </c>
      <c r="Q12" s="64">
        <f>IF($S$1=FALSE,IF(ISNUMBER(SEARCH($Q$2,planning!D16,3)),$Q$1,0),0)</f>
        <v>0</v>
      </c>
      <c r="R12" s="64">
        <f>IF($S$1=FALSE,IF(ISNUMBER(SEARCH($Q$2,planning!E16,3)),$Q$1,0),0)</f>
        <v>0</v>
      </c>
      <c r="S12" s="64">
        <f>IF($S$1=FALSE,IF(ISNUMBER(SEARCH($Q$2,planning!F16,3)),$Q$1,0),0)</f>
        <v>0</v>
      </c>
      <c r="T12" s="64">
        <f>IF($S$1=FALSE,IF(ISNUMBER(SEARCH($Q$2,planning!G16,3)),$Q$1,0),0)</f>
        <v>0</v>
      </c>
      <c r="U12" s="64">
        <f>IF($S$1=FALSE,IF(ISNUMBER(SEARCH($Q$2,planning!H16,3)),$Q$1,0),0)</f>
        <v>0</v>
      </c>
      <c r="V12" s="64">
        <f>IF($S$1=FALSE,IF(ISNUMBER(SEARCH($Q$2,planning!I16,3)),$Q$1,0),0)</f>
        <v>0</v>
      </c>
      <c r="W12" s="64">
        <f>IF($S$1=FALSE,IF(ISNUMBER(SEARCH($Q$2,planning!J16,3)),$Q$1,0),0)</f>
        <v>0</v>
      </c>
      <c r="Y12" s="64">
        <f>IF($AA$1=FALSE,IF(ISNUMBER(SEARCH($Y$2,planning!D16,3)),$Y$1,0),0)</f>
        <v>0</v>
      </c>
      <c r="Z12" s="64">
        <f>IF($AA$1=FALSE,IF(ISNUMBER(SEARCH($Y$2,planning!E16,3)),$Y$1,0),0)</f>
        <v>0</v>
      </c>
      <c r="AA12" s="64">
        <f>IF($AA$1=FALSE,IF(ISNUMBER(SEARCH($Y$2,planning!F16,3)),$Y$1,0),0)</f>
        <v>0</v>
      </c>
      <c r="AB12" s="64">
        <f>IF($AA$1=FALSE,IF(ISNUMBER(SEARCH($Y$2,planning!G16,3)),$Y$1,0),0)</f>
        <v>0</v>
      </c>
      <c r="AC12" s="64">
        <f>IF($AA$1=FALSE,IF(ISNUMBER(SEARCH($Y$2,planning!H16,3)),$Y$1,0),0)</f>
        <v>0</v>
      </c>
      <c r="AD12" s="64">
        <f>IF($AA$1=FALSE,IF(ISNUMBER(SEARCH($Y$2,planning!I16,3)),$Y$1,0),0)</f>
        <v>0</v>
      </c>
      <c r="AE12" s="64">
        <f>IF($AA$1=FALSE,IF(ISNUMBER(SEARCH($Y$2,planning!J16,3)),$Y$1,0),0)</f>
        <v>0</v>
      </c>
      <c r="AG12" s="64">
        <f>IF($AI$1=FALSE,IF(ISNUMBER(SEARCH($AG$2,planning!D16,3)),$AG$1,0),0)</f>
        <v>0</v>
      </c>
      <c r="AH12" s="64">
        <f>IF($AI$1=FALSE,IF(ISNUMBER(SEARCH($AG$2,planning!E16,3)),$AG$1,0),0)</f>
        <v>0</v>
      </c>
      <c r="AI12" s="64">
        <f>IF($AI$1=FALSE,IF(ISNUMBER(SEARCH($AG$2,planning!F16,3)),$AG$1,0),0)</f>
        <v>0</v>
      </c>
      <c r="AJ12" s="64">
        <f>IF($AI$1=FALSE,IF(ISNUMBER(SEARCH($AG$2,planning!G16,3)),$AG$1,0),0)</f>
        <v>0</v>
      </c>
      <c r="AK12" s="64">
        <f>IF($AI$1=FALSE,IF(ISNUMBER(SEARCH($AG$2,planning!H16,3)),$AG$1,0),0)</f>
        <v>0</v>
      </c>
      <c r="AL12" s="64">
        <f>IF($AI$1=FALSE,IF(ISNUMBER(SEARCH($AG$2,planning!I16,3)),$AG$1,0),0)</f>
        <v>0</v>
      </c>
      <c r="AM12" s="64">
        <f>IF($AI$1=FALSE,IF(ISNUMBER(SEARCH($AG$2,planning!J16,3)),$AG$1,0),0)</f>
        <v>0</v>
      </c>
      <c r="AO12" s="64">
        <f>IF($AQ$1=FALSE,IF(ISNUMBER(SEARCH($AO$2,planning!D16,3)),$AO$1,0),0)</f>
        <v>0</v>
      </c>
      <c r="AP12" s="64">
        <f>IF($AQ$1=FALSE,IF(ISNUMBER(SEARCH($AO$2,planning!E16,3)),$AO$1,0),0)</f>
        <v>0</v>
      </c>
      <c r="AQ12" s="64">
        <f>IF($AQ$1=FALSE,IF(ISNUMBER(SEARCH($AO$2,planning!F16,3)),$AO$1,0),0)</f>
        <v>0</v>
      </c>
      <c r="AR12" s="64">
        <f>IF($AQ$1=FALSE,IF(ISNUMBER(SEARCH($AO$2,planning!G16,3)),$AO$1,0),0)</f>
        <v>0</v>
      </c>
      <c r="AS12" s="64">
        <f>IF($AQ$1=FALSE,IF(ISNUMBER(SEARCH($AO$2,planning!H16,3)),$AO$1,0),0)</f>
        <v>0</v>
      </c>
      <c r="AT12" s="64">
        <f>IF($AQ$1=FALSE,IF(ISNUMBER(SEARCH($AO$2,planning!I16,3)),$AO$1,0),0)</f>
        <v>0</v>
      </c>
      <c r="AU12" s="64">
        <f>IF($AQ$1=FALSE,IF(ISNUMBER(SEARCH($AO$2,planning!J16,3)),$AO$1,0),0)</f>
        <v>0</v>
      </c>
      <c r="AW12" s="64">
        <f>IF($AY$1=FALSE,IF(ISNUMBER(SEARCH($AW$2,planning!D16,3)),$AW$1,0),0)</f>
        <v>0</v>
      </c>
      <c r="AX12" s="64">
        <f>IF($AY$1=FALSE,IF(ISNUMBER(SEARCH($AW$2,planning!E16,3)),$AW$1,0),0)</f>
        <v>0</v>
      </c>
      <c r="AY12" s="64">
        <f>IF($AY$1=FALSE,IF(ISNUMBER(SEARCH($AW$2,planning!F16,3)),$AW$1,0),0)</f>
        <v>0</v>
      </c>
      <c r="AZ12" s="64">
        <f>IF($AY$1=FALSE,IF(ISNUMBER(SEARCH($AW$2,planning!G16,3)),$AW$1,0),0)</f>
        <v>0</v>
      </c>
      <c r="BA12" s="64">
        <f>IF($AY$1=FALSE,IF(ISNUMBER(SEARCH($AW$2,planning!H16,3)),$AW$1,0),0)</f>
        <v>0</v>
      </c>
      <c r="BB12" s="64">
        <f>IF($AY$1=FALSE,IF(ISNUMBER(SEARCH($AW$2,planning!I16,3)),$AW$1,0),0)</f>
        <v>0</v>
      </c>
      <c r="BC12" s="64">
        <f>IF($AY$1=FALSE,IF(ISNUMBER(SEARCH($AW$2,planning!J16,3)),$AW$1,0),0)</f>
        <v>0</v>
      </c>
      <c r="BE12" s="64">
        <f>IF($BG$1=FALSE,IF(ISNUMBER(SEARCH($BE$2,planning!D16,3)),$BE$1,0),0)</f>
        <v>0</v>
      </c>
      <c r="BF12" s="64">
        <f>IF($BG$1=FALSE,IF(ISNUMBER(SEARCH($BE$2,planning!E16,3)),$BE$1,0),0)</f>
        <v>0</v>
      </c>
      <c r="BG12" s="64">
        <f>IF($BG$1=FALSE,IF(ISNUMBER(SEARCH($BE$2,planning!F16,3)),$BE$1,0),0)</f>
        <v>0</v>
      </c>
      <c r="BH12" s="64">
        <f>IF($BG$1=FALSE,IF(ISNUMBER(SEARCH($BE$2,planning!G16,3)),$BE$1,0),0)</f>
        <v>0</v>
      </c>
      <c r="BI12" s="64">
        <f>IF($BG$1=FALSE,IF(ISNUMBER(SEARCH($BE$2,planning!H16,3)),$BE$1,0),0)</f>
        <v>0</v>
      </c>
      <c r="BJ12" s="64">
        <f>IF($BG$1=FALSE,IF(ISNUMBER(SEARCH($BE$2,planning!I16,3)),$BE$1,0),0)</f>
        <v>0</v>
      </c>
      <c r="BK12" s="64">
        <f>IF($BG$1=FALSE,IF(ISNUMBER(SEARCH($BE$2,planning!J16,3)),$BE$1,0),0)</f>
        <v>0</v>
      </c>
      <c r="BM12" s="64">
        <f>IF($BO$1=FALSE,IF(ISNUMBER(SEARCH($BM$2,planning!D16,3)),$BM$1,0),0)</f>
        <v>0</v>
      </c>
      <c r="BN12" s="64">
        <f>IF($BO$1=FALSE,IF(ISNUMBER(SEARCH($BM$2,planning!E16,3)),$BM$1,0),0)</f>
        <v>0</v>
      </c>
      <c r="BO12" s="64">
        <f>IF($BO$1=FALSE,IF(ISNUMBER(SEARCH($BM$2,planning!F16,3)),$BM$1,0),0)</f>
        <v>0</v>
      </c>
      <c r="BP12" s="64">
        <f>IF($BO$1=FALSE,IF(ISNUMBER(SEARCH($BM$2,planning!G16,3)),$BM$1,0),0)</f>
        <v>0</v>
      </c>
      <c r="BQ12" s="64">
        <f>IF($BO$1=FALSE,IF(ISNUMBER(SEARCH($BM$2,planning!H16,3)),$BM$1,0),0)</f>
        <v>0</v>
      </c>
      <c r="BR12" s="64">
        <f>IF($BO$1=FALSE,IF(ISNUMBER(SEARCH($BM$2,planning!I16,3)),$BM$1,0),0)</f>
        <v>0</v>
      </c>
      <c r="BS12" s="64">
        <f>IF($BO$1=FALSE,IF(ISNUMBER(SEARCH($BM$2,planning!J16,3)),$BM$1,0),0)</f>
        <v>0</v>
      </c>
      <c r="BU12" s="64">
        <f>IF($BW$1=FALSE,IF(ISNUMBER(SEARCH($BU$2,planning!D16,3)),$BU$1,0),0)</f>
        <v>0</v>
      </c>
      <c r="BV12" s="64">
        <f>IF($BW$1=FALSE,IF(ISNUMBER(SEARCH($BU$2,planning!E16,3)),$BU$1,0),0)</f>
        <v>0</v>
      </c>
      <c r="BW12" s="64">
        <f>IF($BW$1=FALSE,IF(ISNUMBER(SEARCH($BU$2,planning!F16,3)),$BU$1,0),0)</f>
        <v>0</v>
      </c>
      <c r="BX12" s="64">
        <f>IF($BW$1=FALSE,IF(ISNUMBER(SEARCH($BU$2,planning!G16,3)),$BU$1,0),0)</f>
        <v>0</v>
      </c>
      <c r="BY12" s="64">
        <f>IF($BW$1=FALSE,IF(ISNUMBER(SEARCH($BU$2,planning!H16,3)),$BU$1,0),0)</f>
        <v>0</v>
      </c>
      <c r="BZ12" s="64">
        <f>IF($BW$1=FALSE,IF(ISNUMBER(SEARCH($BU$2,planning!I16,3)),$BU$1,0),0)</f>
        <v>0</v>
      </c>
      <c r="CA12" s="64">
        <f>IF($BW$1=FALSE,IF(ISNUMBER(SEARCH($BU$2,planning!J16,3)),$BU$1,0),0)</f>
        <v>0</v>
      </c>
      <c r="CC12" s="64">
        <f>IF($CE$1=FALSE,IF(ISNUMBER(SEARCH($CC$2,planning!D16,3)),$CC$1,0),0)</f>
        <v>0</v>
      </c>
      <c r="CD12" s="64">
        <f>IF($CE$1=FALSE,IF(ISNUMBER(SEARCH($CC$2,planning!E16,3)),$CC$1,0),0)</f>
        <v>0</v>
      </c>
      <c r="CE12" s="64">
        <f>IF($CE$1=FALSE,IF(ISNUMBER(SEARCH($CC$2,planning!F16,3)),$CC$1,0),0)</f>
        <v>0</v>
      </c>
      <c r="CF12" s="64">
        <f>IF($CE$1=FALSE,IF(ISNUMBER(SEARCH($CC$2,planning!G16,3)),$CC$1,0),0)</f>
        <v>0</v>
      </c>
      <c r="CG12" s="64">
        <f>IF($CE$1=FALSE,IF(ISNUMBER(SEARCH($CC$2,planning!H16,3)),$CC$1,0),0)</f>
        <v>0</v>
      </c>
      <c r="CH12" s="64">
        <f>IF($CE$1=FALSE,IF(ISNUMBER(SEARCH($CC$2,planning!I16,3)),$CC$1,0),0)</f>
        <v>0</v>
      </c>
      <c r="CI12" s="64">
        <f>IF($CE$1=FALSE,IF(ISNUMBER(SEARCH($CC$2,planning!J16,3)),$CC$1,0),0)</f>
        <v>0</v>
      </c>
    </row>
    <row r="13" spans="1:87" ht="15.75" thickBot="1" x14ac:dyDescent="0.3">
      <c r="A13" s="64">
        <f>IF($C$1=FALSE,IF(ISNUMBER(SEARCH($A$2,planning!D17,3)),$A$1,0),0)</f>
        <v>0</v>
      </c>
      <c r="B13" s="64">
        <f>IF($C$1=FALSE,IF(ISNUMBER(SEARCH($A$2,planning!E17,3)),$A$1,0),0)</f>
        <v>0</v>
      </c>
      <c r="C13" s="64">
        <f>IF($C$1=FALSE,IF(ISNUMBER(SEARCH($A$2,planning!F17,3)),$A$1,0),0)</f>
        <v>0</v>
      </c>
      <c r="D13" s="64">
        <f>IF($C$1=FALSE,IF(ISNUMBER(SEARCH($A$2,planning!G17,3)),$A$1,0),0)</f>
        <v>0</v>
      </c>
      <c r="E13" s="64">
        <f>IF($C$1=FALSE,IF(ISNUMBER(SEARCH($A$2,planning!H17,3)),$A$1,0),0)</f>
        <v>0</v>
      </c>
      <c r="F13" s="64">
        <f>IF($C$1=FALSE,IF(ISNUMBER(SEARCH($A$2,planning!I17,3)),$A$1,0),0)</f>
        <v>0</v>
      </c>
      <c r="G13" s="64">
        <f>IF($C$1=FALSE,IF(ISNUMBER(SEARCH($A$2,planning!J17,3)),$A$1,0),0)</f>
        <v>0</v>
      </c>
      <c r="I13" s="199">
        <f>IFERROR(INDEX('FM-DT'!$Z$13:$Z$24,              IF(A13+Q13+Y13+AG13+AO13+AW13+BE13+BM13+BU13+CC13&lt;11,A13+Q13+Y13+AG13+AO13+AW13+BE13+BM13+BU13+CC13,11)+1),0)</f>
        <v>2</v>
      </c>
      <c r="J13" s="199">
        <f>IFERROR(INDEX('FM-DT'!$Z$13:$Z$24,              IF(B13+R13+Z13+AH13+AP13+AX13+BF13+BN13+BV13+CD13&lt;11,B13+R13+Z13+AH13+AP13+AX13+BF13+BN13+BV13+CD13,11)+1),0)</f>
        <v>2</v>
      </c>
      <c r="K13" s="199">
        <f>IFERROR(INDEX('FM-DT'!$Z$13:$Z$24,              IF(C13+S13+AA13+AI13+AQ13+AY13+BG13+BO13+BW13+CE13&lt;11,C13+S13+AA13+AI13+AQ13+AY13+BG13+BO13+BW13+CE13,11)+1),0)</f>
        <v>2</v>
      </c>
      <c r="L13" s="199">
        <f>IFERROR(INDEX('FM-DT'!$Z$13:$Z$24,              IF(D13+T13+AB13+AJ13+AR13+AZ13+BH13+BP13+BX13+CF13&lt;11,D13+T13+AB13+AJ13+AR13+AZ13+BH13+BP13+BX13+CF13,11)+1),0)</f>
        <v>2</v>
      </c>
      <c r="M13" s="199">
        <f>IFERROR(INDEX('FM-DT'!$Z$13:$Z$24,              IF(E13+U13+AC13+AK13+AS13+BA13+BI13+BQ13+BY13+CG13&lt;11,E13+U13+AC13+AK13+AS13+BA13+BI13+BQ13+BY13+CG13,11)+1),0)</f>
        <v>2</v>
      </c>
      <c r="N13" s="199">
        <f>IFERROR(INDEX('FM-DT'!$Z$13:$Z$24,              IF(F13+V13+AD13+AL13+AT13+BB13+BJ13+BR13+BZ13+CH13&lt;11,F13+V13+AD13+AL13+AT13+BB13+BJ13+BR13+BZ13+CH13,11)+1),0)</f>
        <v>2</v>
      </c>
      <c r="O13" s="199">
        <f>IFERROR(INDEX('FM-DT'!$Z$13:$Z$24,              IF(G13+W13+AE13+AM13+AU13+BC13+BK13+BS13+CA13+CI13&lt;11,G13+W13+AE13+AM13+AU13+BC13+BK13+BS13+CA13+CI13,11)+1),0)</f>
        <v>2</v>
      </c>
      <c r="Q13" s="64">
        <f>IF($S$1=FALSE,IF(ISNUMBER(SEARCH($Q$2,planning!D17,3)),$Q$1,0),0)</f>
        <v>0</v>
      </c>
      <c r="R13" s="64">
        <f>IF($S$1=FALSE,IF(ISNUMBER(SEARCH($Q$2,planning!E17,3)),$Q$1,0),0)</f>
        <v>0</v>
      </c>
      <c r="S13" s="64">
        <f>IF($S$1=FALSE,IF(ISNUMBER(SEARCH($Q$2,planning!F17,3)),$Q$1,0),0)</f>
        <v>0</v>
      </c>
      <c r="T13" s="64">
        <f>IF($S$1=FALSE,IF(ISNUMBER(SEARCH($Q$2,planning!G17,3)),$Q$1,0),0)</f>
        <v>0</v>
      </c>
      <c r="U13" s="64">
        <f>IF($S$1=FALSE,IF(ISNUMBER(SEARCH($Q$2,planning!H17,3)),$Q$1,0),0)</f>
        <v>0</v>
      </c>
      <c r="V13" s="64">
        <f>IF($S$1=FALSE,IF(ISNUMBER(SEARCH($Q$2,planning!I17,3)),$Q$1,0),0)</f>
        <v>0</v>
      </c>
      <c r="W13" s="64">
        <f>IF($S$1=FALSE,IF(ISNUMBER(SEARCH($Q$2,planning!J17,3)),$Q$1,0),0)</f>
        <v>0</v>
      </c>
      <c r="Y13" s="64">
        <f>IF($AA$1=FALSE,IF(ISNUMBER(SEARCH($Y$2,planning!D17,3)),$Y$1,0),0)</f>
        <v>0</v>
      </c>
      <c r="Z13" s="64">
        <f>IF($AA$1=FALSE,IF(ISNUMBER(SEARCH($Y$2,planning!E17,3)),$Y$1,0),0)</f>
        <v>0</v>
      </c>
      <c r="AA13" s="64">
        <f>IF($AA$1=FALSE,IF(ISNUMBER(SEARCH($Y$2,planning!F17,3)),$Y$1,0),0)</f>
        <v>0</v>
      </c>
      <c r="AB13" s="64">
        <f>IF($AA$1=FALSE,IF(ISNUMBER(SEARCH($Y$2,planning!G17,3)),$Y$1,0),0)</f>
        <v>0</v>
      </c>
      <c r="AC13" s="64">
        <f>IF($AA$1=FALSE,IF(ISNUMBER(SEARCH($Y$2,planning!H17,3)),$Y$1,0),0)</f>
        <v>0</v>
      </c>
      <c r="AD13" s="64">
        <f>IF($AA$1=FALSE,IF(ISNUMBER(SEARCH($Y$2,planning!I17,3)),$Y$1,0),0)</f>
        <v>0</v>
      </c>
      <c r="AE13" s="64">
        <f>IF($AA$1=FALSE,IF(ISNUMBER(SEARCH($Y$2,planning!J17,3)),$Y$1,0),0)</f>
        <v>0</v>
      </c>
      <c r="AG13" s="64">
        <f>IF($AI$1=FALSE,IF(ISNUMBER(SEARCH($AG$2,planning!D17,3)),$AG$1,0),0)</f>
        <v>0</v>
      </c>
      <c r="AH13" s="64">
        <f>IF($AI$1=FALSE,IF(ISNUMBER(SEARCH($AG$2,planning!E17,3)),$AG$1,0),0)</f>
        <v>0</v>
      </c>
      <c r="AI13" s="64">
        <f>IF($AI$1=FALSE,IF(ISNUMBER(SEARCH($AG$2,planning!F17,3)),$AG$1,0),0)</f>
        <v>0</v>
      </c>
      <c r="AJ13" s="64">
        <f>IF($AI$1=FALSE,IF(ISNUMBER(SEARCH($AG$2,planning!G17,3)),$AG$1,0),0)</f>
        <v>0</v>
      </c>
      <c r="AK13" s="64">
        <f>IF($AI$1=FALSE,IF(ISNUMBER(SEARCH($AG$2,planning!H17,3)),$AG$1,0),0)</f>
        <v>0</v>
      </c>
      <c r="AL13" s="64">
        <f>IF($AI$1=FALSE,IF(ISNUMBER(SEARCH($AG$2,planning!I17,3)),$AG$1,0),0)</f>
        <v>0</v>
      </c>
      <c r="AM13" s="64">
        <f>IF($AI$1=FALSE,IF(ISNUMBER(SEARCH($AG$2,planning!J17,3)),$AG$1,0),0)</f>
        <v>0</v>
      </c>
      <c r="AO13" s="64">
        <f>IF($AQ$1=FALSE,IF(ISNUMBER(SEARCH($AO$2,planning!D17,3)),$AO$1,0),0)</f>
        <v>0</v>
      </c>
      <c r="AP13" s="64">
        <f>IF($AQ$1=FALSE,IF(ISNUMBER(SEARCH($AO$2,planning!E17,3)),$AO$1,0),0)</f>
        <v>0</v>
      </c>
      <c r="AQ13" s="64">
        <f>IF($AQ$1=FALSE,IF(ISNUMBER(SEARCH($AO$2,planning!F17,3)),$AO$1,0),0)</f>
        <v>0</v>
      </c>
      <c r="AR13" s="64">
        <f>IF($AQ$1=FALSE,IF(ISNUMBER(SEARCH($AO$2,planning!G17,3)),$AO$1,0),0)</f>
        <v>0</v>
      </c>
      <c r="AS13" s="64">
        <f>IF($AQ$1=FALSE,IF(ISNUMBER(SEARCH($AO$2,planning!H17,3)),$AO$1,0),0)</f>
        <v>0</v>
      </c>
      <c r="AT13" s="64">
        <f>IF($AQ$1=FALSE,IF(ISNUMBER(SEARCH($AO$2,planning!I17,3)),$AO$1,0),0)</f>
        <v>0</v>
      </c>
      <c r="AU13" s="64">
        <f>IF($AQ$1=FALSE,IF(ISNUMBER(SEARCH($AO$2,planning!J17,3)),$AO$1,0),0)</f>
        <v>0</v>
      </c>
      <c r="AW13" s="64">
        <f>IF($AY$1=FALSE,IF(ISNUMBER(SEARCH($AW$2,planning!D17,3)),$AW$1,0),0)</f>
        <v>0</v>
      </c>
      <c r="AX13" s="64">
        <f>IF($AY$1=FALSE,IF(ISNUMBER(SEARCH($AW$2,planning!E17,3)),$AW$1,0),0)</f>
        <v>0</v>
      </c>
      <c r="AY13" s="64">
        <f>IF($AY$1=FALSE,IF(ISNUMBER(SEARCH($AW$2,planning!F17,3)),$AW$1,0),0)</f>
        <v>0</v>
      </c>
      <c r="AZ13" s="64">
        <f>IF($AY$1=FALSE,IF(ISNUMBER(SEARCH($AW$2,planning!G17,3)),$AW$1,0),0)</f>
        <v>0</v>
      </c>
      <c r="BA13" s="64">
        <f>IF($AY$1=FALSE,IF(ISNUMBER(SEARCH($AW$2,planning!H17,3)),$AW$1,0),0)</f>
        <v>0</v>
      </c>
      <c r="BB13" s="64">
        <f>IF($AY$1=FALSE,IF(ISNUMBER(SEARCH($AW$2,planning!I17,3)),$AW$1,0),0)</f>
        <v>0</v>
      </c>
      <c r="BC13" s="64">
        <f>IF($AY$1=FALSE,IF(ISNUMBER(SEARCH($AW$2,planning!J17,3)),$AW$1,0),0)</f>
        <v>0</v>
      </c>
      <c r="BE13" s="64">
        <f>IF($BG$1=FALSE,IF(ISNUMBER(SEARCH($BE$2,planning!D17,3)),$BE$1,0),0)</f>
        <v>0</v>
      </c>
      <c r="BF13" s="64">
        <f>IF($BG$1=FALSE,IF(ISNUMBER(SEARCH($BE$2,planning!E17,3)),$BE$1,0),0)</f>
        <v>0</v>
      </c>
      <c r="BG13" s="64">
        <f>IF($BG$1=FALSE,IF(ISNUMBER(SEARCH($BE$2,planning!F17,3)),$BE$1,0),0)</f>
        <v>0</v>
      </c>
      <c r="BH13" s="64">
        <f>IF($BG$1=FALSE,IF(ISNUMBER(SEARCH($BE$2,planning!G17,3)),$BE$1,0),0)</f>
        <v>0</v>
      </c>
      <c r="BI13" s="64">
        <f>IF($BG$1=FALSE,IF(ISNUMBER(SEARCH($BE$2,planning!H17,3)),$BE$1,0),0)</f>
        <v>0</v>
      </c>
      <c r="BJ13" s="64">
        <f>IF($BG$1=FALSE,IF(ISNUMBER(SEARCH($BE$2,planning!I17,3)),$BE$1,0),0)</f>
        <v>0</v>
      </c>
      <c r="BK13" s="64">
        <f>IF($BG$1=FALSE,IF(ISNUMBER(SEARCH($BE$2,planning!J17,3)),$BE$1,0),0)</f>
        <v>0</v>
      </c>
      <c r="BM13" s="64">
        <f>IF($BO$1=FALSE,IF(ISNUMBER(SEARCH($BM$2,planning!D17,3)),$BM$1,0),0)</f>
        <v>0</v>
      </c>
      <c r="BN13" s="64">
        <f>IF($BO$1=FALSE,IF(ISNUMBER(SEARCH($BM$2,planning!E17,3)),$BM$1,0),0)</f>
        <v>0</v>
      </c>
      <c r="BO13" s="64">
        <f>IF($BO$1=FALSE,IF(ISNUMBER(SEARCH($BM$2,planning!F17,3)),$BM$1,0),0)</f>
        <v>0</v>
      </c>
      <c r="BP13" s="64">
        <f>IF($BO$1=FALSE,IF(ISNUMBER(SEARCH($BM$2,planning!G17,3)),$BM$1,0),0)</f>
        <v>0</v>
      </c>
      <c r="BQ13" s="64">
        <f>IF($BO$1=FALSE,IF(ISNUMBER(SEARCH($BM$2,planning!H17,3)),$BM$1,0),0)</f>
        <v>0</v>
      </c>
      <c r="BR13" s="64">
        <f>IF($BO$1=FALSE,IF(ISNUMBER(SEARCH($BM$2,planning!I17,3)),$BM$1,0),0)</f>
        <v>0</v>
      </c>
      <c r="BS13" s="64">
        <f>IF($BO$1=FALSE,IF(ISNUMBER(SEARCH($BM$2,planning!J17,3)),$BM$1,0),0)</f>
        <v>0</v>
      </c>
      <c r="BU13" s="64">
        <f>IF($BW$1=FALSE,IF(ISNUMBER(SEARCH($BU$2,planning!D17,3)),$BU$1,0),0)</f>
        <v>0</v>
      </c>
      <c r="BV13" s="64">
        <f>IF($BW$1=FALSE,IF(ISNUMBER(SEARCH($BU$2,planning!E17,3)),$BU$1,0),0)</f>
        <v>0</v>
      </c>
      <c r="BW13" s="64">
        <f>IF($BW$1=FALSE,IF(ISNUMBER(SEARCH($BU$2,planning!F17,3)),$BU$1,0),0)</f>
        <v>0</v>
      </c>
      <c r="BX13" s="64">
        <f>IF($BW$1=FALSE,IF(ISNUMBER(SEARCH($BU$2,planning!G17,3)),$BU$1,0),0)</f>
        <v>0</v>
      </c>
      <c r="BY13" s="64">
        <f>IF($BW$1=FALSE,IF(ISNUMBER(SEARCH($BU$2,planning!H17,3)),$BU$1,0),0)</f>
        <v>0</v>
      </c>
      <c r="BZ13" s="64">
        <f>IF($BW$1=FALSE,IF(ISNUMBER(SEARCH($BU$2,planning!I17,3)),$BU$1,0),0)</f>
        <v>0</v>
      </c>
      <c r="CA13" s="64">
        <f>IF($BW$1=FALSE,IF(ISNUMBER(SEARCH($BU$2,planning!J17,3)),$BU$1,0),0)</f>
        <v>0</v>
      </c>
      <c r="CC13" s="64">
        <f>IF($CE$1=FALSE,IF(ISNUMBER(SEARCH($CC$2,planning!D17,3)),$CC$1,0),0)</f>
        <v>0</v>
      </c>
      <c r="CD13" s="64">
        <f>IF($CE$1=FALSE,IF(ISNUMBER(SEARCH($CC$2,planning!E17,3)),$CC$1,0),0)</f>
        <v>0</v>
      </c>
      <c r="CE13" s="64">
        <f>IF($CE$1=FALSE,IF(ISNUMBER(SEARCH($CC$2,planning!F17,3)),$CC$1,0),0)</f>
        <v>0</v>
      </c>
      <c r="CF13" s="64">
        <f>IF($CE$1=FALSE,IF(ISNUMBER(SEARCH($CC$2,planning!G17,3)),$CC$1,0),0)</f>
        <v>0</v>
      </c>
      <c r="CG13" s="64">
        <f>IF($CE$1=FALSE,IF(ISNUMBER(SEARCH($CC$2,planning!H17,3)),$CC$1,0),0)</f>
        <v>0</v>
      </c>
      <c r="CH13" s="64">
        <f>IF($CE$1=FALSE,IF(ISNUMBER(SEARCH($CC$2,planning!I17,3)),$CC$1,0),0)</f>
        <v>0</v>
      </c>
      <c r="CI13" s="64">
        <f>IF($CE$1=FALSE,IF(ISNUMBER(SEARCH($CC$2,planning!J17,3)),$CC$1,0),0)</f>
        <v>0</v>
      </c>
    </row>
    <row r="14" spans="1:87" ht="15.75" thickBot="1" x14ac:dyDescent="0.3">
      <c r="A14" s="64">
        <f>IF($C$1=FALSE,IF(ISNUMBER(SEARCH($A$2,planning!D18,3)),$A$1,0),0)</f>
        <v>1</v>
      </c>
      <c r="B14" s="64">
        <f>IF($C$1=FALSE,IF(ISNUMBER(SEARCH($A$2,planning!E18,3)),$A$1,0),0)</f>
        <v>1</v>
      </c>
      <c r="C14" s="64">
        <f>IF($C$1=FALSE,IF(ISNUMBER(SEARCH($A$2,planning!F18,3)),$A$1,0),0)</f>
        <v>1</v>
      </c>
      <c r="D14" s="64">
        <f>IF($C$1=FALSE,IF(ISNUMBER(SEARCH($A$2,planning!G18,3)),$A$1,0),0)</f>
        <v>1</v>
      </c>
      <c r="E14" s="64">
        <f>IF($C$1=FALSE,IF(ISNUMBER(SEARCH($A$2,planning!H18,3)),$A$1,0),0)</f>
        <v>1</v>
      </c>
      <c r="F14" s="64">
        <f>IF($C$1=FALSE,IF(ISNUMBER(SEARCH($A$2,planning!I18,3)),$A$1,0),0)</f>
        <v>0</v>
      </c>
      <c r="G14" s="64">
        <f>IF($C$1=FALSE,IF(ISNUMBER(SEARCH($A$2,planning!J18,3)),$A$1,0),0)</f>
        <v>0</v>
      </c>
      <c r="I14" s="199">
        <f>IFERROR(INDEX('FM-DT'!$Z$13:$Z$24,              IF(A14+Q14+Y14+AG14+AO14+AW14+BE14+BM14+BU14+CC14&lt;11,A14+Q14+Y14+AG14+AO14+AW14+BE14+BM14+BU14+CC14,11)+1),0)</f>
        <v>36</v>
      </c>
      <c r="J14" s="199">
        <f>IFERROR(INDEX('FM-DT'!$Z$13:$Z$24,              IF(B14+R14+Z14+AH14+AP14+AX14+BF14+BN14+BV14+CD14&lt;11,B14+R14+Z14+AH14+AP14+AX14+BF14+BN14+BV14+CD14,11)+1),0)</f>
        <v>36</v>
      </c>
      <c r="K14" s="199">
        <f>IFERROR(INDEX('FM-DT'!$Z$13:$Z$24,              IF(C14+S14+AA14+AI14+AQ14+AY14+BG14+BO14+BW14+CE14&lt;11,C14+S14+AA14+AI14+AQ14+AY14+BG14+BO14+BW14+CE14,11)+1),0)</f>
        <v>36</v>
      </c>
      <c r="L14" s="199">
        <f>IFERROR(INDEX('FM-DT'!$Z$13:$Z$24,              IF(D14+T14+AB14+AJ14+AR14+AZ14+BH14+BP14+BX14+CF14&lt;11,D14+T14+AB14+AJ14+AR14+AZ14+BH14+BP14+BX14+CF14,11)+1),0)</f>
        <v>36</v>
      </c>
      <c r="M14" s="199">
        <f>IFERROR(INDEX('FM-DT'!$Z$13:$Z$24,              IF(E14+U14+AC14+AK14+AS14+BA14+BI14+BQ14+BY14+CG14&lt;11,E14+U14+AC14+AK14+AS14+BA14+BI14+BQ14+BY14+CG14,11)+1),0)</f>
        <v>36</v>
      </c>
      <c r="N14" s="199">
        <f>IFERROR(INDEX('FM-DT'!$Z$13:$Z$24,              IF(F14+V14+AD14+AL14+AT14+BB14+BJ14+BR14+BZ14+CH14&lt;11,F14+V14+AD14+AL14+AT14+BB14+BJ14+BR14+BZ14+CH14,11)+1),0)</f>
        <v>2</v>
      </c>
      <c r="O14" s="199">
        <f>IFERROR(INDEX('FM-DT'!$Z$13:$Z$24,              IF(G14+W14+AE14+AM14+AU14+BC14+BK14+BS14+CA14+CI14&lt;11,G14+W14+AE14+AM14+AU14+BC14+BK14+BS14+CA14+CI14,11)+1),0)</f>
        <v>2</v>
      </c>
      <c r="Q14" s="64">
        <f>IF($S$1=FALSE,IF(ISNUMBER(SEARCH($Q$2,planning!D18,3)),$Q$1,0),0)</f>
        <v>0</v>
      </c>
      <c r="R14" s="64">
        <f>IF($S$1=FALSE,IF(ISNUMBER(SEARCH($Q$2,planning!E18,3)),$Q$1,0),0)</f>
        <v>0</v>
      </c>
      <c r="S14" s="64">
        <f>IF($S$1=FALSE,IF(ISNUMBER(SEARCH($Q$2,planning!F18,3)),$Q$1,0),0)</f>
        <v>0</v>
      </c>
      <c r="T14" s="64">
        <f>IF($S$1=FALSE,IF(ISNUMBER(SEARCH($Q$2,planning!G18,3)),$Q$1,0),0)</f>
        <v>0</v>
      </c>
      <c r="U14" s="64">
        <f>IF($S$1=FALSE,IF(ISNUMBER(SEARCH($Q$2,planning!H18,3)),$Q$1,0),0)</f>
        <v>0</v>
      </c>
      <c r="V14" s="64">
        <f>IF($S$1=FALSE,IF(ISNUMBER(SEARCH($Q$2,planning!I18,3)),$Q$1,0),0)</f>
        <v>0</v>
      </c>
      <c r="W14" s="64">
        <f>IF($S$1=FALSE,IF(ISNUMBER(SEARCH($Q$2,planning!J18,3)),$Q$1,0),0)</f>
        <v>0</v>
      </c>
      <c r="Y14" s="64">
        <f>IF($AA$1=FALSE,IF(ISNUMBER(SEARCH($Y$2,planning!D18,3)),$Y$1,0),0)</f>
        <v>0</v>
      </c>
      <c r="Z14" s="64">
        <f>IF($AA$1=FALSE,IF(ISNUMBER(SEARCH($Y$2,planning!E18,3)),$Y$1,0),0)</f>
        <v>0</v>
      </c>
      <c r="AA14" s="64">
        <f>IF($AA$1=FALSE,IF(ISNUMBER(SEARCH($Y$2,planning!F18,3)),$Y$1,0),0)</f>
        <v>0</v>
      </c>
      <c r="AB14" s="64">
        <f>IF($AA$1=FALSE,IF(ISNUMBER(SEARCH($Y$2,planning!G18,3)),$Y$1,0),0)</f>
        <v>0</v>
      </c>
      <c r="AC14" s="64">
        <f>IF($AA$1=FALSE,IF(ISNUMBER(SEARCH($Y$2,planning!H18,3)),$Y$1,0),0)</f>
        <v>0</v>
      </c>
      <c r="AD14" s="64">
        <f>IF($AA$1=FALSE,IF(ISNUMBER(SEARCH($Y$2,planning!I18,3)),$Y$1,0),0)</f>
        <v>0</v>
      </c>
      <c r="AE14" s="64">
        <f>IF($AA$1=FALSE,IF(ISNUMBER(SEARCH($Y$2,planning!J18,3)),$Y$1,0),0)</f>
        <v>0</v>
      </c>
      <c r="AG14" s="64">
        <f>IF($AI$1=FALSE,IF(ISNUMBER(SEARCH($AG$2,planning!D18,3)),$AG$1,0),0)</f>
        <v>0</v>
      </c>
      <c r="AH14" s="64">
        <f>IF($AI$1=FALSE,IF(ISNUMBER(SEARCH($AG$2,planning!E18,3)),$AG$1,0),0)</f>
        <v>0</v>
      </c>
      <c r="AI14" s="64">
        <f>IF($AI$1=FALSE,IF(ISNUMBER(SEARCH($AG$2,planning!F18,3)),$AG$1,0),0)</f>
        <v>0</v>
      </c>
      <c r="AJ14" s="64">
        <f>IF($AI$1=FALSE,IF(ISNUMBER(SEARCH($AG$2,planning!G18,3)),$AG$1,0),0)</f>
        <v>0</v>
      </c>
      <c r="AK14" s="64">
        <f>IF($AI$1=FALSE,IF(ISNUMBER(SEARCH($AG$2,planning!H18,3)),$AG$1,0),0)</f>
        <v>0</v>
      </c>
      <c r="AL14" s="64">
        <f>IF($AI$1=FALSE,IF(ISNUMBER(SEARCH($AG$2,planning!I18,3)),$AG$1,0),0)</f>
        <v>0</v>
      </c>
      <c r="AM14" s="64">
        <f>IF($AI$1=FALSE,IF(ISNUMBER(SEARCH($AG$2,planning!J18,3)),$AG$1,0),0)</f>
        <v>0</v>
      </c>
      <c r="AO14" s="64">
        <f>IF($AQ$1=FALSE,IF(ISNUMBER(SEARCH($AO$2,planning!D18,3)),$AO$1,0),0)</f>
        <v>0</v>
      </c>
      <c r="AP14" s="64">
        <f>IF($AQ$1=FALSE,IF(ISNUMBER(SEARCH($AO$2,planning!E18,3)),$AO$1,0),0)</f>
        <v>0</v>
      </c>
      <c r="AQ14" s="64">
        <f>IF($AQ$1=FALSE,IF(ISNUMBER(SEARCH($AO$2,planning!F18,3)),$AO$1,0),0)</f>
        <v>0</v>
      </c>
      <c r="AR14" s="64">
        <f>IF($AQ$1=FALSE,IF(ISNUMBER(SEARCH($AO$2,planning!G18,3)),$AO$1,0),0)</f>
        <v>0</v>
      </c>
      <c r="AS14" s="64">
        <f>IF($AQ$1=FALSE,IF(ISNUMBER(SEARCH($AO$2,planning!H18,3)),$AO$1,0),0)</f>
        <v>0</v>
      </c>
      <c r="AT14" s="64">
        <f>IF($AQ$1=FALSE,IF(ISNUMBER(SEARCH($AO$2,planning!I18,3)),$AO$1,0),0)</f>
        <v>0</v>
      </c>
      <c r="AU14" s="64">
        <f>IF($AQ$1=FALSE,IF(ISNUMBER(SEARCH($AO$2,planning!J18,3)),$AO$1,0),0)</f>
        <v>0</v>
      </c>
      <c r="AW14" s="64">
        <f>IF($AY$1=FALSE,IF(ISNUMBER(SEARCH($AW$2,planning!D18,3)),$AW$1,0),0)</f>
        <v>0</v>
      </c>
      <c r="AX14" s="64">
        <f>IF($AY$1=FALSE,IF(ISNUMBER(SEARCH($AW$2,planning!E18,3)),$AW$1,0),0)</f>
        <v>0</v>
      </c>
      <c r="AY14" s="64">
        <f>IF($AY$1=FALSE,IF(ISNUMBER(SEARCH($AW$2,planning!F18,3)),$AW$1,0),0)</f>
        <v>0</v>
      </c>
      <c r="AZ14" s="64">
        <f>IF($AY$1=FALSE,IF(ISNUMBER(SEARCH($AW$2,planning!G18,3)),$AW$1,0),0)</f>
        <v>0</v>
      </c>
      <c r="BA14" s="64">
        <f>IF($AY$1=FALSE,IF(ISNUMBER(SEARCH($AW$2,planning!H18,3)),$AW$1,0),0)</f>
        <v>0</v>
      </c>
      <c r="BB14" s="64">
        <f>IF($AY$1=FALSE,IF(ISNUMBER(SEARCH($AW$2,planning!I18,3)),$AW$1,0),0)</f>
        <v>0</v>
      </c>
      <c r="BC14" s="64">
        <f>IF($AY$1=FALSE,IF(ISNUMBER(SEARCH($AW$2,planning!J18,3)),$AW$1,0),0)</f>
        <v>0</v>
      </c>
      <c r="BE14" s="64">
        <f>IF($BG$1=FALSE,IF(ISNUMBER(SEARCH($BE$2,planning!D18,3)),$BE$1,0),0)</f>
        <v>0</v>
      </c>
      <c r="BF14" s="64">
        <f>IF($BG$1=FALSE,IF(ISNUMBER(SEARCH($BE$2,planning!E18,3)),$BE$1,0),0)</f>
        <v>0</v>
      </c>
      <c r="BG14" s="64">
        <f>IF($BG$1=FALSE,IF(ISNUMBER(SEARCH($BE$2,planning!F18,3)),$BE$1,0),0)</f>
        <v>0</v>
      </c>
      <c r="BH14" s="64">
        <f>IF($BG$1=FALSE,IF(ISNUMBER(SEARCH($BE$2,planning!G18,3)),$BE$1,0),0)</f>
        <v>0</v>
      </c>
      <c r="BI14" s="64">
        <f>IF($BG$1=FALSE,IF(ISNUMBER(SEARCH($BE$2,planning!H18,3)),$BE$1,0),0)</f>
        <v>0</v>
      </c>
      <c r="BJ14" s="64">
        <f>IF($BG$1=FALSE,IF(ISNUMBER(SEARCH($BE$2,planning!I18,3)),$BE$1,0),0)</f>
        <v>0</v>
      </c>
      <c r="BK14" s="64">
        <f>IF($BG$1=FALSE,IF(ISNUMBER(SEARCH($BE$2,planning!J18,3)),$BE$1,0),0)</f>
        <v>0</v>
      </c>
      <c r="BM14" s="64">
        <f>IF($BO$1=FALSE,IF(ISNUMBER(SEARCH($BM$2,planning!D18,3)),$BM$1,0),0)</f>
        <v>0</v>
      </c>
      <c r="BN14" s="64">
        <f>IF($BO$1=FALSE,IF(ISNUMBER(SEARCH($BM$2,planning!E18,3)),$BM$1,0),0)</f>
        <v>0</v>
      </c>
      <c r="BO14" s="64">
        <f>IF($BO$1=FALSE,IF(ISNUMBER(SEARCH($BM$2,planning!F18,3)),$BM$1,0),0)</f>
        <v>0</v>
      </c>
      <c r="BP14" s="64">
        <f>IF($BO$1=FALSE,IF(ISNUMBER(SEARCH($BM$2,planning!G18,3)),$BM$1,0),0)</f>
        <v>0</v>
      </c>
      <c r="BQ14" s="64">
        <f>IF($BO$1=FALSE,IF(ISNUMBER(SEARCH($BM$2,planning!H18,3)),$BM$1,0),0)</f>
        <v>0</v>
      </c>
      <c r="BR14" s="64">
        <f>IF($BO$1=FALSE,IF(ISNUMBER(SEARCH($BM$2,planning!I18,3)),$BM$1,0),0)</f>
        <v>0</v>
      </c>
      <c r="BS14" s="64">
        <f>IF($BO$1=FALSE,IF(ISNUMBER(SEARCH($BM$2,planning!J18,3)),$BM$1,0),0)</f>
        <v>0</v>
      </c>
      <c r="BU14" s="64">
        <f>IF($BW$1=FALSE,IF(ISNUMBER(SEARCH($BU$2,planning!D18,3)),$BU$1,0),0)</f>
        <v>0</v>
      </c>
      <c r="BV14" s="64">
        <f>IF($BW$1=FALSE,IF(ISNUMBER(SEARCH($BU$2,planning!E18,3)),$BU$1,0),0)</f>
        <v>0</v>
      </c>
      <c r="BW14" s="64">
        <f>IF($BW$1=FALSE,IF(ISNUMBER(SEARCH($BU$2,planning!F18,3)),$BU$1,0),0)</f>
        <v>0</v>
      </c>
      <c r="BX14" s="64">
        <f>IF($BW$1=FALSE,IF(ISNUMBER(SEARCH($BU$2,planning!G18,3)),$BU$1,0),0)</f>
        <v>0</v>
      </c>
      <c r="BY14" s="64">
        <f>IF($BW$1=FALSE,IF(ISNUMBER(SEARCH($BU$2,planning!H18,3)),$BU$1,0),0)</f>
        <v>0</v>
      </c>
      <c r="BZ14" s="64">
        <f>IF($BW$1=FALSE,IF(ISNUMBER(SEARCH($BU$2,planning!I18,3)),$BU$1,0),0)</f>
        <v>0</v>
      </c>
      <c r="CA14" s="64">
        <f>IF($BW$1=FALSE,IF(ISNUMBER(SEARCH($BU$2,planning!J18,3)),$BU$1,0),0)</f>
        <v>0</v>
      </c>
      <c r="CC14" s="64">
        <f>IF($CE$1=FALSE,IF(ISNUMBER(SEARCH($CC$2,planning!D18,3)),$CC$1,0),0)</f>
        <v>0</v>
      </c>
      <c r="CD14" s="64">
        <f>IF($CE$1=FALSE,IF(ISNUMBER(SEARCH($CC$2,planning!E18,3)),$CC$1,0),0)</f>
        <v>0</v>
      </c>
      <c r="CE14" s="64">
        <f>IF($CE$1=FALSE,IF(ISNUMBER(SEARCH($CC$2,planning!F18,3)),$CC$1,0),0)</f>
        <v>0</v>
      </c>
      <c r="CF14" s="64">
        <f>IF($CE$1=FALSE,IF(ISNUMBER(SEARCH($CC$2,planning!G18,3)),$CC$1,0),0)</f>
        <v>0</v>
      </c>
      <c r="CG14" s="64">
        <f>IF($CE$1=FALSE,IF(ISNUMBER(SEARCH($CC$2,planning!H18,3)),$CC$1,0),0)</f>
        <v>0</v>
      </c>
      <c r="CH14" s="64">
        <f>IF($CE$1=FALSE,IF(ISNUMBER(SEARCH($CC$2,planning!I18,3)),$CC$1,0),0)</f>
        <v>0</v>
      </c>
      <c r="CI14" s="64">
        <f>IF($CE$1=FALSE,IF(ISNUMBER(SEARCH($CC$2,planning!J18,3)),$CC$1,0),0)</f>
        <v>0</v>
      </c>
    </row>
    <row r="15" spans="1:87" ht="15.75" thickBot="1" x14ac:dyDescent="0.3">
      <c r="A15" s="64">
        <f>IF($C$1=FALSE,IF(ISNUMBER(SEARCH($A$2,planning!D19,3)),$A$1,0),0)</f>
        <v>0</v>
      </c>
      <c r="B15" s="64">
        <f>IF($C$1=FALSE,IF(ISNUMBER(SEARCH($A$2,planning!E19,3)),$A$1,0),0)</f>
        <v>0</v>
      </c>
      <c r="C15" s="64">
        <f>IF($C$1=FALSE,IF(ISNUMBER(SEARCH($A$2,planning!F19,3)),$A$1,0),0)</f>
        <v>0</v>
      </c>
      <c r="D15" s="64">
        <f>IF($C$1=FALSE,IF(ISNUMBER(SEARCH($A$2,planning!G19,3)),$A$1,0),0)</f>
        <v>0</v>
      </c>
      <c r="E15" s="64">
        <f>IF($C$1=FALSE,IF(ISNUMBER(SEARCH($A$2,planning!H19,3)),$A$1,0),0)</f>
        <v>0</v>
      </c>
      <c r="F15" s="64">
        <f>IF($C$1=FALSE,IF(ISNUMBER(SEARCH($A$2,planning!I19,3)),$A$1,0),0)</f>
        <v>0</v>
      </c>
      <c r="G15" s="64">
        <f>IF($C$1=FALSE,IF(ISNUMBER(SEARCH($A$2,planning!J19,3)),$A$1,0),0)</f>
        <v>0</v>
      </c>
      <c r="I15" s="199">
        <f>IFERROR(INDEX('FM-DT'!$Z$13:$Z$24,              IF(A15+Q15+Y15+AG15+AO15+AW15+BE15+BM15+BU15+CC15&lt;11,A15+Q15+Y15+AG15+AO15+AW15+BE15+BM15+BU15+CC15,11)+1),0)</f>
        <v>2</v>
      </c>
      <c r="J15" s="199">
        <f>IFERROR(INDEX('FM-DT'!$Z$13:$Z$24,              IF(B15+R15+Z15+AH15+AP15+AX15+BF15+BN15+BV15+CD15&lt;11,B15+R15+Z15+AH15+AP15+AX15+BF15+BN15+BV15+CD15,11)+1),0)</f>
        <v>2</v>
      </c>
      <c r="K15" s="199">
        <f>IFERROR(INDEX('FM-DT'!$Z$13:$Z$24,              IF(C15+S15+AA15+AI15+AQ15+AY15+BG15+BO15+BW15+CE15&lt;11,C15+S15+AA15+AI15+AQ15+AY15+BG15+BO15+BW15+CE15,11)+1),0)</f>
        <v>2</v>
      </c>
      <c r="L15" s="199">
        <f>IFERROR(INDEX('FM-DT'!$Z$13:$Z$24,              IF(D15+T15+AB15+AJ15+AR15+AZ15+BH15+BP15+BX15+CF15&lt;11,D15+T15+AB15+AJ15+AR15+AZ15+BH15+BP15+BX15+CF15,11)+1),0)</f>
        <v>2</v>
      </c>
      <c r="M15" s="199">
        <f>IFERROR(INDEX('FM-DT'!$Z$13:$Z$24,              IF(E15+U15+AC15+AK15+AS15+BA15+BI15+BQ15+BY15+CG15&lt;11,E15+U15+AC15+AK15+AS15+BA15+BI15+BQ15+BY15+CG15,11)+1),0)</f>
        <v>2</v>
      </c>
      <c r="N15" s="199">
        <f>IFERROR(INDEX('FM-DT'!$Z$13:$Z$24,              IF(F15+V15+AD15+AL15+AT15+BB15+BJ15+BR15+BZ15+CH15&lt;11,F15+V15+AD15+AL15+AT15+BB15+BJ15+BR15+BZ15+CH15,11)+1),0)</f>
        <v>2</v>
      </c>
      <c r="O15" s="199">
        <f>IFERROR(INDEX('FM-DT'!$Z$13:$Z$24,              IF(G15+W15+AE15+AM15+AU15+BC15+BK15+BS15+CA15+CI15&lt;11,G15+W15+AE15+AM15+AU15+BC15+BK15+BS15+CA15+CI15,11)+1),0)</f>
        <v>2</v>
      </c>
      <c r="Q15" s="64">
        <f>IF($S$1=FALSE,IF(ISNUMBER(SEARCH($Q$2,planning!D19,3)),$Q$1,0),0)</f>
        <v>0</v>
      </c>
      <c r="R15" s="64">
        <f>IF($S$1=FALSE,IF(ISNUMBER(SEARCH($Q$2,planning!E19,3)),$Q$1,0),0)</f>
        <v>0</v>
      </c>
      <c r="S15" s="64">
        <f>IF($S$1=FALSE,IF(ISNUMBER(SEARCH($Q$2,planning!F19,3)),$Q$1,0),0)</f>
        <v>0</v>
      </c>
      <c r="T15" s="64">
        <f>IF($S$1=FALSE,IF(ISNUMBER(SEARCH($Q$2,planning!G19,3)),$Q$1,0),0)</f>
        <v>0</v>
      </c>
      <c r="U15" s="64">
        <f>IF($S$1=FALSE,IF(ISNUMBER(SEARCH($Q$2,planning!H19,3)),$Q$1,0),0)</f>
        <v>0</v>
      </c>
      <c r="V15" s="64">
        <f>IF($S$1=FALSE,IF(ISNUMBER(SEARCH($Q$2,planning!I19,3)),$Q$1,0),0)</f>
        <v>0</v>
      </c>
      <c r="W15" s="64">
        <f>IF($S$1=FALSE,IF(ISNUMBER(SEARCH($Q$2,planning!J19,3)),$Q$1,0),0)</f>
        <v>0</v>
      </c>
      <c r="Y15" s="64">
        <f>IF($AA$1=FALSE,IF(ISNUMBER(SEARCH($Y$2,planning!D19,3)),$Y$1,0),0)</f>
        <v>0</v>
      </c>
      <c r="Z15" s="64">
        <f>IF($AA$1=FALSE,IF(ISNUMBER(SEARCH($Y$2,planning!E19,3)),$Y$1,0),0)</f>
        <v>0</v>
      </c>
      <c r="AA15" s="64">
        <f>IF($AA$1=FALSE,IF(ISNUMBER(SEARCH($Y$2,planning!F19,3)),$Y$1,0),0)</f>
        <v>0</v>
      </c>
      <c r="AB15" s="64">
        <f>IF($AA$1=FALSE,IF(ISNUMBER(SEARCH($Y$2,planning!G19,3)),$Y$1,0),0)</f>
        <v>0</v>
      </c>
      <c r="AC15" s="64">
        <f>IF($AA$1=FALSE,IF(ISNUMBER(SEARCH($Y$2,planning!H19,3)),$Y$1,0),0)</f>
        <v>0</v>
      </c>
      <c r="AD15" s="64">
        <f>IF($AA$1=FALSE,IF(ISNUMBER(SEARCH($Y$2,planning!I19,3)),$Y$1,0),0)</f>
        <v>0</v>
      </c>
      <c r="AE15" s="64">
        <f>IF($AA$1=FALSE,IF(ISNUMBER(SEARCH($Y$2,planning!J19,3)),$Y$1,0),0)</f>
        <v>0</v>
      </c>
      <c r="AG15" s="64">
        <f>IF($AI$1=FALSE,IF(ISNUMBER(SEARCH($AG$2,planning!D19,3)),$AG$1,0),0)</f>
        <v>0</v>
      </c>
      <c r="AH15" s="64">
        <f>IF($AI$1=FALSE,IF(ISNUMBER(SEARCH($AG$2,planning!E19,3)),$AG$1,0),0)</f>
        <v>0</v>
      </c>
      <c r="AI15" s="64">
        <f>IF($AI$1=FALSE,IF(ISNUMBER(SEARCH($AG$2,planning!F19,3)),$AG$1,0),0)</f>
        <v>0</v>
      </c>
      <c r="AJ15" s="64">
        <f>IF($AI$1=FALSE,IF(ISNUMBER(SEARCH($AG$2,planning!G19,3)),$AG$1,0),0)</f>
        <v>0</v>
      </c>
      <c r="AK15" s="64">
        <f>IF($AI$1=FALSE,IF(ISNUMBER(SEARCH($AG$2,planning!H19,3)),$AG$1,0),0)</f>
        <v>0</v>
      </c>
      <c r="AL15" s="64">
        <f>IF($AI$1=FALSE,IF(ISNUMBER(SEARCH($AG$2,planning!I19,3)),$AG$1,0),0)</f>
        <v>0</v>
      </c>
      <c r="AM15" s="64">
        <f>IF($AI$1=FALSE,IF(ISNUMBER(SEARCH($AG$2,planning!J19,3)),$AG$1,0),0)</f>
        <v>0</v>
      </c>
      <c r="AO15" s="64">
        <f>IF($AQ$1=FALSE,IF(ISNUMBER(SEARCH($AO$2,planning!D19,3)),$AO$1,0),0)</f>
        <v>0</v>
      </c>
      <c r="AP15" s="64">
        <f>IF($AQ$1=FALSE,IF(ISNUMBER(SEARCH($AO$2,planning!E19,3)),$AO$1,0),0)</f>
        <v>0</v>
      </c>
      <c r="AQ15" s="64">
        <f>IF($AQ$1=FALSE,IF(ISNUMBER(SEARCH($AO$2,planning!F19,3)),$AO$1,0),0)</f>
        <v>0</v>
      </c>
      <c r="AR15" s="64">
        <f>IF($AQ$1=FALSE,IF(ISNUMBER(SEARCH($AO$2,planning!G19,3)),$AO$1,0),0)</f>
        <v>0</v>
      </c>
      <c r="AS15" s="64">
        <f>IF($AQ$1=FALSE,IF(ISNUMBER(SEARCH($AO$2,planning!H19,3)),$AO$1,0),0)</f>
        <v>0</v>
      </c>
      <c r="AT15" s="64">
        <f>IF($AQ$1=FALSE,IF(ISNUMBER(SEARCH($AO$2,planning!I19,3)),$AO$1,0),0)</f>
        <v>0</v>
      </c>
      <c r="AU15" s="64">
        <f>IF($AQ$1=FALSE,IF(ISNUMBER(SEARCH($AO$2,planning!J19,3)),$AO$1,0),0)</f>
        <v>0</v>
      </c>
      <c r="AW15" s="64">
        <f>IF($AY$1=FALSE,IF(ISNUMBER(SEARCH($AW$2,planning!D19,3)),$AW$1,0),0)</f>
        <v>0</v>
      </c>
      <c r="AX15" s="64">
        <f>IF($AY$1=FALSE,IF(ISNUMBER(SEARCH($AW$2,planning!E19,3)),$AW$1,0),0)</f>
        <v>0</v>
      </c>
      <c r="AY15" s="64">
        <f>IF($AY$1=FALSE,IF(ISNUMBER(SEARCH($AW$2,planning!F19,3)),$AW$1,0),0)</f>
        <v>0</v>
      </c>
      <c r="AZ15" s="64">
        <f>IF($AY$1=FALSE,IF(ISNUMBER(SEARCH($AW$2,planning!G19,3)),$AW$1,0),0)</f>
        <v>0</v>
      </c>
      <c r="BA15" s="64">
        <f>IF($AY$1=FALSE,IF(ISNUMBER(SEARCH($AW$2,planning!H19,3)),$AW$1,0),0)</f>
        <v>0</v>
      </c>
      <c r="BB15" s="64">
        <f>IF($AY$1=FALSE,IF(ISNUMBER(SEARCH($AW$2,planning!I19,3)),$AW$1,0),0)</f>
        <v>0</v>
      </c>
      <c r="BC15" s="64">
        <f>IF($AY$1=FALSE,IF(ISNUMBER(SEARCH($AW$2,planning!J19,3)),$AW$1,0),0)</f>
        <v>0</v>
      </c>
      <c r="BE15" s="64">
        <f>IF($BG$1=FALSE,IF(ISNUMBER(SEARCH($BE$2,planning!D19,3)),$BE$1,0),0)</f>
        <v>0</v>
      </c>
      <c r="BF15" s="64">
        <f>IF($BG$1=FALSE,IF(ISNUMBER(SEARCH($BE$2,planning!E19,3)),$BE$1,0),0)</f>
        <v>0</v>
      </c>
      <c r="BG15" s="64">
        <f>IF($BG$1=FALSE,IF(ISNUMBER(SEARCH($BE$2,planning!F19,3)),$BE$1,0),0)</f>
        <v>0</v>
      </c>
      <c r="BH15" s="64">
        <f>IF($BG$1=FALSE,IF(ISNUMBER(SEARCH($BE$2,planning!G19,3)),$BE$1,0),0)</f>
        <v>0</v>
      </c>
      <c r="BI15" s="64">
        <f>IF($BG$1=FALSE,IF(ISNUMBER(SEARCH($BE$2,planning!H19,3)),$BE$1,0),0)</f>
        <v>0</v>
      </c>
      <c r="BJ15" s="64">
        <f>IF($BG$1=FALSE,IF(ISNUMBER(SEARCH($BE$2,planning!I19,3)),$BE$1,0),0)</f>
        <v>0</v>
      </c>
      <c r="BK15" s="64">
        <f>IF($BG$1=FALSE,IF(ISNUMBER(SEARCH($BE$2,planning!J19,3)),$BE$1,0),0)</f>
        <v>0</v>
      </c>
      <c r="BM15" s="64">
        <f>IF($BO$1=FALSE,IF(ISNUMBER(SEARCH($BM$2,planning!D19,3)),$BM$1,0),0)</f>
        <v>0</v>
      </c>
      <c r="BN15" s="64">
        <f>IF($BO$1=FALSE,IF(ISNUMBER(SEARCH($BM$2,planning!E19,3)),$BM$1,0),0)</f>
        <v>0</v>
      </c>
      <c r="BO15" s="64">
        <f>IF($BO$1=FALSE,IF(ISNUMBER(SEARCH($BM$2,planning!F19,3)),$BM$1,0),0)</f>
        <v>0</v>
      </c>
      <c r="BP15" s="64">
        <f>IF($BO$1=FALSE,IF(ISNUMBER(SEARCH($BM$2,planning!G19,3)),$BM$1,0),0)</f>
        <v>0</v>
      </c>
      <c r="BQ15" s="64">
        <f>IF($BO$1=FALSE,IF(ISNUMBER(SEARCH($BM$2,planning!H19,3)),$BM$1,0),0)</f>
        <v>0</v>
      </c>
      <c r="BR15" s="64">
        <f>IF($BO$1=FALSE,IF(ISNUMBER(SEARCH($BM$2,planning!I19,3)),$BM$1,0),0)</f>
        <v>0</v>
      </c>
      <c r="BS15" s="64">
        <f>IF($BO$1=FALSE,IF(ISNUMBER(SEARCH($BM$2,planning!J19,3)),$BM$1,0),0)</f>
        <v>0</v>
      </c>
      <c r="BU15" s="64">
        <f>IF($BW$1=FALSE,IF(ISNUMBER(SEARCH($BU$2,planning!D19,3)),$BU$1,0),0)</f>
        <v>0</v>
      </c>
      <c r="BV15" s="64">
        <f>IF($BW$1=FALSE,IF(ISNUMBER(SEARCH($BU$2,planning!E19,3)),$BU$1,0),0)</f>
        <v>0</v>
      </c>
      <c r="BW15" s="64">
        <f>IF($BW$1=FALSE,IF(ISNUMBER(SEARCH($BU$2,planning!F19,3)),$BU$1,0),0)</f>
        <v>0</v>
      </c>
      <c r="BX15" s="64">
        <f>IF($BW$1=FALSE,IF(ISNUMBER(SEARCH($BU$2,planning!G19,3)),$BU$1,0),0)</f>
        <v>0</v>
      </c>
      <c r="BY15" s="64">
        <f>IF($BW$1=FALSE,IF(ISNUMBER(SEARCH($BU$2,planning!H19,3)),$BU$1,0),0)</f>
        <v>0</v>
      </c>
      <c r="BZ15" s="64">
        <f>IF($BW$1=FALSE,IF(ISNUMBER(SEARCH($BU$2,planning!I19,3)),$BU$1,0),0)</f>
        <v>0</v>
      </c>
      <c r="CA15" s="64">
        <f>IF($BW$1=FALSE,IF(ISNUMBER(SEARCH($BU$2,planning!J19,3)),$BU$1,0),0)</f>
        <v>0</v>
      </c>
      <c r="CC15" s="64">
        <f>IF($CE$1=FALSE,IF(ISNUMBER(SEARCH($CC$2,planning!D19,3)),$CC$1,0),0)</f>
        <v>0</v>
      </c>
      <c r="CD15" s="64">
        <f>IF($CE$1=FALSE,IF(ISNUMBER(SEARCH($CC$2,planning!E19,3)),$CC$1,0),0)</f>
        <v>0</v>
      </c>
      <c r="CE15" s="64">
        <f>IF($CE$1=FALSE,IF(ISNUMBER(SEARCH($CC$2,planning!F19,3)),$CC$1,0),0)</f>
        <v>0</v>
      </c>
      <c r="CF15" s="64">
        <f>IF($CE$1=FALSE,IF(ISNUMBER(SEARCH($CC$2,planning!G19,3)),$CC$1,0),0)</f>
        <v>0</v>
      </c>
      <c r="CG15" s="64">
        <f>IF($CE$1=FALSE,IF(ISNUMBER(SEARCH($CC$2,planning!H19,3)),$CC$1,0),0)</f>
        <v>0</v>
      </c>
      <c r="CH15" s="64">
        <f>IF($CE$1=FALSE,IF(ISNUMBER(SEARCH($CC$2,planning!I19,3)),$CC$1,0),0)</f>
        <v>0</v>
      </c>
      <c r="CI15" s="64">
        <f>IF($CE$1=FALSE,IF(ISNUMBER(SEARCH($CC$2,planning!J19,3)),$CC$1,0),0)</f>
        <v>0</v>
      </c>
    </row>
    <row r="16" spans="1:87" ht="15.75" thickBot="1" x14ac:dyDescent="0.3">
      <c r="A16" s="64">
        <f>IF($C$1=FALSE,IF(ISNUMBER(SEARCH($A$2,planning!D20,3)),$A$1,0),0)</f>
        <v>1</v>
      </c>
      <c r="B16" s="64">
        <f>IF($C$1=FALSE,IF(ISNUMBER(SEARCH($A$2,planning!E20,3)),$A$1,0),0)</f>
        <v>1</v>
      </c>
      <c r="C16" s="64">
        <f>IF($C$1=FALSE,IF(ISNUMBER(SEARCH($A$2,planning!F20,3)),$A$1,0),0)</f>
        <v>1</v>
      </c>
      <c r="D16" s="64">
        <f>IF($C$1=FALSE,IF(ISNUMBER(SEARCH($A$2,planning!G20,3)),$A$1,0),0)</f>
        <v>0</v>
      </c>
      <c r="E16" s="64">
        <f>IF($C$1=FALSE,IF(ISNUMBER(SEARCH($A$2,planning!H20,3)),$A$1,0),0)</f>
        <v>0</v>
      </c>
      <c r="F16" s="64">
        <f>IF($C$1=FALSE,IF(ISNUMBER(SEARCH($A$2,planning!I20,3)),$A$1,0),0)</f>
        <v>0</v>
      </c>
      <c r="G16" s="64">
        <f>IF($C$1=FALSE,IF(ISNUMBER(SEARCH($A$2,planning!J20,3)),$A$1,0),0)</f>
        <v>0</v>
      </c>
      <c r="I16" s="199">
        <f>IFERROR(INDEX('FM-DT'!$Z$13:$Z$24,              IF(A16+Q16+Y16+AG16+AO16+AW16+BE16+BM16+BU16+CC16&lt;11,A16+Q16+Y16+AG16+AO16+AW16+BE16+BM16+BU16+CC16,11)+1),0)</f>
        <v>36</v>
      </c>
      <c r="J16" s="199">
        <f>IFERROR(INDEX('FM-DT'!$Z$13:$Z$24,              IF(B16+R16+Z16+AH16+AP16+AX16+BF16+BN16+BV16+CD16&lt;11,B16+R16+Z16+AH16+AP16+AX16+BF16+BN16+BV16+CD16,11)+1),0)</f>
        <v>36</v>
      </c>
      <c r="K16" s="199">
        <f>IFERROR(INDEX('FM-DT'!$Z$13:$Z$24,              IF(C16+S16+AA16+AI16+AQ16+AY16+BG16+BO16+BW16+CE16&lt;11,C16+S16+AA16+AI16+AQ16+AY16+BG16+BO16+BW16+CE16,11)+1),0)</f>
        <v>36</v>
      </c>
      <c r="L16" s="199">
        <f>IFERROR(INDEX('FM-DT'!$Z$13:$Z$24,              IF(D16+T16+AB16+AJ16+AR16+AZ16+BH16+BP16+BX16+CF16&lt;11,D16+T16+AB16+AJ16+AR16+AZ16+BH16+BP16+BX16+CF16,11)+1),0)</f>
        <v>2</v>
      </c>
      <c r="M16" s="199">
        <f>IFERROR(INDEX('FM-DT'!$Z$13:$Z$24,              IF(E16+U16+AC16+AK16+AS16+BA16+BI16+BQ16+BY16+CG16&lt;11,E16+U16+AC16+AK16+AS16+BA16+BI16+BQ16+BY16+CG16,11)+1),0)</f>
        <v>2</v>
      </c>
      <c r="N16" s="199">
        <f>IFERROR(INDEX('FM-DT'!$Z$13:$Z$24,              IF(F16+V16+AD16+AL16+AT16+BB16+BJ16+BR16+BZ16+CH16&lt;11,F16+V16+AD16+AL16+AT16+BB16+BJ16+BR16+BZ16+CH16,11)+1),0)</f>
        <v>2</v>
      </c>
      <c r="O16" s="199">
        <f>IFERROR(INDEX('FM-DT'!$Z$13:$Z$24,              IF(G16+W16+AE16+AM16+AU16+BC16+BK16+BS16+CA16+CI16&lt;11,G16+W16+AE16+AM16+AU16+BC16+BK16+BS16+CA16+CI16,11)+1),0)</f>
        <v>2</v>
      </c>
      <c r="Q16" s="64">
        <f>IF($S$1=FALSE,IF(ISNUMBER(SEARCH($Q$2,planning!D20,3)),$Q$1,0),0)</f>
        <v>0</v>
      </c>
      <c r="R16" s="64">
        <f>IF($S$1=FALSE,IF(ISNUMBER(SEARCH($Q$2,planning!E20,3)),$Q$1,0),0)</f>
        <v>0</v>
      </c>
      <c r="S16" s="64">
        <f>IF($S$1=FALSE,IF(ISNUMBER(SEARCH($Q$2,planning!F20,3)),$Q$1,0),0)</f>
        <v>0</v>
      </c>
      <c r="T16" s="64">
        <f>IF($S$1=FALSE,IF(ISNUMBER(SEARCH($Q$2,planning!G20,3)),$Q$1,0),0)</f>
        <v>0</v>
      </c>
      <c r="U16" s="64">
        <f>IF($S$1=FALSE,IF(ISNUMBER(SEARCH($Q$2,planning!H20,3)),$Q$1,0),0)</f>
        <v>0</v>
      </c>
      <c r="V16" s="64">
        <f>IF($S$1=FALSE,IF(ISNUMBER(SEARCH($Q$2,planning!I20,3)),$Q$1,0),0)</f>
        <v>0</v>
      </c>
      <c r="W16" s="64">
        <f>IF($S$1=FALSE,IF(ISNUMBER(SEARCH($Q$2,planning!J20,3)),$Q$1,0),0)</f>
        <v>0</v>
      </c>
      <c r="Y16" s="64">
        <f>IF($AA$1=FALSE,IF(ISNUMBER(SEARCH($Y$2,planning!D20,3)),$Y$1,0),0)</f>
        <v>0</v>
      </c>
      <c r="Z16" s="64">
        <f>IF($AA$1=FALSE,IF(ISNUMBER(SEARCH($Y$2,planning!E20,3)),$Y$1,0),0)</f>
        <v>0</v>
      </c>
      <c r="AA16" s="64">
        <f>IF($AA$1=FALSE,IF(ISNUMBER(SEARCH($Y$2,planning!F20,3)),$Y$1,0),0)</f>
        <v>0</v>
      </c>
      <c r="AB16" s="64">
        <f>IF($AA$1=FALSE,IF(ISNUMBER(SEARCH($Y$2,planning!G20,3)),$Y$1,0),0)</f>
        <v>0</v>
      </c>
      <c r="AC16" s="64">
        <f>IF($AA$1=FALSE,IF(ISNUMBER(SEARCH($Y$2,planning!H20,3)),$Y$1,0),0)</f>
        <v>0</v>
      </c>
      <c r="AD16" s="64">
        <f>IF($AA$1=FALSE,IF(ISNUMBER(SEARCH($Y$2,planning!I20,3)),$Y$1,0),0)</f>
        <v>0</v>
      </c>
      <c r="AE16" s="64">
        <f>IF($AA$1=FALSE,IF(ISNUMBER(SEARCH($Y$2,planning!J20,3)),$Y$1,0),0)</f>
        <v>0</v>
      </c>
      <c r="AG16" s="64">
        <f>IF($AI$1=FALSE,IF(ISNUMBER(SEARCH($AG$2,planning!D20,3)),$AG$1,0),0)</f>
        <v>0</v>
      </c>
      <c r="AH16" s="64">
        <f>IF($AI$1=FALSE,IF(ISNUMBER(SEARCH($AG$2,planning!E20,3)),$AG$1,0),0)</f>
        <v>0</v>
      </c>
      <c r="AI16" s="64">
        <f>IF($AI$1=FALSE,IF(ISNUMBER(SEARCH($AG$2,planning!F20,3)),$AG$1,0),0)</f>
        <v>0</v>
      </c>
      <c r="AJ16" s="64">
        <f>IF($AI$1=FALSE,IF(ISNUMBER(SEARCH($AG$2,planning!G20,3)),$AG$1,0),0)</f>
        <v>0</v>
      </c>
      <c r="AK16" s="64">
        <f>IF($AI$1=FALSE,IF(ISNUMBER(SEARCH($AG$2,planning!H20,3)),$AG$1,0),0)</f>
        <v>0</v>
      </c>
      <c r="AL16" s="64">
        <f>IF($AI$1=FALSE,IF(ISNUMBER(SEARCH($AG$2,planning!I20,3)),$AG$1,0),0)</f>
        <v>0</v>
      </c>
      <c r="AM16" s="64">
        <f>IF($AI$1=FALSE,IF(ISNUMBER(SEARCH($AG$2,planning!J20,3)),$AG$1,0),0)</f>
        <v>0</v>
      </c>
      <c r="AO16" s="64">
        <f>IF($AQ$1=FALSE,IF(ISNUMBER(SEARCH($AO$2,planning!D20,3)),$AO$1,0),0)</f>
        <v>0</v>
      </c>
      <c r="AP16" s="64">
        <f>IF($AQ$1=FALSE,IF(ISNUMBER(SEARCH($AO$2,planning!E20,3)),$AO$1,0),0)</f>
        <v>0</v>
      </c>
      <c r="AQ16" s="64">
        <f>IF($AQ$1=FALSE,IF(ISNUMBER(SEARCH($AO$2,planning!F20,3)),$AO$1,0),0)</f>
        <v>0</v>
      </c>
      <c r="AR16" s="64">
        <f>IF($AQ$1=FALSE,IF(ISNUMBER(SEARCH($AO$2,planning!G20,3)),$AO$1,0),0)</f>
        <v>0</v>
      </c>
      <c r="AS16" s="64">
        <f>IF($AQ$1=FALSE,IF(ISNUMBER(SEARCH($AO$2,planning!H20,3)),$AO$1,0),0)</f>
        <v>0</v>
      </c>
      <c r="AT16" s="64">
        <f>IF($AQ$1=FALSE,IF(ISNUMBER(SEARCH($AO$2,planning!I20,3)),$AO$1,0),0)</f>
        <v>0</v>
      </c>
      <c r="AU16" s="64">
        <f>IF($AQ$1=FALSE,IF(ISNUMBER(SEARCH($AO$2,planning!J20,3)),$AO$1,0),0)</f>
        <v>0</v>
      </c>
      <c r="AW16" s="64">
        <f>IF($AY$1=FALSE,IF(ISNUMBER(SEARCH($AW$2,planning!D20,3)),$AW$1,0),0)</f>
        <v>0</v>
      </c>
      <c r="AX16" s="64">
        <f>IF($AY$1=FALSE,IF(ISNUMBER(SEARCH($AW$2,planning!E20,3)),$AW$1,0),0)</f>
        <v>0</v>
      </c>
      <c r="AY16" s="64">
        <f>IF($AY$1=FALSE,IF(ISNUMBER(SEARCH($AW$2,planning!F20,3)),$AW$1,0),0)</f>
        <v>0</v>
      </c>
      <c r="AZ16" s="64">
        <f>IF($AY$1=FALSE,IF(ISNUMBER(SEARCH($AW$2,planning!G20,3)),$AW$1,0),0)</f>
        <v>0</v>
      </c>
      <c r="BA16" s="64">
        <f>IF($AY$1=FALSE,IF(ISNUMBER(SEARCH($AW$2,planning!H20,3)),$AW$1,0),0)</f>
        <v>0</v>
      </c>
      <c r="BB16" s="64">
        <f>IF($AY$1=FALSE,IF(ISNUMBER(SEARCH($AW$2,planning!I20,3)),$AW$1,0),0)</f>
        <v>0</v>
      </c>
      <c r="BC16" s="64">
        <f>IF($AY$1=FALSE,IF(ISNUMBER(SEARCH($AW$2,planning!J20,3)),$AW$1,0),0)</f>
        <v>0</v>
      </c>
      <c r="BE16" s="64">
        <f>IF($BG$1=FALSE,IF(ISNUMBER(SEARCH($BE$2,planning!D20,3)),$BE$1,0),0)</f>
        <v>0</v>
      </c>
      <c r="BF16" s="64">
        <f>IF($BG$1=FALSE,IF(ISNUMBER(SEARCH($BE$2,planning!E20,3)),$BE$1,0),0)</f>
        <v>0</v>
      </c>
      <c r="BG16" s="64">
        <f>IF($BG$1=FALSE,IF(ISNUMBER(SEARCH($BE$2,planning!F20,3)),$BE$1,0),0)</f>
        <v>0</v>
      </c>
      <c r="BH16" s="64">
        <f>IF($BG$1=FALSE,IF(ISNUMBER(SEARCH($BE$2,planning!G20,3)),$BE$1,0),0)</f>
        <v>0</v>
      </c>
      <c r="BI16" s="64">
        <f>IF($BG$1=FALSE,IF(ISNUMBER(SEARCH($BE$2,planning!H20,3)),$BE$1,0),0)</f>
        <v>0</v>
      </c>
      <c r="BJ16" s="64">
        <f>IF($BG$1=FALSE,IF(ISNUMBER(SEARCH($BE$2,planning!I20,3)),$BE$1,0),0)</f>
        <v>0</v>
      </c>
      <c r="BK16" s="64">
        <f>IF($BG$1=FALSE,IF(ISNUMBER(SEARCH($BE$2,planning!J20,3)),$BE$1,0),0)</f>
        <v>0</v>
      </c>
      <c r="BM16" s="64">
        <f>IF($BO$1=FALSE,IF(ISNUMBER(SEARCH($BM$2,planning!D20,3)),$BM$1,0),0)</f>
        <v>0</v>
      </c>
      <c r="BN16" s="64">
        <f>IF($BO$1=FALSE,IF(ISNUMBER(SEARCH($BM$2,planning!E20,3)),$BM$1,0),0)</f>
        <v>0</v>
      </c>
      <c r="BO16" s="64">
        <f>IF($BO$1=FALSE,IF(ISNUMBER(SEARCH($BM$2,planning!F20,3)),$BM$1,0),0)</f>
        <v>0</v>
      </c>
      <c r="BP16" s="64">
        <f>IF($BO$1=FALSE,IF(ISNUMBER(SEARCH($BM$2,planning!G20,3)),$BM$1,0),0)</f>
        <v>0</v>
      </c>
      <c r="BQ16" s="64">
        <f>IF($BO$1=FALSE,IF(ISNUMBER(SEARCH($BM$2,planning!H20,3)),$BM$1,0),0)</f>
        <v>0</v>
      </c>
      <c r="BR16" s="64">
        <f>IF($BO$1=FALSE,IF(ISNUMBER(SEARCH($BM$2,planning!I20,3)),$BM$1,0),0)</f>
        <v>0</v>
      </c>
      <c r="BS16" s="64">
        <f>IF($BO$1=FALSE,IF(ISNUMBER(SEARCH($BM$2,planning!J20,3)),$BM$1,0),0)</f>
        <v>0</v>
      </c>
      <c r="BU16" s="64">
        <f>IF($BW$1=FALSE,IF(ISNUMBER(SEARCH($BU$2,planning!D20,3)),$BU$1,0),0)</f>
        <v>0</v>
      </c>
      <c r="BV16" s="64">
        <f>IF($BW$1=FALSE,IF(ISNUMBER(SEARCH($BU$2,planning!E20,3)),$BU$1,0),0)</f>
        <v>0</v>
      </c>
      <c r="BW16" s="64">
        <f>IF($BW$1=FALSE,IF(ISNUMBER(SEARCH($BU$2,planning!F20,3)),$BU$1,0),0)</f>
        <v>0</v>
      </c>
      <c r="BX16" s="64">
        <f>IF($BW$1=FALSE,IF(ISNUMBER(SEARCH($BU$2,planning!G20,3)),$BU$1,0),0)</f>
        <v>0</v>
      </c>
      <c r="BY16" s="64">
        <f>IF($BW$1=FALSE,IF(ISNUMBER(SEARCH($BU$2,planning!H20,3)),$BU$1,0),0)</f>
        <v>0</v>
      </c>
      <c r="BZ16" s="64">
        <f>IF($BW$1=FALSE,IF(ISNUMBER(SEARCH($BU$2,planning!I20,3)),$BU$1,0),0)</f>
        <v>0</v>
      </c>
      <c r="CA16" s="64">
        <f>IF($BW$1=FALSE,IF(ISNUMBER(SEARCH($BU$2,planning!J20,3)),$BU$1,0),0)</f>
        <v>0</v>
      </c>
      <c r="CC16" s="64">
        <f>IF($CE$1=FALSE,IF(ISNUMBER(SEARCH($CC$2,planning!D20,3)),$CC$1,0),0)</f>
        <v>0</v>
      </c>
      <c r="CD16" s="64">
        <f>IF($CE$1=FALSE,IF(ISNUMBER(SEARCH($CC$2,planning!E20,3)),$CC$1,0),0)</f>
        <v>0</v>
      </c>
      <c r="CE16" s="64">
        <f>IF($CE$1=FALSE,IF(ISNUMBER(SEARCH($CC$2,planning!F20,3)),$CC$1,0),0)</f>
        <v>0</v>
      </c>
      <c r="CF16" s="64">
        <f>IF($CE$1=FALSE,IF(ISNUMBER(SEARCH($CC$2,planning!G20,3)),$CC$1,0),0)</f>
        <v>0</v>
      </c>
      <c r="CG16" s="64">
        <f>IF($CE$1=FALSE,IF(ISNUMBER(SEARCH($CC$2,planning!H20,3)),$CC$1,0),0)</f>
        <v>0</v>
      </c>
      <c r="CH16" s="64">
        <f>IF($CE$1=FALSE,IF(ISNUMBER(SEARCH($CC$2,planning!I20,3)),$CC$1,0),0)</f>
        <v>0</v>
      </c>
      <c r="CI16" s="64">
        <f>IF($CE$1=FALSE,IF(ISNUMBER(SEARCH($CC$2,planning!J20,3)),$CC$1,0),0)</f>
        <v>0</v>
      </c>
    </row>
    <row r="17" spans="1:87" ht="15.75" thickBot="1" x14ac:dyDescent="0.3">
      <c r="A17" s="64">
        <f>IF($C$1=FALSE,IF(ISNUMBER(SEARCH($A$2,planning!D21,3)),$A$1,0),0)</f>
        <v>0</v>
      </c>
      <c r="B17" s="64">
        <f>IF($C$1=FALSE,IF(ISNUMBER(SEARCH($A$2,planning!E21,3)),$A$1,0),0)</f>
        <v>0</v>
      </c>
      <c r="C17" s="64">
        <f>IF($C$1=FALSE,IF(ISNUMBER(SEARCH($A$2,planning!F21,3)),$A$1,0),0)</f>
        <v>0</v>
      </c>
      <c r="D17" s="64">
        <f>IF($C$1=FALSE,IF(ISNUMBER(SEARCH($A$2,planning!G21,3)),$A$1,0),0)</f>
        <v>0</v>
      </c>
      <c r="E17" s="64">
        <f>IF($C$1=FALSE,IF(ISNUMBER(SEARCH($A$2,planning!H21,3)),$A$1,0),0)</f>
        <v>0</v>
      </c>
      <c r="F17" s="64">
        <f>IF($C$1=FALSE,IF(ISNUMBER(SEARCH($A$2,planning!I21,3)),$A$1,0),0)</f>
        <v>0</v>
      </c>
      <c r="G17" s="64">
        <f>IF($C$1=FALSE,IF(ISNUMBER(SEARCH($A$2,planning!J21,3)),$A$1,0),0)</f>
        <v>0</v>
      </c>
      <c r="I17" s="199">
        <f>IFERROR(INDEX('FM-DT'!$Z$13:$Z$24,              IF(A17+Q17+Y17+AG17+AO17+AW17+BE17+BM17+BU17+CC17&lt;11,A17+Q17+Y17+AG17+AO17+AW17+BE17+BM17+BU17+CC17,11)+1),0)</f>
        <v>2</v>
      </c>
      <c r="J17" s="199">
        <f>IFERROR(INDEX('FM-DT'!$Z$13:$Z$24,              IF(B17+R17+Z17+AH17+AP17+AX17+BF17+BN17+BV17+CD17&lt;11,B17+R17+Z17+AH17+AP17+AX17+BF17+BN17+BV17+CD17,11)+1),0)</f>
        <v>2</v>
      </c>
      <c r="K17" s="199">
        <f>IFERROR(INDEX('FM-DT'!$Z$13:$Z$24,              IF(C17+S17+AA17+AI17+AQ17+AY17+BG17+BO17+BW17+CE17&lt;11,C17+S17+AA17+AI17+AQ17+AY17+BG17+BO17+BW17+CE17,11)+1),0)</f>
        <v>2</v>
      </c>
      <c r="L17" s="199">
        <f>IFERROR(INDEX('FM-DT'!$Z$13:$Z$24,              IF(D17+T17+AB17+AJ17+AR17+AZ17+BH17+BP17+BX17+CF17&lt;11,D17+T17+AB17+AJ17+AR17+AZ17+BH17+BP17+BX17+CF17,11)+1),0)</f>
        <v>2</v>
      </c>
      <c r="M17" s="199">
        <f>IFERROR(INDEX('FM-DT'!$Z$13:$Z$24,              IF(E17+U17+AC17+AK17+AS17+BA17+BI17+BQ17+BY17+CG17&lt;11,E17+U17+AC17+AK17+AS17+BA17+BI17+BQ17+BY17+CG17,11)+1),0)</f>
        <v>2</v>
      </c>
      <c r="N17" s="199">
        <f>IFERROR(INDEX('FM-DT'!$Z$13:$Z$24,              IF(F17+V17+AD17+AL17+AT17+BB17+BJ17+BR17+BZ17+CH17&lt;11,F17+V17+AD17+AL17+AT17+BB17+BJ17+BR17+BZ17+CH17,11)+1),0)</f>
        <v>2</v>
      </c>
      <c r="O17" s="199">
        <f>IFERROR(INDEX('FM-DT'!$Z$13:$Z$24,              IF(G17+W17+AE17+AM17+AU17+BC17+BK17+BS17+CA17+CI17&lt;11,G17+W17+AE17+AM17+AU17+BC17+BK17+BS17+CA17+CI17,11)+1),0)</f>
        <v>2</v>
      </c>
      <c r="Q17" s="64">
        <f>IF($S$1=FALSE,IF(ISNUMBER(SEARCH($Q$2,planning!D21,3)),$Q$1,0),0)</f>
        <v>0</v>
      </c>
      <c r="R17" s="64">
        <f>IF($S$1=FALSE,IF(ISNUMBER(SEARCH($Q$2,planning!E21,3)),$Q$1,0),0)</f>
        <v>0</v>
      </c>
      <c r="S17" s="64">
        <f>IF($S$1=FALSE,IF(ISNUMBER(SEARCH($Q$2,planning!F21,3)),$Q$1,0),0)</f>
        <v>0</v>
      </c>
      <c r="T17" s="64">
        <f>IF($S$1=FALSE,IF(ISNUMBER(SEARCH($Q$2,planning!G21,3)),$Q$1,0),0)</f>
        <v>0</v>
      </c>
      <c r="U17" s="64">
        <f>IF($S$1=FALSE,IF(ISNUMBER(SEARCH($Q$2,planning!H21,3)),$Q$1,0),0)</f>
        <v>0</v>
      </c>
      <c r="V17" s="64">
        <f>IF($S$1=FALSE,IF(ISNUMBER(SEARCH($Q$2,planning!I21,3)),$Q$1,0),0)</f>
        <v>0</v>
      </c>
      <c r="W17" s="64">
        <f>IF($S$1=FALSE,IF(ISNUMBER(SEARCH($Q$2,planning!J21,3)),$Q$1,0),0)</f>
        <v>0</v>
      </c>
      <c r="Y17" s="64">
        <f>IF($AA$1=FALSE,IF(ISNUMBER(SEARCH($Y$2,planning!D21,3)),$Y$1,0),0)</f>
        <v>0</v>
      </c>
      <c r="Z17" s="64">
        <f>IF($AA$1=FALSE,IF(ISNUMBER(SEARCH($Y$2,planning!E21,3)),$Y$1,0),0)</f>
        <v>0</v>
      </c>
      <c r="AA17" s="64">
        <f>IF($AA$1=FALSE,IF(ISNUMBER(SEARCH($Y$2,planning!F21,3)),$Y$1,0),0)</f>
        <v>0</v>
      </c>
      <c r="AB17" s="64">
        <f>IF($AA$1=FALSE,IF(ISNUMBER(SEARCH($Y$2,planning!G21,3)),$Y$1,0),0)</f>
        <v>0</v>
      </c>
      <c r="AC17" s="64">
        <f>IF($AA$1=FALSE,IF(ISNUMBER(SEARCH($Y$2,planning!H21,3)),$Y$1,0),0)</f>
        <v>0</v>
      </c>
      <c r="AD17" s="64">
        <f>IF($AA$1=FALSE,IF(ISNUMBER(SEARCH($Y$2,planning!I21,3)),$Y$1,0),0)</f>
        <v>0</v>
      </c>
      <c r="AE17" s="64">
        <f>IF($AA$1=FALSE,IF(ISNUMBER(SEARCH($Y$2,planning!J21,3)),$Y$1,0),0)</f>
        <v>0</v>
      </c>
      <c r="AG17" s="64">
        <f>IF($AI$1=FALSE,IF(ISNUMBER(SEARCH($AG$2,planning!D21,3)),$AG$1,0),0)</f>
        <v>0</v>
      </c>
      <c r="AH17" s="64">
        <f>IF($AI$1=FALSE,IF(ISNUMBER(SEARCH($AG$2,planning!E21,3)),$AG$1,0),0)</f>
        <v>0</v>
      </c>
      <c r="AI17" s="64">
        <f>IF($AI$1=FALSE,IF(ISNUMBER(SEARCH($AG$2,planning!F21,3)),$AG$1,0),0)</f>
        <v>0</v>
      </c>
      <c r="AJ17" s="64">
        <f>IF($AI$1=FALSE,IF(ISNUMBER(SEARCH($AG$2,planning!G21,3)),$AG$1,0),0)</f>
        <v>0</v>
      </c>
      <c r="AK17" s="64">
        <f>IF($AI$1=FALSE,IF(ISNUMBER(SEARCH($AG$2,planning!H21,3)),$AG$1,0),0)</f>
        <v>0</v>
      </c>
      <c r="AL17" s="64">
        <f>IF($AI$1=FALSE,IF(ISNUMBER(SEARCH($AG$2,planning!I21,3)),$AG$1,0),0)</f>
        <v>0</v>
      </c>
      <c r="AM17" s="64">
        <f>IF($AI$1=FALSE,IF(ISNUMBER(SEARCH($AG$2,planning!J21,3)),$AG$1,0),0)</f>
        <v>0</v>
      </c>
      <c r="AO17" s="64">
        <f>IF($AQ$1=FALSE,IF(ISNUMBER(SEARCH($AO$2,planning!D21,3)),$AO$1,0),0)</f>
        <v>0</v>
      </c>
      <c r="AP17" s="64">
        <f>IF($AQ$1=FALSE,IF(ISNUMBER(SEARCH($AO$2,planning!E21,3)),$AO$1,0),0)</f>
        <v>0</v>
      </c>
      <c r="AQ17" s="64">
        <f>IF($AQ$1=FALSE,IF(ISNUMBER(SEARCH($AO$2,planning!F21,3)),$AO$1,0),0)</f>
        <v>0</v>
      </c>
      <c r="AR17" s="64">
        <f>IF($AQ$1=FALSE,IF(ISNUMBER(SEARCH($AO$2,planning!G21,3)),$AO$1,0),0)</f>
        <v>0</v>
      </c>
      <c r="AS17" s="64">
        <f>IF($AQ$1=FALSE,IF(ISNUMBER(SEARCH($AO$2,planning!H21,3)),$AO$1,0),0)</f>
        <v>0</v>
      </c>
      <c r="AT17" s="64">
        <f>IF($AQ$1=FALSE,IF(ISNUMBER(SEARCH($AO$2,planning!I21,3)),$AO$1,0),0)</f>
        <v>0</v>
      </c>
      <c r="AU17" s="64">
        <f>IF($AQ$1=FALSE,IF(ISNUMBER(SEARCH($AO$2,planning!J21,3)),$AO$1,0),0)</f>
        <v>0</v>
      </c>
      <c r="AW17" s="64">
        <f>IF($AY$1=FALSE,IF(ISNUMBER(SEARCH($AW$2,planning!D21,3)),$AW$1,0),0)</f>
        <v>0</v>
      </c>
      <c r="AX17" s="64">
        <f>IF($AY$1=FALSE,IF(ISNUMBER(SEARCH($AW$2,planning!E21,3)),$AW$1,0),0)</f>
        <v>0</v>
      </c>
      <c r="AY17" s="64">
        <f>IF($AY$1=FALSE,IF(ISNUMBER(SEARCH($AW$2,planning!F21,3)),$AW$1,0),0)</f>
        <v>0</v>
      </c>
      <c r="AZ17" s="64">
        <f>IF($AY$1=FALSE,IF(ISNUMBER(SEARCH($AW$2,planning!G21,3)),$AW$1,0),0)</f>
        <v>0</v>
      </c>
      <c r="BA17" s="64">
        <f>IF($AY$1=FALSE,IF(ISNUMBER(SEARCH($AW$2,planning!H21,3)),$AW$1,0),0)</f>
        <v>0</v>
      </c>
      <c r="BB17" s="64">
        <f>IF($AY$1=FALSE,IF(ISNUMBER(SEARCH($AW$2,planning!I21,3)),$AW$1,0),0)</f>
        <v>0</v>
      </c>
      <c r="BC17" s="64">
        <f>IF($AY$1=FALSE,IF(ISNUMBER(SEARCH($AW$2,planning!J21,3)),$AW$1,0),0)</f>
        <v>0</v>
      </c>
      <c r="BE17" s="64">
        <f>IF($BG$1=FALSE,IF(ISNUMBER(SEARCH($BE$2,planning!D21,3)),$BE$1,0),0)</f>
        <v>0</v>
      </c>
      <c r="BF17" s="64">
        <f>IF($BG$1=FALSE,IF(ISNUMBER(SEARCH($BE$2,planning!E21,3)),$BE$1,0),0)</f>
        <v>0</v>
      </c>
      <c r="BG17" s="64">
        <f>IF($BG$1=FALSE,IF(ISNUMBER(SEARCH($BE$2,planning!F21,3)),$BE$1,0),0)</f>
        <v>0</v>
      </c>
      <c r="BH17" s="64">
        <f>IF($BG$1=FALSE,IF(ISNUMBER(SEARCH($BE$2,planning!G21,3)),$BE$1,0),0)</f>
        <v>0</v>
      </c>
      <c r="BI17" s="64">
        <f>IF($BG$1=FALSE,IF(ISNUMBER(SEARCH($BE$2,planning!H21,3)),$BE$1,0),0)</f>
        <v>0</v>
      </c>
      <c r="BJ17" s="64">
        <f>IF($BG$1=FALSE,IF(ISNUMBER(SEARCH($BE$2,planning!I21,3)),$BE$1,0),0)</f>
        <v>0</v>
      </c>
      <c r="BK17" s="64">
        <f>IF($BG$1=FALSE,IF(ISNUMBER(SEARCH($BE$2,planning!J21,3)),$BE$1,0),0)</f>
        <v>0</v>
      </c>
      <c r="BM17" s="64">
        <f>IF($BO$1=FALSE,IF(ISNUMBER(SEARCH($BM$2,planning!D21,3)),$BM$1,0),0)</f>
        <v>0</v>
      </c>
      <c r="BN17" s="64">
        <f>IF($BO$1=FALSE,IF(ISNUMBER(SEARCH($BM$2,planning!E21,3)),$BM$1,0),0)</f>
        <v>0</v>
      </c>
      <c r="BO17" s="64">
        <f>IF($BO$1=FALSE,IF(ISNUMBER(SEARCH($BM$2,planning!F21,3)),$BM$1,0),0)</f>
        <v>0</v>
      </c>
      <c r="BP17" s="64">
        <f>IF($BO$1=FALSE,IF(ISNUMBER(SEARCH($BM$2,planning!G21,3)),$BM$1,0),0)</f>
        <v>0</v>
      </c>
      <c r="BQ17" s="64">
        <f>IF($BO$1=FALSE,IF(ISNUMBER(SEARCH($BM$2,planning!H21,3)),$BM$1,0),0)</f>
        <v>0</v>
      </c>
      <c r="BR17" s="64">
        <f>IF($BO$1=FALSE,IF(ISNUMBER(SEARCH($BM$2,planning!I21,3)),$BM$1,0),0)</f>
        <v>0</v>
      </c>
      <c r="BS17" s="64">
        <f>IF($BO$1=FALSE,IF(ISNUMBER(SEARCH($BM$2,planning!J21,3)),$BM$1,0),0)</f>
        <v>0</v>
      </c>
      <c r="BU17" s="64">
        <f>IF($BW$1=FALSE,IF(ISNUMBER(SEARCH($BU$2,planning!D21,3)),$BU$1,0),0)</f>
        <v>0</v>
      </c>
      <c r="BV17" s="64">
        <f>IF($BW$1=FALSE,IF(ISNUMBER(SEARCH($BU$2,planning!E21,3)),$BU$1,0),0)</f>
        <v>0</v>
      </c>
      <c r="BW17" s="64">
        <f>IF($BW$1=FALSE,IF(ISNUMBER(SEARCH($BU$2,planning!F21,3)),$BU$1,0),0)</f>
        <v>0</v>
      </c>
      <c r="BX17" s="64">
        <f>IF($BW$1=FALSE,IF(ISNUMBER(SEARCH($BU$2,planning!G21,3)),$BU$1,0),0)</f>
        <v>0</v>
      </c>
      <c r="BY17" s="64">
        <f>IF($BW$1=FALSE,IF(ISNUMBER(SEARCH($BU$2,planning!H21,3)),$BU$1,0),0)</f>
        <v>0</v>
      </c>
      <c r="BZ17" s="64">
        <f>IF($BW$1=FALSE,IF(ISNUMBER(SEARCH($BU$2,planning!I21,3)),$BU$1,0),0)</f>
        <v>0</v>
      </c>
      <c r="CA17" s="64">
        <f>IF($BW$1=FALSE,IF(ISNUMBER(SEARCH($BU$2,planning!J21,3)),$BU$1,0),0)</f>
        <v>0</v>
      </c>
      <c r="CC17" s="64">
        <f>IF($CE$1=FALSE,IF(ISNUMBER(SEARCH($CC$2,planning!D21,3)),$CC$1,0),0)</f>
        <v>0</v>
      </c>
      <c r="CD17" s="64">
        <f>IF($CE$1=FALSE,IF(ISNUMBER(SEARCH($CC$2,planning!E21,3)),$CC$1,0),0)</f>
        <v>0</v>
      </c>
      <c r="CE17" s="64">
        <f>IF($CE$1=FALSE,IF(ISNUMBER(SEARCH($CC$2,planning!F21,3)),$CC$1,0),0)</f>
        <v>0</v>
      </c>
      <c r="CF17" s="64">
        <f>IF($CE$1=FALSE,IF(ISNUMBER(SEARCH($CC$2,planning!G21,3)),$CC$1,0),0)</f>
        <v>0</v>
      </c>
      <c r="CG17" s="64">
        <f>IF($CE$1=FALSE,IF(ISNUMBER(SEARCH($CC$2,planning!H21,3)),$CC$1,0),0)</f>
        <v>0</v>
      </c>
      <c r="CH17" s="64">
        <f>IF($CE$1=FALSE,IF(ISNUMBER(SEARCH($CC$2,planning!I21,3)),$CC$1,0),0)</f>
        <v>0</v>
      </c>
      <c r="CI17" s="64">
        <f>IF($CE$1=FALSE,IF(ISNUMBER(SEARCH($CC$2,planning!J21,3)),$CC$1,0),0)</f>
        <v>0</v>
      </c>
    </row>
    <row r="18" spans="1:87" ht="15.75" thickBot="1" x14ac:dyDescent="0.3">
      <c r="A18" s="64">
        <f>IF($C$1=FALSE,IF(ISNUMBER(SEARCH($A$2,planning!D22,3)),$A$1,0),0)</f>
        <v>0</v>
      </c>
      <c r="B18" s="64">
        <f>IF($C$1=FALSE,IF(ISNUMBER(SEARCH($A$2,planning!E22,3)),$A$1,0),0)</f>
        <v>0</v>
      </c>
      <c r="C18" s="64">
        <f>IF($C$1=FALSE,IF(ISNUMBER(SEARCH($A$2,planning!F22,3)),$A$1,0),0)</f>
        <v>0</v>
      </c>
      <c r="D18" s="64">
        <f>IF($C$1=FALSE,IF(ISNUMBER(SEARCH($A$2,planning!G22,3)),$A$1,0),0)</f>
        <v>0</v>
      </c>
      <c r="E18" s="64">
        <f>IF($C$1=FALSE,IF(ISNUMBER(SEARCH($A$2,planning!H22,3)),$A$1,0),0)</f>
        <v>0</v>
      </c>
      <c r="F18" s="64">
        <f>IF($C$1=FALSE,IF(ISNUMBER(SEARCH($A$2,planning!I22,3)),$A$1,0),0)</f>
        <v>0</v>
      </c>
      <c r="G18" s="64">
        <f>IF($C$1=FALSE,IF(ISNUMBER(SEARCH($A$2,planning!J22,3)),$A$1,0),0)</f>
        <v>0</v>
      </c>
      <c r="I18" s="199">
        <f>IFERROR(INDEX('FM-DT'!$Z$13:$Z$24,              IF(A18+Q18+Y18+AG18+AO18+AW18+BE18+BM18+BU18+CC18&lt;11,A18+Q18+Y18+AG18+AO18+AW18+BE18+BM18+BU18+CC18,11)+1),0)</f>
        <v>2</v>
      </c>
      <c r="J18" s="199">
        <f>IFERROR(INDEX('FM-DT'!$Z$13:$Z$24,              IF(B18+R18+Z18+AH18+AP18+AX18+BF18+BN18+BV18+CD18&lt;11,B18+R18+Z18+AH18+AP18+AX18+BF18+BN18+BV18+CD18,11)+1),0)</f>
        <v>2</v>
      </c>
      <c r="K18" s="199">
        <f>IFERROR(INDEX('FM-DT'!$Z$13:$Z$24,              IF(C18+S18+AA18+AI18+AQ18+AY18+BG18+BO18+BW18+CE18&lt;11,C18+S18+AA18+AI18+AQ18+AY18+BG18+BO18+BW18+CE18,11)+1),0)</f>
        <v>2</v>
      </c>
      <c r="L18" s="199">
        <f>IFERROR(INDEX('FM-DT'!$Z$13:$Z$24,              IF(D18+T18+AB18+AJ18+AR18+AZ18+BH18+BP18+BX18+CF18&lt;11,D18+T18+AB18+AJ18+AR18+AZ18+BH18+BP18+BX18+CF18,11)+1),0)</f>
        <v>2</v>
      </c>
      <c r="M18" s="199">
        <f>IFERROR(INDEX('FM-DT'!$Z$13:$Z$24,              IF(E18+U18+AC18+AK18+AS18+BA18+BI18+BQ18+BY18+CG18&lt;11,E18+U18+AC18+AK18+AS18+BA18+BI18+BQ18+BY18+CG18,11)+1),0)</f>
        <v>2</v>
      </c>
      <c r="N18" s="199">
        <f>IFERROR(INDEX('FM-DT'!$Z$13:$Z$24,              IF(F18+V18+AD18+AL18+AT18+BB18+BJ18+BR18+BZ18+CH18&lt;11,F18+V18+AD18+AL18+AT18+BB18+BJ18+BR18+BZ18+CH18,11)+1),0)</f>
        <v>2</v>
      </c>
      <c r="O18" s="199">
        <f>IFERROR(INDEX('FM-DT'!$Z$13:$Z$24,              IF(G18+W18+AE18+AM18+AU18+BC18+BK18+BS18+CA18+CI18&lt;11,G18+W18+AE18+AM18+AU18+BC18+BK18+BS18+CA18+CI18,11)+1),0)</f>
        <v>2</v>
      </c>
      <c r="Q18" s="64">
        <f>IF($S$1=FALSE,IF(ISNUMBER(SEARCH($Q$2,planning!D22,3)),$Q$1,0),0)</f>
        <v>0</v>
      </c>
      <c r="R18" s="64">
        <f>IF($S$1=FALSE,IF(ISNUMBER(SEARCH($Q$2,planning!E22,3)),$Q$1,0),0)</f>
        <v>0</v>
      </c>
      <c r="S18" s="64">
        <f>IF($S$1=FALSE,IF(ISNUMBER(SEARCH($Q$2,planning!F22,3)),$Q$1,0),0)</f>
        <v>0</v>
      </c>
      <c r="T18" s="64">
        <f>IF($S$1=FALSE,IF(ISNUMBER(SEARCH($Q$2,planning!G22,3)),$Q$1,0),0)</f>
        <v>0</v>
      </c>
      <c r="U18" s="64">
        <f>IF($S$1=FALSE,IF(ISNUMBER(SEARCH($Q$2,planning!H22,3)),$Q$1,0),0)</f>
        <v>0</v>
      </c>
      <c r="V18" s="64">
        <f>IF($S$1=FALSE,IF(ISNUMBER(SEARCH($Q$2,planning!I22,3)),$Q$1,0),0)</f>
        <v>0</v>
      </c>
      <c r="W18" s="64">
        <f>IF($S$1=FALSE,IF(ISNUMBER(SEARCH($Q$2,planning!J22,3)),$Q$1,0),0)</f>
        <v>0</v>
      </c>
      <c r="Y18" s="64">
        <f>IF($AA$1=FALSE,IF(ISNUMBER(SEARCH($Y$2,planning!D22,3)),$Y$1,0),0)</f>
        <v>0</v>
      </c>
      <c r="Z18" s="64">
        <f>IF($AA$1=FALSE,IF(ISNUMBER(SEARCH($Y$2,planning!E22,3)),$Y$1,0),0)</f>
        <v>0</v>
      </c>
      <c r="AA18" s="64">
        <f>IF($AA$1=FALSE,IF(ISNUMBER(SEARCH($Y$2,planning!F22,3)),$Y$1,0),0)</f>
        <v>0</v>
      </c>
      <c r="AB18" s="64">
        <f>IF($AA$1=FALSE,IF(ISNUMBER(SEARCH($Y$2,planning!G22,3)),$Y$1,0),0)</f>
        <v>0</v>
      </c>
      <c r="AC18" s="64">
        <f>IF($AA$1=FALSE,IF(ISNUMBER(SEARCH($Y$2,planning!H22,3)),$Y$1,0),0)</f>
        <v>0</v>
      </c>
      <c r="AD18" s="64">
        <f>IF($AA$1=FALSE,IF(ISNUMBER(SEARCH($Y$2,planning!I22,3)),$Y$1,0),0)</f>
        <v>0</v>
      </c>
      <c r="AE18" s="64">
        <f>IF($AA$1=FALSE,IF(ISNUMBER(SEARCH($Y$2,planning!J22,3)),$Y$1,0),0)</f>
        <v>0</v>
      </c>
      <c r="AG18" s="64">
        <f>IF($AI$1=FALSE,IF(ISNUMBER(SEARCH($AG$2,planning!D22,3)),$AG$1,0),0)</f>
        <v>0</v>
      </c>
      <c r="AH18" s="64">
        <f>IF($AI$1=FALSE,IF(ISNUMBER(SEARCH($AG$2,planning!E22,3)),$AG$1,0),0)</f>
        <v>0</v>
      </c>
      <c r="AI18" s="64">
        <f>IF($AI$1=FALSE,IF(ISNUMBER(SEARCH($AG$2,planning!F22,3)),$AG$1,0),0)</f>
        <v>0</v>
      </c>
      <c r="AJ18" s="64">
        <f>IF($AI$1=FALSE,IF(ISNUMBER(SEARCH($AG$2,planning!G22,3)),$AG$1,0),0)</f>
        <v>0</v>
      </c>
      <c r="AK18" s="64">
        <f>IF($AI$1=FALSE,IF(ISNUMBER(SEARCH($AG$2,planning!H22,3)),$AG$1,0),0)</f>
        <v>0</v>
      </c>
      <c r="AL18" s="64">
        <f>IF($AI$1=FALSE,IF(ISNUMBER(SEARCH($AG$2,planning!I22,3)),$AG$1,0),0)</f>
        <v>0</v>
      </c>
      <c r="AM18" s="64">
        <f>IF($AI$1=FALSE,IF(ISNUMBER(SEARCH($AG$2,planning!J22,3)),$AG$1,0),0)</f>
        <v>0</v>
      </c>
      <c r="AO18" s="64">
        <f>IF($AQ$1=FALSE,IF(ISNUMBER(SEARCH($AO$2,planning!D22,3)),$AO$1,0),0)</f>
        <v>0</v>
      </c>
      <c r="AP18" s="64">
        <f>IF($AQ$1=FALSE,IF(ISNUMBER(SEARCH($AO$2,planning!E22,3)),$AO$1,0),0)</f>
        <v>0</v>
      </c>
      <c r="AQ18" s="64">
        <f>IF($AQ$1=FALSE,IF(ISNUMBER(SEARCH($AO$2,planning!F22,3)),$AO$1,0),0)</f>
        <v>0</v>
      </c>
      <c r="AR18" s="64">
        <f>IF($AQ$1=FALSE,IF(ISNUMBER(SEARCH($AO$2,planning!G22,3)),$AO$1,0),0)</f>
        <v>0</v>
      </c>
      <c r="AS18" s="64">
        <f>IF($AQ$1=FALSE,IF(ISNUMBER(SEARCH($AO$2,planning!H22,3)),$AO$1,0),0)</f>
        <v>0</v>
      </c>
      <c r="AT18" s="64">
        <f>IF($AQ$1=FALSE,IF(ISNUMBER(SEARCH($AO$2,planning!I22,3)),$AO$1,0),0)</f>
        <v>0</v>
      </c>
      <c r="AU18" s="64">
        <f>IF($AQ$1=FALSE,IF(ISNUMBER(SEARCH($AO$2,planning!J22,3)),$AO$1,0),0)</f>
        <v>0</v>
      </c>
      <c r="AW18" s="64">
        <f>IF($AY$1=FALSE,IF(ISNUMBER(SEARCH($AW$2,planning!D22,3)),$AW$1,0),0)</f>
        <v>0</v>
      </c>
      <c r="AX18" s="64">
        <f>IF($AY$1=FALSE,IF(ISNUMBER(SEARCH($AW$2,planning!E22,3)),$AW$1,0),0)</f>
        <v>0</v>
      </c>
      <c r="AY18" s="64">
        <f>IF($AY$1=FALSE,IF(ISNUMBER(SEARCH($AW$2,planning!F22,3)),$AW$1,0),0)</f>
        <v>0</v>
      </c>
      <c r="AZ18" s="64">
        <f>IF($AY$1=FALSE,IF(ISNUMBER(SEARCH($AW$2,planning!G22,3)),$AW$1,0),0)</f>
        <v>0</v>
      </c>
      <c r="BA18" s="64">
        <f>IF($AY$1=FALSE,IF(ISNUMBER(SEARCH($AW$2,planning!H22,3)),$AW$1,0),0)</f>
        <v>0</v>
      </c>
      <c r="BB18" s="64">
        <f>IF($AY$1=FALSE,IF(ISNUMBER(SEARCH($AW$2,planning!I22,3)),$AW$1,0),0)</f>
        <v>0</v>
      </c>
      <c r="BC18" s="64">
        <f>IF($AY$1=FALSE,IF(ISNUMBER(SEARCH($AW$2,planning!J22,3)),$AW$1,0),0)</f>
        <v>0</v>
      </c>
      <c r="BE18" s="64">
        <f>IF($BG$1=FALSE,IF(ISNUMBER(SEARCH($BE$2,planning!D22,3)),$BE$1,0),0)</f>
        <v>0</v>
      </c>
      <c r="BF18" s="64">
        <f>IF($BG$1=FALSE,IF(ISNUMBER(SEARCH($BE$2,planning!E22,3)),$BE$1,0),0)</f>
        <v>0</v>
      </c>
      <c r="BG18" s="64">
        <f>IF($BG$1=FALSE,IF(ISNUMBER(SEARCH($BE$2,planning!F22,3)),$BE$1,0),0)</f>
        <v>0</v>
      </c>
      <c r="BH18" s="64">
        <f>IF($BG$1=FALSE,IF(ISNUMBER(SEARCH($BE$2,planning!G22,3)),$BE$1,0),0)</f>
        <v>0</v>
      </c>
      <c r="BI18" s="64">
        <f>IF($BG$1=FALSE,IF(ISNUMBER(SEARCH($BE$2,planning!H22,3)),$BE$1,0),0)</f>
        <v>0</v>
      </c>
      <c r="BJ18" s="64">
        <f>IF($BG$1=FALSE,IF(ISNUMBER(SEARCH($BE$2,planning!I22,3)),$BE$1,0),0)</f>
        <v>0</v>
      </c>
      <c r="BK18" s="64">
        <f>IF($BG$1=FALSE,IF(ISNUMBER(SEARCH($BE$2,planning!J22,3)),$BE$1,0),0)</f>
        <v>0</v>
      </c>
      <c r="BM18" s="64">
        <f>IF($BO$1=FALSE,IF(ISNUMBER(SEARCH($BM$2,planning!D22,3)),$BM$1,0),0)</f>
        <v>0</v>
      </c>
      <c r="BN18" s="64">
        <f>IF($BO$1=FALSE,IF(ISNUMBER(SEARCH($BM$2,planning!E22,3)),$BM$1,0),0)</f>
        <v>0</v>
      </c>
      <c r="BO18" s="64">
        <f>IF($BO$1=FALSE,IF(ISNUMBER(SEARCH($BM$2,planning!F22,3)),$BM$1,0),0)</f>
        <v>0</v>
      </c>
      <c r="BP18" s="64">
        <f>IF($BO$1=FALSE,IF(ISNUMBER(SEARCH($BM$2,planning!G22,3)),$BM$1,0),0)</f>
        <v>0</v>
      </c>
      <c r="BQ18" s="64">
        <f>IF($BO$1=FALSE,IF(ISNUMBER(SEARCH($BM$2,planning!H22,3)),$BM$1,0),0)</f>
        <v>0</v>
      </c>
      <c r="BR18" s="64">
        <f>IF($BO$1=FALSE,IF(ISNUMBER(SEARCH($BM$2,planning!I22,3)),$BM$1,0),0)</f>
        <v>0</v>
      </c>
      <c r="BS18" s="64">
        <f>IF($BO$1=FALSE,IF(ISNUMBER(SEARCH($BM$2,planning!J22,3)),$BM$1,0),0)</f>
        <v>0</v>
      </c>
      <c r="BU18" s="64">
        <f>IF($BW$1=FALSE,IF(ISNUMBER(SEARCH($BU$2,planning!D22,3)),$BU$1,0),0)</f>
        <v>0</v>
      </c>
      <c r="BV18" s="64">
        <f>IF($BW$1=FALSE,IF(ISNUMBER(SEARCH($BU$2,planning!E22,3)),$BU$1,0),0)</f>
        <v>0</v>
      </c>
      <c r="BW18" s="64">
        <f>IF($BW$1=FALSE,IF(ISNUMBER(SEARCH($BU$2,planning!F22,3)),$BU$1,0),0)</f>
        <v>0</v>
      </c>
      <c r="BX18" s="64">
        <f>IF($BW$1=FALSE,IF(ISNUMBER(SEARCH($BU$2,planning!G22,3)),$BU$1,0),0)</f>
        <v>0</v>
      </c>
      <c r="BY18" s="64">
        <f>IF($BW$1=FALSE,IF(ISNUMBER(SEARCH($BU$2,planning!H22,3)),$BU$1,0),0)</f>
        <v>0</v>
      </c>
      <c r="BZ18" s="64">
        <f>IF($BW$1=FALSE,IF(ISNUMBER(SEARCH($BU$2,planning!I22,3)),$BU$1,0),0)</f>
        <v>0</v>
      </c>
      <c r="CA18" s="64">
        <f>IF($BW$1=FALSE,IF(ISNUMBER(SEARCH($BU$2,planning!J22,3)),$BU$1,0),0)</f>
        <v>0</v>
      </c>
      <c r="CC18" s="64">
        <f>IF($CE$1=FALSE,IF(ISNUMBER(SEARCH($CC$2,planning!D22,3)),$CC$1,0),0)</f>
        <v>0</v>
      </c>
      <c r="CD18" s="64">
        <f>IF($CE$1=FALSE,IF(ISNUMBER(SEARCH($CC$2,planning!E22,3)),$CC$1,0),0)</f>
        <v>0</v>
      </c>
      <c r="CE18" s="64">
        <f>IF($CE$1=FALSE,IF(ISNUMBER(SEARCH($CC$2,planning!F22,3)),$CC$1,0),0)</f>
        <v>0</v>
      </c>
      <c r="CF18" s="64">
        <f>IF($CE$1=FALSE,IF(ISNUMBER(SEARCH($CC$2,planning!G22,3)),$CC$1,0),0)</f>
        <v>0</v>
      </c>
      <c r="CG18" s="64">
        <f>IF($CE$1=FALSE,IF(ISNUMBER(SEARCH($CC$2,planning!H22,3)),$CC$1,0),0)</f>
        <v>0</v>
      </c>
      <c r="CH18" s="64">
        <f>IF($CE$1=FALSE,IF(ISNUMBER(SEARCH($CC$2,planning!I22,3)),$CC$1,0),0)</f>
        <v>0</v>
      </c>
      <c r="CI18" s="64">
        <f>IF($CE$1=FALSE,IF(ISNUMBER(SEARCH($CC$2,planning!J22,3)),$CC$1,0),0)</f>
        <v>0</v>
      </c>
    </row>
    <row r="19" spans="1:87" ht="15.75" thickBot="1" x14ac:dyDescent="0.3">
      <c r="A19" s="64">
        <f>IF($C$1=FALSE,IF(ISNUMBER(SEARCH($A$2,planning!D23,3)),$A$1,0),0)</f>
        <v>0</v>
      </c>
      <c r="B19" s="64">
        <f>IF($C$1=FALSE,IF(ISNUMBER(SEARCH($A$2,planning!E23,3)),$A$1,0),0)</f>
        <v>0</v>
      </c>
      <c r="C19" s="64">
        <f>IF($C$1=FALSE,IF(ISNUMBER(SEARCH($A$2,planning!F23,3)),$A$1,0),0)</f>
        <v>0</v>
      </c>
      <c r="D19" s="64">
        <f>IF($C$1=FALSE,IF(ISNUMBER(SEARCH($A$2,planning!G23,3)),$A$1,0),0)</f>
        <v>0</v>
      </c>
      <c r="E19" s="64">
        <f>IF($C$1=FALSE,IF(ISNUMBER(SEARCH($A$2,planning!H23,3)),$A$1,0),0)</f>
        <v>0</v>
      </c>
      <c r="F19" s="64">
        <f>IF($C$1=FALSE,IF(ISNUMBER(SEARCH($A$2,planning!I23,3)),$A$1,0),0)</f>
        <v>0</v>
      </c>
      <c r="G19" s="64">
        <f>IF($C$1=FALSE,IF(ISNUMBER(SEARCH($A$2,planning!J23,3)),$A$1,0),0)</f>
        <v>0</v>
      </c>
      <c r="I19" s="199">
        <f>IFERROR(INDEX('FM-DT'!$Z$13:$Z$24,              IF(A19+Q19+Y19+AG19+AO19+AW19+BE19+BM19+BU19+CC19&lt;11,A19+Q19+Y19+AG19+AO19+AW19+BE19+BM19+BU19+CC19,11)+1),0)</f>
        <v>2</v>
      </c>
      <c r="J19" s="199">
        <f>IFERROR(INDEX('FM-DT'!$Z$13:$Z$24,              IF(B19+R19+Z19+AH19+AP19+AX19+BF19+BN19+BV19+CD19&lt;11,B19+R19+Z19+AH19+AP19+AX19+BF19+BN19+BV19+CD19,11)+1),0)</f>
        <v>2</v>
      </c>
      <c r="K19" s="199">
        <f>IFERROR(INDEX('FM-DT'!$Z$13:$Z$24,              IF(C19+S19+AA19+AI19+AQ19+AY19+BG19+BO19+BW19+CE19&lt;11,C19+S19+AA19+AI19+AQ19+AY19+BG19+BO19+BW19+CE19,11)+1),0)</f>
        <v>2</v>
      </c>
      <c r="L19" s="199">
        <f>IFERROR(INDEX('FM-DT'!$Z$13:$Z$24,              IF(D19+T19+AB19+AJ19+AR19+AZ19+BH19+BP19+BX19+CF19&lt;11,D19+T19+AB19+AJ19+AR19+AZ19+BH19+BP19+BX19+CF19,11)+1),0)</f>
        <v>2</v>
      </c>
      <c r="M19" s="199">
        <f>IFERROR(INDEX('FM-DT'!$Z$13:$Z$24,              IF(E19+U19+AC19+AK19+AS19+BA19+BI19+BQ19+BY19+CG19&lt;11,E19+U19+AC19+AK19+AS19+BA19+BI19+BQ19+BY19+CG19,11)+1),0)</f>
        <v>2</v>
      </c>
      <c r="N19" s="199">
        <f>IFERROR(INDEX('FM-DT'!$Z$13:$Z$24,              IF(F19+V19+AD19+AL19+AT19+BB19+BJ19+BR19+BZ19+CH19&lt;11,F19+V19+AD19+AL19+AT19+BB19+BJ19+BR19+BZ19+CH19,11)+1),0)</f>
        <v>2</v>
      </c>
      <c r="O19" s="199">
        <f>IFERROR(INDEX('FM-DT'!$Z$13:$Z$24,              IF(G19+W19+AE19+AM19+AU19+BC19+BK19+BS19+CA19+CI19&lt;11,G19+W19+AE19+AM19+AU19+BC19+BK19+BS19+CA19+CI19,11)+1),0)</f>
        <v>2</v>
      </c>
      <c r="Q19" s="64">
        <f>IF($S$1=FALSE,IF(ISNUMBER(SEARCH($Q$2,planning!D23,3)),$Q$1,0),0)</f>
        <v>0</v>
      </c>
      <c r="R19" s="64">
        <f>IF($S$1=FALSE,IF(ISNUMBER(SEARCH($Q$2,planning!E23,3)),$Q$1,0),0)</f>
        <v>0</v>
      </c>
      <c r="S19" s="64">
        <f>IF($S$1=FALSE,IF(ISNUMBER(SEARCH($Q$2,planning!F23,3)),$Q$1,0),0)</f>
        <v>0</v>
      </c>
      <c r="T19" s="64">
        <f>IF($S$1=FALSE,IF(ISNUMBER(SEARCH($Q$2,planning!G23,3)),$Q$1,0),0)</f>
        <v>0</v>
      </c>
      <c r="U19" s="64">
        <f>IF($S$1=FALSE,IF(ISNUMBER(SEARCH($Q$2,planning!H23,3)),$Q$1,0),0)</f>
        <v>0</v>
      </c>
      <c r="V19" s="64">
        <f>IF($S$1=FALSE,IF(ISNUMBER(SEARCH($Q$2,planning!I23,3)),$Q$1,0),0)</f>
        <v>0</v>
      </c>
      <c r="W19" s="64">
        <f>IF($S$1=FALSE,IF(ISNUMBER(SEARCH($Q$2,planning!J23,3)),$Q$1,0),0)</f>
        <v>0</v>
      </c>
      <c r="Y19" s="64">
        <f>IF($AA$1=FALSE,IF(ISNUMBER(SEARCH($Y$2,planning!D23,3)),$Y$1,0),0)</f>
        <v>0</v>
      </c>
      <c r="Z19" s="64">
        <f>IF($AA$1=FALSE,IF(ISNUMBER(SEARCH($Y$2,planning!E23,3)),$Y$1,0),0)</f>
        <v>0</v>
      </c>
      <c r="AA19" s="64">
        <f>IF($AA$1=FALSE,IF(ISNUMBER(SEARCH($Y$2,planning!F23,3)),$Y$1,0),0)</f>
        <v>0</v>
      </c>
      <c r="AB19" s="64">
        <f>IF($AA$1=FALSE,IF(ISNUMBER(SEARCH($Y$2,planning!G23,3)),$Y$1,0),0)</f>
        <v>0</v>
      </c>
      <c r="AC19" s="64">
        <f>IF($AA$1=FALSE,IF(ISNUMBER(SEARCH($Y$2,planning!H23,3)),$Y$1,0),0)</f>
        <v>0</v>
      </c>
      <c r="AD19" s="64">
        <f>IF($AA$1=FALSE,IF(ISNUMBER(SEARCH($Y$2,planning!I23,3)),$Y$1,0),0)</f>
        <v>0</v>
      </c>
      <c r="AE19" s="64">
        <f>IF($AA$1=FALSE,IF(ISNUMBER(SEARCH($Y$2,planning!J23,3)),$Y$1,0),0)</f>
        <v>0</v>
      </c>
      <c r="AG19" s="64">
        <f>IF($AI$1=FALSE,IF(ISNUMBER(SEARCH($AG$2,planning!D23,3)),$AG$1,0),0)</f>
        <v>0</v>
      </c>
      <c r="AH19" s="64">
        <f>IF($AI$1=FALSE,IF(ISNUMBER(SEARCH($AG$2,planning!E23,3)),$AG$1,0),0)</f>
        <v>0</v>
      </c>
      <c r="AI19" s="64">
        <f>IF($AI$1=FALSE,IF(ISNUMBER(SEARCH($AG$2,planning!F23,3)),$AG$1,0),0)</f>
        <v>0</v>
      </c>
      <c r="AJ19" s="64">
        <f>IF($AI$1=FALSE,IF(ISNUMBER(SEARCH($AG$2,planning!G23,3)),$AG$1,0),0)</f>
        <v>0</v>
      </c>
      <c r="AK19" s="64">
        <f>IF($AI$1=FALSE,IF(ISNUMBER(SEARCH($AG$2,planning!H23,3)),$AG$1,0),0)</f>
        <v>0</v>
      </c>
      <c r="AL19" s="64">
        <f>IF($AI$1=FALSE,IF(ISNUMBER(SEARCH($AG$2,planning!I23,3)),$AG$1,0),0)</f>
        <v>0</v>
      </c>
      <c r="AM19" s="64">
        <f>IF($AI$1=FALSE,IF(ISNUMBER(SEARCH($AG$2,planning!J23,3)),$AG$1,0),0)</f>
        <v>0</v>
      </c>
      <c r="AO19" s="64">
        <f>IF($AQ$1=FALSE,IF(ISNUMBER(SEARCH($AO$2,planning!D23,3)),$AO$1,0),0)</f>
        <v>0</v>
      </c>
      <c r="AP19" s="64">
        <f>IF($AQ$1=FALSE,IF(ISNUMBER(SEARCH($AO$2,planning!E23,3)),$AO$1,0),0)</f>
        <v>0</v>
      </c>
      <c r="AQ19" s="64">
        <f>IF($AQ$1=FALSE,IF(ISNUMBER(SEARCH($AO$2,planning!F23,3)),$AO$1,0),0)</f>
        <v>0</v>
      </c>
      <c r="AR19" s="64">
        <f>IF($AQ$1=FALSE,IF(ISNUMBER(SEARCH($AO$2,planning!G23,3)),$AO$1,0),0)</f>
        <v>0</v>
      </c>
      <c r="AS19" s="64">
        <f>IF($AQ$1=FALSE,IF(ISNUMBER(SEARCH($AO$2,planning!H23,3)),$AO$1,0),0)</f>
        <v>0</v>
      </c>
      <c r="AT19" s="64">
        <f>IF($AQ$1=FALSE,IF(ISNUMBER(SEARCH($AO$2,planning!I23,3)),$AO$1,0),0)</f>
        <v>0</v>
      </c>
      <c r="AU19" s="64">
        <f>IF($AQ$1=FALSE,IF(ISNUMBER(SEARCH($AO$2,planning!J23,3)),$AO$1,0),0)</f>
        <v>0</v>
      </c>
      <c r="AW19" s="64">
        <f>IF($AY$1=FALSE,IF(ISNUMBER(SEARCH($AW$2,planning!D23,3)),$AW$1,0),0)</f>
        <v>0</v>
      </c>
      <c r="AX19" s="64">
        <f>IF($AY$1=FALSE,IF(ISNUMBER(SEARCH($AW$2,planning!E23,3)),$AW$1,0),0)</f>
        <v>0</v>
      </c>
      <c r="AY19" s="64">
        <f>IF($AY$1=FALSE,IF(ISNUMBER(SEARCH($AW$2,planning!F23,3)),$AW$1,0),0)</f>
        <v>0</v>
      </c>
      <c r="AZ19" s="64">
        <f>IF($AY$1=FALSE,IF(ISNUMBER(SEARCH($AW$2,planning!G23,3)),$AW$1,0),0)</f>
        <v>0</v>
      </c>
      <c r="BA19" s="64">
        <f>IF($AY$1=FALSE,IF(ISNUMBER(SEARCH($AW$2,planning!H23,3)),$AW$1,0),0)</f>
        <v>0</v>
      </c>
      <c r="BB19" s="64">
        <f>IF($AY$1=FALSE,IF(ISNUMBER(SEARCH($AW$2,planning!I23,3)),$AW$1,0),0)</f>
        <v>0</v>
      </c>
      <c r="BC19" s="64">
        <f>IF($AY$1=FALSE,IF(ISNUMBER(SEARCH($AW$2,planning!J23,3)),$AW$1,0),0)</f>
        <v>0</v>
      </c>
      <c r="BE19" s="64">
        <f>IF($BG$1=FALSE,IF(ISNUMBER(SEARCH($BE$2,planning!D23,3)),$BE$1,0),0)</f>
        <v>0</v>
      </c>
      <c r="BF19" s="64">
        <f>IF($BG$1=FALSE,IF(ISNUMBER(SEARCH($BE$2,planning!E23,3)),$BE$1,0),0)</f>
        <v>0</v>
      </c>
      <c r="BG19" s="64">
        <f>IF($BG$1=FALSE,IF(ISNUMBER(SEARCH($BE$2,planning!F23,3)),$BE$1,0),0)</f>
        <v>0</v>
      </c>
      <c r="BH19" s="64">
        <f>IF($BG$1=FALSE,IF(ISNUMBER(SEARCH($BE$2,planning!G23,3)),$BE$1,0),0)</f>
        <v>0</v>
      </c>
      <c r="BI19" s="64">
        <f>IF($BG$1=FALSE,IF(ISNUMBER(SEARCH($BE$2,planning!H23,3)),$BE$1,0),0)</f>
        <v>0</v>
      </c>
      <c r="BJ19" s="64">
        <f>IF($BG$1=FALSE,IF(ISNUMBER(SEARCH($BE$2,planning!I23,3)),$BE$1,0),0)</f>
        <v>0</v>
      </c>
      <c r="BK19" s="64">
        <f>IF($BG$1=FALSE,IF(ISNUMBER(SEARCH($BE$2,planning!J23,3)),$BE$1,0),0)</f>
        <v>0</v>
      </c>
      <c r="BM19" s="64">
        <f>IF($BO$1=FALSE,IF(ISNUMBER(SEARCH($BM$2,planning!D23,3)),$BM$1,0),0)</f>
        <v>0</v>
      </c>
      <c r="BN19" s="64">
        <f>IF($BO$1=FALSE,IF(ISNUMBER(SEARCH($BM$2,planning!E23,3)),$BM$1,0),0)</f>
        <v>0</v>
      </c>
      <c r="BO19" s="64">
        <f>IF($BO$1=FALSE,IF(ISNUMBER(SEARCH($BM$2,planning!F23,3)),$BM$1,0),0)</f>
        <v>0</v>
      </c>
      <c r="BP19" s="64">
        <f>IF($BO$1=FALSE,IF(ISNUMBER(SEARCH($BM$2,planning!G23,3)),$BM$1,0),0)</f>
        <v>0</v>
      </c>
      <c r="BQ19" s="64">
        <f>IF($BO$1=FALSE,IF(ISNUMBER(SEARCH($BM$2,planning!H23,3)),$BM$1,0),0)</f>
        <v>0</v>
      </c>
      <c r="BR19" s="64">
        <f>IF($BO$1=FALSE,IF(ISNUMBER(SEARCH($BM$2,planning!I23,3)),$BM$1,0),0)</f>
        <v>0</v>
      </c>
      <c r="BS19" s="64">
        <f>IF($BO$1=FALSE,IF(ISNUMBER(SEARCH($BM$2,planning!J23,3)),$BM$1,0),0)</f>
        <v>0</v>
      </c>
      <c r="BU19" s="64">
        <f>IF($BW$1=FALSE,IF(ISNUMBER(SEARCH($BU$2,planning!D23,3)),$BU$1,0),0)</f>
        <v>0</v>
      </c>
      <c r="BV19" s="64">
        <f>IF($BW$1=FALSE,IF(ISNUMBER(SEARCH($BU$2,planning!E23,3)),$BU$1,0),0)</f>
        <v>0</v>
      </c>
      <c r="BW19" s="64">
        <f>IF($BW$1=FALSE,IF(ISNUMBER(SEARCH($BU$2,planning!F23,3)),$BU$1,0),0)</f>
        <v>0</v>
      </c>
      <c r="BX19" s="64">
        <f>IF($BW$1=FALSE,IF(ISNUMBER(SEARCH($BU$2,planning!G23,3)),$BU$1,0),0)</f>
        <v>0</v>
      </c>
      <c r="BY19" s="64">
        <f>IF($BW$1=FALSE,IF(ISNUMBER(SEARCH($BU$2,planning!H23,3)),$BU$1,0),0)</f>
        <v>0</v>
      </c>
      <c r="BZ19" s="64">
        <f>IF($BW$1=FALSE,IF(ISNUMBER(SEARCH($BU$2,planning!I23,3)),$BU$1,0),0)</f>
        <v>0</v>
      </c>
      <c r="CA19" s="64">
        <f>IF($BW$1=FALSE,IF(ISNUMBER(SEARCH($BU$2,planning!J23,3)),$BU$1,0),0)</f>
        <v>0</v>
      </c>
      <c r="CC19" s="64">
        <f>IF($CE$1=FALSE,IF(ISNUMBER(SEARCH($CC$2,planning!D23,3)),$CC$1,0),0)</f>
        <v>0</v>
      </c>
      <c r="CD19" s="64">
        <f>IF($CE$1=FALSE,IF(ISNUMBER(SEARCH($CC$2,planning!E23,3)),$CC$1,0),0)</f>
        <v>0</v>
      </c>
      <c r="CE19" s="64">
        <f>IF($CE$1=FALSE,IF(ISNUMBER(SEARCH($CC$2,planning!F23,3)),$CC$1,0),0)</f>
        <v>0</v>
      </c>
      <c r="CF19" s="64">
        <f>IF($CE$1=FALSE,IF(ISNUMBER(SEARCH($CC$2,planning!G23,3)),$CC$1,0),0)</f>
        <v>0</v>
      </c>
      <c r="CG19" s="64">
        <f>IF($CE$1=FALSE,IF(ISNUMBER(SEARCH($CC$2,planning!H23,3)),$CC$1,0),0)</f>
        <v>0</v>
      </c>
      <c r="CH19" s="64">
        <f>IF($CE$1=FALSE,IF(ISNUMBER(SEARCH($CC$2,planning!I23,3)),$CC$1,0),0)</f>
        <v>0</v>
      </c>
      <c r="CI19" s="64">
        <f>IF($CE$1=FALSE,IF(ISNUMBER(SEARCH($CC$2,planning!J23,3)),$CC$1,0),0)</f>
        <v>0</v>
      </c>
    </row>
    <row r="20" spans="1:87" ht="15.75" thickBot="1" x14ac:dyDescent="0.3">
      <c r="A20" s="64">
        <f>IF($C$1=FALSE,IF(ISNUMBER(SEARCH($A$2,planning!D24,3)),$A$1,0),0)</f>
        <v>0</v>
      </c>
      <c r="B20" s="64">
        <f>IF($C$1=FALSE,IF(ISNUMBER(SEARCH($A$2,planning!E24,3)),$A$1,0),0)</f>
        <v>0</v>
      </c>
      <c r="C20" s="64">
        <f>IF($C$1=FALSE,IF(ISNUMBER(SEARCH($A$2,planning!F24,3)),$A$1,0),0)</f>
        <v>0</v>
      </c>
      <c r="D20" s="64">
        <f>IF($C$1=FALSE,IF(ISNUMBER(SEARCH($A$2,planning!G24,3)),$A$1,0),0)</f>
        <v>0</v>
      </c>
      <c r="E20" s="64">
        <f>IF($C$1=FALSE,IF(ISNUMBER(SEARCH($A$2,planning!H24,3)),$A$1,0),0)</f>
        <v>0</v>
      </c>
      <c r="F20" s="64">
        <f>IF($C$1=FALSE,IF(ISNUMBER(SEARCH($A$2,planning!I24,3)),$A$1,0),0)</f>
        <v>0</v>
      </c>
      <c r="G20" s="64">
        <f>IF($C$1=FALSE,IF(ISNUMBER(SEARCH($A$2,planning!J24,3)),$A$1,0),0)</f>
        <v>0</v>
      </c>
      <c r="I20" s="199">
        <f>IFERROR(INDEX('FM-DT'!$Z$13:$Z$24,              IF(A20+Q20+Y20+AG20+AO20+AW20+BE20+BM20+BU20+CC20&lt;11,A20+Q20+Y20+AG20+AO20+AW20+BE20+BM20+BU20+CC20,11)+1),0)</f>
        <v>2</v>
      </c>
      <c r="J20" s="199">
        <f>IFERROR(INDEX('FM-DT'!$Z$13:$Z$24,              IF(B20+R20+Z20+AH20+AP20+AX20+BF20+BN20+BV20+CD20&lt;11,B20+R20+Z20+AH20+AP20+AX20+BF20+BN20+BV20+CD20,11)+1),0)</f>
        <v>2</v>
      </c>
      <c r="K20" s="199">
        <f>IFERROR(INDEX('FM-DT'!$Z$13:$Z$24,              IF(C20+S20+AA20+AI20+AQ20+AY20+BG20+BO20+BW20+CE20&lt;11,C20+S20+AA20+AI20+AQ20+AY20+BG20+BO20+BW20+CE20,11)+1),0)</f>
        <v>2</v>
      </c>
      <c r="L20" s="199">
        <f>IFERROR(INDEX('FM-DT'!$Z$13:$Z$24,              IF(D20+T20+AB20+AJ20+AR20+AZ20+BH20+BP20+BX20+CF20&lt;11,D20+T20+AB20+AJ20+AR20+AZ20+BH20+BP20+BX20+CF20,11)+1),0)</f>
        <v>2</v>
      </c>
      <c r="M20" s="199">
        <f>IFERROR(INDEX('FM-DT'!$Z$13:$Z$24,              IF(E20+U20+AC20+AK20+AS20+BA20+BI20+BQ20+BY20+CG20&lt;11,E20+U20+AC20+AK20+AS20+BA20+BI20+BQ20+BY20+CG20,11)+1),0)</f>
        <v>2</v>
      </c>
      <c r="N20" s="199">
        <f>IFERROR(INDEX('FM-DT'!$Z$13:$Z$24,              IF(F20+V20+AD20+AL20+AT20+BB20+BJ20+BR20+BZ20+CH20&lt;11,F20+V20+AD20+AL20+AT20+BB20+BJ20+BR20+BZ20+CH20,11)+1),0)</f>
        <v>2</v>
      </c>
      <c r="O20" s="199">
        <f>IFERROR(INDEX('FM-DT'!$Z$13:$Z$24,              IF(G20+W20+AE20+AM20+AU20+BC20+BK20+BS20+CA20+CI20&lt;11,G20+W20+AE20+AM20+AU20+BC20+BK20+BS20+CA20+CI20,11)+1),0)</f>
        <v>2</v>
      </c>
      <c r="Q20" s="64">
        <f>IF($S$1=FALSE,IF(ISNUMBER(SEARCH($Q$2,planning!D24,3)),$Q$1,0),0)</f>
        <v>0</v>
      </c>
      <c r="R20" s="64">
        <f>IF($S$1=FALSE,IF(ISNUMBER(SEARCH($Q$2,planning!E24,3)),$Q$1,0),0)</f>
        <v>0</v>
      </c>
      <c r="S20" s="64">
        <f>IF($S$1=FALSE,IF(ISNUMBER(SEARCH($Q$2,planning!F24,3)),$Q$1,0),0)</f>
        <v>0</v>
      </c>
      <c r="T20" s="64">
        <f>IF($S$1=FALSE,IF(ISNUMBER(SEARCH($Q$2,planning!G24,3)),$Q$1,0),0)</f>
        <v>0</v>
      </c>
      <c r="U20" s="64">
        <f>IF($S$1=FALSE,IF(ISNUMBER(SEARCH($Q$2,planning!H24,3)),$Q$1,0),0)</f>
        <v>0</v>
      </c>
      <c r="V20" s="64">
        <f>IF($S$1=FALSE,IF(ISNUMBER(SEARCH($Q$2,planning!I24,3)),$Q$1,0),0)</f>
        <v>0</v>
      </c>
      <c r="W20" s="64">
        <f>IF($S$1=FALSE,IF(ISNUMBER(SEARCH($Q$2,planning!J24,3)),$Q$1,0),0)</f>
        <v>0</v>
      </c>
      <c r="Y20" s="64">
        <f>IF($AA$1=FALSE,IF(ISNUMBER(SEARCH($Y$2,planning!D24,3)),$Y$1,0),0)</f>
        <v>0</v>
      </c>
      <c r="Z20" s="64">
        <f>IF($AA$1=FALSE,IF(ISNUMBER(SEARCH($Y$2,planning!E24,3)),$Y$1,0),0)</f>
        <v>0</v>
      </c>
      <c r="AA20" s="64">
        <f>IF($AA$1=FALSE,IF(ISNUMBER(SEARCH($Y$2,planning!F24,3)),$Y$1,0),0)</f>
        <v>0</v>
      </c>
      <c r="AB20" s="64">
        <f>IF($AA$1=FALSE,IF(ISNUMBER(SEARCH($Y$2,planning!G24,3)),$Y$1,0),0)</f>
        <v>0</v>
      </c>
      <c r="AC20" s="64">
        <f>IF($AA$1=FALSE,IF(ISNUMBER(SEARCH($Y$2,planning!H24,3)),$Y$1,0),0)</f>
        <v>0</v>
      </c>
      <c r="AD20" s="64">
        <f>IF($AA$1=FALSE,IF(ISNUMBER(SEARCH($Y$2,planning!I24,3)),$Y$1,0),0)</f>
        <v>0</v>
      </c>
      <c r="AE20" s="64">
        <f>IF($AA$1=FALSE,IF(ISNUMBER(SEARCH($Y$2,planning!J24,3)),$Y$1,0),0)</f>
        <v>0</v>
      </c>
      <c r="AG20" s="64">
        <f>IF($AI$1=FALSE,IF(ISNUMBER(SEARCH($AG$2,planning!D24,3)),$AG$1,0),0)</f>
        <v>0</v>
      </c>
      <c r="AH20" s="64">
        <f>IF($AI$1=FALSE,IF(ISNUMBER(SEARCH($AG$2,planning!E24,3)),$AG$1,0),0)</f>
        <v>0</v>
      </c>
      <c r="AI20" s="64">
        <f>IF($AI$1=FALSE,IF(ISNUMBER(SEARCH($AG$2,planning!F24,3)),$AG$1,0),0)</f>
        <v>0</v>
      </c>
      <c r="AJ20" s="64">
        <f>IF($AI$1=FALSE,IF(ISNUMBER(SEARCH($AG$2,planning!G24,3)),$AG$1,0),0)</f>
        <v>0</v>
      </c>
      <c r="AK20" s="64">
        <f>IF($AI$1=FALSE,IF(ISNUMBER(SEARCH($AG$2,planning!H24,3)),$AG$1,0),0)</f>
        <v>0</v>
      </c>
      <c r="AL20" s="64">
        <f>IF($AI$1=FALSE,IF(ISNUMBER(SEARCH($AG$2,planning!I24,3)),$AG$1,0),0)</f>
        <v>0</v>
      </c>
      <c r="AM20" s="64">
        <f>IF($AI$1=FALSE,IF(ISNUMBER(SEARCH($AG$2,planning!J24,3)),$AG$1,0),0)</f>
        <v>0</v>
      </c>
      <c r="AO20" s="64">
        <f>IF($AQ$1=FALSE,IF(ISNUMBER(SEARCH($AO$2,planning!D24,3)),$AO$1,0),0)</f>
        <v>0</v>
      </c>
      <c r="AP20" s="64">
        <f>IF($AQ$1=FALSE,IF(ISNUMBER(SEARCH($AO$2,planning!E24,3)),$AO$1,0),0)</f>
        <v>0</v>
      </c>
      <c r="AQ20" s="64">
        <f>IF($AQ$1=FALSE,IF(ISNUMBER(SEARCH($AO$2,planning!F24,3)),$AO$1,0),0)</f>
        <v>0</v>
      </c>
      <c r="AR20" s="64">
        <f>IF($AQ$1=FALSE,IF(ISNUMBER(SEARCH($AO$2,planning!G24,3)),$AO$1,0),0)</f>
        <v>0</v>
      </c>
      <c r="AS20" s="64">
        <f>IF($AQ$1=FALSE,IF(ISNUMBER(SEARCH($AO$2,planning!H24,3)),$AO$1,0),0)</f>
        <v>0</v>
      </c>
      <c r="AT20" s="64">
        <f>IF($AQ$1=FALSE,IF(ISNUMBER(SEARCH($AO$2,planning!I24,3)),$AO$1,0),0)</f>
        <v>0</v>
      </c>
      <c r="AU20" s="64">
        <f>IF($AQ$1=FALSE,IF(ISNUMBER(SEARCH($AO$2,planning!J24,3)),$AO$1,0),0)</f>
        <v>0</v>
      </c>
      <c r="AW20" s="64">
        <f>IF($AY$1=FALSE,IF(ISNUMBER(SEARCH($AW$2,planning!D24,3)),$AW$1,0),0)</f>
        <v>0</v>
      </c>
      <c r="AX20" s="64">
        <f>IF($AY$1=FALSE,IF(ISNUMBER(SEARCH($AW$2,planning!E24,3)),$AW$1,0),0)</f>
        <v>0</v>
      </c>
      <c r="AY20" s="64">
        <f>IF($AY$1=FALSE,IF(ISNUMBER(SEARCH($AW$2,planning!F24,3)),$AW$1,0),0)</f>
        <v>0</v>
      </c>
      <c r="AZ20" s="64">
        <f>IF($AY$1=FALSE,IF(ISNUMBER(SEARCH($AW$2,planning!G24,3)),$AW$1,0),0)</f>
        <v>0</v>
      </c>
      <c r="BA20" s="64">
        <f>IF($AY$1=FALSE,IF(ISNUMBER(SEARCH($AW$2,planning!H24,3)),$AW$1,0),0)</f>
        <v>0</v>
      </c>
      <c r="BB20" s="64">
        <f>IF($AY$1=FALSE,IF(ISNUMBER(SEARCH($AW$2,planning!I24,3)),$AW$1,0),0)</f>
        <v>0</v>
      </c>
      <c r="BC20" s="64">
        <f>IF($AY$1=FALSE,IF(ISNUMBER(SEARCH($AW$2,planning!J24,3)),$AW$1,0),0)</f>
        <v>0</v>
      </c>
      <c r="BE20" s="64">
        <f>IF($BG$1=FALSE,IF(ISNUMBER(SEARCH($BE$2,planning!D24,3)),$BE$1,0),0)</f>
        <v>0</v>
      </c>
      <c r="BF20" s="64">
        <f>IF($BG$1=FALSE,IF(ISNUMBER(SEARCH($BE$2,planning!E24,3)),$BE$1,0),0)</f>
        <v>0</v>
      </c>
      <c r="BG20" s="64">
        <f>IF($BG$1=FALSE,IF(ISNUMBER(SEARCH($BE$2,planning!F24,3)),$BE$1,0),0)</f>
        <v>0</v>
      </c>
      <c r="BH20" s="64">
        <f>IF($BG$1=FALSE,IF(ISNUMBER(SEARCH($BE$2,planning!G24,3)),$BE$1,0),0)</f>
        <v>0</v>
      </c>
      <c r="BI20" s="64">
        <f>IF($BG$1=FALSE,IF(ISNUMBER(SEARCH($BE$2,planning!H24,3)),$BE$1,0),0)</f>
        <v>0</v>
      </c>
      <c r="BJ20" s="64">
        <f>IF($BG$1=FALSE,IF(ISNUMBER(SEARCH($BE$2,planning!I24,3)),$BE$1,0),0)</f>
        <v>0</v>
      </c>
      <c r="BK20" s="64">
        <f>IF($BG$1=FALSE,IF(ISNUMBER(SEARCH($BE$2,planning!J24,3)),$BE$1,0),0)</f>
        <v>0</v>
      </c>
      <c r="BM20" s="64">
        <f>IF($BO$1=FALSE,IF(ISNUMBER(SEARCH($BM$2,planning!D24,3)),$BM$1,0),0)</f>
        <v>0</v>
      </c>
      <c r="BN20" s="64">
        <f>IF($BO$1=FALSE,IF(ISNUMBER(SEARCH($BM$2,planning!E24,3)),$BM$1,0),0)</f>
        <v>0</v>
      </c>
      <c r="BO20" s="64">
        <f>IF($BO$1=FALSE,IF(ISNUMBER(SEARCH($BM$2,planning!F24,3)),$BM$1,0),0)</f>
        <v>0</v>
      </c>
      <c r="BP20" s="64">
        <f>IF($BO$1=FALSE,IF(ISNUMBER(SEARCH($BM$2,planning!G24,3)),$BM$1,0),0)</f>
        <v>0</v>
      </c>
      <c r="BQ20" s="64">
        <f>IF($BO$1=FALSE,IF(ISNUMBER(SEARCH($BM$2,planning!H24,3)),$BM$1,0),0)</f>
        <v>0</v>
      </c>
      <c r="BR20" s="64">
        <f>IF($BO$1=FALSE,IF(ISNUMBER(SEARCH($BM$2,planning!I24,3)),$BM$1,0),0)</f>
        <v>0</v>
      </c>
      <c r="BS20" s="64">
        <f>IF($BO$1=FALSE,IF(ISNUMBER(SEARCH($BM$2,planning!J24,3)),$BM$1,0),0)</f>
        <v>0</v>
      </c>
      <c r="BU20" s="64">
        <f>IF($BW$1=FALSE,IF(ISNUMBER(SEARCH($BU$2,planning!D24,3)),$BU$1,0),0)</f>
        <v>0</v>
      </c>
      <c r="BV20" s="64">
        <f>IF($BW$1=FALSE,IF(ISNUMBER(SEARCH($BU$2,planning!E24,3)),$BU$1,0),0)</f>
        <v>0</v>
      </c>
      <c r="BW20" s="64">
        <f>IF($BW$1=FALSE,IF(ISNUMBER(SEARCH($BU$2,planning!F24,3)),$BU$1,0),0)</f>
        <v>0</v>
      </c>
      <c r="BX20" s="64">
        <f>IF($BW$1=FALSE,IF(ISNUMBER(SEARCH($BU$2,planning!G24,3)),$BU$1,0),0)</f>
        <v>0</v>
      </c>
      <c r="BY20" s="64">
        <f>IF($BW$1=FALSE,IF(ISNUMBER(SEARCH($BU$2,planning!H24,3)),$BU$1,0),0)</f>
        <v>0</v>
      </c>
      <c r="BZ20" s="64">
        <f>IF($BW$1=FALSE,IF(ISNUMBER(SEARCH($BU$2,planning!I24,3)),$BU$1,0),0)</f>
        <v>0</v>
      </c>
      <c r="CA20" s="64">
        <f>IF($BW$1=FALSE,IF(ISNUMBER(SEARCH($BU$2,planning!J24,3)),$BU$1,0),0)</f>
        <v>0</v>
      </c>
      <c r="CC20" s="64">
        <f>IF($CE$1=FALSE,IF(ISNUMBER(SEARCH($CC$2,planning!D24,3)),$CC$1,0),0)</f>
        <v>0</v>
      </c>
      <c r="CD20" s="64">
        <f>IF($CE$1=FALSE,IF(ISNUMBER(SEARCH($CC$2,planning!E24,3)),$CC$1,0),0)</f>
        <v>0</v>
      </c>
      <c r="CE20" s="64">
        <f>IF($CE$1=FALSE,IF(ISNUMBER(SEARCH($CC$2,planning!F24,3)),$CC$1,0),0)</f>
        <v>0</v>
      </c>
      <c r="CF20" s="64">
        <f>IF($CE$1=FALSE,IF(ISNUMBER(SEARCH($CC$2,planning!G24,3)),$CC$1,0),0)</f>
        <v>0</v>
      </c>
      <c r="CG20" s="64">
        <f>IF($CE$1=FALSE,IF(ISNUMBER(SEARCH($CC$2,planning!H24,3)),$CC$1,0),0)</f>
        <v>0</v>
      </c>
      <c r="CH20" s="64">
        <f>IF($CE$1=FALSE,IF(ISNUMBER(SEARCH($CC$2,planning!I24,3)),$CC$1,0),0)</f>
        <v>0</v>
      </c>
      <c r="CI20" s="64">
        <f>IF($CE$1=FALSE,IF(ISNUMBER(SEARCH($CC$2,planning!J24,3)),$CC$1,0),0)</f>
        <v>0</v>
      </c>
    </row>
    <row r="21" spans="1:87" ht="15.75" thickBot="1" x14ac:dyDescent="0.3">
      <c r="A21" s="64">
        <f>IF($C$1=FALSE,IF(ISNUMBER(SEARCH($A$2,planning!D25,3)),$A$1,0),0)</f>
        <v>0</v>
      </c>
      <c r="B21" s="64">
        <f>IF($C$1=FALSE,IF(ISNUMBER(SEARCH($A$2,planning!E25,3)),$A$1,0),0)</f>
        <v>0</v>
      </c>
      <c r="C21" s="64">
        <f>IF($C$1=FALSE,IF(ISNUMBER(SEARCH($A$2,planning!F25,3)),$A$1,0),0)</f>
        <v>0</v>
      </c>
      <c r="D21" s="64">
        <f>IF($C$1=FALSE,IF(ISNUMBER(SEARCH($A$2,planning!G25,3)),$A$1,0),0)</f>
        <v>0</v>
      </c>
      <c r="E21" s="64">
        <f>IF($C$1=FALSE,IF(ISNUMBER(SEARCH($A$2,planning!H25,3)),$A$1,0),0)</f>
        <v>0</v>
      </c>
      <c r="F21" s="64">
        <f>IF($C$1=FALSE,IF(ISNUMBER(SEARCH($A$2,planning!I25,3)),$A$1,0),0)</f>
        <v>0</v>
      </c>
      <c r="G21" s="64">
        <f>IF($C$1=FALSE,IF(ISNUMBER(SEARCH($A$2,planning!J25,3)),$A$1,0),0)</f>
        <v>0</v>
      </c>
      <c r="I21" s="199">
        <f>IFERROR(INDEX('FM-DT'!$Z$13:$Z$24,              IF(A21+Q21+Y21+AG21+AO21+AW21+BE21+BM21+BU21+CC21&lt;11,A21+Q21+Y21+AG21+AO21+AW21+BE21+BM21+BU21+CC21,11)+1),0)</f>
        <v>2</v>
      </c>
      <c r="J21" s="199">
        <f>IFERROR(INDEX('FM-DT'!$Z$13:$Z$24,              IF(B21+R21+Z21+AH21+AP21+AX21+BF21+BN21+BV21+CD21&lt;11,B21+R21+Z21+AH21+AP21+AX21+BF21+BN21+BV21+CD21,11)+1),0)</f>
        <v>2</v>
      </c>
      <c r="K21" s="199">
        <f>IFERROR(INDEX('FM-DT'!$Z$13:$Z$24,              IF(C21+S21+AA21+AI21+AQ21+AY21+BG21+BO21+BW21+CE21&lt;11,C21+S21+AA21+AI21+AQ21+AY21+BG21+BO21+BW21+CE21,11)+1),0)</f>
        <v>2</v>
      </c>
      <c r="L21" s="199">
        <f>IFERROR(INDEX('FM-DT'!$Z$13:$Z$24,              IF(D21+T21+AB21+AJ21+AR21+AZ21+BH21+BP21+BX21+CF21&lt;11,D21+T21+AB21+AJ21+AR21+AZ21+BH21+BP21+BX21+CF21,11)+1),0)</f>
        <v>2</v>
      </c>
      <c r="M21" s="199">
        <f>IFERROR(INDEX('FM-DT'!$Z$13:$Z$24,              IF(E21+U21+AC21+AK21+AS21+BA21+BI21+BQ21+BY21+CG21&lt;11,E21+U21+AC21+AK21+AS21+BA21+BI21+BQ21+BY21+CG21,11)+1),0)</f>
        <v>2</v>
      </c>
      <c r="N21" s="199">
        <f>IFERROR(INDEX('FM-DT'!$Z$13:$Z$24,              IF(F21+V21+AD21+AL21+AT21+BB21+BJ21+BR21+BZ21+CH21&lt;11,F21+V21+AD21+AL21+AT21+BB21+BJ21+BR21+BZ21+CH21,11)+1),0)</f>
        <v>2</v>
      </c>
      <c r="O21" s="199">
        <f>IFERROR(INDEX('FM-DT'!$Z$13:$Z$24,              IF(G21+W21+AE21+AM21+AU21+BC21+BK21+BS21+CA21+CI21&lt;11,G21+W21+AE21+AM21+AU21+BC21+BK21+BS21+CA21+CI21,11)+1),0)</f>
        <v>2</v>
      </c>
      <c r="Q21" s="64">
        <f>IF($S$1=FALSE,IF(ISNUMBER(SEARCH($Q$2,planning!D25,3)),$Q$1,0),0)</f>
        <v>0</v>
      </c>
      <c r="R21" s="64">
        <f>IF($S$1=FALSE,IF(ISNUMBER(SEARCH($Q$2,planning!E25,3)),$Q$1,0),0)</f>
        <v>0</v>
      </c>
      <c r="S21" s="64">
        <f>IF($S$1=FALSE,IF(ISNUMBER(SEARCH($Q$2,planning!F25,3)),$Q$1,0),0)</f>
        <v>0</v>
      </c>
      <c r="T21" s="64">
        <f>IF($S$1=FALSE,IF(ISNUMBER(SEARCH($Q$2,planning!G25,3)),$Q$1,0),0)</f>
        <v>0</v>
      </c>
      <c r="U21" s="64">
        <f>IF($S$1=FALSE,IF(ISNUMBER(SEARCH($Q$2,planning!H25,3)),$Q$1,0),0)</f>
        <v>0</v>
      </c>
      <c r="V21" s="64">
        <f>IF($S$1=FALSE,IF(ISNUMBER(SEARCH($Q$2,planning!I25,3)),$Q$1,0),0)</f>
        <v>0</v>
      </c>
      <c r="W21" s="64">
        <f>IF($S$1=FALSE,IF(ISNUMBER(SEARCH($Q$2,planning!J25,3)),$Q$1,0),0)</f>
        <v>0</v>
      </c>
      <c r="Y21" s="64">
        <f>IF($AA$1=FALSE,IF(ISNUMBER(SEARCH($Y$2,planning!D25,3)),$Y$1,0),0)</f>
        <v>0</v>
      </c>
      <c r="Z21" s="64">
        <f>IF($AA$1=FALSE,IF(ISNUMBER(SEARCH($Y$2,planning!E25,3)),$Y$1,0),0)</f>
        <v>0</v>
      </c>
      <c r="AA21" s="64">
        <f>IF($AA$1=FALSE,IF(ISNUMBER(SEARCH($Y$2,planning!F25,3)),$Y$1,0),0)</f>
        <v>0</v>
      </c>
      <c r="AB21" s="64">
        <f>IF($AA$1=FALSE,IF(ISNUMBER(SEARCH($Y$2,planning!G25,3)),$Y$1,0),0)</f>
        <v>0</v>
      </c>
      <c r="AC21" s="64">
        <f>IF($AA$1=FALSE,IF(ISNUMBER(SEARCH($Y$2,planning!H25,3)),$Y$1,0),0)</f>
        <v>0</v>
      </c>
      <c r="AD21" s="64">
        <f>IF($AA$1=FALSE,IF(ISNUMBER(SEARCH($Y$2,planning!I25,3)),$Y$1,0),0)</f>
        <v>0</v>
      </c>
      <c r="AE21" s="64">
        <f>IF($AA$1=FALSE,IF(ISNUMBER(SEARCH($Y$2,planning!J25,3)),$Y$1,0),0)</f>
        <v>0</v>
      </c>
      <c r="AG21" s="64">
        <f>IF($AI$1=FALSE,IF(ISNUMBER(SEARCH($AG$2,planning!D25,3)),$AG$1,0),0)</f>
        <v>0</v>
      </c>
      <c r="AH21" s="64">
        <f>IF($AI$1=FALSE,IF(ISNUMBER(SEARCH($AG$2,planning!E25,3)),$AG$1,0),0)</f>
        <v>0</v>
      </c>
      <c r="AI21" s="64">
        <f>IF($AI$1=FALSE,IF(ISNUMBER(SEARCH($AG$2,planning!F25,3)),$AG$1,0),0)</f>
        <v>0</v>
      </c>
      <c r="AJ21" s="64">
        <f>IF($AI$1=FALSE,IF(ISNUMBER(SEARCH($AG$2,planning!G25,3)),$AG$1,0),0)</f>
        <v>0</v>
      </c>
      <c r="AK21" s="64">
        <f>IF($AI$1=FALSE,IF(ISNUMBER(SEARCH($AG$2,planning!H25,3)),$AG$1,0),0)</f>
        <v>0</v>
      </c>
      <c r="AL21" s="64">
        <f>IF($AI$1=FALSE,IF(ISNUMBER(SEARCH($AG$2,planning!I25,3)),$AG$1,0),0)</f>
        <v>0</v>
      </c>
      <c r="AM21" s="64">
        <f>IF($AI$1=FALSE,IF(ISNUMBER(SEARCH($AG$2,planning!J25,3)),$AG$1,0),0)</f>
        <v>0</v>
      </c>
      <c r="AO21" s="64">
        <f>IF($AQ$1=FALSE,IF(ISNUMBER(SEARCH($AO$2,planning!D25,3)),$AO$1,0),0)</f>
        <v>0</v>
      </c>
      <c r="AP21" s="64">
        <f>IF($AQ$1=FALSE,IF(ISNUMBER(SEARCH($AO$2,planning!E25,3)),$AO$1,0),0)</f>
        <v>0</v>
      </c>
      <c r="AQ21" s="64">
        <f>IF($AQ$1=FALSE,IF(ISNUMBER(SEARCH($AO$2,planning!F25,3)),$AO$1,0),0)</f>
        <v>0</v>
      </c>
      <c r="AR21" s="64">
        <f>IF($AQ$1=FALSE,IF(ISNUMBER(SEARCH($AO$2,planning!G25,3)),$AO$1,0),0)</f>
        <v>0</v>
      </c>
      <c r="AS21" s="64">
        <f>IF($AQ$1=FALSE,IF(ISNUMBER(SEARCH($AO$2,planning!H25,3)),$AO$1,0),0)</f>
        <v>0</v>
      </c>
      <c r="AT21" s="64">
        <f>IF($AQ$1=FALSE,IF(ISNUMBER(SEARCH($AO$2,planning!I25,3)),$AO$1,0),0)</f>
        <v>0</v>
      </c>
      <c r="AU21" s="64">
        <f>IF($AQ$1=FALSE,IF(ISNUMBER(SEARCH($AO$2,planning!J25,3)),$AO$1,0),0)</f>
        <v>0</v>
      </c>
      <c r="AW21" s="64">
        <f>IF($AY$1=FALSE,IF(ISNUMBER(SEARCH($AW$2,planning!D25,3)),$AW$1,0),0)</f>
        <v>0</v>
      </c>
      <c r="AX21" s="64">
        <f>IF($AY$1=FALSE,IF(ISNUMBER(SEARCH($AW$2,planning!E25,3)),$AW$1,0),0)</f>
        <v>0</v>
      </c>
      <c r="AY21" s="64">
        <f>IF($AY$1=FALSE,IF(ISNUMBER(SEARCH($AW$2,planning!F25,3)),$AW$1,0),0)</f>
        <v>0</v>
      </c>
      <c r="AZ21" s="64">
        <f>IF($AY$1=FALSE,IF(ISNUMBER(SEARCH($AW$2,planning!G25,3)),$AW$1,0),0)</f>
        <v>0</v>
      </c>
      <c r="BA21" s="64">
        <f>IF($AY$1=FALSE,IF(ISNUMBER(SEARCH($AW$2,planning!H25,3)),$AW$1,0),0)</f>
        <v>0</v>
      </c>
      <c r="BB21" s="64">
        <f>IF($AY$1=FALSE,IF(ISNUMBER(SEARCH($AW$2,planning!I25,3)),$AW$1,0),0)</f>
        <v>0</v>
      </c>
      <c r="BC21" s="64">
        <f>IF($AY$1=FALSE,IF(ISNUMBER(SEARCH($AW$2,planning!J25,3)),$AW$1,0),0)</f>
        <v>0</v>
      </c>
      <c r="BE21" s="64">
        <f>IF($BG$1=FALSE,IF(ISNUMBER(SEARCH($BE$2,planning!D25,3)),$BE$1,0),0)</f>
        <v>0</v>
      </c>
      <c r="BF21" s="64">
        <f>IF($BG$1=FALSE,IF(ISNUMBER(SEARCH($BE$2,planning!E25,3)),$BE$1,0),0)</f>
        <v>0</v>
      </c>
      <c r="BG21" s="64">
        <f>IF($BG$1=FALSE,IF(ISNUMBER(SEARCH($BE$2,planning!F25,3)),$BE$1,0),0)</f>
        <v>0</v>
      </c>
      <c r="BH21" s="64">
        <f>IF($BG$1=FALSE,IF(ISNUMBER(SEARCH($BE$2,planning!G25,3)),$BE$1,0),0)</f>
        <v>0</v>
      </c>
      <c r="BI21" s="64">
        <f>IF($BG$1=FALSE,IF(ISNUMBER(SEARCH($BE$2,planning!H25,3)),$BE$1,0),0)</f>
        <v>0</v>
      </c>
      <c r="BJ21" s="64">
        <f>IF($BG$1=FALSE,IF(ISNUMBER(SEARCH($BE$2,planning!I25,3)),$BE$1,0),0)</f>
        <v>0</v>
      </c>
      <c r="BK21" s="64">
        <f>IF($BG$1=FALSE,IF(ISNUMBER(SEARCH($BE$2,planning!J25,3)),$BE$1,0),0)</f>
        <v>0</v>
      </c>
      <c r="BM21" s="64">
        <f>IF($BO$1=FALSE,IF(ISNUMBER(SEARCH($BM$2,planning!D25,3)),$BM$1,0),0)</f>
        <v>0</v>
      </c>
      <c r="BN21" s="64">
        <f>IF($BO$1=FALSE,IF(ISNUMBER(SEARCH($BM$2,planning!E25,3)),$BM$1,0),0)</f>
        <v>0</v>
      </c>
      <c r="BO21" s="64">
        <f>IF($BO$1=FALSE,IF(ISNUMBER(SEARCH($BM$2,planning!F25,3)),$BM$1,0),0)</f>
        <v>0</v>
      </c>
      <c r="BP21" s="64">
        <f>IF($BO$1=FALSE,IF(ISNUMBER(SEARCH($BM$2,planning!G25,3)),$BM$1,0),0)</f>
        <v>0</v>
      </c>
      <c r="BQ21" s="64">
        <f>IF($BO$1=FALSE,IF(ISNUMBER(SEARCH($BM$2,planning!H25,3)),$BM$1,0),0)</f>
        <v>0</v>
      </c>
      <c r="BR21" s="64">
        <f>IF($BO$1=FALSE,IF(ISNUMBER(SEARCH($BM$2,planning!I25,3)),$BM$1,0),0)</f>
        <v>0</v>
      </c>
      <c r="BS21" s="64">
        <f>IF($BO$1=FALSE,IF(ISNUMBER(SEARCH($BM$2,planning!J25,3)),$BM$1,0),0)</f>
        <v>0</v>
      </c>
      <c r="BU21" s="64">
        <f>IF($BW$1=FALSE,IF(ISNUMBER(SEARCH($BU$2,planning!D25,3)),$BU$1,0),0)</f>
        <v>0</v>
      </c>
      <c r="BV21" s="64">
        <f>IF($BW$1=FALSE,IF(ISNUMBER(SEARCH($BU$2,planning!E25,3)),$BU$1,0),0)</f>
        <v>0</v>
      </c>
      <c r="BW21" s="64">
        <f>IF($BW$1=FALSE,IF(ISNUMBER(SEARCH($BU$2,planning!F25,3)),$BU$1,0),0)</f>
        <v>0</v>
      </c>
      <c r="BX21" s="64">
        <f>IF($BW$1=FALSE,IF(ISNUMBER(SEARCH($BU$2,planning!G25,3)),$BU$1,0),0)</f>
        <v>0</v>
      </c>
      <c r="BY21" s="64">
        <f>IF($BW$1=FALSE,IF(ISNUMBER(SEARCH($BU$2,planning!H25,3)),$BU$1,0),0)</f>
        <v>0</v>
      </c>
      <c r="BZ21" s="64">
        <f>IF($BW$1=FALSE,IF(ISNUMBER(SEARCH($BU$2,planning!I25,3)),$BU$1,0),0)</f>
        <v>0</v>
      </c>
      <c r="CA21" s="64">
        <f>IF($BW$1=FALSE,IF(ISNUMBER(SEARCH($BU$2,planning!J25,3)),$BU$1,0),0)</f>
        <v>0</v>
      </c>
      <c r="CC21" s="64">
        <f>IF($CE$1=FALSE,IF(ISNUMBER(SEARCH($CC$2,planning!D25,3)),$CC$1,0),0)</f>
        <v>0</v>
      </c>
      <c r="CD21" s="64">
        <f>IF($CE$1=FALSE,IF(ISNUMBER(SEARCH($CC$2,planning!E25,3)),$CC$1,0),0)</f>
        <v>0</v>
      </c>
      <c r="CE21" s="64">
        <f>IF($CE$1=FALSE,IF(ISNUMBER(SEARCH($CC$2,planning!F25,3)),$CC$1,0),0)</f>
        <v>0</v>
      </c>
      <c r="CF21" s="64">
        <f>IF($CE$1=FALSE,IF(ISNUMBER(SEARCH($CC$2,planning!G25,3)),$CC$1,0),0)</f>
        <v>0</v>
      </c>
      <c r="CG21" s="64">
        <f>IF($CE$1=FALSE,IF(ISNUMBER(SEARCH($CC$2,planning!H25,3)),$CC$1,0),0)</f>
        <v>0</v>
      </c>
      <c r="CH21" s="64">
        <f>IF($CE$1=FALSE,IF(ISNUMBER(SEARCH($CC$2,planning!I25,3)),$CC$1,0),0)</f>
        <v>0</v>
      </c>
      <c r="CI21" s="64">
        <f>IF($CE$1=FALSE,IF(ISNUMBER(SEARCH($CC$2,planning!J25,3)),$CC$1,0),0)</f>
        <v>0</v>
      </c>
    </row>
    <row r="22" spans="1:87" ht="15.75" thickBot="1" x14ac:dyDescent="0.3">
      <c r="A22" s="64">
        <f>IF($C$1=FALSE,IF(ISNUMBER(SEARCH($A$2,planning!D26,3)),$A$1,0),0)</f>
        <v>0</v>
      </c>
      <c r="B22" s="64">
        <f>IF($C$1=FALSE,IF(ISNUMBER(SEARCH($A$2,planning!E26,3)),$A$1,0),0)</f>
        <v>0</v>
      </c>
      <c r="C22" s="64">
        <f>IF($C$1=FALSE,IF(ISNUMBER(SEARCH($A$2,planning!F26,3)),$A$1,0),0)</f>
        <v>0</v>
      </c>
      <c r="D22" s="64">
        <f>IF($C$1=FALSE,IF(ISNUMBER(SEARCH($A$2,planning!G26,3)),$A$1,0),0)</f>
        <v>0</v>
      </c>
      <c r="E22" s="64">
        <f>IF($C$1=FALSE,IF(ISNUMBER(SEARCH($A$2,planning!H26,3)),$A$1,0),0)</f>
        <v>0</v>
      </c>
      <c r="F22" s="64">
        <f>IF($C$1=FALSE,IF(ISNUMBER(SEARCH($A$2,planning!I26,3)),$A$1,0),0)</f>
        <v>0</v>
      </c>
      <c r="G22" s="64">
        <f>IF($C$1=FALSE,IF(ISNUMBER(SEARCH($A$2,planning!J26,3)),$A$1,0),0)</f>
        <v>0</v>
      </c>
      <c r="I22" s="199">
        <f>IFERROR(INDEX('FM-DT'!$Z$13:$Z$24,              IF(A22+Q22+Y22+AG22+AO22+AW22+BE22+BM22+BU22+CC22&lt;11,A22+Q22+Y22+AG22+AO22+AW22+BE22+BM22+BU22+CC22,11)+1),0)</f>
        <v>2</v>
      </c>
      <c r="J22" s="199">
        <f>IFERROR(INDEX('FM-DT'!$Z$13:$Z$24,              IF(B22+R22+Z22+AH22+AP22+AX22+BF22+BN22+BV22+CD22&lt;11,B22+R22+Z22+AH22+AP22+AX22+BF22+BN22+BV22+CD22,11)+1),0)</f>
        <v>2</v>
      </c>
      <c r="K22" s="199">
        <f>IFERROR(INDEX('FM-DT'!$Z$13:$Z$24,              IF(C22+S22+AA22+AI22+AQ22+AY22+BG22+BO22+BW22+CE22&lt;11,C22+S22+AA22+AI22+AQ22+AY22+BG22+BO22+BW22+CE22,11)+1),0)</f>
        <v>2</v>
      </c>
      <c r="L22" s="199">
        <f>IFERROR(INDEX('FM-DT'!$Z$13:$Z$24,              IF(D22+T22+AB22+AJ22+AR22+AZ22+BH22+BP22+BX22+CF22&lt;11,D22+T22+AB22+AJ22+AR22+AZ22+BH22+BP22+BX22+CF22,11)+1),0)</f>
        <v>2</v>
      </c>
      <c r="M22" s="199">
        <f>IFERROR(INDEX('FM-DT'!$Z$13:$Z$24,              IF(E22+U22+AC22+AK22+AS22+BA22+BI22+BQ22+BY22+CG22&lt;11,E22+U22+AC22+AK22+AS22+BA22+BI22+BQ22+BY22+CG22,11)+1),0)</f>
        <v>2</v>
      </c>
      <c r="N22" s="199">
        <f>IFERROR(INDEX('FM-DT'!$Z$13:$Z$24,              IF(F22+V22+AD22+AL22+AT22+BB22+BJ22+BR22+BZ22+CH22&lt;11,F22+V22+AD22+AL22+AT22+BB22+BJ22+BR22+BZ22+CH22,11)+1),0)</f>
        <v>2</v>
      </c>
      <c r="O22" s="199">
        <f>IFERROR(INDEX('FM-DT'!$Z$13:$Z$24,              IF(G22+W22+AE22+AM22+AU22+BC22+BK22+BS22+CA22+CI22&lt;11,G22+W22+AE22+AM22+AU22+BC22+BK22+BS22+CA22+CI22,11)+1),0)</f>
        <v>2</v>
      </c>
      <c r="Q22" s="64">
        <f>IF($S$1=FALSE,IF(ISNUMBER(SEARCH($Q$2,planning!D26,3)),$Q$1,0),0)</f>
        <v>0</v>
      </c>
      <c r="R22" s="64">
        <f>IF($S$1=FALSE,IF(ISNUMBER(SEARCH($Q$2,planning!E26,3)),$Q$1,0),0)</f>
        <v>0</v>
      </c>
      <c r="S22" s="64">
        <f>IF($S$1=FALSE,IF(ISNUMBER(SEARCH($Q$2,planning!F26,3)),$Q$1,0),0)</f>
        <v>0</v>
      </c>
      <c r="T22" s="64">
        <f>IF($S$1=FALSE,IF(ISNUMBER(SEARCH($Q$2,planning!G26,3)),$Q$1,0),0)</f>
        <v>0</v>
      </c>
      <c r="U22" s="64">
        <f>IF($S$1=FALSE,IF(ISNUMBER(SEARCH($Q$2,planning!H26,3)),$Q$1,0),0)</f>
        <v>0</v>
      </c>
      <c r="V22" s="64">
        <f>IF($S$1=FALSE,IF(ISNUMBER(SEARCH($Q$2,planning!I26,3)),$Q$1,0),0)</f>
        <v>0</v>
      </c>
      <c r="W22" s="64">
        <f>IF($S$1=FALSE,IF(ISNUMBER(SEARCH($Q$2,planning!J26,3)),$Q$1,0),0)</f>
        <v>0</v>
      </c>
      <c r="Y22" s="64">
        <f>IF($AA$1=FALSE,IF(ISNUMBER(SEARCH($Y$2,planning!D26,3)),$Y$1,0),0)</f>
        <v>0</v>
      </c>
      <c r="Z22" s="64">
        <f>IF($AA$1=FALSE,IF(ISNUMBER(SEARCH($Y$2,planning!E26,3)),$Y$1,0),0)</f>
        <v>0</v>
      </c>
      <c r="AA22" s="64">
        <f>IF($AA$1=FALSE,IF(ISNUMBER(SEARCH($Y$2,planning!F26,3)),$Y$1,0),0)</f>
        <v>0</v>
      </c>
      <c r="AB22" s="64">
        <f>IF($AA$1=FALSE,IF(ISNUMBER(SEARCH($Y$2,planning!G26,3)),$Y$1,0),0)</f>
        <v>0</v>
      </c>
      <c r="AC22" s="64">
        <f>IF($AA$1=FALSE,IF(ISNUMBER(SEARCH($Y$2,planning!H26,3)),$Y$1,0),0)</f>
        <v>0</v>
      </c>
      <c r="AD22" s="64">
        <f>IF($AA$1=FALSE,IF(ISNUMBER(SEARCH($Y$2,planning!I26,3)),$Y$1,0),0)</f>
        <v>0</v>
      </c>
      <c r="AE22" s="64">
        <f>IF($AA$1=FALSE,IF(ISNUMBER(SEARCH($Y$2,planning!J26,3)),$Y$1,0),0)</f>
        <v>0</v>
      </c>
      <c r="AG22" s="64">
        <f>IF($AI$1=FALSE,IF(ISNUMBER(SEARCH($AG$2,planning!D26,3)),$AG$1,0),0)</f>
        <v>0</v>
      </c>
      <c r="AH22" s="64">
        <f>IF($AI$1=FALSE,IF(ISNUMBER(SEARCH($AG$2,planning!E26,3)),$AG$1,0),0)</f>
        <v>0</v>
      </c>
      <c r="AI22" s="64">
        <f>IF($AI$1=FALSE,IF(ISNUMBER(SEARCH($AG$2,planning!F26,3)),$AG$1,0),0)</f>
        <v>0</v>
      </c>
      <c r="AJ22" s="64">
        <f>IF($AI$1=FALSE,IF(ISNUMBER(SEARCH($AG$2,planning!G26,3)),$AG$1,0),0)</f>
        <v>0</v>
      </c>
      <c r="AK22" s="64">
        <f>IF($AI$1=FALSE,IF(ISNUMBER(SEARCH($AG$2,planning!H26,3)),$AG$1,0),0)</f>
        <v>0</v>
      </c>
      <c r="AL22" s="64">
        <f>IF($AI$1=FALSE,IF(ISNUMBER(SEARCH($AG$2,planning!I26,3)),$AG$1,0),0)</f>
        <v>0</v>
      </c>
      <c r="AM22" s="64">
        <f>IF($AI$1=FALSE,IF(ISNUMBER(SEARCH($AG$2,planning!J26,3)),$AG$1,0),0)</f>
        <v>0</v>
      </c>
      <c r="AO22" s="64">
        <f>IF($AQ$1=FALSE,IF(ISNUMBER(SEARCH($AO$2,planning!D26,3)),$AO$1,0),0)</f>
        <v>0</v>
      </c>
      <c r="AP22" s="64">
        <f>IF($AQ$1=FALSE,IF(ISNUMBER(SEARCH($AO$2,planning!E26,3)),$AO$1,0),0)</f>
        <v>0</v>
      </c>
      <c r="AQ22" s="64">
        <f>IF($AQ$1=FALSE,IF(ISNUMBER(SEARCH($AO$2,planning!F26,3)),$AO$1,0),0)</f>
        <v>0</v>
      </c>
      <c r="AR22" s="64">
        <f>IF($AQ$1=FALSE,IF(ISNUMBER(SEARCH($AO$2,planning!G26,3)),$AO$1,0),0)</f>
        <v>0</v>
      </c>
      <c r="AS22" s="64">
        <f>IF($AQ$1=FALSE,IF(ISNUMBER(SEARCH($AO$2,planning!H26,3)),$AO$1,0),0)</f>
        <v>0</v>
      </c>
      <c r="AT22" s="64">
        <f>IF($AQ$1=FALSE,IF(ISNUMBER(SEARCH($AO$2,planning!I26,3)),$AO$1,0),0)</f>
        <v>0</v>
      </c>
      <c r="AU22" s="64">
        <f>IF($AQ$1=FALSE,IF(ISNUMBER(SEARCH($AO$2,planning!J26,3)),$AO$1,0),0)</f>
        <v>0</v>
      </c>
      <c r="AW22" s="64">
        <f>IF($AY$1=FALSE,IF(ISNUMBER(SEARCH($AW$2,planning!D26,3)),$AW$1,0),0)</f>
        <v>0</v>
      </c>
      <c r="AX22" s="64">
        <f>IF($AY$1=FALSE,IF(ISNUMBER(SEARCH($AW$2,planning!E26,3)),$AW$1,0),0)</f>
        <v>0</v>
      </c>
      <c r="AY22" s="64">
        <f>IF($AY$1=FALSE,IF(ISNUMBER(SEARCH($AW$2,planning!F26,3)),$AW$1,0),0)</f>
        <v>0</v>
      </c>
      <c r="AZ22" s="64">
        <f>IF($AY$1=FALSE,IF(ISNUMBER(SEARCH($AW$2,planning!G26,3)),$AW$1,0),0)</f>
        <v>0</v>
      </c>
      <c r="BA22" s="64">
        <f>IF($AY$1=FALSE,IF(ISNUMBER(SEARCH($AW$2,planning!H26,3)),$AW$1,0),0)</f>
        <v>0</v>
      </c>
      <c r="BB22" s="64">
        <f>IF($AY$1=FALSE,IF(ISNUMBER(SEARCH($AW$2,planning!I26,3)),$AW$1,0),0)</f>
        <v>0</v>
      </c>
      <c r="BC22" s="64">
        <f>IF($AY$1=FALSE,IF(ISNUMBER(SEARCH($AW$2,planning!J26,3)),$AW$1,0),0)</f>
        <v>0</v>
      </c>
      <c r="BE22" s="64">
        <f>IF($BG$1=FALSE,IF(ISNUMBER(SEARCH($BE$2,planning!D26,3)),$BE$1,0),0)</f>
        <v>0</v>
      </c>
      <c r="BF22" s="64">
        <f>IF($BG$1=FALSE,IF(ISNUMBER(SEARCH($BE$2,planning!E26,3)),$BE$1,0),0)</f>
        <v>0</v>
      </c>
      <c r="BG22" s="64">
        <f>IF($BG$1=FALSE,IF(ISNUMBER(SEARCH($BE$2,planning!F26,3)),$BE$1,0),0)</f>
        <v>0</v>
      </c>
      <c r="BH22" s="64">
        <f>IF($BG$1=FALSE,IF(ISNUMBER(SEARCH($BE$2,planning!G26,3)),$BE$1,0),0)</f>
        <v>0</v>
      </c>
      <c r="BI22" s="64">
        <f>IF($BG$1=FALSE,IF(ISNUMBER(SEARCH($BE$2,planning!H26,3)),$BE$1,0),0)</f>
        <v>0</v>
      </c>
      <c r="BJ22" s="64">
        <f>IF($BG$1=FALSE,IF(ISNUMBER(SEARCH($BE$2,planning!I26,3)),$BE$1,0),0)</f>
        <v>0</v>
      </c>
      <c r="BK22" s="64">
        <f>IF($BG$1=FALSE,IF(ISNUMBER(SEARCH($BE$2,planning!J26,3)),$BE$1,0),0)</f>
        <v>0</v>
      </c>
      <c r="BM22" s="64">
        <f>IF($BO$1=FALSE,IF(ISNUMBER(SEARCH($BM$2,planning!D26,3)),$BM$1,0),0)</f>
        <v>0</v>
      </c>
      <c r="BN22" s="64">
        <f>IF($BO$1=FALSE,IF(ISNUMBER(SEARCH($BM$2,planning!E26,3)),$BM$1,0),0)</f>
        <v>0</v>
      </c>
      <c r="BO22" s="64">
        <f>IF($BO$1=FALSE,IF(ISNUMBER(SEARCH($BM$2,planning!F26,3)),$BM$1,0),0)</f>
        <v>0</v>
      </c>
      <c r="BP22" s="64">
        <f>IF($BO$1=FALSE,IF(ISNUMBER(SEARCH($BM$2,planning!G26,3)),$BM$1,0),0)</f>
        <v>0</v>
      </c>
      <c r="BQ22" s="64">
        <f>IF($BO$1=FALSE,IF(ISNUMBER(SEARCH($BM$2,planning!H26,3)),$BM$1,0),0)</f>
        <v>0</v>
      </c>
      <c r="BR22" s="64">
        <f>IF($BO$1=FALSE,IF(ISNUMBER(SEARCH($BM$2,planning!I26,3)),$BM$1,0),0)</f>
        <v>0</v>
      </c>
      <c r="BS22" s="64">
        <f>IF($BO$1=FALSE,IF(ISNUMBER(SEARCH($BM$2,planning!J26,3)),$BM$1,0),0)</f>
        <v>0</v>
      </c>
      <c r="BU22" s="64">
        <f>IF($BW$1=FALSE,IF(ISNUMBER(SEARCH($BU$2,planning!D26,3)),$BU$1,0),0)</f>
        <v>0</v>
      </c>
      <c r="BV22" s="64">
        <f>IF($BW$1=FALSE,IF(ISNUMBER(SEARCH($BU$2,planning!E26,3)),$BU$1,0),0)</f>
        <v>0</v>
      </c>
      <c r="BW22" s="64">
        <f>IF($BW$1=FALSE,IF(ISNUMBER(SEARCH($BU$2,planning!F26,3)),$BU$1,0),0)</f>
        <v>0</v>
      </c>
      <c r="BX22" s="64">
        <f>IF($BW$1=FALSE,IF(ISNUMBER(SEARCH($BU$2,planning!G26,3)),$BU$1,0),0)</f>
        <v>0</v>
      </c>
      <c r="BY22" s="64">
        <f>IF($BW$1=FALSE,IF(ISNUMBER(SEARCH($BU$2,planning!H26,3)),$BU$1,0),0)</f>
        <v>0</v>
      </c>
      <c r="BZ22" s="64">
        <f>IF($BW$1=FALSE,IF(ISNUMBER(SEARCH($BU$2,planning!I26,3)),$BU$1,0),0)</f>
        <v>0</v>
      </c>
      <c r="CA22" s="64">
        <f>IF($BW$1=FALSE,IF(ISNUMBER(SEARCH($BU$2,planning!J26,3)),$BU$1,0),0)</f>
        <v>0</v>
      </c>
      <c r="CC22" s="64">
        <f>IF($CE$1=FALSE,IF(ISNUMBER(SEARCH($CC$2,planning!D26,3)),$CC$1,0),0)</f>
        <v>0</v>
      </c>
      <c r="CD22" s="64">
        <f>IF($CE$1=FALSE,IF(ISNUMBER(SEARCH($CC$2,planning!E26,3)),$CC$1,0),0)</f>
        <v>0</v>
      </c>
      <c r="CE22" s="64">
        <f>IF($CE$1=FALSE,IF(ISNUMBER(SEARCH($CC$2,planning!F26,3)),$CC$1,0),0)</f>
        <v>0</v>
      </c>
      <c r="CF22" s="64">
        <f>IF($CE$1=FALSE,IF(ISNUMBER(SEARCH($CC$2,planning!G26,3)),$CC$1,0),0)</f>
        <v>0</v>
      </c>
      <c r="CG22" s="64">
        <f>IF($CE$1=FALSE,IF(ISNUMBER(SEARCH($CC$2,planning!H26,3)),$CC$1,0),0)</f>
        <v>0</v>
      </c>
      <c r="CH22" s="64">
        <f>IF($CE$1=FALSE,IF(ISNUMBER(SEARCH($CC$2,planning!I26,3)),$CC$1,0),0)</f>
        <v>0</v>
      </c>
      <c r="CI22" s="64">
        <f>IF($CE$1=FALSE,IF(ISNUMBER(SEARCH($CC$2,planning!J26,3)),$CC$1,0),0)</f>
        <v>0</v>
      </c>
    </row>
    <row r="23" spans="1:87" ht="15.75" thickBot="1" x14ac:dyDescent="0.3">
      <c r="A23" s="64">
        <f>IF($C$1=FALSE,IF(ISNUMBER(SEARCH($A$2,planning!D27,3)),$A$1,0),0)</f>
        <v>0</v>
      </c>
      <c r="B23" s="64">
        <f>IF($C$1=FALSE,IF(ISNUMBER(SEARCH($A$2,planning!E27,3)),$A$1,0),0)</f>
        <v>0</v>
      </c>
      <c r="C23" s="64">
        <f>IF($C$1=FALSE,IF(ISNUMBER(SEARCH($A$2,planning!F27,3)),$A$1,0),0)</f>
        <v>0</v>
      </c>
      <c r="D23" s="64">
        <f>IF($C$1=FALSE,IF(ISNUMBER(SEARCH($A$2,planning!G27,3)),$A$1,0),0)</f>
        <v>0</v>
      </c>
      <c r="E23" s="64">
        <f>IF($C$1=FALSE,IF(ISNUMBER(SEARCH($A$2,planning!H27,3)),$A$1,0),0)</f>
        <v>0</v>
      </c>
      <c r="F23" s="64">
        <f>IF($C$1=FALSE,IF(ISNUMBER(SEARCH($A$2,planning!I27,3)),$A$1,0),0)</f>
        <v>0</v>
      </c>
      <c r="G23" s="64">
        <f>IF($C$1=FALSE,IF(ISNUMBER(SEARCH($A$2,planning!J27,3)),$A$1,0),0)</f>
        <v>0</v>
      </c>
      <c r="I23" s="199">
        <f>IFERROR(INDEX('FM-DT'!$Z$13:$Z$24,              IF(A23+Q23+Y23+AG23+AO23+AW23+BE23+BM23+BU23+CC23&lt;11,A23+Q23+Y23+AG23+AO23+AW23+BE23+BM23+BU23+CC23,11)+1),0)</f>
        <v>2</v>
      </c>
      <c r="J23" s="199">
        <f>IFERROR(INDEX('FM-DT'!$Z$13:$Z$24,              IF(B23+R23+Z23+AH23+AP23+AX23+BF23+BN23+BV23+CD23&lt;11,B23+R23+Z23+AH23+AP23+AX23+BF23+BN23+BV23+CD23,11)+1),0)</f>
        <v>2</v>
      </c>
      <c r="K23" s="199">
        <f>IFERROR(INDEX('FM-DT'!$Z$13:$Z$24,              IF(C23+S23+AA23+AI23+AQ23+AY23+BG23+BO23+BW23+CE23&lt;11,C23+S23+AA23+AI23+AQ23+AY23+BG23+BO23+BW23+CE23,11)+1),0)</f>
        <v>2</v>
      </c>
      <c r="L23" s="199">
        <f>IFERROR(INDEX('FM-DT'!$Z$13:$Z$24,              IF(D23+T23+AB23+AJ23+AR23+AZ23+BH23+BP23+BX23+CF23&lt;11,D23+T23+AB23+AJ23+AR23+AZ23+BH23+BP23+BX23+CF23,11)+1),0)</f>
        <v>2</v>
      </c>
      <c r="M23" s="199">
        <f>IFERROR(INDEX('FM-DT'!$Z$13:$Z$24,              IF(E23+U23+AC23+AK23+AS23+BA23+BI23+BQ23+BY23+CG23&lt;11,E23+U23+AC23+AK23+AS23+BA23+BI23+BQ23+BY23+CG23,11)+1),0)</f>
        <v>2</v>
      </c>
      <c r="N23" s="199">
        <f>IFERROR(INDEX('FM-DT'!$Z$13:$Z$24,              IF(F23+V23+AD23+AL23+AT23+BB23+BJ23+BR23+BZ23+CH23&lt;11,F23+V23+AD23+AL23+AT23+BB23+BJ23+BR23+BZ23+CH23,11)+1),0)</f>
        <v>2</v>
      </c>
      <c r="O23" s="199">
        <f>IFERROR(INDEX('FM-DT'!$Z$13:$Z$24,              IF(G23+W23+AE23+AM23+AU23+BC23+BK23+BS23+CA23+CI23&lt;11,G23+W23+AE23+AM23+AU23+BC23+BK23+BS23+CA23+CI23,11)+1),0)</f>
        <v>2</v>
      </c>
      <c r="Q23" s="64">
        <f>IF($S$1=FALSE,IF(ISNUMBER(SEARCH($Q$2,planning!D27,3)),$Q$1,0),0)</f>
        <v>0</v>
      </c>
      <c r="R23" s="64">
        <f>IF($S$1=FALSE,IF(ISNUMBER(SEARCH($Q$2,planning!E27,3)),$Q$1,0),0)</f>
        <v>0</v>
      </c>
      <c r="S23" s="64">
        <f>IF($S$1=FALSE,IF(ISNUMBER(SEARCH($Q$2,planning!F27,3)),$Q$1,0),0)</f>
        <v>0</v>
      </c>
      <c r="T23" s="64">
        <f>IF($S$1=FALSE,IF(ISNUMBER(SEARCH($Q$2,planning!G27,3)),$Q$1,0),0)</f>
        <v>0</v>
      </c>
      <c r="U23" s="64">
        <f>IF($S$1=FALSE,IF(ISNUMBER(SEARCH($Q$2,planning!H27,3)),$Q$1,0),0)</f>
        <v>0</v>
      </c>
      <c r="V23" s="64">
        <f>IF($S$1=FALSE,IF(ISNUMBER(SEARCH($Q$2,planning!I27,3)),$Q$1,0),0)</f>
        <v>0</v>
      </c>
      <c r="W23" s="64">
        <f>IF($S$1=FALSE,IF(ISNUMBER(SEARCH($Q$2,planning!J27,3)),$Q$1,0),0)</f>
        <v>0</v>
      </c>
      <c r="Y23" s="64">
        <f>IF($AA$1=FALSE,IF(ISNUMBER(SEARCH($Y$2,planning!D27,3)),$Y$1,0),0)</f>
        <v>0</v>
      </c>
      <c r="Z23" s="64">
        <f>IF($AA$1=FALSE,IF(ISNUMBER(SEARCH($Y$2,planning!E27,3)),$Y$1,0),0)</f>
        <v>0</v>
      </c>
      <c r="AA23" s="64">
        <f>IF($AA$1=FALSE,IF(ISNUMBER(SEARCH($Y$2,planning!F27,3)),$Y$1,0),0)</f>
        <v>0</v>
      </c>
      <c r="AB23" s="64">
        <f>IF($AA$1=FALSE,IF(ISNUMBER(SEARCH($Y$2,planning!G27,3)),$Y$1,0),0)</f>
        <v>0</v>
      </c>
      <c r="AC23" s="64">
        <f>IF($AA$1=FALSE,IF(ISNUMBER(SEARCH($Y$2,planning!H27,3)),$Y$1,0),0)</f>
        <v>0</v>
      </c>
      <c r="AD23" s="64">
        <f>IF($AA$1=FALSE,IF(ISNUMBER(SEARCH($Y$2,planning!I27,3)),$Y$1,0),0)</f>
        <v>0</v>
      </c>
      <c r="AE23" s="64">
        <f>IF($AA$1=FALSE,IF(ISNUMBER(SEARCH($Y$2,planning!J27,3)),$Y$1,0),0)</f>
        <v>0</v>
      </c>
      <c r="AG23" s="64">
        <f>IF($AI$1=FALSE,IF(ISNUMBER(SEARCH($AG$2,planning!D27,3)),$AG$1,0),0)</f>
        <v>0</v>
      </c>
      <c r="AH23" s="64">
        <f>IF($AI$1=FALSE,IF(ISNUMBER(SEARCH($AG$2,planning!E27,3)),$AG$1,0),0)</f>
        <v>0</v>
      </c>
      <c r="AI23" s="64">
        <f>IF($AI$1=FALSE,IF(ISNUMBER(SEARCH($AG$2,planning!F27,3)),$AG$1,0),0)</f>
        <v>0</v>
      </c>
      <c r="AJ23" s="64">
        <f>IF($AI$1=FALSE,IF(ISNUMBER(SEARCH($AG$2,planning!G27,3)),$AG$1,0),0)</f>
        <v>0</v>
      </c>
      <c r="AK23" s="64">
        <f>IF($AI$1=FALSE,IF(ISNUMBER(SEARCH($AG$2,planning!H27,3)),$AG$1,0),0)</f>
        <v>0</v>
      </c>
      <c r="AL23" s="64">
        <f>IF($AI$1=FALSE,IF(ISNUMBER(SEARCH($AG$2,planning!I27,3)),$AG$1,0),0)</f>
        <v>0</v>
      </c>
      <c r="AM23" s="64">
        <f>IF($AI$1=FALSE,IF(ISNUMBER(SEARCH($AG$2,planning!J27,3)),$AG$1,0),0)</f>
        <v>0</v>
      </c>
      <c r="AO23" s="64">
        <f>IF($AQ$1=FALSE,IF(ISNUMBER(SEARCH($AO$2,planning!D27,3)),$AO$1,0),0)</f>
        <v>0</v>
      </c>
      <c r="AP23" s="64">
        <f>IF($AQ$1=FALSE,IF(ISNUMBER(SEARCH($AO$2,planning!E27,3)),$AO$1,0),0)</f>
        <v>0</v>
      </c>
      <c r="AQ23" s="64">
        <f>IF($AQ$1=FALSE,IF(ISNUMBER(SEARCH($AO$2,planning!F27,3)),$AO$1,0),0)</f>
        <v>0</v>
      </c>
      <c r="AR23" s="64">
        <f>IF($AQ$1=FALSE,IF(ISNUMBER(SEARCH($AO$2,planning!G27,3)),$AO$1,0),0)</f>
        <v>0</v>
      </c>
      <c r="AS23" s="64">
        <f>IF($AQ$1=FALSE,IF(ISNUMBER(SEARCH($AO$2,planning!H27,3)),$AO$1,0),0)</f>
        <v>0</v>
      </c>
      <c r="AT23" s="64">
        <f>IF($AQ$1=FALSE,IF(ISNUMBER(SEARCH($AO$2,planning!I27,3)),$AO$1,0),0)</f>
        <v>0</v>
      </c>
      <c r="AU23" s="64">
        <f>IF($AQ$1=FALSE,IF(ISNUMBER(SEARCH($AO$2,planning!J27,3)),$AO$1,0),0)</f>
        <v>0</v>
      </c>
      <c r="AW23" s="64">
        <f>IF($AY$1=FALSE,IF(ISNUMBER(SEARCH($AW$2,planning!D27,3)),$AW$1,0),0)</f>
        <v>0</v>
      </c>
      <c r="AX23" s="64">
        <f>IF($AY$1=FALSE,IF(ISNUMBER(SEARCH($AW$2,planning!E27,3)),$AW$1,0),0)</f>
        <v>0</v>
      </c>
      <c r="AY23" s="64">
        <f>IF($AY$1=FALSE,IF(ISNUMBER(SEARCH($AW$2,planning!F27,3)),$AW$1,0),0)</f>
        <v>0</v>
      </c>
      <c r="AZ23" s="64">
        <f>IF($AY$1=FALSE,IF(ISNUMBER(SEARCH($AW$2,planning!G27,3)),$AW$1,0),0)</f>
        <v>0</v>
      </c>
      <c r="BA23" s="64">
        <f>IF($AY$1=FALSE,IF(ISNUMBER(SEARCH($AW$2,planning!H27,3)),$AW$1,0),0)</f>
        <v>0</v>
      </c>
      <c r="BB23" s="64">
        <f>IF($AY$1=FALSE,IF(ISNUMBER(SEARCH($AW$2,planning!I27,3)),$AW$1,0),0)</f>
        <v>0</v>
      </c>
      <c r="BC23" s="64">
        <f>IF($AY$1=FALSE,IF(ISNUMBER(SEARCH($AW$2,planning!J27,3)),$AW$1,0),0)</f>
        <v>0</v>
      </c>
      <c r="BE23" s="64">
        <f>IF($BG$1=FALSE,IF(ISNUMBER(SEARCH($BE$2,planning!D27,3)),$BE$1,0),0)</f>
        <v>0</v>
      </c>
      <c r="BF23" s="64">
        <f>IF($BG$1=FALSE,IF(ISNUMBER(SEARCH($BE$2,planning!E27,3)),$BE$1,0),0)</f>
        <v>0</v>
      </c>
      <c r="BG23" s="64">
        <f>IF($BG$1=FALSE,IF(ISNUMBER(SEARCH($BE$2,planning!F27,3)),$BE$1,0),0)</f>
        <v>0</v>
      </c>
      <c r="BH23" s="64">
        <f>IF($BG$1=FALSE,IF(ISNUMBER(SEARCH($BE$2,planning!G27,3)),$BE$1,0),0)</f>
        <v>0</v>
      </c>
      <c r="BI23" s="64">
        <f>IF($BG$1=FALSE,IF(ISNUMBER(SEARCH($BE$2,planning!H27,3)),$BE$1,0),0)</f>
        <v>0</v>
      </c>
      <c r="BJ23" s="64">
        <f>IF($BG$1=FALSE,IF(ISNUMBER(SEARCH($BE$2,planning!I27,3)),$BE$1,0),0)</f>
        <v>0</v>
      </c>
      <c r="BK23" s="64">
        <f>IF($BG$1=FALSE,IF(ISNUMBER(SEARCH($BE$2,planning!J27,3)),$BE$1,0),0)</f>
        <v>0</v>
      </c>
      <c r="BM23" s="64">
        <f>IF($BO$1=FALSE,IF(ISNUMBER(SEARCH($BM$2,planning!D27,3)),$BM$1,0),0)</f>
        <v>0</v>
      </c>
      <c r="BN23" s="64">
        <f>IF($BO$1=FALSE,IF(ISNUMBER(SEARCH($BM$2,planning!E27,3)),$BM$1,0),0)</f>
        <v>0</v>
      </c>
      <c r="BO23" s="64">
        <f>IF($BO$1=FALSE,IF(ISNUMBER(SEARCH($BM$2,planning!F27,3)),$BM$1,0),0)</f>
        <v>0</v>
      </c>
      <c r="BP23" s="64">
        <f>IF($BO$1=FALSE,IF(ISNUMBER(SEARCH($BM$2,planning!G27,3)),$BM$1,0),0)</f>
        <v>0</v>
      </c>
      <c r="BQ23" s="64">
        <f>IF($BO$1=FALSE,IF(ISNUMBER(SEARCH($BM$2,planning!H27,3)),$BM$1,0),0)</f>
        <v>0</v>
      </c>
      <c r="BR23" s="64">
        <f>IF($BO$1=FALSE,IF(ISNUMBER(SEARCH($BM$2,planning!I27,3)),$BM$1,0),0)</f>
        <v>0</v>
      </c>
      <c r="BS23" s="64">
        <f>IF($BO$1=FALSE,IF(ISNUMBER(SEARCH($BM$2,planning!J27,3)),$BM$1,0),0)</f>
        <v>0</v>
      </c>
      <c r="BU23" s="64">
        <f>IF($BW$1=FALSE,IF(ISNUMBER(SEARCH($BU$2,planning!D27,3)),$BU$1,0),0)</f>
        <v>0</v>
      </c>
      <c r="BV23" s="64">
        <f>IF($BW$1=FALSE,IF(ISNUMBER(SEARCH($BU$2,planning!E27,3)),$BU$1,0),0)</f>
        <v>0</v>
      </c>
      <c r="BW23" s="64">
        <f>IF($BW$1=FALSE,IF(ISNUMBER(SEARCH($BU$2,planning!F27,3)),$BU$1,0),0)</f>
        <v>0</v>
      </c>
      <c r="BX23" s="64">
        <f>IF($BW$1=FALSE,IF(ISNUMBER(SEARCH($BU$2,planning!G27,3)),$BU$1,0),0)</f>
        <v>0</v>
      </c>
      <c r="BY23" s="64">
        <f>IF($BW$1=FALSE,IF(ISNUMBER(SEARCH($BU$2,planning!H27,3)),$BU$1,0),0)</f>
        <v>0</v>
      </c>
      <c r="BZ23" s="64">
        <f>IF($BW$1=FALSE,IF(ISNUMBER(SEARCH($BU$2,planning!I27,3)),$BU$1,0),0)</f>
        <v>0</v>
      </c>
      <c r="CA23" s="64">
        <f>IF($BW$1=FALSE,IF(ISNUMBER(SEARCH($BU$2,planning!J27,3)),$BU$1,0),0)</f>
        <v>0</v>
      </c>
      <c r="CC23" s="64">
        <f>IF($CE$1=FALSE,IF(ISNUMBER(SEARCH($CC$2,planning!D27,3)),$CC$1,0),0)</f>
        <v>0</v>
      </c>
      <c r="CD23" s="64">
        <f>IF($CE$1=FALSE,IF(ISNUMBER(SEARCH($CC$2,planning!E27,3)),$CC$1,0),0)</f>
        <v>0</v>
      </c>
      <c r="CE23" s="64">
        <f>IF($CE$1=FALSE,IF(ISNUMBER(SEARCH($CC$2,planning!F27,3)),$CC$1,0),0)</f>
        <v>0</v>
      </c>
      <c r="CF23" s="64">
        <f>IF($CE$1=FALSE,IF(ISNUMBER(SEARCH($CC$2,planning!G27,3)),$CC$1,0),0)</f>
        <v>0</v>
      </c>
      <c r="CG23" s="64">
        <f>IF($CE$1=FALSE,IF(ISNUMBER(SEARCH($CC$2,planning!H27,3)),$CC$1,0),0)</f>
        <v>0</v>
      </c>
      <c r="CH23" s="64">
        <f>IF($CE$1=FALSE,IF(ISNUMBER(SEARCH($CC$2,planning!I27,3)),$CC$1,0),0)</f>
        <v>0</v>
      </c>
      <c r="CI23" s="64">
        <f>IF($CE$1=FALSE,IF(ISNUMBER(SEARCH($CC$2,planning!J27,3)),$CC$1,0),0)</f>
        <v>0</v>
      </c>
    </row>
    <row r="24" spans="1:87" ht="15.75" thickBot="1" x14ac:dyDescent="0.3">
      <c r="A24" s="64">
        <f>IF($C$1=FALSE,IF(ISNUMBER(SEARCH($A$2,planning!D28,3)),$A$1,0),0)</f>
        <v>0</v>
      </c>
      <c r="B24" s="64">
        <f>IF($C$1=FALSE,IF(ISNUMBER(SEARCH($A$2,planning!E28,3)),$A$1,0),0)</f>
        <v>0</v>
      </c>
      <c r="C24" s="64">
        <f>IF($C$1=FALSE,IF(ISNUMBER(SEARCH($A$2,planning!F28,3)),$A$1,0),0)</f>
        <v>0</v>
      </c>
      <c r="D24" s="64">
        <f>IF($C$1=FALSE,IF(ISNUMBER(SEARCH($A$2,planning!G28,3)),$A$1,0),0)</f>
        <v>0</v>
      </c>
      <c r="E24" s="64">
        <f>IF($C$1=FALSE,IF(ISNUMBER(SEARCH($A$2,planning!H28,3)),$A$1,0),0)</f>
        <v>0</v>
      </c>
      <c r="F24" s="64">
        <f>IF($C$1=FALSE,IF(ISNUMBER(SEARCH($A$2,planning!I28,3)),$A$1,0),0)</f>
        <v>0</v>
      </c>
      <c r="G24" s="64">
        <f>IF($C$1=FALSE,IF(ISNUMBER(SEARCH($A$2,planning!J28,3)),$A$1,0),0)</f>
        <v>0</v>
      </c>
      <c r="I24" s="199">
        <f>IFERROR(INDEX('FM-DT'!$Z$13:$Z$24,              IF(A24+Q24+Y24+AG24+AO24+AW24+BE24+BM24+BU24+CC24&lt;11,A24+Q24+Y24+AG24+AO24+AW24+BE24+BM24+BU24+CC24,11)+1),0)</f>
        <v>2</v>
      </c>
      <c r="J24" s="199">
        <f>IFERROR(INDEX('FM-DT'!$Z$13:$Z$24,              IF(B24+R24+Z24+AH24+AP24+AX24+BF24+BN24+BV24+CD24&lt;11,B24+R24+Z24+AH24+AP24+AX24+BF24+BN24+BV24+CD24,11)+1),0)</f>
        <v>2</v>
      </c>
      <c r="K24" s="199">
        <f>IFERROR(INDEX('FM-DT'!$Z$13:$Z$24,              IF(C24+S24+AA24+AI24+AQ24+AY24+BG24+BO24+BW24+CE24&lt;11,C24+S24+AA24+AI24+AQ24+AY24+BG24+BO24+BW24+CE24,11)+1),0)</f>
        <v>2</v>
      </c>
      <c r="L24" s="199">
        <f>IFERROR(INDEX('FM-DT'!$Z$13:$Z$24,              IF(D24+T24+AB24+AJ24+AR24+AZ24+BH24+BP24+BX24+CF24&lt;11,D24+T24+AB24+AJ24+AR24+AZ24+BH24+BP24+BX24+CF24,11)+1),0)</f>
        <v>2</v>
      </c>
      <c r="M24" s="199">
        <f>IFERROR(INDEX('FM-DT'!$Z$13:$Z$24,              IF(E24+U24+AC24+AK24+AS24+BA24+BI24+BQ24+BY24+CG24&lt;11,E24+U24+AC24+AK24+AS24+BA24+BI24+BQ24+BY24+CG24,11)+1),0)</f>
        <v>2</v>
      </c>
      <c r="N24" s="199">
        <f>IFERROR(INDEX('FM-DT'!$Z$13:$Z$24,              IF(F24+V24+AD24+AL24+AT24+BB24+BJ24+BR24+BZ24+CH24&lt;11,F24+V24+AD24+AL24+AT24+BB24+BJ24+BR24+BZ24+CH24,11)+1),0)</f>
        <v>2</v>
      </c>
      <c r="O24" s="199">
        <f>IFERROR(INDEX('FM-DT'!$Z$13:$Z$24,              IF(G24+W24+AE24+AM24+AU24+BC24+BK24+BS24+CA24+CI24&lt;11,G24+W24+AE24+AM24+AU24+BC24+BK24+BS24+CA24+CI24,11)+1),0)</f>
        <v>2</v>
      </c>
      <c r="Q24" s="64">
        <f>IF($S$1=FALSE,IF(ISNUMBER(SEARCH($Q$2,planning!D28,3)),$Q$1,0),0)</f>
        <v>0</v>
      </c>
      <c r="R24" s="64">
        <f>IF($S$1=FALSE,IF(ISNUMBER(SEARCH($Q$2,planning!E28,3)),$Q$1,0),0)</f>
        <v>0</v>
      </c>
      <c r="S24" s="64">
        <f>IF($S$1=FALSE,IF(ISNUMBER(SEARCH($Q$2,planning!F28,3)),$Q$1,0),0)</f>
        <v>0</v>
      </c>
      <c r="T24" s="64">
        <f>IF($S$1=FALSE,IF(ISNUMBER(SEARCH($Q$2,planning!G28,3)),$Q$1,0),0)</f>
        <v>0</v>
      </c>
      <c r="U24" s="64">
        <f>IF($S$1=FALSE,IF(ISNUMBER(SEARCH($Q$2,planning!H28,3)),$Q$1,0),0)</f>
        <v>0</v>
      </c>
      <c r="V24" s="64">
        <f>IF($S$1=FALSE,IF(ISNUMBER(SEARCH($Q$2,planning!I28,3)),$Q$1,0),0)</f>
        <v>0</v>
      </c>
      <c r="W24" s="64">
        <f>IF($S$1=FALSE,IF(ISNUMBER(SEARCH($Q$2,planning!J28,3)),$Q$1,0),0)</f>
        <v>0</v>
      </c>
      <c r="Y24" s="64">
        <f>IF($AA$1=FALSE,IF(ISNUMBER(SEARCH($Y$2,planning!D28,3)),$Y$1,0),0)</f>
        <v>0</v>
      </c>
      <c r="Z24" s="64">
        <f>IF($AA$1=FALSE,IF(ISNUMBER(SEARCH($Y$2,planning!E28,3)),$Y$1,0),0)</f>
        <v>0</v>
      </c>
      <c r="AA24" s="64">
        <f>IF($AA$1=FALSE,IF(ISNUMBER(SEARCH($Y$2,planning!F28,3)),$Y$1,0),0)</f>
        <v>0</v>
      </c>
      <c r="AB24" s="64">
        <f>IF($AA$1=FALSE,IF(ISNUMBER(SEARCH($Y$2,planning!G28,3)),$Y$1,0),0)</f>
        <v>0</v>
      </c>
      <c r="AC24" s="64">
        <f>IF($AA$1=FALSE,IF(ISNUMBER(SEARCH($Y$2,planning!H28,3)),$Y$1,0),0)</f>
        <v>0</v>
      </c>
      <c r="AD24" s="64">
        <f>IF($AA$1=FALSE,IF(ISNUMBER(SEARCH($Y$2,planning!I28,3)),$Y$1,0),0)</f>
        <v>0</v>
      </c>
      <c r="AE24" s="64">
        <f>IF($AA$1=FALSE,IF(ISNUMBER(SEARCH($Y$2,planning!J28,3)),$Y$1,0),0)</f>
        <v>0</v>
      </c>
      <c r="AG24" s="64">
        <f>IF($AI$1=FALSE,IF(ISNUMBER(SEARCH($AG$2,planning!D28,3)),$AG$1,0),0)</f>
        <v>0</v>
      </c>
      <c r="AH24" s="64">
        <f>IF($AI$1=FALSE,IF(ISNUMBER(SEARCH($AG$2,planning!E28,3)),$AG$1,0),0)</f>
        <v>0</v>
      </c>
      <c r="AI24" s="64">
        <f>IF($AI$1=FALSE,IF(ISNUMBER(SEARCH($AG$2,planning!F28,3)),$AG$1,0),0)</f>
        <v>0</v>
      </c>
      <c r="AJ24" s="64">
        <f>IF($AI$1=FALSE,IF(ISNUMBER(SEARCH($AG$2,planning!G28,3)),$AG$1,0),0)</f>
        <v>0</v>
      </c>
      <c r="AK24" s="64">
        <f>IF($AI$1=FALSE,IF(ISNUMBER(SEARCH($AG$2,planning!H28,3)),$AG$1,0),0)</f>
        <v>0</v>
      </c>
      <c r="AL24" s="64">
        <f>IF($AI$1=FALSE,IF(ISNUMBER(SEARCH($AG$2,planning!I28,3)),$AG$1,0),0)</f>
        <v>0</v>
      </c>
      <c r="AM24" s="64">
        <f>IF($AI$1=FALSE,IF(ISNUMBER(SEARCH($AG$2,planning!J28,3)),$AG$1,0),0)</f>
        <v>0</v>
      </c>
      <c r="AO24" s="64">
        <f>IF($AQ$1=FALSE,IF(ISNUMBER(SEARCH($AO$2,planning!D28,3)),$AO$1,0),0)</f>
        <v>0</v>
      </c>
      <c r="AP24" s="64">
        <f>IF($AQ$1=FALSE,IF(ISNUMBER(SEARCH($AO$2,planning!E28,3)),$AO$1,0),0)</f>
        <v>0</v>
      </c>
      <c r="AQ24" s="64">
        <f>IF($AQ$1=FALSE,IF(ISNUMBER(SEARCH($AO$2,planning!F28,3)),$AO$1,0),0)</f>
        <v>0</v>
      </c>
      <c r="AR24" s="64">
        <f>IF($AQ$1=FALSE,IF(ISNUMBER(SEARCH($AO$2,planning!G28,3)),$AO$1,0),0)</f>
        <v>0</v>
      </c>
      <c r="AS24" s="64">
        <f>IF($AQ$1=FALSE,IF(ISNUMBER(SEARCH($AO$2,planning!H28,3)),$AO$1,0),0)</f>
        <v>0</v>
      </c>
      <c r="AT24" s="64">
        <f>IF($AQ$1=FALSE,IF(ISNUMBER(SEARCH($AO$2,planning!I28,3)),$AO$1,0),0)</f>
        <v>0</v>
      </c>
      <c r="AU24" s="64">
        <f>IF($AQ$1=FALSE,IF(ISNUMBER(SEARCH($AO$2,planning!J28,3)),$AO$1,0),0)</f>
        <v>0</v>
      </c>
      <c r="AW24" s="64">
        <f>IF($AY$1=FALSE,IF(ISNUMBER(SEARCH($AW$2,planning!D28,3)),$AW$1,0),0)</f>
        <v>0</v>
      </c>
      <c r="AX24" s="64">
        <f>IF($AY$1=FALSE,IF(ISNUMBER(SEARCH($AW$2,planning!E28,3)),$AW$1,0),0)</f>
        <v>0</v>
      </c>
      <c r="AY24" s="64">
        <f>IF($AY$1=FALSE,IF(ISNUMBER(SEARCH($AW$2,planning!F28,3)),$AW$1,0),0)</f>
        <v>0</v>
      </c>
      <c r="AZ24" s="64">
        <f>IF($AY$1=FALSE,IF(ISNUMBER(SEARCH($AW$2,planning!G28,3)),$AW$1,0),0)</f>
        <v>0</v>
      </c>
      <c r="BA24" s="64">
        <f>IF($AY$1=FALSE,IF(ISNUMBER(SEARCH($AW$2,planning!H28,3)),$AW$1,0),0)</f>
        <v>0</v>
      </c>
      <c r="BB24" s="64">
        <f>IF($AY$1=FALSE,IF(ISNUMBER(SEARCH($AW$2,planning!I28,3)),$AW$1,0),0)</f>
        <v>0</v>
      </c>
      <c r="BC24" s="64">
        <f>IF($AY$1=FALSE,IF(ISNUMBER(SEARCH($AW$2,planning!J28,3)),$AW$1,0),0)</f>
        <v>0</v>
      </c>
      <c r="BE24" s="64">
        <f>IF($BG$1=FALSE,IF(ISNUMBER(SEARCH($BE$2,planning!D28,3)),$BE$1,0),0)</f>
        <v>0</v>
      </c>
      <c r="BF24" s="64">
        <f>IF($BG$1=FALSE,IF(ISNUMBER(SEARCH($BE$2,planning!E28,3)),$BE$1,0),0)</f>
        <v>0</v>
      </c>
      <c r="BG24" s="64">
        <f>IF($BG$1=FALSE,IF(ISNUMBER(SEARCH($BE$2,planning!F28,3)),$BE$1,0),0)</f>
        <v>0</v>
      </c>
      <c r="BH24" s="64">
        <f>IF($BG$1=FALSE,IF(ISNUMBER(SEARCH($BE$2,planning!G28,3)),$BE$1,0),0)</f>
        <v>0</v>
      </c>
      <c r="BI24" s="64">
        <f>IF($BG$1=FALSE,IF(ISNUMBER(SEARCH($BE$2,planning!H28,3)),$BE$1,0),0)</f>
        <v>0</v>
      </c>
      <c r="BJ24" s="64">
        <f>IF($BG$1=FALSE,IF(ISNUMBER(SEARCH($BE$2,planning!I28,3)),$BE$1,0),0)</f>
        <v>0</v>
      </c>
      <c r="BK24" s="64">
        <f>IF($BG$1=FALSE,IF(ISNUMBER(SEARCH($BE$2,planning!J28,3)),$BE$1,0),0)</f>
        <v>0</v>
      </c>
      <c r="BM24" s="64">
        <f>IF($BO$1=FALSE,IF(ISNUMBER(SEARCH($BM$2,planning!D28,3)),$BM$1,0),0)</f>
        <v>0</v>
      </c>
      <c r="BN24" s="64">
        <f>IF($BO$1=FALSE,IF(ISNUMBER(SEARCH($BM$2,planning!E28,3)),$BM$1,0),0)</f>
        <v>0</v>
      </c>
      <c r="BO24" s="64">
        <f>IF($BO$1=FALSE,IF(ISNUMBER(SEARCH($BM$2,planning!F28,3)),$BM$1,0),0)</f>
        <v>0</v>
      </c>
      <c r="BP24" s="64">
        <f>IF($BO$1=FALSE,IF(ISNUMBER(SEARCH($BM$2,planning!G28,3)),$BM$1,0),0)</f>
        <v>0</v>
      </c>
      <c r="BQ24" s="64">
        <f>IF($BO$1=FALSE,IF(ISNUMBER(SEARCH($BM$2,planning!H28,3)),$BM$1,0),0)</f>
        <v>0</v>
      </c>
      <c r="BR24" s="64">
        <f>IF($BO$1=FALSE,IF(ISNUMBER(SEARCH($BM$2,planning!I28,3)),$BM$1,0),0)</f>
        <v>0</v>
      </c>
      <c r="BS24" s="64">
        <f>IF($BO$1=FALSE,IF(ISNUMBER(SEARCH($BM$2,planning!J28,3)),$BM$1,0),0)</f>
        <v>0</v>
      </c>
      <c r="BU24" s="64">
        <f>IF($BW$1=FALSE,IF(ISNUMBER(SEARCH($BU$2,planning!D28,3)),$BU$1,0),0)</f>
        <v>0</v>
      </c>
      <c r="BV24" s="64">
        <f>IF($BW$1=FALSE,IF(ISNUMBER(SEARCH($BU$2,planning!E28,3)),$BU$1,0),0)</f>
        <v>0</v>
      </c>
      <c r="BW24" s="64">
        <f>IF($BW$1=FALSE,IF(ISNUMBER(SEARCH($BU$2,planning!F28,3)),$BU$1,0),0)</f>
        <v>0</v>
      </c>
      <c r="BX24" s="64">
        <f>IF($BW$1=FALSE,IF(ISNUMBER(SEARCH($BU$2,planning!G28,3)),$BU$1,0),0)</f>
        <v>0</v>
      </c>
      <c r="BY24" s="64">
        <f>IF($BW$1=FALSE,IF(ISNUMBER(SEARCH($BU$2,planning!H28,3)),$BU$1,0),0)</f>
        <v>0</v>
      </c>
      <c r="BZ24" s="64">
        <f>IF($BW$1=FALSE,IF(ISNUMBER(SEARCH($BU$2,planning!I28,3)),$BU$1,0),0)</f>
        <v>0</v>
      </c>
      <c r="CA24" s="64">
        <f>IF($BW$1=FALSE,IF(ISNUMBER(SEARCH($BU$2,planning!J28,3)),$BU$1,0),0)</f>
        <v>0</v>
      </c>
      <c r="CC24" s="64">
        <f>IF($CE$1=FALSE,IF(ISNUMBER(SEARCH($CC$2,planning!D28,3)),$CC$1,0),0)</f>
        <v>0</v>
      </c>
      <c r="CD24" s="64">
        <f>IF($CE$1=FALSE,IF(ISNUMBER(SEARCH($CC$2,planning!E28,3)),$CC$1,0),0)</f>
        <v>0</v>
      </c>
      <c r="CE24" s="64">
        <f>IF($CE$1=FALSE,IF(ISNUMBER(SEARCH($CC$2,planning!F28,3)),$CC$1,0),0)</f>
        <v>0</v>
      </c>
      <c r="CF24" s="64">
        <f>IF($CE$1=FALSE,IF(ISNUMBER(SEARCH($CC$2,planning!G28,3)),$CC$1,0),0)</f>
        <v>0</v>
      </c>
      <c r="CG24" s="64">
        <f>IF($CE$1=FALSE,IF(ISNUMBER(SEARCH($CC$2,planning!H28,3)),$CC$1,0),0)</f>
        <v>0</v>
      </c>
      <c r="CH24" s="64">
        <f>IF($CE$1=FALSE,IF(ISNUMBER(SEARCH($CC$2,planning!I28,3)),$CC$1,0),0)</f>
        <v>0</v>
      </c>
      <c r="CI24" s="64">
        <f>IF($CE$1=FALSE,IF(ISNUMBER(SEARCH($CC$2,planning!J28,3)),$CC$1,0),0)</f>
        <v>0</v>
      </c>
    </row>
    <row r="25" spans="1:87" ht="15.75" thickBot="1" x14ac:dyDescent="0.3">
      <c r="A25" s="64">
        <f>IF($C$1=FALSE,IF(ISNUMBER(SEARCH($A$2,planning!D29,3)),$A$1,0),0)</f>
        <v>0</v>
      </c>
      <c r="B25" s="64">
        <f>IF($C$1=FALSE,IF(ISNUMBER(SEARCH($A$2,planning!E29,3)),$A$1,0),0)</f>
        <v>0</v>
      </c>
      <c r="C25" s="64">
        <f>IF($C$1=FALSE,IF(ISNUMBER(SEARCH($A$2,planning!F29,3)),$A$1,0),0)</f>
        <v>0</v>
      </c>
      <c r="D25" s="64">
        <f>IF($C$1=FALSE,IF(ISNUMBER(SEARCH($A$2,planning!G29,3)),$A$1,0),0)</f>
        <v>0</v>
      </c>
      <c r="E25" s="64">
        <f>IF($C$1=FALSE,IF(ISNUMBER(SEARCH($A$2,planning!H29,3)),$A$1,0),0)</f>
        <v>0</v>
      </c>
      <c r="F25" s="64">
        <f>IF($C$1=FALSE,IF(ISNUMBER(SEARCH($A$2,planning!I29,3)),$A$1,0),0)</f>
        <v>0</v>
      </c>
      <c r="G25" s="64">
        <f>IF($C$1=FALSE,IF(ISNUMBER(SEARCH($A$2,planning!J29,3)),$A$1,0),0)</f>
        <v>0</v>
      </c>
      <c r="I25" s="199">
        <f>IFERROR(INDEX('FM-DT'!$Z$13:$Z$24,              IF(A25+Q25+Y25+AG25+AO25+AW25+BE25+BM25+BU25+CC25&lt;11,A25+Q25+Y25+AG25+AO25+AW25+BE25+BM25+BU25+CC25,11)+1),0)</f>
        <v>2</v>
      </c>
      <c r="J25" s="199">
        <f>IFERROR(INDEX('FM-DT'!$Z$13:$Z$24,              IF(B25+R25+Z25+AH25+AP25+AX25+BF25+BN25+BV25+CD25&lt;11,B25+R25+Z25+AH25+AP25+AX25+BF25+BN25+BV25+CD25,11)+1),0)</f>
        <v>2</v>
      </c>
      <c r="K25" s="199">
        <f>IFERROR(INDEX('FM-DT'!$Z$13:$Z$24,              IF(C25+S25+AA25+AI25+AQ25+AY25+BG25+BO25+BW25+CE25&lt;11,C25+S25+AA25+AI25+AQ25+AY25+BG25+BO25+BW25+CE25,11)+1),0)</f>
        <v>2</v>
      </c>
      <c r="L25" s="199">
        <f>IFERROR(INDEX('FM-DT'!$Z$13:$Z$24,              IF(D25+T25+AB25+AJ25+AR25+AZ25+BH25+BP25+BX25+CF25&lt;11,D25+T25+AB25+AJ25+AR25+AZ25+BH25+BP25+BX25+CF25,11)+1),0)</f>
        <v>2</v>
      </c>
      <c r="M25" s="199">
        <f>IFERROR(INDEX('FM-DT'!$Z$13:$Z$24,              IF(E25+U25+AC25+AK25+AS25+BA25+BI25+BQ25+BY25+CG25&lt;11,E25+U25+AC25+AK25+AS25+BA25+BI25+BQ25+BY25+CG25,11)+1),0)</f>
        <v>2</v>
      </c>
      <c r="N25" s="199">
        <f>IFERROR(INDEX('FM-DT'!$Z$13:$Z$24,              IF(F25+V25+AD25+AL25+AT25+BB25+BJ25+BR25+BZ25+CH25&lt;11,F25+V25+AD25+AL25+AT25+BB25+BJ25+BR25+BZ25+CH25,11)+1),0)</f>
        <v>2</v>
      </c>
      <c r="O25" s="199">
        <f>IFERROR(INDEX('FM-DT'!$Z$13:$Z$24,              IF(G25+W25+AE25+AM25+AU25+BC25+BK25+BS25+CA25+CI25&lt;11,G25+W25+AE25+AM25+AU25+BC25+BK25+BS25+CA25+CI25,11)+1),0)</f>
        <v>2</v>
      </c>
      <c r="Q25" s="64">
        <f>IF($S$1=FALSE,IF(ISNUMBER(SEARCH($Q$2,planning!D29,3)),$Q$1,0),0)</f>
        <v>0</v>
      </c>
      <c r="R25" s="64">
        <f>IF($S$1=FALSE,IF(ISNUMBER(SEARCH($Q$2,planning!E29,3)),$Q$1,0),0)</f>
        <v>0</v>
      </c>
      <c r="S25" s="64">
        <f>IF($S$1=FALSE,IF(ISNUMBER(SEARCH($Q$2,planning!F29,3)),$Q$1,0),0)</f>
        <v>0</v>
      </c>
      <c r="T25" s="64">
        <f>IF($S$1=FALSE,IF(ISNUMBER(SEARCH($Q$2,planning!G29,3)),$Q$1,0),0)</f>
        <v>0</v>
      </c>
      <c r="U25" s="64">
        <f>IF($S$1=FALSE,IF(ISNUMBER(SEARCH($Q$2,planning!H29,3)),$Q$1,0),0)</f>
        <v>0</v>
      </c>
      <c r="V25" s="64">
        <f>IF($S$1=FALSE,IF(ISNUMBER(SEARCH($Q$2,planning!I29,3)),$Q$1,0),0)</f>
        <v>0</v>
      </c>
      <c r="W25" s="64">
        <f>IF($S$1=FALSE,IF(ISNUMBER(SEARCH($Q$2,planning!J29,3)),$Q$1,0),0)</f>
        <v>0</v>
      </c>
      <c r="Y25" s="64">
        <f>IF($AA$1=FALSE,IF(ISNUMBER(SEARCH($Y$2,planning!D29,3)),$Y$1,0),0)</f>
        <v>0</v>
      </c>
      <c r="Z25" s="64">
        <f>IF($AA$1=FALSE,IF(ISNUMBER(SEARCH($Y$2,planning!E29,3)),$Y$1,0),0)</f>
        <v>0</v>
      </c>
      <c r="AA25" s="64">
        <f>IF($AA$1=FALSE,IF(ISNUMBER(SEARCH($Y$2,planning!F29,3)),$Y$1,0),0)</f>
        <v>0</v>
      </c>
      <c r="AB25" s="64">
        <f>IF($AA$1=FALSE,IF(ISNUMBER(SEARCH($Y$2,planning!G29,3)),$Y$1,0),0)</f>
        <v>0</v>
      </c>
      <c r="AC25" s="64">
        <f>IF($AA$1=FALSE,IF(ISNUMBER(SEARCH($Y$2,planning!H29,3)),$Y$1,0),0)</f>
        <v>0</v>
      </c>
      <c r="AD25" s="64">
        <f>IF($AA$1=FALSE,IF(ISNUMBER(SEARCH($Y$2,planning!I29,3)),$Y$1,0),0)</f>
        <v>0</v>
      </c>
      <c r="AE25" s="64">
        <f>IF($AA$1=FALSE,IF(ISNUMBER(SEARCH($Y$2,planning!J29,3)),$Y$1,0),0)</f>
        <v>0</v>
      </c>
      <c r="AG25" s="64">
        <f>IF($AI$1=FALSE,IF(ISNUMBER(SEARCH($AG$2,planning!D29,3)),$AG$1,0),0)</f>
        <v>0</v>
      </c>
      <c r="AH25" s="64">
        <f>IF($AI$1=FALSE,IF(ISNUMBER(SEARCH($AG$2,planning!E29,3)),$AG$1,0),0)</f>
        <v>0</v>
      </c>
      <c r="AI25" s="64">
        <f>IF($AI$1=FALSE,IF(ISNUMBER(SEARCH($AG$2,planning!F29,3)),$AG$1,0),0)</f>
        <v>0</v>
      </c>
      <c r="AJ25" s="64">
        <f>IF($AI$1=FALSE,IF(ISNUMBER(SEARCH($AG$2,planning!G29,3)),$AG$1,0),0)</f>
        <v>0</v>
      </c>
      <c r="AK25" s="64">
        <f>IF($AI$1=FALSE,IF(ISNUMBER(SEARCH($AG$2,planning!H29,3)),$AG$1,0),0)</f>
        <v>0</v>
      </c>
      <c r="AL25" s="64">
        <f>IF($AI$1=FALSE,IF(ISNUMBER(SEARCH($AG$2,planning!I29,3)),$AG$1,0),0)</f>
        <v>0</v>
      </c>
      <c r="AM25" s="64">
        <f>IF($AI$1=FALSE,IF(ISNUMBER(SEARCH($AG$2,planning!J29,3)),$AG$1,0),0)</f>
        <v>0</v>
      </c>
      <c r="AO25" s="64">
        <f>IF($AQ$1=FALSE,IF(ISNUMBER(SEARCH($AO$2,planning!D29,3)),$AO$1,0),0)</f>
        <v>0</v>
      </c>
      <c r="AP25" s="64">
        <f>IF($AQ$1=FALSE,IF(ISNUMBER(SEARCH($AO$2,planning!E29,3)),$AO$1,0),0)</f>
        <v>0</v>
      </c>
      <c r="AQ25" s="64">
        <f>IF($AQ$1=FALSE,IF(ISNUMBER(SEARCH($AO$2,planning!F29,3)),$AO$1,0),0)</f>
        <v>0</v>
      </c>
      <c r="AR25" s="64">
        <f>IF($AQ$1=FALSE,IF(ISNUMBER(SEARCH($AO$2,planning!G29,3)),$AO$1,0),0)</f>
        <v>0</v>
      </c>
      <c r="AS25" s="64">
        <f>IF($AQ$1=FALSE,IF(ISNUMBER(SEARCH($AO$2,planning!H29,3)),$AO$1,0),0)</f>
        <v>0</v>
      </c>
      <c r="AT25" s="64">
        <f>IF($AQ$1=FALSE,IF(ISNUMBER(SEARCH($AO$2,planning!I29,3)),$AO$1,0),0)</f>
        <v>0</v>
      </c>
      <c r="AU25" s="64">
        <f>IF($AQ$1=FALSE,IF(ISNUMBER(SEARCH($AO$2,planning!J29,3)),$AO$1,0),0)</f>
        <v>0</v>
      </c>
      <c r="AW25" s="64">
        <f>IF($AY$1=FALSE,IF(ISNUMBER(SEARCH($AW$2,planning!D29,3)),$AW$1,0),0)</f>
        <v>0</v>
      </c>
      <c r="AX25" s="64">
        <f>IF($AY$1=FALSE,IF(ISNUMBER(SEARCH($AW$2,planning!E29,3)),$AW$1,0),0)</f>
        <v>0</v>
      </c>
      <c r="AY25" s="64">
        <f>IF($AY$1=FALSE,IF(ISNUMBER(SEARCH($AW$2,planning!F29,3)),$AW$1,0),0)</f>
        <v>0</v>
      </c>
      <c r="AZ25" s="64">
        <f>IF($AY$1=FALSE,IF(ISNUMBER(SEARCH($AW$2,planning!G29,3)),$AW$1,0),0)</f>
        <v>0</v>
      </c>
      <c r="BA25" s="64">
        <f>IF($AY$1=FALSE,IF(ISNUMBER(SEARCH($AW$2,planning!H29,3)),$AW$1,0),0)</f>
        <v>0</v>
      </c>
      <c r="BB25" s="64">
        <f>IF($AY$1=FALSE,IF(ISNUMBER(SEARCH($AW$2,planning!I29,3)),$AW$1,0),0)</f>
        <v>0</v>
      </c>
      <c r="BC25" s="64">
        <f>IF($AY$1=FALSE,IF(ISNUMBER(SEARCH($AW$2,planning!J29,3)),$AW$1,0),0)</f>
        <v>0</v>
      </c>
      <c r="BE25" s="64">
        <f>IF($BG$1=FALSE,IF(ISNUMBER(SEARCH($BE$2,planning!D29,3)),$BE$1,0),0)</f>
        <v>0</v>
      </c>
      <c r="BF25" s="64">
        <f>IF($BG$1=FALSE,IF(ISNUMBER(SEARCH($BE$2,planning!E29,3)),$BE$1,0),0)</f>
        <v>0</v>
      </c>
      <c r="BG25" s="64">
        <f>IF($BG$1=FALSE,IF(ISNUMBER(SEARCH($BE$2,planning!F29,3)),$BE$1,0),0)</f>
        <v>0</v>
      </c>
      <c r="BH25" s="64">
        <f>IF($BG$1=FALSE,IF(ISNUMBER(SEARCH($BE$2,planning!G29,3)),$BE$1,0),0)</f>
        <v>0</v>
      </c>
      <c r="BI25" s="64">
        <f>IF($BG$1=FALSE,IF(ISNUMBER(SEARCH($BE$2,planning!H29,3)),$BE$1,0),0)</f>
        <v>0</v>
      </c>
      <c r="BJ25" s="64">
        <f>IF($BG$1=FALSE,IF(ISNUMBER(SEARCH($BE$2,planning!I29,3)),$BE$1,0),0)</f>
        <v>0</v>
      </c>
      <c r="BK25" s="64">
        <f>IF($BG$1=FALSE,IF(ISNUMBER(SEARCH($BE$2,planning!J29,3)),$BE$1,0),0)</f>
        <v>0</v>
      </c>
      <c r="BM25" s="64">
        <f>IF($BO$1=FALSE,IF(ISNUMBER(SEARCH($BM$2,planning!D29,3)),$BM$1,0),0)</f>
        <v>0</v>
      </c>
      <c r="BN25" s="64">
        <f>IF($BO$1=FALSE,IF(ISNUMBER(SEARCH($BM$2,planning!E29,3)),$BM$1,0),0)</f>
        <v>0</v>
      </c>
      <c r="BO25" s="64">
        <f>IF($BO$1=FALSE,IF(ISNUMBER(SEARCH($BM$2,planning!F29,3)),$BM$1,0),0)</f>
        <v>0</v>
      </c>
      <c r="BP25" s="64">
        <f>IF($BO$1=FALSE,IF(ISNUMBER(SEARCH($BM$2,planning!G29,3)),$BM$1,0),0)</f>
        <v>0</v>
      </c>
      <c r="BQ25" s="64">
        <f>IF($BO$1=FALSE,IF(ISNUMBER(SEARCH($BM$2,planning!H29,3)),$BM$1,0),0)</f>
        <v>0</v>
      </c>
      <c r="BR25" s="64">
        <f>IF($BO$1=FALSE,IF(ISNUMBER(SEARCH($BM$2,planning!I29,3)),$BM$1,0),0)</f>
        <v>0</v>
      </c>
      <c r="BS25" s="64">
        <f>IF($BO$1=FALSE,IF(ISNUMBER(SEARCH($BM$2,planning!J29,3)),$BM$1,0),0)</f>
        <v>0</v>
      </c>
      <c r="BU25" s="64">
        <f>IF($BW$1=FALSE,IF(ISNUMBER(SEARCH($BU$2,planning!D29,3)),$BU$1,0),0)</f>
        <v>0</v>
      </c>
      <c r="BV25" s="64">
        <f>IF($BW$1=FALSE,IF(ISNUMBER(SEARCH($BU$2,planning!E29,3)),$BU$1,0),0)</f>
        <v>0</v>
      </c>
      <c r="BW25" s="64">
        <f>IF($BW$1=FALSE,IF(ISNUMBER(SEARCH($BU$2,planning!F29,3)),$BU$1,0),0)</f>
        <v>0</v>
      </c>
      <c r="BX25" s="64">
        <f>IF($BW$1=FALSE,IF(ISNUMBER(SEARCH($BU$2,planning!G29,3)),$BU$1,0),0)</f>
        <v>0</v>
      </c>
      <c r="BY25" s="64">
        <f>IF($BW$1=FALSE,IF(ISNUMBER(SEARCH($BU$2,planning!H29,3)),$BU$1,0),0)</f>
        <v>0</v>
      </c>
      <c r="BZ25" s="64">
        <f>IF($BW$1=FALSE,IF(ISNUMBER(SEARCH($BU$2,planning!I29,3)),$BU$1,0),0)</f>
        <v>0</v>
      </c>
      <c r="CA25" s="64">
        <f>IF($BW$1=FALSE,IF(ISNUMBER(SEARCH($BU$2,planning!J29,3)),$BU$1,0),0)</f>
        <v>0</v>
      </c>
      <c r="CC25" s="64">
        <f>IF($CE$1=FALSE,IF(ISNUMBER(SEARCH($CC$2,planning!D29,3)),$CC$1,0),0)</f>
        <v>0</v>
      </c>
      <c r="CD25" s="64">
        <f>IF($CE$1=FALSE,IF(ISNUMBER(SEARCH($CC$2,planning!E29,3)),$CC$1,0),0)</f>
        <v>0</v>
      </c>
      <c r="CE25" s="64">
        <f>IF($CE$1=FALSE,IF(ISNUMBER(SEARCH($CC$2,planning!F29,3)),$CC$1,0),0)</f>
        <v>0</v>
      </c>
      <c r="CF25" s="64">
        <f>IF($CE$1=FALSE,IF(ISNUMBER(SEARCH($CC$2,planning!G29,3)),$CC$1,0),0)</f>
        <v>0</v>
      </c>
      <c r="CG25" s="64">
        <f>IF($CE$1=FALSE,IF(ISNUMBER(SEARCH($CC$2,planning!H29,3)),$CC$1,0),0)</f>
        <v>0</v>
      </c>
      <c r="CH25" s="64">
        <f>IF($CE$1=FALSE,IF(ISNUMBER(SEARCH($CC$2,planning!I29,3)),$CC$1,0),0)</f>
        <v>0</v>
      </c>
      <c r="CI25" s="64">
        <f>IF($CE$1=FALSE,IF(ISNUMBER(SEARCH($CC$2,planning!J29,3)),$CC$1,0),0)</f>
        <v>0</v>
      </c>
    </row>
    <row r="26" spans="1:87" ht="15.75" thickBot="1" x14ac:dyDescent="0.3">
      <c r="A26" s="64">
        <f>IF($C$1=FALSE,IF(ISNUMBER(SEARCH($A$2,planning!D30,3)),$A$1,0),0)</f>
        <v>0</v>
      </c>
      <c r="B26" s="64">
        <f>IF($C$1=FALSE,IF(ISNUMBER(SEARCH($A$2,planning!E30,3)),$A$1,0),0)</f>
        <v>0</v>
      </c>
      <c r="C26" s="64">
        <f>IF($C$1=FALSE,IF(ISNUMBER(SEARCH($A$2,planning!F30,3)),$A$1,0),0)</f>
        <v>0</v>
      </c>
      <c r="D26" s="64">
        <f>IF($C$1=FALSE,IF(ISNUMBER(SEARCH($A$2,planning!G30,3)),$A$1,0),0)</f>
        <v>0</v>
      </c>
      <c r="E26" s="64">
        <f>IF($C$1=FALSE,IF(ISNUMBER(SEARCH($A$2,planning!H30,3)),$A$1,0),0)</f>
        <v>0</v>
      </c>
      <c r="F26" s="64">
        <f>IF($C$1=FALSE,IF(ISNUMBER(SEARCH($A$2,planning!I30,3)),$A$1,0),0)</f>
        <v>0</v>
      </c>
      <c r="G26" s="64">
        <f>IF($C$1=FALSE,IF(ISNUMBER(SEARCH($A$2,planning!J30,3)),$A$1,0),0)</f>
        <v>0</v>
      </c>
      <c r="I26" s="199">
        <f>IFERROR(INDEX('FM-DT'!$Z$13:$Z$24,              IF(A26+Q26+Y26+AG26+AO26+AW26+BE26+BM26+BU26+CC26&lt;11,A26+Q26+Y26+AG26+AO26+AW26+BE26+BM26+BU26+CC26,11)+1),0)</f>
        <v>2</v>
      </c>
      <c r="J26" s="199">
        <f>IFERROR(INDEX('FM-DT'!$Z$13:$Z$24,              IF(B26+R26+Z26+AH26+AP26+AX26+BF26+BN26+BV26+CD26&lt;11,B26+R26+Z26+AH26+AP26+AX26+BF26+BN26+BV26+CD26,11)+1),0)</f>
        <v>2</v>
      </c>
      <c r="K26" s="199">
        <f>IFERROR(INDEX('FM-DT'!$Z$13:$Z$24,              IF(C26+S26+AA26+AI26+AQ26+AY26+BG26+BO26+BW26+CE26&lt;11,C26+S26+AA26+AI26+AQ26+AY26+BG26+BO26+BW26+CE26,11)+1),0)</f>
        <v>2</v>
      </c>
      <c r="L26" s="199">
        <f>IFERROR(INDEX('FM-DT'!$Z$13:$Z$24,              IF(D26+T26+AB26+AJ26+AR26+AZ26+BH26+BP26+BX26+CF26&lt;11,D26+T26+AB26+AJ26+AR26+AZ26+BH26+BP26+BX26+CF26,11)+1),0)</f>
        <v>2</v>
      </c>
      <c r="M26" s="199">
        <f>IFERROR(INDEX('FM-DT'!$Z$13:$Z$24,              IF(E26+U26+AC26+AK26+AS26+BA26+BI26+BQ26+BY26+CG26&lt;11,E26+U26+AC26+AK26+AS26+BA26+BI26+BQ26+BY26+CG26,11)+1),0)</f>
        <v>2</v>
      </c>
      <c r="N26" s="199">
        <f>IFERROR(INDEX('FM-DT'!$Z$13:$Z$24,              IF(F26+V26+AD26+AL26+AT26+BB26+BJ26+BR26+BZ26+CH26&lt;11,F26+V26+AD26+AL26+AT26+BB26+BJ26+BR26+BZ26+CH26,11)+1),0)</f>
        <v>2</v>
      </c>
      <c r="O26" s="199">
        <f>IFERROR(INDEX('FM-DT'!$Z$13:$Z$24,              IF(G26+W26+AE26+AM26+AU26+BC26+BK26+BS26+CA26+CI26&lt;11,G26+W26+AE26+AM26+AU26+BC26+BK26+BS26+CA26+CI26,11)+1),0)</f>
        <v>2</v>
      </c>
      <c r="Q26" s="64">
        <f>IF($S$1=FALSE,IF(ISNUMBER(SEARCH($Q$2,planning!D30,3)),$Q$1,0),0)</f>
        <v>0</v>
      </c>
      <c r="R26" s="64">
        <f>IF($S$1=FALSE,IF(ISNUMBER(SEARCH($Q$2,planning!E30,3)),$Q$1,0),0)</f>
        <v>0</v>
      </c>
      <c r="S26" s="64">
        <f>IF($S$1=FALSE,IF(ISNUMBER(SEARCH($Q$2,planning!F30,3)),$Q$1,0),0)</f>
        <v>0</v>
      </c>
      <c r="T26" s="64">
        <f>IF($S$1=FALSE,IF(ISNUMBER(SEARCH($Q$2,planning!G30,3)),$Q$1,0),0)</f>
        <v>0</v>
      </c>
      <c r="U26" s="64">
        <f>IF($S$1=FALSE,IF(ISNUMBER(SEARCH($Q$2,planning!H30,3)),$Q$1,0),0)</f>
        <v>0</v>
      </c>
      <c r="V26" s="64">
        <f>IF($S$1=FALSE,IF(ISNUMBER(SEARCH($Q$2,planning!I30,3)),$Q$1,0),0)</f>
        <v>0</v>
      </c>
      <c r="W26" s="64">
        <f>IF($S$1=FALSE,IF(ISNUMBER(SEARCH($Q$2,planning!J30,3)),$Q$1,0),0)</f>
        <v>0</v>
      </c>
      <c r="Y26" s="64">
        <f>IF($AA$1=FALSE,IF(ISNUMBER(SEARCH($Y$2,planning!D30,3)),$Y$1,0),0)</f>
        <v>0</v>
      </c>
      <c r="Z26" s="64">
        <f>IF($AA$1=FALSE,IF(ISNUMBER(SEARCH($Y$2,planning!E30,3)),$Y$1,0),0)</f>
        <v>0</v>
      </c>
      <c r="AA26" s="64">
        <f>IF($AA$1=FALSE,IF(ISNUMBER(SEARCH($Y$2,planning!F30,3)),$Y$1,0),0)</f>
        <v>0</v>
      </c>
      <c r="AB26" s="64">
        <f>IF($AA$1=FALSE,IF(ISNUMBER(SEARCH($Y$2,planning!G30,3)),$Y$1,0),0)</f>
        <v>0</v>
      </c>
      <c r="AC26" s="64">
        <f>IF($AA$1=FALSE,IF(ISNUMBER(SEARCH($Y$2,planning!H30,3)),$Y$1,0),0)</f>
        <v>0</v>
      </c>
      <c r="AD26" s="64">
        <f>IF($AA$1=FALSE,IF(ISNUMBER(SEARCH($Y$2,planning!I30,3)),$Y$1,0),0)</f>
        <v>0</v>
      </c>
      <c r="AE26" s="64">
        <f>IF($AA$1=FALSE,IF(ISNUMBER(SEARCH($Y$2,planning!J30,3)),$Y$1,0),0)</f>
        <v>0</v>
      </c>
      <c r="AG26" s="64">
        <f>IF($AI$1=FALSE,IF(ISNUMBER(SEARCH($AG$2,planning!D30,3)),$AG$1,0),0)</f>
        <v>0</v>
      </c>
      <c r="AH26" s="64">
        <f>IF($AI$1=FALSE,IF(ISNUMBER(SEARCH($AG$2,planning!E30,3)),$AG$1,0),0)</f>
        <v>0</v>
      </c>
      <c r="AI26" s="64">
        <f>IF($AI$1=FALSE,IF(ISNUMBER(SEARCH($AG$2,planning!F30,3)),$AG$1,0),0)</f>
        <v>0</v>
      </c>
      <c r="AJ26" s="64">
        <f>IF($AI$1=FALSE,IF(ISNUMBER(SEARCH($AG$2,planning!G30,3)),$AG$1,0),0)</f>
        <v>0</v>
      </c>
      <c r="AK26" s="64">
        <f>IF($AI$1=FALSE,IF(ISNUMBER(SEARCH($AG$2,planning!H30,3)),$AG$1,0),0)</f>
        <v>0</v>
      </c>
      <c r="AL26" s="64">
        <f>IF($AI$1=FALSE,IF(ISNUMBER(SEARCH($AG$2,planning!I30,3)),$AG$1,0),0)</f>
        <v>0</v>
      </c>
      <c r="AM26" s="64">
        <f>IF($AI$1=FALSE,IF(ISNUMBER(SEARCH($AG$2,planning!J30,3)),$AG$1,0),0)</f>
        <v>0</v>
      </c>
      <c r="AO26" s="64">
        <f>IF($AQ$1=FALSE,IF(ISNUMBER(SEARCH($AO$2,planning!D30,3)),$AO$1,0),0)</f>
        <v>0</v>
      </c>
      <c r="AP26" s="64">
        <f>IF($AQ$1=FALSE,IF(ISNUMBER(SEARCH($AO$2,planning!E30,3)),$AO$1,0),0)</f>
        <v>0</v>
      </c>
      <c r="AQ26" s="64">
        <f>IF($AQ$1=FALSE,IF(ISNUMBER(SEARCH($AO$2,planning!F30,3)),$AO$1,0),0)</f>
        <v>0</v>
      </c>
      <c r="AR26" s="64">
        <f>IF($AQ$1=FALSE,IF(ISNUMBER(SEARCH($AO$2,planning!G30,3)),$AO$1,0),0)</f>
        <v>0</v>
      </c>
      <c r="AS26" s="64">
        <f>IF($AQ$1=FALSE,IF(ISNUMBER(SEARCH($AO$2,planning!H30,3)),$AO$1,0),0)</f>
        <v>0</v>
      </c>
      <c r="AT26" s="64">
        <f>IF($AQ$1=FALSE,IF(ISNUMBER(SEARCH($AO$2,planning!I30,3)),$AO$1,0),0)</f>
        <v>0</v>
      </c>
      <c r="AU26" s="64">
        <f>IF($AQ$1=FALSE,IF(ISNUMBER(SEARCH($AO$2,planning!J30,3)),$AO$1,0),0)</f>
        <v>0</v>
      </c>
      <c r="AW26" s="64">
        <f>IF($AY$1=FALSE,IF(ISNUMBER(SEARCH($AW$2,planning!D30,3)),$AW$1,0),0)</f>
        <v>0</v>
      </c>
      <c r="AX26" s="64">
        <f>IF($AY$1=FALSE,IF(ISNUMBER(SEARCH($AW$2,planning!E30,3)),$AW$1,0),0)</f>
        <v>0</v>
      </c>
      <c r="AY26" s="64">
        <f>IF($AY$1=FALSE,IF(ISNUMBER(SEARCH($AW$2,planning!F30,3)),$AW$1,0),0)</f>
        <v>0</v>
      </c>
      <c r="AZ26" s="64">
        <f>IF($AY$1=FALSE,IF(ISNUMBER(SEARCH($AW$2,planning!G30,3)),$AW$1,0),0)</f>
        <v>0</v>
      </c>
      <c r="BA26" s="64">
        <f>IF($AY$1=FALSE,IF(ISNUMBER(SEARCH($AW$2,planning!H30,3)),$AW$1,0),0)</f>
        <v>0</v>
      </c>
      <c r="BB26" s="64">
        <f>IF($AY$1=FALSE,IF(ISNUMBER(SEARCH($AW$2,planning!I30,3)),$AW$1,0),0)</f>
        <v>0</v>
      </c>
      <c r="BC26" s="64">
        <f>IF($AY$1=FALSE,IF(ISNUMBER(SEARCH($AW$2,planning!J30,3)),$AW$1,0),0)</f>
        <v>0</v>
      </c>
      <c r="BE26" s="64">
        <f>IF($BG$1=FALSE,IF(ISNUMBER(SEARCH($BE$2,planning!D30,3)),$BE$1,0),0)</f>
        <v>0</v>
      </c>
      <c r="BF26" s="64">
        <f>IF($BG$1=FALSE,IF(ISNUMBER(SEARCH($BE$2,planning!E30,3)),$BE$1,0),0)</f>
        <v>0</v>
      </c>
      <c r="BG26" s="64">
        <f>IF($BG$1=FALSE,IF(ISNUMBER(SEARCH($BE$2,planning!F30,3)),$BE$1,0),0)</f>
        <v>0</v>
      </c>
      <c r="BH26" s="64">
        <f>IF($BG$1=FALSE,IF(ISNUMBER(SEARCH($BE$2,planning!G30,3)),$BE$1,0),0)</f>
        <v>0</v>
      </c>
      <c r="BI26" s="64">
        <f>IF($BG$1=FALSE,IF(ISNUMBER(SEARCH($BE$2,planning!H30,3)),$BE$1,0),0)</f>
        <v>0</v>
      </c>
      <c r="BJ26" s="64">
        <f>IF($BG$1=FALSE,IF(ISNUMBER(SEARCH($BE$2,planning!I30,3)),$BE$1,0),0)</f>
        <v>0</v>
      </c>
      <c r="BK26" s="64">
        <f>IF($BG$1=FALSE,IF(ISNUMBER(SEARCH($BE$2,planning!J30,3)),$BE$1,0),0)</f>
        <v>0</v>
      </c>
      <c r="BM26" s="64">
        <f>IF($BO$1=FALSE,IF(ISNUMBER(SEARCH($BM$2,planning!D30,3)),$BM$1,0),0)</f>
        <v>0</v>
      </c>
      <c r="BN26" s="64">
        <f>IF($BO$1=FALSE,IF(ISNUMBER(SEARCH($BM$2,planning!E30,3)),$BM$1,0),0)</f>
        <v>0</v>
      </c>
      <c r="BO26" s="64">
        <f>IF($BO$1=FALSE,IF(ISNUMBER(SEARCH($BM$2,planning!F30,3)),$BM$1,0),0)</f>
        <v>0</v>
      </c>
      <c r="BP26" s="64">
        <f>IF($BO$1=FALSE,IF(ISNUMBER(SEARCH($BM$2,planning!G30,3)),$BM$1,0),0)</f>
        <v>0</v>
      </c>
      <c r="BQ26" s="64">
        <f>IF($BO$1=FALSE,IF(ISNUMBER(SEARCH($BM$2,planning!H30,3)),$BM$1,0),0)</f>
        <v>0</v>
      </c>
      <c r="BR26" s="64">
        <f>IF($BO$1=FALSE,IF(ISNUMBER(SEARCH($BM$2,planning!I30,3)),$BM$1,0),0)</f>
        <v>0</v>
      </c>
      <c r="BS26" s="64">
        <f>IF($BO$1=FALSE,IF(ISNUMBER(SEARCH($BM$2,planning!J30,3)),$BM$1,0),0)</f>
        <v>0</v>
      </c>
      <c r="BU26" s="64">
        <f>IF($BW$1=FALSE,IF(ISNUMBER(SEARCH($BU$2,planning!D30,3)),$BU$1,0),0)</f>
        <v>0</v>
      </c>
      <c r="BV26" s="64">
        <f>IF($BW$1=FALSE,IF(ISNUMBER(SEARCH($BU$2,planning!E30,3)),$BU$1,0),0)</f>
        <v>0</v>
      </c>
      <c r="BW26" s="64">
        <f>IF($BW$1=FALSE,IF(ISNUMBER(SEARCH($BU$2,planning!F30,3)),$BU$1,0),0)</f>
        <v>0</v>
      </c>
      <c r="BX26" s="64">
        <f>IF($BW$1=FALSE,IF(ISNUMBER(SEARCH($BU$2,planning!G30,3)),$BU$1,0),0)</f>
        <v>0</v>
      </c>
      <c r="BY26" s="64">
        <f>IF($BW$1=FALSE,IF(ISNUMBER(SEARCH($BU$2,planning!H30,3)),$BU$1,0),0)</f>
        <v>0</v>
      </c>
      <c r="BZ26" s="64">
        <f>IF($BW$1=FALSE,IF(ISNUMBER(SEARCH($BU$2,planning!I30,3)),$BU$1,0),0)</f>
        <v>0</v>
      </c>
      <c r="CA26" s="64">
        <f>IF($BW$1=FALSE,IF(ISNUMBER(SEARCH($BU$2,planning!J30,3)),$BU$1,0),0)</f>
        <v>0</v>
      </c>
      <c r="CC26" s="64">
        <f>IF($CE$1=FALSE,IF(ISNUMBER(SEARCH($CC$2,planning!D30,3)),$CC$1,0),0)</f>
        <v>0</v>
      </c>
      <c r="CD26" s="64">
        <f>IF($CE$1=FALSE,IF(ISNUMBER(SEARCH($CC$2,planning!E30,3)),$CC$1,0),0)</f>
        <v>0</v>
      </c>
      <c r="CE26" s="64">
        <f>IF($CE$1=FALSE,IF(ISNUMBER(SEARCH($CC$2,planning!F30,3)),$CC$1,0),0)</f>
        <v>0</v>
      </c>
      <c r="CF26" s="64">
        <f>IF($CE$1=FALSE,IF(ISNUMBER(SEARCH($CC$2,planning!G30,3)),$CC$1,0),0)</f>
        <v>0</v>
      </c>
      <c r="CG26" s="64">
        <f>IF($CE$1=FALSE,IF(ISNUMBER(SEARCH($CC$2,planning!H30,3)),$CC$1,0),0)</f>
        <v>0</v>
      </c>
      <c r="CH26" s="64">
        <f>IF($CE$1=FALSE,IF(ISNUMBER(SEARCH($CC$2,planning!I30,3)),$CC$1,0),0)</f>
        <v>0</v>
      </c>
      <c r="CI26" s="64">
        <f>IF($CE$1=FALSE,IF(ISNUMBER(SEARCH($CC$2,planning!J30,3)),$CC$1,0),0)</f>
        <v>0</v>
      </c>
    </row>
    <row r="27" spans="1:87" ht="15.75" thickBot="1" x14ac:dyDescent="0.3">
      <c r="A27" s="64">
        <f>IF($C$1=FALSE,IF(ISNUMBER(SEARCH($A$2,planning!D31,3)),$A$1,0),0)</f>
        <v>0</v>
      </c>
      <c r="B27" s="64">
        <f>IF($C$1=FALSE,IF(ISNUMBER(SEARCH($A$2,planning!E31,3)),$A$1,0),0)</f>
        <v>0</v>
      </c>
      <c r="C27" s="64">
        <f>IF($C$1=FALSE,IF(ISNUMBER(SEARCH($A$2,planning!F31,3)),$A$1,0),0)</f>
        <v>0</v>
      </c>
      <c r="D27" s="64">
        <f>IF($C$1=FALSE,IF(ISNUMBER(SEARCH($A$2,planning!G31,3)),$A$1,0),0)</f>
        <v>0</v>
      </c>
      <c r="E27" s="64">
        <f>IF($C$1=FALSE,IF(ISNUMBER(SEARCH($A$2,planning!H31,3)),$A$1,0),0)</f>
        <v>0</v>
      </c>
      <c r="F27" s="64">
        <f>IF($C$1=FALSE,IF(ISNUMBER(SEARCH($A$2,planning!I31,3)),$A$1,0),0)</f>
        <v>0</v>
      </c>
      <c r="G27" s="64">
        <f>IF($C$1=FALSE,IF(ISNUMBER(SEARCH($A$2,planning!J31,3)),$A$1,0),0)</f>
        <v>0</v>
      </c>
      <c r="I27" s="199">
        <f>IFERROR(INDEX('FM-DT'!$Z$13:$Z$24,              IF(A27+Q27+Y27+AG27+AO27+AW27+BE27+BM27+BU27+CC27&lt;11,A27+Q27+Y27+AG27+AO27+AW27+BE27+BM27+BU27+CC27,11)+1),0)</f>
        <v>2</v>
      </c>
      <c r="J27" s="199">
        <f>IFERROR(INDEX('FM-DT'!$Z$13:$Z$24,              IF(B27+R27+Z27+AH27+AP27+AX27+BF27+BN27+BV27+CD27&lt;11,B27+R27+Z27+AH27+AP27+AX27+BF27+BN27+BV27+CD27,11)+1),0)</f>
        <v>2</v>
      </c>
      <c r="K27" s="199">
        <f>IFERROR(INDEX('FM-DT'!$Z$13:$Z$24,              IF(C27+S27+AA27+AI27+AQ27+AY27+BG27+BO27+BW27+CE27&lt;11,C27+S27+AA27+AI27+AQ27+AY27+BG27+BO27+BW27+CE27,11)+1),0)</f>
        <v>2</v>
      </c>
      <c r="L27" s="199">
        <f>IFERROR(INDEX('FM-DT'!$Z$13:$Z$24,              IF(D27+T27+AB27+AJ27+AR27+AZ27+BH27+BP27+BX27+CF27&lt;11,D27+T27+AB27+AJ27+AR27+AZ27+BH27+BP27+BX27+CF27,11)+1),0)</f>
        <v>2</v>
      </c>
      <c r="M27" s="199">
        <f>IFERROR(INDEX('FM-DT'!$Z$13:$Z$24,              IF(E27+U27+AC27+AK27+AS27+BA27+BI27+BQ27+BY27+CG27&lt;11,E27+U27+AC27+AK27+AS27+BA27+BI27+BQ27+BY27+CG27,11)+1),0)</f>
        <v>2</v>
      </c>
      <c r="N27" s="199">
        <f>IFERROR(INDEX('FM-DT'!$Z$13:$Z$24,              IF(F27+V27+AD27+AL27+AT27+BB27+BJ27+BR27+BZ27+CH27&lt;11,F27+V27+AD27+AL27+AT27+BB27+BJ27+BR27+BZ27+CH27,11)+1),0)</f>
        <v>2</v>
      </c>
      <c r="O27" s="199">
        <f>IFERROR(INDEX('FM-DT'!$Z$13:$Z$24,              IF(G27+W27+AE27+AM27+AU27+BC27+BK27+BS27+CA27+CI27&lt;11,G27+W27+AE27+AM27+AU27+BC27+BK27+BS27+CA27+CI27,11)+1),0)</f>
        <v>2</v>
      </c>
      <c r="Q27" s="64">
        <f>IF($S$1=FALSE,IF(ISNUMBER(SEARCH($Q$2,planning!D31,3)),$Q$1,0),0)</f>
        <v>0</v>
      </c>
      <c r="R27" s="64">
        <f>IF($S$1=FALSE,IF(ISNUMBER(SEARCH($Q$2,planning!E31,3)),$Q$1,0),0)</f>
        <v>0</v>
      </c>
      <c r="S27" s="64">
        <f>IF($S$1=FALSE,IF(ISNUMBER(SEARCH($Q$2,planning!F31,3)),$Q$1,0),0)</f>
        <v>0</v>
      </c>
      <c r="T27" s="64">
        <f>IF($S$1=FALSE,IF(ISNUMBER(SEARCH($Q$2,planning!G31,3)),$Q$1,0),0)</f>
        <v>0</v>
      </c>
      <c r="U27" s="64">
        <f>IF($S$1=FALSE,IF(ISNUMBER(SEARCH($Q$2,planning!H31,3)),$Q$1,0),0)</f>
        <v>0</v>
      </c>
      <c r="V27" s="64">
        <f>IF($S$1=FALSE,IF(ISNUMBER(SEARCH($Q$2,planning!I31,3)),$Q$1,0),0)</f>
        <v>0</v>
      </c>
      <c r="W27" s="64">
        <f>IF($S$1=FALSE,IF(ISNUMBER(SEARCH($Q$2,planning!J31,3)),$Q$1,0),0)</f>
        <v>0</v>
      </c>
      <c r="Y27" s="64">
        <f>IF($AA$1=FALSE,IF(ISNUMBER(SEARCH($Y$2,planning!D31,3)),$Y$1,0),0)</f>
        <v>0</v>
      </c>
      <c r="Z27" s="64">
        <f>IF($AA$1=FALSE,IF(ISNUMBER(SEARCH($Y$2,planning!E31,3)),$Y$1,0),0)</f>
        <v>0</v>
      </c>
      <c r="AA27" s="64">
        <f>IF($AA$1=FALSE,IF(ISNUMBER(SEARCH($Y$2,planning!F31,3)),$Y$1,0),0)</f>
        <v>0</v>
      </c>
      <c r="AB27" s="64">
        <f>IF($AA$1=FALSE,IF(ISNUMBER(SEARCH($Y$2,planning!G31,3)),$Y$1,0),0)</f>
        <v>0</v>
      </c>
      <c r="AC27" s="64">
        <f>IF($AA$1=FALSE,IF(ISNUMBER(SEARCH($Y$2,planning!H31,3)),$Y$1,0),0)</f>
        <v>0</v>
      </c>
      <c r="AD27" s="64">
        <f>IF($AA$1=FALSE,IF(ISNUMBER(SEARCH($Y$2,planning!I31,3)),$Y$1,0),0)</f>
        <v>0</v>
      </c>
      <c r="AE27" s="64">
        <f>IF($AA$1=FALSE,IF(ISNUMBER(SEARCH($Y$2,planning!J31,3)),$Y$1,0),0)</f>
        <v>0</v>
      </c>
      <c r="AG27" s="64">
        <f>IF($AI$1=FALSE,IF(ISNUMBER(SEARCH($AG$2,planning!D31,3)),$AG$1,0),0)</f>
        <v>0</v>
      </c>
      <c r="AH27" s="64">
        <f>IF($AI$1=FALSE,IF(ISNUMBER(SEARCH($AG$2,planning!E31,3)),$AG$1,0),0)</f>
        <v>0</v>
      </c>
      <c r="AI27" s="64">
        <f>IF($AI$1=FALSE,IF(ISNUMBER(SEARCH($AG$2,planning!F31,3)),$AG$1,0),0)</f>
        <v>0</v>
      </c>
      <c r="AJ27" s="64">
        <f>IF($AI$1=FALSE,IF(ISNUMBER(SEARCH($AG$2,planning!G31,3)),$AG$1,0),0)</f>
        <v>0</v>
      </c>
      <c r="AK27" s="64">
        <f>IF($AI$1=FALSE,IF(ISNUMBER(SEARCH($AG$2,planning!H31,3)),$AG$1,0),0)</f>
        <v>0</v>
      </c>
      <c r="AL27" s="64">
        <f>IF($AI$1=FALSE,IF(ISNUMBER(SEARCH($AG$2,planning!I31,3)),$AG$1,0),0)</f>
        <v>0</v>
      </c>
      <c r="AM27" s="64">
        <f>IF($AI$1=FALSE,IF(ISNUMBER(SEARCH($AG$2,planning!J31,3)),$AG$1,0),0)</f>
        <v>0</v>
      </c>
      <c r="AO27" s="64">
        <f>IF($AQ$1=FALSE,IF(ISNUMBER(SEARCH($AO$2,planning!D31,3)),$AO$1,0),0)</f>
        <v>0</v>
      </c>
      <c r="AP27" s="64">
        <f>IF($AQ$1=FALSE,IF(ISNUMBER(SEARCH($AO$2,planning!E31,3)),$AO$1,0),0)</f>
        <v>0</v>
      </c>
      <c r="AQ27" s="64">
        <f>IF($AQ$1=FALSE,IF(ISNUMBER(SEARCH($AO$2,planning!F31,3)),$AO$1,0),0)</f>
        <v>0</v>
      </c>
      <c r="AR27" s="64">
        <f>IF($AQ$1=FALSE,IF(ISNUMBER(SEARCH($AO$2,planning!G31,3)),$AO$1,0),0)</f>
        <v>0</v>
      </c>
      <c r="AS27" s="64">
        <f>IF($AQ$1=FALSE,IF(ISNUMBER(SEARCH($AO$2,planning!H31,3)),$AO$1,0),0)</f>
        <v>0</v>
      </c>
      <c r="AT27" s="64">
        <f>IF($AQ$1=FALSE,IF(ISNUMBER(SEARCH($AO$2,planning!I31,3)),$AO$1,0),0)</f>
        <v>0</v>
      </c>
      <c r="AU27" s="64">
        <f>IF($AQ$1=FALSE,IF(ISNUMBER(SEARCH($AO$2,planning!J31,3)),$AO$1,0),0)</f>
        <v>0</v>
      </c>
      <c r="AW27" s="64">
        <f>IF($AY$1=FALSE,IF(ISNUMBER(SEARCH($AW$2,planning!D31,3)),$AW$1,0),0)</f>
        <v>0</v>
      </c>
      <c r="AX27" s="64">
        <f>IF($AY$1=FALSE,IF(ISNUMBER(SEARCH($AW$2,planning!E31,3)),$AW$1,0),0)</f>
        <v>0</v>
      </c>
      <c r="AY27" s="64">
        <f>IF($AY$1=FALSE,IF(ISNUMBER(SEARCH($AW$2,planning!F31,3)),$AW$1,0),0)</f>
        <v>0</v>
      </c>
      <c r="AZ27" s="64">
        <f>IF($AY$1=FALSE,IF(ISNUMBER(SEARCH($AW$2,planning!G31,3)),$AW$1,0),0)</f>
        <v>0</v>
      </c>
      <c r="BA27" s="64">
        <f>IF($AY$1=FALSE,IF(ISNUMBER(SEARCH($AW$2,planning!H31,3)),$AW$1,0),0)</f>
        <v>0</v>
      </c>
      <c r="BB27" s="64">
        <f>IF($AY$1=FALSE,IF(ISNUMBER(SEARCH($AW$2,planning!I31,3)),$AW$1,0),0)</f>
        <v>0</v>
      </c>
      <c r="BC27" s="64">
        <f>IF($AY$1=FALSE,IF(ISNUMBER(SEARCH($AW$2,planning!J31,3)),$AW$1,0),0)</f>
        <v>0</v>
      </c>
      <c r="BE27" s="64">
        <f>IF($BG$1=FALSE,IF(ISNUMBER(SEARCH($BE$2,planning!D31,3)),$BE$1,0),0)</f>
        <v>0</v>
      </c>
      <c r="BF27" s="64">
        <f>IF($BG$1=FALSE,IF(ISNUMBER(SEARCH($BE$2,planning!E31,3)),$BE$1,0),0)</f>
        <v>0</v>
      </c>
      <c r="BG27" s="64">
        <f>IF($BG$1=FALSE,IF(ISNUMBER(SEARCH($BE$2,planning!F31,3)),$BE$1,0),0)</f>
        <v>0</v>
      </c>
      <c r="BH27" s="64">
        <f>IF($BG$1=FALSE,IF(ISNUMBER(SEARCH($BE$2,planning!G31,3)),$BE$1,0),0)</f>
        <v>0</v>
      </c>
      <c r="BI27" s="64">
        <f>IF($BG$1=FALSE,IF(ISNUMBER(SEARCH($BE$2,planning!H31,3)),$BE$1,0),0)</f>
        <v>0</v>
      </c>
      <c r="BJ27" s="64">
        <f>IF($BG$1=FALSE,IF(ISNUMBER(SEARCH($BE$2,planning!I31,3)),$BE$1,0),0)</f>
        <v>0</v>
      </c>
      <c r="BK27" s="64">
        <f>IF($BG$1=FALSE,IF(ISNUMBER(SEARCH($BE$2,planning!J31,3)),$BE$1,0),0)</f>
        <v>0</v>
      </c>
      <c r="BM27" s="64">
        <f>IF($BO$1=FALSE,IF(ISNUMBER(SEARCH($BM$2,planning!D31,3)),$BM$1,0),0)</f>
        <v>0</v>
      </c>
      <c r="BN27" s="64">
        <f>IF($BO$1=FALSE,IF(ISNUMBER(SEARCH($BM$2,planning!E31,3)),$BM$1,0),0)</f>
        <v>0</v>
      </c>
      <c r="BO27" s="64">
        <f>IF($BO$1=FALSE,IF(ISNUMBER(SEARCH($BM$2,planning!F31,3)),$BM$1,0),0)</f>
        <v>0</v>
      </c>
      <c r="BP27" s="64">
        <f>IF($BO$1=FALSE,IF(ISNUMBER(SEARCH($BM$2,planning!G31,3)),$BM$1,0),0)</f>
        <v>0</v>
      </c>
      <c r="BQ27" s="64">
        <f>IF($BO$1=FALSE,IF(ISNUMBER(SEARCH($BM$2,planning!H31,3)),$BM$1,0),0)</f>
        <v>0</v>
      </c>
      <c r="BR27" s="64">
        <f>IF($BO$1=FALSE,IF(ISNUMBER(SEARCH($BM$2,planning!I31,3)),$BM$1,0),0)</f>
        <v>0</v>
      </c>
      <c r="BS27" s="64">
        <f>IF($BO$1=FALSE,IF(ISNUMBER(SEARCH($BM$2,planning!J31,3)),$BM$1,0),0)</f>
        <v>0</v>
      </c>
      <c r="BU27" s="64">
        <f>IF($BW$1=FALSE,IF(ISNUMBER(SEARCH($BU$2,planning!D31,3)),$BU$1,0),0)</f>
        <v>0</v>
      </c>
      <c r="BV27" s="64">
        <f>IF($BW$1=FALSE,IF(ISNUMBER(SEARCH($BU$2,planning!E31,3)),$BU$1,0),0)</f>
        <v>0</v>
      </c>
      <c r="BW27" s="64">
        <f>IF($BW$1=FALSE,IF(ISNUMBER(SEARCH($BU$2,planning!F31,3)),$BU$1,0),0)</f>
        <v>0</v>
      </c>
      <c r="BX27" s="64">
        <f>IF($BW$1=FALSE,IF(ISNUMBER(SEARCH($BU$2,planning!G31,3)),$BU$1,0),0)</f>
        <v>0</v>
      </c>
      <c r="BY27" s="64">
        <f>IF($BW$1=FALSE,IF(ISNUMBER(SEARCH($BU$2,planning!H31,3)),$BU$1,0),0)</f>
        <v>0</v>
      </c>
      <c r="BZ27" s="64">
        <f>IF($BW$1=FALSE,IF(ISNUMBER(SEARCH($BU$2,planning!I31,3)),$BU$1,0),0)</f>
        <v>0</v>
      </c>
      <c r="CA27" s="64">
        <f>IF($BW$1=FALSE,IF(ISNUMBER(SEARCH($BU$2,planning!J31,3)),$BU$1,0),0)</f>
        <v>0</v>
      </c>
      <c r="CC27" s="64">
        <f>IF($CE$1=FALSE,IF(ISNUMBER(SEARCH($CC$2,planning!D31,3)),$CC$1,0),0)</f>
        <v>0</v>
      </c>
      <c r="CD27" s="64">
        <f>IF($CE$1=FALSE,IF(ISNUMBER(SEARCH($CC$2,planning!E31,3)),$CC$1,0),0)</f>
        <v>0</v>
      </c>
      <c r="CE27" s="64">
        <f>IF($CE$1=FALSE,IF(ISNUMBER(SEARCH($CC$2,planning!F31,3)),$CC$1,0),0)</f>
        <v>0</v>
      </c>
      <c r="CF27" s="64">
        <f>IF($CE$1=FALSE,IF(ISNUMBER(SEARCH($CC$2,planning!G31,3)),$CC$1,0),0)</f>
        <v>0</v>
      </c>
      <c r="CG27" s="64">
        <f>IF($CE$1=FALSE,IF(ISNUMBER(SEARCH($CC$2,planning!H31,3)),$CC$1,0),0)</f>
        <v>0</v>
      </c>
      <c r="CH27" s="64">
        <f>IF($CE$1=FALSE,IF(ISNUMBER(SEARCH($CC$2,planning!I31,3)),$CC$1,0),0)</f>
        <v>0</v>
      </c>
      <c r="CI27" s="64">
        <f>IF($CE$1=FALSE,IF(ISNUMBER(SEARCH($CC$2,planning!J31,3)),$CC$1,0),0)</f>
        <v>0</v>
      </c>
    </row>
    <row r="28" spans="1:87" ht="15.75" thickBot="1" x14ac:dyDescent="0.3">
      <c r="A28" s="64">
        <f>IF($C$1=FALSE,IF(ISNUMBER(SEARCH($A$2,planning!D32,3)),$A$1,0),0)</f>
        <v>0</v>
      </c>
      <c r="B28" s="64">
        <f>IF($C$1=FALSE,IF(ISNUMBER(SEARCH($A$2,planning!E32,3)),$A$1,0),0)</f>
        <v>0</v>
      </c>
      <c r="C28" s="64">
        <f>IF($C$1=FALSE,IF(ISNUMBER(SEARCH($A$2,planning!F32,3)),$A$1,0),0)</f>
        <v>0</v>
      </c>
      <c r="D28" s="64">
        <f>IF($C$1=FALSE,IF(ISNUMBER(SEARCH($A$2,planning!G32,3)),$A$1,0),0)</f>
        <v>0</v>
      </c>
      <c r="E28" s="64">
        <f>IF($C$1=FALSE,IF(ISNUMBER(SEARCH($A$2,planning!H32,3)),$A$1,0),0)</f>
        <v>0</v>
      </c>
      <c r="F28" s="64">
        <f>IF($C$1=FALSE,IF(ISNUMBER(SEARCH($A$2,planning!I32,3)),$A$1,0),0)</f>
        <v>0</v>
      </c>
      <c r="G28" s="64">
        <f>IF($C$1=FALSE,IF(ISNUMBER(SEARCH($A$2,planning!J32,3)),$A$1,0),0)</f>
        <v>0</v>
      </c>
      <c r="I28" s="199">
        <f>IFERROR(INDEX('FM-DT'!$Z$13:$Z$24,              IF(A28+Q28+Y28+AG28+AO28+AW28+BE28+BM28+BU28+CC28&lt;11,A28+Q28+Y28+AG28+AO28+AW28+BE28+BM28+BU28+CC28,11)+1),0)</f>
        <v>2</v>
      </c>
      <c r="J28" s="199">
        <f>IFERROR(INDEX('FM-DT'!$Z$13:$Z$24,              IF(B28+R28+Z28+AH28+AP28+AX28+BF28+BN28+BV28+CD28&lt;11,B28+R28+Z28+AH28+AP28+AX28+BF28+BN28+BV28+CD28,11)+1),0)</f>
        <v>2</v>
      </c>
      <c r="K28" s="199">
        <f>IFERROR(INDEX('FM-DT'!$Z$13:$Z$24,              IF(C28+S28+AA28+AI28+AQ28+AY28+BG28+BO28+BW28+CE28&lt;11,C28+S28+AA28+AI28+AQ28+AY28+BG28+BO28+BW28+CE28,11)+1),0)</f>
        <v>2</v>
      </c>
      <c r="L28" s="199">
        <f>IFERROR(INDEX('FM-DT'!$Z$13:$Z$24,              IF(D28+T28+AB28+AJ28+AR28+AZ28+BH28+BP28+BX28+CF28&lt;11,D28+T28+AB28+AJ28+AR28+AZ28+BH28+BP28+BX28+CF28,11)+1),0)</f>
        <v>2</v>
      </c>
      <c r="M28" s="199">
        <f>IFERROR(INDEX('FM-DT'!$Z$13:$Z$24,              IF(E28+U28+AC28+AK28+AS28+BA28+BI28+BQ28+BY28+CG28&lt;11,E28+U28+AC28+AK28+AS28+BA28+BI28+BQ28+BY28+CG28,11)+1),0)</f>
        <v>2</v>
      </c>
      <c r="N28" s="199">
        <f>IFERROR(INDEX('FM-DT'!$Z$13:$Z$24,              IF(F28+V28+AD28+AL28+AT28+BB28+BJ28+BR28+BZ28+CH28&lt;11,F28+V28+AD28+AL28+AT28+BB28+BJ28+BR28+BZ28+CH28,11)+1),0)</f>
        <v>2</v>
      </c>
      <c r="O28" s="199">
        <f>IFERROR(INDEX('FM-DT'!$Z$13:$Z$24,              IF(G28+W28+AE28+AM28+AU28+BC28+BK28+BS28+CA28+CI28&lt;11,G28+W28+AE28+AM28+AU28+BC28+BK28+BS28+CA28+CI28,11)+1),0)</f>
        <v>2</v>
      </c>
      <c r="Q28" s="64">
        <f>IF($S$1=FALSE,IF(ISNUMBER(SEARCH($Q$2,planning!D32,3)),$Q$1,0),0)</f>
        <v>0</v>
      </c>
      <c r="R28" s="64">
        <f>IF($S$1=FALSE,IF(ISNUMBER(SEARCH($Q$2,planning!E32,3)),$Q$1,0),0)</f>
        <v>0</v>
      </c>
      <c r="S28" s="64">
        <f>IF($S$1=FALSE,IF(ISNUMBER(SEARCH($Q$2,planning!F32,3)),$Q$1,0),0)</f>
        <v>0</v>
      </c>
      <c r="T28" s="64">
        <f>IF($S$1=FALSE,IF(ISNUMBER(SEARCH($Q$2,planning!G32,3)),$Q$1,0),0)</f>
        <v>0</v>
      </c>
      <c r="U28" s="64">
        <f>IF($S$1=FALSE,IF(ISNUMBER(SEARCH($Q$2,planning!H32,3)),$Q$1,0),0)</f>
        <v>0</v>
      </c>
      <c r="V28" s="64">
        <f>IF($S$1=FALSE,IF(ISNUMBER(SEARCH($Q$2,planning!I32,3)),$Q$1,0),0)</f>
        <v>0</v>
      </c>
      <c r="W28" s="64">
        <f>IF($S$1=FALSE,IF(ISNUMBER(SEARCH($Q$2,planning!J32,3)),$Q$1,0),0)</f>
        <v>0</v>
      </c>
      <c r="Y28" s="64">
        <f>IF($AA$1=FALSE,IF(ISNUMBER(SEARCH($Y$2,planning!D32,3)),$Y$1,0),0)</f>
        <v>0</v>
      </c>
      <c r="Z28" s="64">
        <f>IF($AA$1=FALSE,IF(ISNUMBER(SEARCH($Y$2,planning!E32,3)),$Y$1,0),0)</f>
        <v>0</v>
      </c>
      <c r="AA28" s="64">
        <f>IF($AA$1=FALSE,IF(ISNUMBER(SEARCH($Y$2,planning!F32,3)),$Y$1,0),0)</f>
        <v>0</v>
      </c>
      <c r="AB28" s="64">
        <f>IF($AA$1=FALSE,IF(ISNUMBER(SEARCH($Y$2,planning!G32,3)),$Y$1,0),0)</f>
        <v>0</v>
      </c>
      <c r="AC28" s="64">
        <f>IF($AA$1=FALSE,IF(ISNUMBER(SEARCH($Y$2,planning!H32,3)),$Y$1,0),0)</f>
        <v>0</v>
      </c>
      <c r="AD28" s="64">
        <f>IF($AA$1=FALSE,IF(ISNUMBER(SEARCH($Y$2,planning!I32,3)),$Y$1,0),0)</f>
        <v>0</v>
      </c>
      <c r="AE28" s="64">
        <f>IF($AA$1=FALSE,IF(ISNUMBER(SEARCH($Y$2,planning!J32,3)),$Y$1,0),0)</f>
        <v>0</v>
      </c>
      <c r="AG28" s="64">
        <f>IF($AI$1=FALSE,IF(ISNUMBER(SEARCH($AG$2,planning!D32,3)),$AG$1,0),0)</f>
        <v>0</v>
      </c>
      <c r="AH28" s="64">
        <f>IF($AI$1=FALSE,IF(ISNUMBER(SEARCH($AG$2,planning!E32,3)),$AG$1,0),0)</f>
        <v>0</v>
      </c>
      <c r="AI28" s="64">
        <f>IF($AI$1=FALSE,IF(ISNUMBER(SEARCH($AG$2,planning!F32,3)),$AG$1,0),0)</f>
        <v>0</v>
      </c>
      <c r="AJ28" s="64">
        <f>IF($AI$1=FALSE,IF(ISNUMBER(SEARCH($AG$2,planning!G32,3)),$AG$1,0),0)</f>
        <v>0</v>
      </c>
      <c r="AK28" s="64">
        <f>IF($AI$1=FALSE,IF(ISNUMBER(SEARCH($AG$2,planning!H32,3)),$AG$1,0),0)</f>
        <v>0</v>
      </c>
      <c r="AL28" s="64">
        <f>IF($AI$1=FALSE,IF(ISNUMBER(SEARCH($AG$2,planning!I32,3)),$AG$1,0),0)</f>
        <v>0</v>
      </c>
      <c r="AM28" s="64">
        <f>IF($AI$1=FALSE,IF(ISNUMBER(SEARCH($AG$2,planning!J32,3)),$AG$1,0),0)</f>
        <v>0</v>
      </c>
      <c r="AO28" s="64">
        <f>IF($AQ$1=FALSE,IF(ISNUMBER(SEARCH($AO$2,planning!D32,3)),$AO$1,0),0)</f>
        <v>0</v>
      </c>
      <c r="AP28" s="64">
        <f>IF($AQ$1=FALSE,IF(ISNUMBER(SEARCH($AO$2,planning!E32,3)),$AO$1,0),0)</f>
        <v>0</v>
      </c>
      <c r="AQ28" s="64">
        <f>IF($AQ$1=FALSE,IF(ISNUMBER(SEARCH($AO$2,planning!F32,3)),$AO$1,0),0)</f>
        <v>0</v>
      </c>
      <c r="AR28" s="64">
        <f>IF($AQ$1=FALSE,IF(ISNUMBER(SEARCH($AO$2,planning!G32,3)),$AO$1,0),0)</f>
        <v>0</v>
      </c>
      <c r="AS28" s="64">
        <f>IF($AQ$1=FALSE,IF(ISNUMBER(SEARCH($AO$2,planning!H32,3)),$AO$1,0),0)</f>
        <v>0</v>
      </c>
      <c r="AT28" s="64">
        <f>IF($AQ$1=FALSE,IF(ISNUMBER(SEARCH($AO$2,planning!I32,3)),$AO$1,0),0)</f>
        <v>0</v>
      </c>
      <c r="AU28" s="64">
        <f>IF($AQ$1=FALSE,IF(ISNUMBER(SEARCH($AO$2,planning!J32,3)),$AO$1,0),0)</f>
        <v>0</v>
      </c>
      <c r="AW28" s="64">
        <f>IF($AY$1=FALSE,IF(ISNUMBER(SEARCH($AW$2,planning!D32,3)),$AW$1,0),0)</f>
        <v>0</v>
      </c>
      <c r="AX28" s="64">
        <f>IF($AY$1=FALSE,IF(ISNUMBER(SEARCH($AW$2,planning!E32,3)),$AW$1,0),0)</f>
        <v>0</v>
      </c>
      <c r="AY28" s="64">
        <f>IF($AY$1=FALSE,IF(ISNUMBER(SEARCH($AW$2,planning!F32,3)),$AW$1,0),0)</f>
        <v>0</v>
      </c>
      <c r="AZ28" s="64">
        <f>IF($AY$1=FALSE,IF(ISNUMBER(SEARCH($AW$2,planning!G32,3)),$AW$1,0),0)</f>
        <v>0</v>
      </c>
      <c r="BA28" s="64">
        <f>IF($AY$1=FALSE,IF(ISNUMBER(SEARCH($AW$2,planning!H32,3)),$AW$1,0),0)</f>
        <v>0</v>
      </c>
      <c r="BB28" s="64">
        <f>IF($AY$1=FALSE,IF(ISNUMBER(SEARCH($AW$2,planning!I32,3)),$AW$1,0),0)</f>
        <v>0</v>
      </c>
      <c r="BC28" s="64">
        <f>IF($AY$1=FALSE,IF(ISNUMBER(SEARCH($AW$2,planning!J32,3)),$AW$1,0),0)</f>
        <v>0</v>
      </c>
      <c r="BE28" s="64">
        <f>IF($BG$1=FALSE,IF(ISNUMBER(SEARCH($BE$2,planning!D32,3)),$BE$1,0),0)</f>
        <v>0</v>
      </c>
      <c r="BF28" s="64">
        <f>IF($BG$1=FALSE,IF(ISNUMBER(SEARCH($BE$2,planning!E32,3)),$BE$1,0),0)</f>
        <v>0</v>
      </c>
      <c r="BG28" s="64">
        <f>IF($BG$1=FALSE,IF(ISNUMBER(SEARCH($BE$2,planning!F32,3)),$BE$1,0),0)</f>
        <v>0</v>
      </c>
      <c r="BH28" s="64">
        <f>IF($BG$1=FALSE,IF(ISNUMBER(SEARCH($BE$2,planning!G32,3)),$BE$1,0),0)</f>
        <v>0</v>
      </c>
      <c r="BI28" s="64">
        <f>IF($BG$1=FALSE,IF(ISNUMBER(SEARCH($BE$2,planning!H32,3)),$BE$1,0),0)</f>
        <v>0</v>
      </c>
      <c r="BJ28" s="64">
        <f>IF($BG$1=FALSE,IF(ISNUMBER(SEARCH($BE$2,planning!I32,3)),$BE$1,0),0)</f>
        <v>0</v>
      </c>
      <c r="BK28" s="64">
        <f>IF($BG$1=FALSE,IF(ISNUMBER(SEARCH($BE$2,planning!J32,3)),$BE$1,0),0)</f>
        <v>0</v>
      </c>
      <c r="BM28" s="64">
        <f>IF($BO$1=FALSE,IF(ISNUMBER(SEARCH($BM$2,planning!D32,3)),$BM$1,0),0)</f>
        <v>0</v>
      </c>
      <c r="BN28" s="64">
        <f>IF($BO$1=FALSE,IF(ISNUMBER(SEARCH($BM$2,planning!E32,3)),$BM$1,0),0)</f>
        <v>0</v>
      </c>
      <c r="BO28" s="64">
        <f>IF($BO$1=FALSE,IF(ISNUMBER(SEARCH($BM$2,planning!F32,3)),$BM$1,0),0)</f>
        <v>0</v>
      </c>
      <c r="BP28" s="64">
        <f>IF($BO$1=FALSE,IF(ISNUMBER(SEARCH($BM$2,planning!G32,3)),$BM$1,0),0)</f>
        <v>0</v>
      </c>
      <c r="BQ28" s="64">
        <f>IF($BO$1=FALSE,IF(ISNUMBER(SEARCH($BM$2,planning!H32,3)),$BM$1,0),0)</f>
        <v>0</v>
      </c>
      <c r="BR28" s="64">
        <f>IF($BO$1=FALSE,IF(ISNUMBER(SEARCH($BM$2,planning!I32,3)),$BM$1,0),0)</f>
        <v>0</v>
      </c>
      <c r="BS28" s="64">
        <f>IF($BO$1=FALSE,IF(ISNUMBER(SEARCH($BM$2,planning!J32,3)),$BM$1,0),0)</f>
        <v>0</v>
      </c>
      <c r="BU28" s="64">
        <f>IF($BW$1=FALSE,IF(ISNUMBER(SEARCH($BU$2,planning!D32,3)),$BU$1,0),0)</f>
        <v>0</v>
      </c>
      <c r="BV28" s="64">
        <f>IF($BW$1=FALSE,IF(ISNUMBER(SEARCH($BU$2,planning!E32,3)),$BU$1,0),0)</f>
        <v>0</v>
      </c>
      <c r="BW28" s="64">
        <f>IF($BW$1=FALSE,IF(ISNUMBER(SEARCH($BU$2,planning!F32,3)),$BU$1,0),0)</f>
        <v>0</v>
      </c>
      <c r="BX28" s="64">
        <f>IF($BW$1=FALSE,IF(ISNUMBER(SEARCH($BU$2,planning!G32,3)),$BU$1,0),0)</f>
        <v>0</v>
      </c>
      <c r="BY28" s="64">
        <f>IF($BW$1=FALSE,IF(ISNUMBER(SEARCH($BU$2,planning!H32,3)),$BU$1,0),0)</f>
        <v>0</v>
      </c>
      <c r="BZ28" s="64">
        <f>IF($BW$1=FALSE,IF(ISNUMBER(SEARCH($BU$2,planning!I32,3)),$BU$1,0),0)</f>
        <v>0</v>
      </c>
      <c r="CA28" s="64">
        <f>IF($BW$1=FALSE,IF(ISNUMBER(SEARCH($BU$2,planning!J32,3)),$BU$1,0),0)</f>
        <v>0</v>
      </c>
      <c r="CC28" s="64">
        <f>IF($CE$1=FALSE,IF(ISNUMBER(SEARCH($CC$2,planning!D32,3)),$CC$1,0),0)</f>
        <v>0</v>
      </c>
      <c r="CD28" s="64">
        <f>IF($CE$1=FALSE,IF(ISNUMBER(SEARCH($CC$2,planning!E32,3)),$CC$1,0),0)</f>
        <v>0</v>
      </c>
      <c r="CE28" s="64">
        <f>IF($CE$1=FALSE,IF(ISNUMBER(SEARCH($CC$2,planning!F32,3)),$CC$1,0),0)</f>
        <v>0</v>
      </c>
      <c r="CF28" s="64">
        <f>IF($CE$1=FALSE,IF(ISNUMBER(SEARCH($CC$2,planning!G32,3)),$CC$1,0),0)</f>
        <v>0</v>
      </c>
      <c r="CG28" s="64">
        <f>IF($CE$1=FALSE,IF(ISNUMBER(SEARCH($CC$2,planning!H32,3)),$CC$1,0),0)</f>
        <v>0</v>
      </c>
      <c r="CH28" s="64">
        <f>IF($CE$1=FALSE,IF(ISNUMBER(SEARCH($CC$2,planning!I32,3)),$CC$1,0),0)</f>
        <v>0</v>
      </c>
      <c r="CI28" s="64">
        <f>IF($CE$1=FALSE,IF(ISNUMBER(SEARCH($CC$2,planning!J32,3)),$CC$1,0),0)</f>
        <v>0</v>
      </c>
    </row>
    <row r="29" spans="1:87" ht="15.75" thickBot="1" x14ac:dyDescent="0.3">
      <c r="A29" s="64">
        <f>IF($C$1=FALSE,IF(ISNUMBER(SEARCH($A$2,planning!D33,3)),$A$1,0),0)</f>
        <v>0</v>
      </c>
      <c r="B29" s="64">
        <f>IF($C$1=FALSE,IF(ISNUMBER(SEARCH($A$2,planning!E33,3)),$A$1,0),0)</f>
        <v>0</v>
      </c>
      <c r="C29" s="64">
        <f>IF($C$1=FALSE,IF(ISNUMBER(SEARCH($A$2,planning!F33,3)),$A$1,0),0)</f>
        <v>0</v>
      </c>
      <c r="D29" s="64">
        <f>IF($C$1=FALSE,IF(ISNUMBER(SEARCH($A$2,planning!G33,3)),$A$1,0),0)</f>
        <v>0</v>
      </c>
      <c r="E29" s="64">
        <f>IF($C$1=FALSE,IF(ISNUMBER(SEARCH($A$2,planning!H33,3)),$A$1,0),0)</f>
        <v>0</v>
      </c>
      <c r="F29" s="64">
        <f>IF($C$1=FALSE,IF(ISNUMBER(SEARCH($A$2,planning!I33,3)),$A$1,0),0)</f>
        <v>0</v>
      </c>
      <c r="G29" s="64">
        <f>IF($C$1=FALSE,IF(ISNUMBER(SEARCH($A$2,planning!J33,3)),$A$1,0),0)</f>
        <v>0</v>
      </c>
      <c r="I29" s="199">
        <f>IFERROR(INDEX('FM-DT'!$Z$13:$Z$24,              IF(A29+Q29+Y29+AG29+AO29+AW29+BE29+BM29+BU29+CC29&lt;11,A29+Q29+Y29+AG29+AO29+AW29+BE29+BM29+BU29+CC29,11)+1),0)</f>
        <v>2</v>
      </c>
      <c r="J29" s="199">
        <f>IFERROR(INDEX('FM-DT'!$Z$13:$Z$24,              IF(B29+R29+Z29+AH29+AP29+AX29+BF29+BN29+BV29+CD29&lt;11,B29+R29+Z29+AH29+AP29+AX29+BF29+BN29+BV29+CD29,11)+1),0)</f>
        <v>2</v>
      </c>
      <c r="K29" s="199">
        <f>IFERROR(INDEX('FM-DT'!$Z$13:$Z$24,              IF(C29+S29+AA29+AI29+AQ29+AY29+BG29+BO29+BW29+CE29&lt;11,C29+S29+AA29+AI29+AQ29+AY29+BG29+BO29+BW29+CE29,11)+1),0)</f>
        <v>2</v>
      </c>
      <c r="L29" s="199">
        <f>IFERROR(INDEX('FM-DT'!$Z$13:$Z$24,              IF(D29+T29+AB29+AJ29+AR29+AZ29+BH29+BP29+BX29+CF29&lt;11,D29+T29+AB29+AJ29+AR29+AZ29+BH29+BP29+BX29+CF29,11)+1),0)</f>
        <v>2</v>
      </c>
      <c r="M29" s="199">
        <f>IFERROR(INDEX('FM-DT'!$Z$13:$Z$24,              IF(E29+U29+AC29+AK29+AS29+BA29+BI29+BQ29+BY29+CG29&lt;11,E29+U29+AC29+AK29+AS29+BA29+BI29+BQ29+BY29+CG29,11)+1),0)</f>
        <v>2</v>
      </c>
      <c r="N29" s="199">
        <f>IFERROR(INDEX('FM-DT'!$Z$13:$Z$24,              IF(F29+V29+AD29+AL29+AT29+BB29+BJ29+BR29+BZ29+CH29&lt;11,F29+V29+AD29+AL29+AT29+BB29+BJ29+BR29+BZ29+CH29,11)+1),0)</f>
        <v>2</v>
      </c>
      <c r="O29" s="199">
        <f>IFERROR(INDEX('FM-DT'!$Z$13:$Z$24,              IF(G29+W29+AE29+AM29+AU29+BC29+BK29+BS29+CA29+CI29&lt;11,G29+W29+AE29+AM29+AU29+BC29+BK29+BS29+CA29+CI29,11)+1),0)</f>
        <v>2</v>
      </c>
      <c r="Q29" s="64">
        <f>IF($S$1=FALSE,IF(ISNUMBER(SEARCH($Q$2,planning!D33,3)),$Q$1,0),0)</f>
        <v>0</v>
      </c>
      <c r="R29" s="64">
        <f>IF($S$1=FALSE,IF(ISNUMBER(SEARCH($Q$2,planning!E33,3)),$Q$1,0),0)</f>
        <v>0</v>
      </c>
      <c r="S29" s="64">
        <f>IF($S$1=FALSE,IF(ISNUMBER(SEARCH($Q$2,planning!F33,3)),$Q$1,0),0)</f>
        <v>0</v>
      </c>
      <c r="T29" s="64">
        <f>IF($S$1=FALSE,IF(ISNUMBER(SEARCH($Q$2,planning!G33,3)),$Q$1,0),0)</f>
        <v>0</v>
      </c>
      <c r="U29" s="64">
        <f>IF($S$1=FALSE,IF(ISNUMBER(SEARCH($Q$2,planning!H33,3)),$Q$1,0),0)</f>
        <v>0</v>
      </c>
      <c r="V29" s="64">
        <f>IF($S$1=FALSE,IF(ISNUMBER(SEARCH($Q$2,planning!I33,3)),$Q$1,0),0)</f>
        <v>0</v>
      </c>
      <c r="W29" s="64">
        <f>IF($S$1=FALSE,IF(ISNUMBER(SEARCH($Q$2,planning!J33,3)),$Q$1,0),0)</f>
        <v>0</v>
      </c>
      <c r="Y29" s="64">
        <f>IF($AA$1=FALSE,IF(ISNUMBER(SEARCH($Y$2,planning!D33,3)),$Y$1,0),0)</f>
        <v>0</v>
      </c>
      <c r="Z29" s="64">
        <f>IF($AA$1=FALSE,IF(ISNUMBER(SEARCH($Y$2,planning!E33,3)),$Y$1,0),0)</f>
        <v>0</v>
      </c>
      <c r="AA29" s="64">
        <f>IF($AA$1=FALSE,IF(ISNUMBER(SEARCH($Y$2,planning!F33,3)),$Y$1,0),0)</f>
        <v>0</v>
      </c>
      <c r="AB29" s="64">
        <f>IF($AA$1=FALSE,IF(ISNUMBER(SEARCH($Y$2,planning!G33,3)),$Y$1,0),0)</f>
        <v>0</v>
      </c>
      <c r="AC29" s="64">
        <f>IF($AA$1=FALSE,IF(ISNUMBER(SEARCH($Y$2,planning!H33,3)),$Y$1,0),0)</f>
        <v>0</v>
      </c>
      <c r="AD29" s="64">
        <f>IF($AA$1=FALSE,IF(ISNUMBER(SEARCH($Y$2,planning!I33,3)),$Y$1,0),0)</f>
        <v>0</v>
      </c>
      <c r="AE29" s="64">
        <f>IF($AA$1=FALSE,IF(ISNUMBER(SEARCH($Y$2,planning!J33,3)),$Y$1,0),0)</f>
        <v>0</v>
      </c>
      <c r="AG29" s="64">
        <f>IF($AI$1=FALSE,IF(ISNUMBER(SEARCH($AG$2,planning!D33,3)),$AG$1,0),0)</f>
        <v>0</v>
      </c>
      <c r="AH29" s="64">
        <f>IF($AI$1=FALSE,IF(ISNUMBER(SEARCH($AG$2,planning!E33,3)),$AG$1,0),0)</f>
        <v>0</v>
      </c>
      <c r="AI29" s="64">
        <f>IF($AI$1=FALSE,IF(ISNUMBER(SEARCH($AG$2,planning!F33,3)),$AG$1,0),0)</f>
        <v>0</v>
      </c>
      <c r="AJ29" s="64">
        <f>IF($AI$1=FALSE,IF(ISNUMBER(SEARCH($AG$2,planning!G33,3)),$AG$1,0),0)</f>
        <v>0</v>
      </c>
      <c r="AK29" s="64">
        <f>IF($AI$1=FALSE,IF(ISNUMBER(SEARCH($AG$2,planning!H33,3)),$AG$1,0),0)</f>
        <v>0</v>
      </c>
      <c r="AL29" s="64">
        <f>IF($AI$1=FALSE,IF(ISNUMBER(SEARCH($AG$2,planning!I33,3)),$AG$1,0),0)</f>
        <v>0</v>
      </c>
      <c r="AM29" s="64">
        <f>IF($AI$1=FALSE,IF(ISNUMBER(SEARCH($AG$2,planning!J33,3)),$AG$1,0),0)</f>
        <v>0</v>
      </c>
      <c r="AO29" s="64">
        <f>IF($AQ$1=FALSE,IF(ISNUMBER(SEARCH($AO$2,planning!D33,3)),$AO$1,0),0)</f>
        <v>0</v>
      </c>
      <c r="AP29" s="64">
        <f>IF($AQ$1=FALSE,IF(ISNUMBER(SEARCH($AO$2,planning!E33,3)),$AO$1,0),0)</f>
        <v>0</v>
      </c>
      <c r="AQ29" s="64">
        <f>IF($AQ$1=FALSE,IF(ISNUMBER(SEARCH($AO$2,planning!F33,3)),$AO$1,0),0)</f>
        <v>0</v>
      </c>
      <c r="AR29" s="64">
        <f>IF($AQ$1=FALSE,IF(ISNUMBER(SEARCH($AO$2,planning!G33,3)),$AO$1,0),0)</f>
        <v>0</v>
      </c>
      <c r="AS29" s="64">
        <f>IF($AQ$1=FALSE,IF(ISNUMBER(SEARCH($AO$2,planning!H33,3)),$AO$1,0),0)</f>
        <v>0</v>
      </c>
      <c r="AT29" s="64">
        <f>IF($AQ$1=FALSE,IF(ISNUMBER(SEARCH($AO$2,planning!I33,3)),$AO$1,0),0)</f>
        <v>0</v>
      </c>
      <c r="AU29" s="64">
        <f>IF($AQ$1=FALSE,IF(ISNUMBER(SEARCH($AO$2,planning!J33,3)),$AO$1,0),0)</f>
        <v>0</v>
      </c>
      <c r="AW29" s="64">
        <f>IF($AY$1=FALSE,IF(ISNUMBER(SEARCH($AW$2,planning!D33,3)),$AW$1,0),0)</f>
        <v>0</v>
      </c>
      <c r="AX29" s="64">
        <f>IF($AY$1=FALSE,IF(ISNUMBER(SEARCH($AW$2,planning!E33,3)),$AW$1,0),0)</f>
        <v>0</v>
      </c>
      <c r="AY29" s="64">
        <f>IF($AY$1=FALSE,IF(ISNUMBER(SEARCH($AW$2,planning!F33,3)),$AW$1,0),0)</f>
        <v>0</v>
      </c>
      <c r="AZ29" s="64">
        <f>IF($AY$1=FALSE,IF(ISNUMBER(SEARCH($AW$2,planning!G33,3)),$AW$1,0),0)</f>
        <v>0</v>
      </c>
      <c r="BA29" s="64">
        <f>IF($AY$1=FALSE,IF(ISNUMBER(SEARCH($AW$2,planning!H33,3)),$AW$1,0),0)</f>
        <v>0</v>
      </c>
      <c r="BB29" s="64">
        <f>IF($AY$1=FALSE,IF(ISNUMBER(SEARCH($AW$2,planning!I33,3)),$AW$1,0),0)</f>
        <v>0</v>
      </c>
      <c r="BC29" s="64">
        <f>IF($AY$1=FALSE,IF(ISNUMBER(SEARCH($AW$2,planning!J33,3)),$AW$1,0),0)</f>
        <v>0</v>
      </c>
      <c r="BE29" s="64">
        <f>IF($BG$1=FALSE,IF(ISNUMBER(SEARCH($BE$2,planning!D33,3)),$BE$1,0),0)</f>
        <v>0</v>
      </c>
      <c r="BF29" s="64">
        <f>IF($BG$1=FALSE,IF(ISNUMBER(SEARCH($BE$2,planning!E33,3)),$BE$1,0),0)</f>
        <v>0</v>
      </c>
      <c r="BG29" s="64">
        <f>IF($BG$1=FALSE,IF(ISNUMBER(SEARCH($BE$2,planning!F33,3)),$BE$1,0),0)</f>
        <v>0</v>
      </c>
      <c r="BH29" s="64">
        <f>IF($BG$1=FALSE,IF(ISNUMBER(SEARCH($BE$2,planning!G33,3)),$BE$1,0),0)</f>
        <v>0</v>
      </c>
      <c r="BI29" s="64">
        <f>IF($BG$1=FALSE,IF(ISNUMBER(SEARCH($BE$2,planning!H33,3)),$BE$1,0),0)</f>
        <v>0</v>
      </c>
      <c r="BJ29" s="64">
        <f>IF($BG$1=FALSE,IF(ISNUMBER(SEARCH($BE$2,planning!I33,3)),$BE$1,0),0)</f>
        <v>0</v>
      </c>
      <c r="BK29" s="64">
        <f>IF($BG$1=FALSE,IF(ISNUMBER(SEARCH($BE$2,planning!J33,3)),$BE$1,0),0)</f>
        <v>0</v>
      </c>
      <c r="BM29" s="64">
        <f>IF($BO$1=FALSE,IF(ISNUMBER(SEARCH($BM$2,planning!D33,3)),$BM$1,0),0)</f>
        <v>0</v>
      </c>
      <c r="BN29" s="64">
        <f>IF($BO$1=FALSE,IF(ISNUMBER(SEARCH($BM$2,planning!E33,3)),$BM$1,0),0)</f>
        <v>0</v>
      </c>
      <c r="BO29" s="64">
        <f>IF($BO$1=FALSE,IF(ISNUMBER(SEARCH($BM$2,planning!F33,3)),$BM$1,0),0)</f>
        <v>0</v>
      </c>
      <c r="BP29" s="64">
        <f>IF($BO$1=FALSE,IF(ISNUMBER(SEARCH($BM$2,planning!G33,3)),$BM$1,0),0)</f>
        <v>0</v>
      </c>
      <c r="BQ29" s="64">
        <f>IF($BO$1=FALSE,IF(ISNUMBER(SEARCH($BM$2,planning!H33,3)),$BM$1,0),0)</f>
        <v>0</v>
      </c>
      <c r="BR29" s="64">
        <f>IF($BO$1=FALSE,IF(ISNUMBER(SEARCH($BM$2,planning!I33,3)),$BM$1,0),0)</f>
        <v>0</v>
      </c>
      <c r="BS29" s="64">
        <f>IF($BO$1=FALSE,IF(ISNUMBER(SEARCH($BM$2,planning!J33,3)),$BM$1,0),0)</f>
        <v>0</v>
      </c>
      <c r="BU29" s="64">
        <f>IF($BW$1=FALSE,IF(ISNUMBER(SEARCH($BU$2,planning!D33,3)),$BU$1,0),0)</f>
        <v>0</v>
      </c>
      <c r="BV29" s="64">
        <f>IF($BW$1=FALSE,IF(ISNUMBER(SEARCH($BU$2,planning!E33,3)),$BU$1,0),0)</f>
        <v>0</v>
      </c>
      <c r="BW29" s="64">
        <f>IF($BW$1=FALSE,IF(ISNUMBER(SEARCH($BU$2,planning!F33,3)),$BU$1,0),0)</f>
        <v>0</v>
      </c>
      <c r="BX29" s="64">
        <f>IF($BW$1=FALSE,IF(ISNUMBER(SEARCH($BU$2,planning!G33,3)),$BU$1,0),0)</f>
        <v>0</v>
      </c>
      <c r="BY29" s="64">
        <f>IF($BW$1=FALSE,IF(ISNUMBER(SEARCH($BU$2,planning!H33,3)),$BU$1,0),0)</f>
        <v>0</v>
      </c>
      <c r="BZ29" s="64">
        <f>IF($BW$1=FALSE,IF(ISNUMBER(SEARCH($BU$2,planning!I33,3)),$BU$1,0),0)</f>
        <v>0</v>
      </c>
      <c r="CA29" s="64">
        <f>IF($BW$1=FALSE,IF(ISNUMBER(SEARCH($BU$2,planning!J33,3)),$BU$1,0),0)</f>
        <v>0</v>
      </c>
      <c r="CC29" s="64">
        <f>IF($CE$1=FALSE,IF(ISNUMBER(SEARCH($CC$2,planning!D33,3)),$CC$1,0),0)</f>
        <v>0</v>
      </c>
      <c r="CD29" s="64">
        <f>IF($CE$1=FALSE,IF(ISNUMBER(SEARCH($CC$2,planning!E33,3)),$CC$1,0),0)</f>
        <v>0</v>
      </c>
      <c r="CE29" s="64">
        <f>IF($CE$1=FALSE,IF(ISNUMBER(SEARCH($CC$2,planning!F33,3)),$CC$1,0),0)</f>
        <v>0</v>
      </c>
      <c r="CF29" s="64">
        <f>IF($CE$1=FALSE,IF(ISNUMBER(SEARCH($CC$2,planning!G33,3)),$CC$1,0),0)</f>
        <v>0</v>
      </c>
      <c r="CG29" s="64">
        <f>IF($CE$1=FALSE,IF(ISNUMBER(SEARCH($CC$2,planning!H33,3)),$CC$1,0),0)</f>
        <v>0</v>
      </c>
      <c r="CH29" s="64">
        <f>IF($CE$1=FALSE,IF(ISNUMBER(SEARCH($CC$2,planning!I33,3)),$CC$1,0),0)</f>
        <v>0</v>
      </c>
      <c r="CI29" s="64">
        <f>IF($CE$1=FALSE,IF(ISNUMBER(SEARCH($CC$2,planning!J33,3)),$CC$1,0),0)</f>
        <v>0</v>
      </c>
    </row>
    <row r="30" spans="1:87" ht="15.75" thickBot="1" x14ac:dyDescent="0.3">
      <c r="A30" s="64">
        <f>IF($C$1=FALSE,IF(ISNUMBER(SEARCH($A$2,planning!D34,3)),$A$1,0),0)</f>
        <v>0</v>
      </c>
      <c r="B30" s="64">
        <f>IF($C$1=FALSE,IF(ISNUMBER(SEARCH($A$2,planning!E34,3)),$A$1,0),0)</f>
        <v>0</v>
      </c>
      <c r="C30" s="64">
        <f>IF($C$1=FALSE,IF(ISNUMBER(SEARCH($A$2,planning!F34,3)),$A$1,0),0)</f>
        <v>0</v>
      </c>
      <c r="D30" s="64">
        <f>IF($C$1=FALSE,IF(ISNUMBER(SEARCH($A$2,planning!G34,3)),$A$1,0),0)</f>
        <v>0</v>
      </c>
      <c r="E30" s="64">
        <f>IF($C$1=FALSE,IF(ISNUMBER(SEARCH($A$2,planning!H34,3)),$A$1,0),0)</f>
        <v>0</v>
      </c>
      <c r="F30" s="64">
        <f>IF($C$1=FALSE,IF(ISNUMBER(SEARCH($A$2,planning!I34,3)),$A$1,0),0)</f>
        <v>0</v>
      </c>
      <c r="G30" s="64">
        <f>IF($C$1=FALSE,IF(ISNUMBER(SEARCH($A$2,planning!J34,3)),$A$1,0),0)</f>
        <v>0</v>
      </c>
      <c r="I30" s="199">
        <f>IFERROR(INDEX('FM-DT'!$Z$13:$Z$24,              IF(A30+Q30+Y30+AG30+AO30+AW30+BE30+BM30+BU30+CC30&lt;11,A30+Q30+Y30+AG30+AO30+AW30+BE30+BM30+BU30+CC30,11)+1),0)</f>
        <v>2</v>
      </c>
      <c r="J30" s="199">
        <f>IFERROR(INDEX('FM-DT'!$Z$13:$Z$24,              IF(B30+R30+Z30+AH30+AP30+AX30+BF30+BN30+BV30+CD30&lt;11,B30+R30+Z30+AH30+AP30+AX30+BF30+BN30+BV30+CD30,11)+1),0)</f>
        <v>2</v>
      </c>
      <c r="K30" s="199">
        <f>IFERROR(INDEX('FM-DT'!$Z$13:$Z$24,              IF(C30+S30+AA30+AI30+AQ30+AY30+BG30+BO30+BW30+CE30&lt;11,C30+S30+AA30+AI30+AQ30+AY30+BG30+BO30+BW30+CE30,11)+1),0)</f>
        <v>2</v>
      </c>
      <c r="L30" s="199">
        <f>IFERROR(INDEX('FM-DT'!$Z$13:$Z$24,              IF(D30+T30+AB30+AJ30+AR30+AZ30+BH30+BP30+BX30+CF30&lt;11,D30+T30+AB30+AJ30+AR30+AZ30+BH30+BP30+BX30+CF30,11)+1),0)</f>
        <v>2</v>
      </c>
      <c r="M30" s="199">
        <f>IFERROR(INDEX('FM-DT'!$Z$13:$Z$24,              IF(E30+U30+AC30+AK30+AS30+BA30+BI30+BQ30+BY30+CG30&lt;11,E30+U30+AC30+AK30+AS30+BA30+BI30+BQ30+BY30+CG30,11)+1),0)</f>
        <v>2</v>
      </c>
      <c r="N30" s="199">
        <f>IFERROR(INDEX('FM-DT'!$Z$13:$Z$24,              IF(F30+V30+AD30+AL30+AT30+BB30+BJ30+BR30+BZ30+CH30&lt;11,F30+V30+AD30+AL30+AT30+BB30+BJ30+BR30+BZ30+CH30,11)+1),0)</f>
        <v>2</v>
      </c>
      <c r="O30" s="199">
        <f>IFERROR(INDEX('FM-DT'!$Z$13:$Z$24,              IF(G30+W30+AE30+AM30+AU30+BC30+BK30+BS30+CA30+CI30&lt;11,G30+W30+AE30+AM30+AU30+BC30+BK30+BS30+CA30+CI30,11)+1),0)</f>
        <v>2</v>
      </c>
      <c r="Q30" s="64">
        <f>IF($S$1=FALSE,IF(ISNUMBER(SEARCH($Q$2,planning!D34,3)),$Q$1,0),0)</f>
        <v>0</v>
      </c>
      <c r="R30" s="64">
        <f>IF($S$1=FALSE,IF(ISNUMBER(SEARCH($Q$2,planning!E34,3)),$Q$1,0),0)</f>
        <v>0</v>
      </c>
      <c r="S30" s="64">
        <f>IF($S$1=FALSE,IF(ISNUMBER(SEARCH($Q$2,planning!F34,3)),$Q$1,0),0)</f>
        <v>0</v>
      </c>
      <c r="T30" s="64">
        <f>IF($S$1=FALSE,IF(ISNUMBER(SEARCH($Q$2,planning!G34,3)),$Q$1,0),0)</f>
        <v>0</v>
      </c>
      <c r="U30" s="64">
        <f>IF($S$1=FALSE,IF(ISNUMBER(SEARCH($Q$2,planning!H34,3)),$Q$1,0),0)</f>
        <v>0</v>
      </c>
      <c r="V30" s="64">
        <f>IF($S$1=FALSE,IF(ISNUMBER(SEARCH($Q$2,planning!I34,3)),$Q$1,0),0)</f>
        <v>0</v>
      </c>
      <c r="W30" s="64">
        <f>IF($S$1=FALSE,IF(ISNUMBER(SEARCH($Q$2,planning!J34,3)),$Q$1,0),0)</f>
        <v>0</v>
      </c>
      <c r="Y30" s="64">
        <f>IF($AA$1=FALSE,IF(ISNUMBER(SEARCH($Y$2,planning!D34,3)),$Y$1,0),0)</f>
        <v>0</v>
      </c>
      <c r="Z30" s="64">
        <f>IF($AA$1=FALSE,IF(ISNUMBER(SEARCH($Y$2,planning!E34,3)),$Y$1,0),0)</f>
        <v>0</v>
      </c>
      <c r="AA30" s="64">
        <f>IF($AA$1=FALSE,IF(ISNUMBER(SEARCH($Y$2,planning!F34,3)),$Y$1,0),0)</f>
        <v>0</v>
      </c>
      <c r="AB30" s="64">
        <f>IF($AA$1=FALSE,IF(ISNUMBER(SEARCH($Y$2,planning!G34,3)),$Y$1,0),0)</f>
        <v>0</v>
      </c>
      <c r="AC30" s="64">
        <f>IF($AA$1=FALSE,IF(ISNUMBER(SEARCH($Y$2,planning!H34,3)),$Y$1,0),0)</f>
        <v>0</v>
      </c>
      <c r="AD30" s="64">
        <f>IF($AA$1=FALSE,IF(ISNUMBER(SEARCH($Y$2,planning!I34,3)),$Y$1,0),0)</f>
        <v>0</v>
      </c>
      <c r="AE30" s="64">
        <f>IF($AA$1=FALSE,IF(ISNUMBER(SEARCH($Y$2,planning!J34,3)),$Y$1,0),0)</f>
        <v>0</v>
      </c>
      <c r="AG30" s="64">
        <f>IF($AI$1=FALSE,IF(ISNUMBER(SEARCH($AG$2,planning!D34,3)),$AG$1,0),0)</f>
        <v>0</v>
      </c>
      <c r="AH30" s="64">
        <f>IF($AI$1=FALSE,IF(ISNUMBER(SEARCH($AG$2,planning!E34,3)),$AG$1,0),0)</f>
        <v>0</v>
      </c>
      <c r="AI30" s="64">
        <f>IF($AI$1=FALSE,IF(ISNUMBER(SEARCH($AG$2,planning!F34,3)),$AG$1,0),0)</f>
        <v>0</v>
      </c>
      <c r="AJ30" s="64">
        <f>IF($AI$1=FALSE,IF(ISNUMBER(SEARCH($AG$2,planning!G34,3)),$AG$1,0),0)</f>
        <v>0</v>
      </c>
      <c r="AK30" s="64">
        <f>IF($AI$1=FALSE,IF(ISNUMBER(SEARCH($AG$2,planning!H34,3)),$AG$1,0),0)</f>
        <v>0</v>
      </c>
      <c r="AL30" s="64">
        <f>IF($AI$1=FALSE,IF(ISNUMBER(SEARCH($AG$2,planning!I34,3)),$AG$1,0),0)</f>
        <v>0</v>
      </c>
      <c r="AM30" s="64">
        <f>IF($AI$1=FALSE,IF(ISNUMBER(SEARCH($AG$2,planning!J34,3)),$AG$1,0),0)</f>
        <v>0</v>
      </c>
      <c r="AO30" s="64">
        <f>IF($AQ$1=FALSE,IF(ISNUMBER(SEARCH($AO$2,planning!D34,3)),$AO$1,0),0)</f>
        <v>0</v>
      </c>
      <c r="AP30" s="64">
        <f>IF($AQ$1=FALSE,IF(ISNUMBER(SEARCH($AO$2,planning!E34,3)),$AO$1,0),0)</f>
        <v>0</v>
      </c>
      <c r="AQ30" s="64">
        <f>IF($AQ$1=FALSE,IF(ISNUMBER(SEARCH($AO$2,planning!F34,3)),$AO$1,0),0)</f>
        <v>0</v>
      </c>
      <c r="AR30" s="64">
        <f>IF($AQ$1=FALSE,IF(ISNUMBER(SEARCH($AO$2,planning!G34,3)),$AO$1,0),0)</f>
        <v>0</v>
      </c>
      <c r="AS30" s="64">
        <f>IF($AQ$1=FALSE,IF(ISNUMBER(SEARCH($AO$2,planning!H34,3)),$AO$1,0),0)</f>
        <v>0</v>
      </c>
      <c r="AT30" s="64">
        <f>IF($AQ$1=FALSE,IF(ISNUMBER(SEARCH($AO$2,planning!I34,3)),$AO$1,0),0)</f>
        <v>0</v>
      </c>
      <c r="AU30" s="64">
        <f>IF($AQ$1=FALSE,IF(ISNUMBER(SEARCH($AO$2,planning!J34,3)),$AO$1,0),0)</f>
        <v>0</v>
      </c>
      <c r="AW30" s="64">
        <f>IF($AY$1=FALSE,IF(ISNUMBER(SEARCH($AW$2,planning!D34,3)),$AW$1,0),0)</f>
        <v>0</v>
      </c>
      <c r="AX30" s="64">
        <f>IF($AY$1=FALSE,IF(ISNUMBER(SEARCH($AW$2,planning!E34,3)),$AW$1,0),0)</f>
        <v>0</v>
      </c>
      <c r="AY30" s="64">
        <f>IF($AY$1=FALSE,IF(ISNUMBER(SEARCH($AW$2,planning!F34,3)),$AW$1,0),0)</f>
        <v>0</v>
      </c>
      <c r="AZ30" s="64">
        <f>IF($AY$1=FALSE,IF(ISNUMBER(SEARCH($AW$2,planning!G34,3)),$AW$1,0),0)</f>
        <v>0</v>
      </c>
      <c r="BA30" s="64">
        <f>IF($AY$1=FALSE,IF(ISNUMBER(SEARCH($AW$2,planning!H34,3)),$AW$1,0),0)</f>
        <v>0</v>
      </c>
      <c r="BB30" s="64">
        <f>IF($AY$1=FALSE,IF(ISNUMBER(SEARCH($AW$2,planning!I34,3)),$AW$1,0),0)</f>
        <v>0</v>
      </c>
      <c r="BC30" s="64">
        <f>IF($AY$1=FALSE,IF(ISNUMBER(SEARCH($AW$2,planning!J34,3)),$AW$1,0),0)</f>
        <v>0</v>
      </c>
      <c r="BE30" s="64">
        <f>IF($BG$1=FALSE,IF(ISNUMBER(SEARCH($BE$2,planning!D34,3)),$BE$1,0),0)</f>
        <v>0</v>
      </c>
      <c r="BF30" s="64">
        <f>IF($BG$1=FALSE,IF(ISNUMBER(SEARCH($BE$2,planning!E34,3)),$BE$1,0),0)</f>
        <v>0</v>
      </c>
      <c r="BG30" s="64">
        <f>IF($BG$1=FALSE,IF(ISNUMBER(SEARCH($BE$2,planning!F34,3)),$BE$1,0),0)</f>
        <v>0</v>
      </c>
      <c r="BH30" s="64">
        <f>IF($BG$1=FALSE,IF(ISNUMBER(SEARCH($BE$2,planning!G34,3)),$BE$1,0),0)</f>
        <v>0</v>
      </c>
      <c r="BI30" s="64">
        <f>IF($BG$1=FALSE,IF(ISNUMBER(SEARCH($BE$2,planning!H34,3)),$BE$1,0),0)</f>
        <v>0</v>
      </c>
      <c r="BJ30" s="64">
        <f>IF($BG$1=FALSE,IF(ISNUMBER(SEARCH($BE$2,planning!I34,3)),$BE$1,0),0)</f>
        <v>0</v>
      </c>
      <c r="BK30" s="64">
        <f>IF($BG$1=FALSE,IF(ISNUMBER(SEARCH($BE$2,planning!J34,3)),$BE$1,0),0)</f>
        <v>0</v>
      </c>
      <c r="BM30" s="64">
        <f>IF($BO$1=FALSE,IF(ISNUMBER(SEARCH($BM$2,planning!D34,3)),$BM$1,0),0)</f>
        <v>0</v>
      </c>
      <c r="BN30" s="64">
        <f>IF($BO$1=FALSE,IF(ISNUMBER(SEARCH($BM$2,planning!E34,3)),$BM$1,0),0)</f>
        <v>0</v>
      </c>
      <c r="BO30" s="64">
        <f>IF($BO$1=FALSE,IF(ISNUMBER(SEARCH($BM$2,planning!F34,3)),$BM$1,0),0)</f>
        <v>0</v>
      </c>
      <c r="BP30" s="64">
        <f>IF($BO$1=FALSE,IF(ISNUMBER(SEARCH($BM$2,planning!G34,3)),$BM$1,0),0)</f>
        <v>0</v>
      </c>
      <c r="BQ30" s="64">
        <f>IF($BO$1=FALSE,IF(ISNUMBER(SEARCH($BM$2,planning!H34,3)),$BM$1,0),0)</f>
        <v>0</v>
      </c>
      <c r="BR30" s="64">
        <f>IF($BO$1=FALSE,IF(ISNUMBER(SEARCH($BM$2,planning!I34,3)),$BM$1,0),0)</f>
        <v>0</v>
      </c>
      <c r="BS30" s="64">
        <f>IF($BO$1=FALSE,IF(ISNUMBER(SEARCH($BM$2,planning!J34,3)),$BM$1,0),0)</f>
        <v>0</v>
      </c>
      <c r="BU30" s="64">
        <f>IF($BW$1=FALSE,IF(ISNUMBER(SEARCH($BU$2,planning!D34,3)),$BU$1,0),0)</f>
        <v>0</v>
      </c>
      <c r="BV30" s="64">
        <f>IF($BW$1=FALSE,IF(ISNUMBER(SEARCH($BU$2,planning!E34,3)),$BU$1,0),0)</f>
        <v>0</v>
      </c>
      <c r="BW30" s="64">
        <f>IF($BW$1=FALSE,IF(ISNUMBER(SEARCH($BU$2,planning!F34,3)),$BU$1,0),0)</f>
        <v>0</v>
      </c>
      <c r="BX30" s="64">
        <f>IF($BW$1=FALSE,IF(ISNUMBER(SEARCH($BU$2,planning!G34,3)),$BU$1,0),0)</f>
        <v>0</v>
      </c>
      <c r="BY30" s="64">
        <f>IF($BW$1=FALSE,IF(ISNUMBER(SEARCH($BU$2,planning!H34,3)),$BU$1,0),0)</f>
        <v>0</v>
      </c>
      <c r="BZ30" s="64">
        <f>IF($BW$1=FALSE,IF(ISNUMBER(SEARCH($BU$2,planning!I34,3)),$BU$1,0),0)</f>
        <v>0</v>
      </c>
      <c r="CA30" s="64">
        <f>IF($BW$1=FALSE,IF(ISNUMBER(SEARCH($BU$2,planning!J34,3)),$BU$1,0),0)</f>
        <v>0</v>
      </c>
      <c r="CC30" s="64">
        <f>IF($CE$1=FALSE,IF(ISNUMBER(SEARCH($CC$2,planning!D34,3)),$CC$1,0),0)</f>
        <v>0</v>
      </c>
      <c r="CD30" s="64">
        <f>IF($CE$1=FALSE,IF(ISNUMBER(SEARCH($CC$2,planning!E34,3)),$CC$1,0),0)</f>
        <v>0</v>
      </c>
      <c r="CE30" s="64">
        <f>IF($CE$1=FALSE,IF(ISNUMBER(SEARCH($CC$2,planning!F34,3)),$CC$1,0),0)</f>
        <v>0</v>
      </c>
      <c r="CF30" s="64">
        <f>IF($CE$1=FALSE,IF(ISNUMBER(SEARCH($CC$2,planning!G34,3)),$CC$1,0),0)</f>
        <v>0</v>
      </c>
      <c r="CG30" s="64">
        <f>IF($CE$1=FALSE,IF(ISNUMBER(SEARCH($CC$2,planning!H34,3)),$CC$1,0),0)</f>
        <v>0</v>
      </c>
      <c r="CH30" s="64">
        <f>IF($CE$1=FALSE,IF(ISNUMBER(SEARCH($CC$2,planning!I34,3)),$CC$1,0),0)</f>
        <v>0</v>
      </c>
      <c r="CI30" s="64">
        <f>IF($CE$1=FALSE,IF(ISNUMBER(SEARCH($CC$2,planning!J34,3)),$CC$1,0),0)</f>
        <v>0</v>
      </c>
    </row>
    <row r="31" spans="1:87" ht="15.75" thickBot="1" x14ac:dyDescent="0.3">
      <c r="A31" s="64">
        <f>IF($C$1=FALSE,IF(ISNUMBER(SEARCH($A$2,planning!D35,3)),$A$1,0),0)</f>
        <v>0</v>
      </c>
      <c r="B31" s="64">
        <f>IF($C$1=FALSE,IF(ISNUMBER(SEARCH($A$2,planning!E35,3)),$A$1,0),0)</f>
        <v>0</v>
      </c>
      <c r="C31" s="64">
        <f>IF($C$1=FALSE,IF(ISNUMBER(SEARCH($A$2,planning!F35,3)),$A$1,0),0)</f>
        <v>0</v>
      </c>
      <c r="D31" s="64">
        <f>IF($C$1=FALSE,IF(ISNUMBER(SEARCH($A$2,planning!G35,3)),$A$1,0),0)</f>
        <v>0</v>
      </c>
      <c r="E31" s="64">
        <f>IF($C$1=FALSE,IF(ISNUMBER(SEARCH($A$2,planning!H35,3)),$A$1,0),0)</f>
        <v>0</v>
      </c>
      <c r="F31" s="64">
        <f>IF($C$1=FALSE,IF(ISNUMBER(SEARCH($A$2,planning!I35,3)),$A$1,0),0)</f>
        <v>0</v>
      </c>
      <c r="G31" s="64">
        <f>IF($C$1=FALSE,IF(ISNUMBER(SEARCH($A$2,planning!J35,3)),$A$1,0),0)</f>
        <v>0</v>
      </c>
      <c r="I31" s="199">
        <f>IFERROR(INDEX('FM-DT'!$Z$13:$Z$24,              IF(A31+Q31+Y31+AG31+AO31+AW31+BE31+BM31+BU31+CC31&lt;11,A31+Q31+Y31+AG31+AO31+AW31+BE31+BM31+BU31+CC31,11)+1),0)</f>
        <v>2</v>
      </c>
      <c r="J31" s="199">
        <f>IFERROR(INDEX('FM-DT'!$Z$13:$Z$24,              IF(B31+R31+Z31+AH31+AP31+AX31+BF31+BN31+BV31+CD31&lt;11,B31+R31+Z31+AH31+AP31+AX31+BF31+BN31+BV31+CD31,11)+1),0)</f>
        <v>2</v>
      </c>
      <c r="K31" s="199">
        <f>IFERROR(INDEX('FM-DT'!$Z$13:$Z$24,              IF(C31+S31+AA31+AI31+AQ31+AY31+BG31+BO31+BW31+CE31&lt;11,C31+S31+AA31+AI31+AQ31+AY31+BG31+BO31+BW31+CE31,11)+1),0)</f>
        <v>2</v>
      </c>
      <c r="L31" s="199">
        <f>IFERROR(INDEX('FM-DT'!$Z$13:$Z$24,              IF(D31+T31+AB31+AJ31+AR31+AZ31+BH31+BP31+BX31+CF31&lt;11,D31+T31+AB31+AJ31+AR31+AZ31+BH31+BP31+BX31+CF31,11)+1),0)</f>
        <v>2</v>
      </c>
      <c r="M31" s="199">
        <f>IFERROR(INDEX('FM-DT'!$Z$13:$Z$24,              IF(E31+U31+AC31+AK31+AS31+BA31+BI31+BQ31+BY31+CG31&lt;11,E31+U31+AC31+AK31+AS31+BA31+BI31+BQ31+BY31+CG31,11)+1),0)</f>
        <v>2</v>
      </c>
      <c r="N31" s="199">
        <f>IFERROR(INDEX('FM-DT'!$Z$13:$Z$24,              IF(F31+V31+AD31+AL31+AT31+BB31+BJ31+BR31+BZ31+CH31&lt;11,F31+V31+AD31+AL31+AT31+BB31+BJ31+BR31+BZ31+CH31,11)+1),0)</f>
        <v>2</v>
      </c>
      <c r="O31" s="199">
        <f>IFERROR(INDEX('FM-DT'!$Z$13:$Z$24,              IF(G31+W31+AE31+AM31+AU31+BC31+BK31+BS31+CA31+CI31&lt;11,G31+W31+AE31+AM31+AU31+BC31+BK31+BS31+CA31+CI31,11)+1),0)</f>
        <v>2</v>
      </c>
      <c r="Q31" s="64">
        <f>IF($S$1=FALSE,IF(ISNUMBER(SEARCH($Q$2,planning!D35,3)),$Q$1,0),0)</f>
        <v>0</v>
      </c>
      <c r="R31" s="64">
        <f>IF($S$1=FALSE,IF(ISNUMBER(SEARCH($Q$2,planning!E35,3)),$Q$1,0),0)</f>
        <v>0</v>
      </c>
      <c r="S31" s="64">
        <f>IF($S$1=FALSE,IF(ISNUMBER(SEARCH($Q$2,planning!F35,3)),$Q$1,0),0)</f>
        <v>0</v>
      </c>
      <c r="T31" s="64">
        <f>IF($S$1=FALSE,IF(ISNUMBER(SEARCH($Q$2,planning!G35,3)),$Q$1,0),0)</f>
        <v>0</v>
      </c>
      <c r="U31" s="64">
        <f>IF($S$1=FALSE,IF(ISNUMBER(SEARCH($Q$2,planning!H35,3)),$Q$1,0),0)</f>
        <v>0</v>
      </c>
      <c r="V31" s="64">
        <f>IF($S$1=FALSE,IF(ISNUMBER(SEARCH($Q$2,planning!I35,3)),$Q$1,0),0)</f>
        <v>0</v>
      </c>
      <c r="W31" s="64">
        <f>IF($S$1=FALSE,IF(ISNUMBER(SEARCH($Q$2,planning!J35,3)),$Q$1,0),0)</f>
        <v>0</v>
      </c>
      <c r="Y31" s="64">
        <f>IF($AA$1=FALSE,IF(ISNUMBER(SEARCH($Y$2,planning!D35,3)),$Y$1,0),0)</f>
        <v>0</v>
      </c>
      <c r="Z31" s="64">
        <f>IF($AA$1=FALSE,IF(ISNUMBER(SEARCH($Y$2,planning!E35,3)),$Y$1,0),0)</f>
        <v>0</v>
      </c>
      <c r="AA31" s="64">
        <f>IF($AA$1=FALSE,IF(ISNUMBER(SEARCH($Y$2,planning!F35,3)),$Y$1,0),0)</f>
        <v>0</v>
      </c>
      <c r="AB31" s="64">
        <f>IF($AA$1=FALSE,IF(ISNUMBER(SEARCH($Y$2,planning!G35,3)),$Y$1,0),0)</f>
        <v>0</v>
      </c>
      <c r="AC31" s="64">
        <f>IF($AA$1=FALSE,IF(ISNUMBER(SEARCH($Y$2,planning!H35,3)),$Y$1,0),0)</f>
        <v>0</v>
      </c>
      <c r="AD31" s="64">
        <f>IF($AA$1=FALSE,IF(ISNUMBER(SEARCH($Y$2,planning!I35,3)),$Y$1,0),0)</f>
        <v>0</v>
      </c>
      <c r="AE31" s="64">
        <f>IF($AA$1=FALSE,IF(ISNUMBER(SEARCH($Y$2,planning!J35,3)),$Y$1,0),0)</f>
        <v>0</v>
      </c>
      <c r="AG31" s="64">
        <f>IF($AI$1=FALSE,IF(ISNUMBER(SEARCH($AG$2,planning!D35,3)),$AG$1,0),0)</f>
        <v>0</v>
      </c>
      <c r="AH31" s="64">
        <f>IF($AI$1=FALSE,IF(ISNUMBER(SEARCH($AG$2,planning!E35,3)),$AG$1,0),0)</f>
        <v>0</v>
      </c>
      <c r="AI31" s="64">
        <f>IF($AI$1=FALSE,IF(ISNUMBER(SEARCH($AG$2,planning!F35,3)),$AG$1,0),0)</f>
        <v>0</v>
      </c>
      <c r="AJ31" s="64">
        <f>IF($AI$1=FALSE,IF(ISNUMBER(SEARCH($AG$2,planning!G35,3)),$AG$1,0),0)</f>
        <v>0</v>
      </c>
      <c r="AK31" s="64">
        <f>IF($AI$1=FALSE,IF(ISNUMBER(SEARCH($AG$2,planning!H35,3)),$AG$1,0),0)</f>
        <v>0</v>
      </c>
      <c r="AL31" s="64">
        <f>IF($AI$1=FALSE,IF(ISNUMBER(SEARCH($AG$2,planning!I35,3)),$AG$1,0),0)</f>
        <v>0</v>
      </c>
      <c r="AM31" s="64">
        <f>IF($AI$1=FALSE,IF(ISNUMBER(SEARCH($AG$2,planning!J35,3)),$AG$1,0),0)</f>
        <v>0</v>
      </c>
      <c r="AO31" s="64">
        <f>IF($AQ$1=FALSE,IF(ISNUMBER(SEARCH($AO$2,planning!D35,3)),$AO$1,0),0)</f>
        <v>0</v>
      </c>
      <c r="AP31" s="64">
        <f>IF($AQ$1=FALSE,IF(ISNUMBER(SEARCH($AO$2,planning!E35,3)),$AO$1,0),0)</f>
        <v>0</v>
      </c>
      <c r="AQ31" s="64">
        <f>IF($AQ$1=FALSE,IF(ISNUMBER(SEARCH($AO$2,planning!F35,3)),$AO$1,0),0)</f>
        <v>0</v>
      </c>
      <c r="AR31" s="64">
        <f>IF($AQ$1=FALSE,IF(ISNUMBER(SEARCH($AO$2,planning!G35,3)),$AO$1,0),0)</f>
        <v>0</v>
      </c>
      <c r="AS31" s="64">
        <f>IF($AQ$1=FALSE,IF(ISNUMBER(SEARCH($AO$2,planning!H35,3)),$AO$1,0),0)</f>
        <v>0</v>
      </c>
      <c r="AT31" s="64">
        <f>IF($AQ$1=FALSE,IF(ISNUMBER(SEARCH($AO$2,planning!I35,3)),$AO$1,0),0)</f>
        <v>0</v>
      </c>
      <c r="AU31" s="64">
        <f>IF($AQ$1=FALSE,IF(ISNUMBER(SEARCH($AO$2,planning!J35,3)),$AO$1,0),0)</f>
        <v>0</v>
      </c>
      <c r="AW31" s="64">
        <f>IF($AY$1=FALSE,IF(ISNUMBER(SEARCH($AW$2,planning!D35,3)),$AW$1,0),0)</f>
        <v>0</v>
      </c>
      <c r="AX31" s="64">
        <f>IF($AY$1=FALSE,IF(ISNUMBER(SEARCH($AW$2,planning!E35,3)),$AW$1,0),0)</f>
        <v>0</v>
      </c>
      <c r="AY31" s="64">
        <f>IF($AY$1=FALSE,IF(ISNUMBER(SEARCH($AW$2,planning!F35,3)),$AW$1,0),0)</f>
        <v>0</v>
      </c>
      <c r="AZ31" s="64">
        <f>IF($AY$1=FALSE,IF(ISNUMBER(SEARCH($AW$2,planning!G35,3)),$AW$1,0),0)</f>
        <v>0</v>
      </c>
      <c r="BA31" s="64">
        <f>IF($AY$1=FALSE,IF(ISNUMBER(SEARCH($AW$2,planning!H35,3)),$AW$1,0),0)</f>
        <v>0</v>
      </c>
      <c r="BB31" s="64">
        <f>IF($AY$1=FALSE,IF(ISNUMBER(SEARCH($AW$2,planning!I35,3)),$AW$1,0),0)</f>
        <v>0</v>
      </c>
      <c r="BC31" s="64">
        <f>IF($AY$1=FALSE,IF(ISNUMBER(SEARCH($AW$2,planning!J35,3)),$AW$1,0),0)</f>
        <v>0</v>
      </c>
      <c r="BE31" s="64">
        <f>IF($BG$1=FALSE,IF(ISNUMBER(SEARCH($BE$2,planning!D35,3)),$BE$1,0),0)</f>
        <v>0</v>
      </c>
      <c r="BF31" s="64">
        <f>IF($BG$1=FALSE,IF(ISNUMBER(SEARCH($BE$2,planning!E35,3)),$BE$1,0),0)</f>
        <v>0</v>
      </c>
      <c r="BG31" s="64">
        <f>IF($BG$1=FALSE,IF(ISNUMBER(SEARCH($BE$2,planning!F35,3)),$BE$1,0),0)</f>
        <v>0</v>
      </c>
      <c r="BH31" s="64">
        <f>IF($BG$1=FALSE,IF(ISNUMBER(SEARCH($BE$2,planning!G35,3)),$BE$1,0),0)</f>
        <v>0</v>
      </c>
      <c r="BI31" s="64">
        <f>IF($BG$1=FALSE,IF(ISNUMBER(SEARCH($BE$2,planning!H35,3)),$BE$1,0),0)</f>
        <v>0</v>
      </c>
      <c r="BJ31" s="64">
        <f>IF($BG$1=FALSE,IF(ISNUMBER(SEARCH($BE$2,planning!I35,3)),$BE$1,0),0)</f>
        <v>0</v>
      </c>
      <c r="BK31" s="64">
        <f>IF($BG$1=FALSE,IF(ISNUMBER(SEARCH($BE$2,planning!J35,3)),$BE$1,0),0)</f>
        <v>0</v>
      </c>
      <c r="BM31" s="64">
        <f>IF($BO$1=FALSE,IF(ISNUMBER(SEARCH($BM$2,planning!D35,3)),$BM$1,0),0)</f>
        <v>0</v>
      </c>
      <c r="BN31" s="64">
        <f>IF($BO$1=FALSE,IF(ISNUMBER(SEARCH($BM$2,planning!E35,3)),$BM$1,0),0)</f>
        <v>0</v>
      </c>
      <c r="BO31" s="64">
        <f>IF($BO$1=FALSE,IF(ISNUMBER(SEARCH($BM$2,planning!F35,3)),$BM$1,0),0)</f>
        <v>0</v>
      </c>
      <c r="BP31" s="64">
        <f>IF($BO$1=FALSE,IF(ISNUMBER(SEARCH($BM$2,planning!G35,3)),$BM$1,0),0)</f>
        <v>0</v>
      </c>
      <c r="BQ31" s="64">
        <f>IF($BO$1=FALSE,IF(ISNUMBER(SEARCH($BM$2,planning!H35,3)),$BM$1,0),0)</f>
        <v>0</v>
      </c>
      <c r="BR31" s="64">
        <f>IF($BO$1=FALSE,IF(ISNUMBER(SEARCH($BM$2,planning!I35,3)),$BM$1,0),0)</f>
        <v>0</v>
      </c>
      <c r="BS31" s="64">
        <f>IF($BO$1=FALSE,IF(ISNUMBER(SEARCH($BM$2,planning!J35,3)),$BM$1,0),0)</f>
        <v>0</v>
      </c>
      <c r="BU31" s="64">
        <f>IF($BW$1=FALSE,IF(ISNUMBER(SEARCH($BU$2,planning!D35,3)),$BU$1,0),0)</f>
        <v>0</v>
      </c>
      <c r="BV31" s="64">
        <f>IF($BW$1=FALSE,IF(ISNUMBER(SEARCH($BU$2,planning!E35,3)),$BU$1,0),0)</f>
        <v>0</v>
      </c>
      <c r="BW31" s="64">
        <f>IF($BW$1=FALSE,IF(ISNUMBER(SEARCH($BU$2,planning!F35,3)),$BU$1,0),0)</f>
        <v>0</v>
      </c>
      <c r="BX31" s="64">
        <f>IF($BW$1=FALSE,IF(ISNUMBER(SEARCH($BU$2,planning!G35,3)),$BU$1,0),0)</f>
        <v>0</v>
      </c>
      <c r="BY31" s="64">
        <f>IF($BW$1=FALSE,IF(ISNUMBER(SEARCH($BU$2,planning!H35,3)),$BU$1,0),0)</f>
        <v>0</v>
      </c>
      <c r="BZ31" s="64">
        <f>IF($BW$1=FALSE,IF(ISNUMBER(SEARCH($BU$2,planning!I35,3)),$BU$1,0),0)</f>
        <v>0</v>
      </c>
      <c r="CA31" s="64">
        <f>IF($BW$1=FALSE,IF(ISNUMBER(SEARCH($BU$2,planning!J35,3)),$BU$1,0),0)</f>
        <v>0</v>
      </c>
      <c r="CC31" s="64">
        <f>IF($CE$1=FALSE,IF(ISNUMBER(SEARCH($CC$2,planning!D35,3)),$CC$1,0),0)</f>
        <v>0</v>
      </c>
      <c r="CD31" s="64">
        <f>IF($CE$1=FALSE,IF(ISNUMBER(SEARCH($CC$2,planning!E35,3)),$CC$1,0),0)</f>
        <v>0</v>
      </c>
      <c r="CE31" s="64">
        <f>IF($CE$1=FALSE,IF(ISNUMBER(SEARCH($CC$2,planning!F35,3)),$CC$1,0),0)</f>
        <v>0</v>
      </c>
      <c r="CF31" s="64">
        <f>IF($CE$1=FALSE,IF(ISNUMBER(SEARCH($CC$2,planning!G35,3)),$CC$1,0),0)</f>
        <v>0</v>
      </c>
      <c r="CG31" s="64">
        <f>IF($CE$1=FALSE,IF(ISNUMBER(SEARCH($CC$2,planning!H35,3)),$CC$1,0),0)</f>
        <v>0</v>
      </c>
      <c r="CH31" s="64">
        <f>IF($CE$1=FALSE,IF(ISNUMBER(SEARCH($CC$2,planning!I35,3)),$CC$1,0),0)</f>
        <v>0</v>
      </c>
      <c r="CI31" s="64">
        <f>IF($CE$1=FALSE,IF(ISNUMBER(SEARCH($CC$2,planning!J35,3)),$CC$1,0),0)</f>
        <v>0</v>
      </c>
    </row>
    <row r="32" spans="1:87" ht="15.75" thickBot="1" x14ac:dyDescent="0.3">
      <c r="A32" s="64">
        <f>IF($C$1=FALSE,IF(ISNUMBER(SEARCH($A$2,planning!D36,3)),$A$1,0),0)</f>
        <v>0</v>
      </c>
      <c r="B32" s="64">
        <f>IF($C$1=FALSE,IF(ISNUMBER(SEARCH($A$2,planning!E36,3)),$A$1,0),0)</f>
        <v>0</v>
      </c>
      <c r="C32" s="64">
        <f>IF($C$1=FALSE,IF(ISNUMBER(SEARCH($A$2,planning!F36,3)),$A$1,0),0)</f>
        <v>0</v>
      </c>
      <c r="D32" s="64">
        <f>IF($C$1=FALSE,IF(ISNUMBER(SEARCH($A$2,planning!G36,3)),$A$1,0),0)</f>
        <v>0</v>
      </c>
      <c r="E32" s="64">
        <f>IF($C$1=FALSE,IF(ISNUMBER(SEARCH($A$2,planning!H36,3)),$A$1,0),0)</f>
        <v>0</v>
      </c>
      <c r="F32" s="64">
        <f>IF($C$1=FALSE,IF(ISNUMBER(SEARCH($A$2,planning!I36,3)),$A$1,0),0)</f>
        <v>0</v>
      </c>
      <c r="G32" s="64">
        <f>IF($C$1=FALSE,IF(ISNUMBER(SEARCH($A$2,planning!J36,3)),$A$1,0),0)</f>
        <v>0</v>
      </c>
      <c r="I32" s="199">
        <f>IFERROR(INDEX('FM-DT'!$Z$13:$Z$24,              IF(A32+Q32+Y32+AG32+AO32+AW32+BE32+BM32+BU32+CC32&lt;11,A32+Q32+Y32+AG32+AO32+AW32+BE32+BM32+BU32+CC32,11)+1),0)</f>
        <v>2</v>
      </c>
      <c r="J32" s="199">
        <f>IFERROR(INDEX('FM-DT'!$Z$13:$Z$24,              IF(B32+R32+Z32+AH32+AP32+AX32+BF32+BN32+BV32+CD32&lt;11,B32+R32+Z32+AH32+AP32+AX32+BF32+BN32+BV32+CD32,11)+1),0)</f>
        <v>2</v>
      </c>
      <c r="K32" s="199">
        <f>IFERROR(INDEX('FM-DT'!$Z$13:$Z$24,              IF(C32+S32+AA32+AI32+AQ32+AY32+BG32+BO32+BW32+CE32&lt;11,C32+S32+AA32+AI32+AQ32+AY32+BG32+BO32+BW32+CE32,11)+1),0)</f>
        <v>2</v>
      </c>
      <c r="L32" s="199">
        <f>IFERROR(INDEX('FM-DT'!$Z$13:$Z$24,              IF(D32+T32+AB32+AJ32+AR32+AZ32+BH32+BP32+BX32+CF32&lt;11,D32+T32+AB32+AJ32+AR32+AZ32+BH32+BP32+BX32+CF32,11)+1),0)</f>
        <v>2</v>
      </c>
      <c r="M32" s="199">
        <f>IFERROR(INDEX('FM-DT'!$Z$13:$Z$24,              IF(E32+U32+AC32+AK32+AS32+BA32+BI32+BQ32+BY32+CG32&lt;11,E32+U32+AC32+AK32+AS32+BA32+BI32+BQ32+BY32+CG32,11)+1),0)</f>
        <v>2</v>
      </c>
      <c r="N32" s="199">
        <f>IFERROR(INDEX('FM-DT'!$Z$13:$Z$24,              IF(F32+V32+AD32+AL32+AT32+BB32+BJ32+BR32+BZ32+CH32&lt;11,F32+V32+AD32+AL32+AT32+BB32+BJ32+BR32+BZ32+CH32,11)+1),0)</f>
        <v>2</v>
      </c>
      <c r="O32" s="199">
        <f>IFERROR(INDEX('FM-DT'!$Z$13:$Z$24,              IF(G32+W32+AE32+AM32+AU32+BC32+BK32+BS32+CA32+CI32&lt;11,G32+W32+AE32+AM32+AU32+BC32+BK32+BS32+CA32+CI32,11)+1),0)</f>
        <v>2</v>
      </c>
      <c r="Q32" s="64">
        <f>IF($S$1=FALSE,IF(ISNUMBER(SEARCH($Q$2,planning!D36,3)),$Q$1,0),0)</f>
        <v>0</v>
      </c>
      <c r="R32" s="64">
        <f>IF($S$1=FALSE,IF(ISNUMBER(SEARCH($Q$2,planning!E36,3)),$Q$1,0),0)</f>
        <v>0</v>
      </c>
      <c r="S32" s="64">
        <f>IF($S$1=FALSE,IF(ISNUMBER(SEARCH($Q$2,planning!F36,3)),$Q$1,0),0)</f>
        <v>0</v>
      </c>
      <c r="T32" s="64">
        <f>IF($S$1=FALSE,IF(ISNUMBER(SEARCH($Q$2,planning!G36,3)),$Q$1,0),0)</f>
        <v>0</v>
      </c>
      <c r="U32" s="64">
        <f>IF($S$1=FALSE,IF(ISNUMBER(SEARCH($Q$2,planning!H36,3)),$Q$1,0),0)</f>
        <v>0</v>
      </c>
      <c r="V32" s="64">
        <f>IF($S$1=FALSE,IF(ISNUMBER(SEARCH($Q$2,planning!I36,3)),$Q$1,0),0)</f>
        <v>0</v>
      </c>
      <c r="W32" s="64">
        <f>IF($S$1=FALSE,IF(ISNUMBER(SEARCH($Q$2,planning!J36,3)),$Q$1,0),0)</f>
        <v>0</v>
      </c>
      <c r="Y32" s="64">
        <f>IF($AA$1=FALSE,IF(ISNUMBER(SEARCH($Y$2,planning!D36,3)),$Y$1,0),0)</f>
        <v>0</v>
      </c>
      <c r="Z32" s="64">
        <f>IF($AA$1=FALSE,IF(ISNUMBER(SEARCH($Y$2,planning!E36,3)),$Y$1,0),0)</f>
        <v>0</v>
      </c>
      <c r="AA32" s="64">
        <f>IF($AA$1=FALSE,IF(ISNUMBER(SEARCH($Y$2,planning!F36,3)),$Y$1,0),0)</f>
        <v>0</v>
      </c>
      <c r="AB32" s="64">
        <f>IF($AA$1=FALSE,IF(ISNUMBER(SEARCH($Y$2,planning!G36,3)),$Y$1,0),0)</f>
        <v>0</v>
      </c>
      <c r="AC32" s="64">
        <f>IF($AA$1=FALSE,IF(ISNUMBER(SEARCH($Y$2,planning!H36,3)),$Y$1,0),0)</f>
        <v>0</v>
      </c>
      <c r="AD32" s="64">
        <f>IF($AA$1=FALSE,IF(ISNUMBER(SEARCH($Y$2,planning!I36,3)),$Y$1,0),0)</f>
        <v>0</v>
      </c>
      <c r="AE32" s="64">
        <f>IF($AA$1=FALSE,IF(ISNUMBER(SEARCH($Y$2,planning!J36,3)),$Y$1,0),0)</f>
        <v>0</v>
      </c>
      <c r="AG32" s="64">
        <f>IF($AI$1=FALSE,IF(ISNUMBER(SEARCH($AG$2,planning!D36,3)),$AG$1,0),0)</f>
        <v>0</v>
      </c>
      <c r="AH32" s="64">
        <f>IF($AI$1=FALSE,IF(ISNUMBER(SEARCH($AG$2,planning!E36,3)),$AG$1,0),0)</f>
        <v>0</v>
      </c>
      <c r="AI32" s="64">
        <f>IF($AI$1=FALSE,IF(ISNUMBER(SEARCH($AG$2,planning!F36,3)),$AG$1,0),0)</f>
        <v>0</v>
      </c>
      <c r="AJ32" s="64">
        <f>IF($AI$1=FALSE,IF(ISNUMBER(SEARCH($AG$2,planning!G36,3)),$AG$1,0),0)</f>
        <v>0</v>
      </c>
      <c r="AK32" s="64">
        <f>IF($AI$1=FALSE,IF(ISNUMBER(SEARCH($AG$2,planning!H36,3)),$AG$1,0),0)</f>
        <v>0</v>
      </c>
      <c r="AL32" s="64">
        <f>IF($AI$1=FALSE,IF(ISNUMBER(SEARCH($AG$2,planning!I36,3)),$AG$1,0),0)</f>
        <v>0</v>
      </c>
      <c r="AM32" s="64">
        <f>IF($AI$1=FALSE,IF(ISNUMBER(SEARCH($AG$2,planning!J36,3)),$AG$1,0),0)</f>
        <v>0</v>
      </c>
      <c r="AO32" s="64">
        <f>IF($AQ$1=FALSE,IF(ISNUMBER(SEARCH($AO$2,planning!D36,3)),$AO$1,0),0)</f>
        <v>0</v>
      </c>
      <c r="AP32" s="64">
        <f>IF($AQ$1=FALSE,IF(ISNUMBER(SEARCH($AO$2,planning!E36,3)),$AO$1,0),0)</f>
        <v>0</v>
      </c>
      <c r="AQ32" s="64">
        <f>IF($AQ$1=FALSE,IF(ISNUMBER(SEARCH($AO$2,planning!F36,3)),$AO$1,0),0)</f>
        <v>0</v>
      </c>
      <c r="AR32" s="64">
        <f>IF($AQ$1=FALSE,IF(ISNUMBER(SEARCH($AO$2,planning!G36,3)),$AO$1,0),0)</f>
        <v>0</v>
      </c>
      <c r="AS32" s="64">
        <f>IF($AQ$1=FALSE,IF(ISNUMBER(SEARCH($AO$2,planning!H36,3)),$AO$1,0),0)</f>
        <v>0</v>
      </c>
      <c r="AT32" s="64">
        <f>IF($AQ$1=FALSE,IF(ISNUMBER(SEARCH($AO$2,planning!I36,3)),$AO$1,0),0)</f>
        <v>0</v>
      </c>
      <c r="AU32" s="64">
        <f>IF($AQ$1=FALSE,IF(ISNUMBER(SEARCH($AO$2,planning!J36,3)),$AO$1,0),0)</f>
        <v>0</v>
      </c>
      <c r="AW32" s="64">
        <f>IF($AY$1=FALSE,IF(ISNUMBER(SEARCH($AW$2,planning!D36,3)),$AW$1,0),0)</f>
        <v>0</v>
      </c>
      <c r="AX32" s="64">
        <f>IF($AY$1=FALSE,IF(ISNUMBER(SEARCH($AW$2,planning!E36,3)),$AW$1,0),0)</f>
        <v>0</v>
      </c>
      <c r="AY32" s="64">
        <f>IF($AY$1=FALSE,IF(ISNUMBER(SEARCH($AW$2,planning!F36,3)),$AW$1,0),0)</f>
        <v>0</v>
      </c>
      <c r="AZ32" s="64">
        <f>IF($AY$1=FALSE,IF(ISNUMBER(SEARCH($AW$2,planning!G36,3)),$AW$1,0),0)</f>
        <v>0</v>
      </c>
      <c r="BA32" s="64">
        <f>IF($AY$1=FALSE,IF(ISNUMBER(SEARCH($AW$2,planning!H36,3)),$AW$1,0),0)</f>
        <v>0</v>
      </c>
      <c r="BB32" s="64">
        <f>IF($AY$1=FALSE,IF(ISNUMBER(SEARCH($AW$2,planning!I36,3)),$AW$1,0),0)</f>
        <v>0</v>
      </c>
      <c r="BC32" s="64">
        <f>IF($AY$1=FALSE,IF(ISNUMBER(SEARCH($AW$2,planning!J36,3)),$AW$1,0),0)</f>
        <v>0</v>
      </c>
      <c r="BE32" s="64">
        <f>IF($BG$1=FALSE,IF(ISNUMBER(SEARCH($BE$2,planning!D36,3)),$BE$1,0),0)</f>
        <v>0</v>
      </c>
      <c r="BF32" s="64">
        <f>IF($BG$1=FALSE,IF(ISNUMBER(SEARCH($BE$2,planning!E36,3)),$BE$1,0),0)</f>
        <v>0</v>
      </c>
      <c r="BG32" s="64">
        <f>IF($BG$1=FALSE,IF(ISNUMBER(SEARCH($BE$2,planning!F36,3)),$BE$1,0),0)</f>
        <v>0</v>
      </c>
      <c r="BH32" s="64">
        <f>IF($BG$1=FALSE,IF(ISNUMBER(SEARCH($BE$2,planning!G36,3)),$BE$1,0),0)</f>
        <v>0</v>
      </c>
      <c r="BI32" s="64">
        <f>IF($BG$1=FALSE,IF(ISNUMBER(SEARCH($BE$2,planning!H36,3)),$BE$1,0),0)</f>
        <v>0</v>
      </c>
      <c r="BJ32" s="64">
        <f>IF($BG$1=FALSE,IF(ISNUMBER(SEARCH($BE$2,planning!I36,3)),$BE$1,0),0)</f>
        <v>0</v>
      </c>
      <c r="BK32" s="64">
        <f>IF($BG$1=FALSE,IF(ISNUMBER(SEARCH($BE$2,planning!J36,3)),$BE$1,0),0)</f>
        <v>0</v>
      </c>
      <c r="BM32" s="64">
        <f>IF($BO$1=FALSE,IF(ISNUMBER(SEARCH($BM$2,planning!D36,3)),$BM$1,0),0)</f>
        <v>0</v>
      </c>
      <c r="BN32" s="64">
        <f>IF($BO$1=FALSE,IF(ISNUMBER(SEARCH($BM$2,planning!E36,3)),$BM$1,0),0)</f>
        <v>0</v>
      </c>
      <c r="BO32" s="64">
        <f>IF($BO$1=FALSE,IF(ISNUMBER(SEARCH($BM$2,planning!F36,3)),$BM$1,0),0)</f>
        <v>0</v>
      </c>
      <c r="BP32" s="64">
        <f>IF($BO$1=FALSE,IF(ISNUMBER(SEARCH($BM$2,planning!G36,3)),$BM$1,0),0)</f>
        <v>0</v>
      </c>
      <c r="BQ32" s="64">
        <f>IF($BO$1=FALSE,IF(ISNUMBER(SEARCH($BM$2,planning!H36,3)),$BM$1,0),0)</f>
        <v>0</v>
      </c>
      <c r="BR32" s="64">
        <f>IF($BO$1=FALSE,IF(ISNUMBER(SEARCH($BM$2,planning!I36,3)),$BM$1,0),0)</f>
        <v>0</v>
      </c>
      <c r="BS32" s="64">
        <f>IF($BO$1=FALSE,IF(ISNUMBER(SEARCH($BM$2,planning!J36,3)),$BM$1,0),0)</f>
        <v>0</v>
      </c>
      <c r="BU32" s="64">
        <f>IF($BW$1=FALSE,IF(ISNUMBER(SEARCH($BU$2,planning!D36,3)),$BU$1,0),0)</f>
        <v>0</v>
      </c>
      <c r="BV32" s="64">
        <f>IF($BW$1=FALSE,IF(ISNUMBER(SEARCH($BU$2,planning!E36,3)),$BU$1,0),0)</f>
        <v>0</v>
      </c>
      <c r="BW32" s="64">
        <f>IF($BW$1=FALSE,IF(ISNUMBER(SEARCH($BU$2,planning!F36,3)),$BU$1,0),0)</f>
        <v>0</v>
      </c>
      <c r="BX32" s="64">
        <f>IF($BW$1=FALSE,IF(ISNUMBER(SEARCH($BU$2,planning!G36,3)),$BU$1,0),0)</f>
        <v>0</v>
      </c>
      <c r="BY32" s="64">
        <f>IF($BW$1=FALSE,IF(ISNUMBER(SEARCH($BU$2,planning!H36,3)),$BU$1,0),0)</f>
        <v>0</v>
      </c>
      <c r="BZ32" s="64">
        <f>IF($BW$1=FALSE,IF(ISNUMBER(SEARCH($BU$2,planning!I36,3)),$BU$1,0),0)</f>
        <v>0</v>
      </c>
      <c r="CA32" s="64">
        <f>IF($BW$1=FALSE,IF(ISNUMBER(SEARCH($BU$2,planning!J36,3)),$BU$1,0),0)</f>
        <v>0</v>
      </c>
      <c r="CC32" s="64">
        <f>IF($CE$1=FALSE,IF(ISNUMBER(SEARCH($CC$2,planning!D36,3)),$CC$1,0),0)</f>
        <v>0</v>
      </c>
      <c r="CD32" s="64">
        <f>IF($CE$1=FALSE,IF(ISNUMBER(SEARCH($CC$2,planning!E36,3)),$CC$1,0),0)</f>
        <v>0</v>
      </c>
      <c r="CE32" s="64">
        <f>IF($CE$1=FALSE,IF(ISNUMBER(SEARCH($CC$2,planning!F36,3)),$CC$1,0),0)</f>
        <v>0</v>
      </c>
      <c r="CF32" s="64">
        <f>IF($CE$1=FALSE,IF(ISNUMBER(SEARCH($CC$2,planning!G36,3)),$CC$1,0),0)</f>
        <v>0</v>
      </c>
      <c r="CG32" s="64">
        <f>IF($CE$1=FALSE,IF(ISNUMBER(SEARCH($CC$2,planning!H36,3)),$CC$1,0),0)</f>
        <v>0</v>
      </c>
      <c r="CH32" s="64">
        <f>IF($CE$1=FALSE,IF(ISNUMBER(SEARCH($CC$2,planning!I36,3)),$CC$1,0),0)</f>
        <v>0</v>
      </c>
      <c r="CI32" s="64">
        <f>IF($CE$1=FALSE,IF(ISNUMBER(SEARCH($CC$2,planning!J36,3)),$CC$1,0),0)</f>
        <v>0</v>
      </c>
    </row>
    <row r="33" spans="1:87" ht="15.75" thickBot="1" x14ac:dyDescent="0.3">
      <c r="A33" s="64">
        <f>IF($C$1=FALSE,IF(ISNUMBER(SEARCH($A$2,planning!D37,3)),$A$1,0),0)</f>
        <v>0</v>
      </c>
      <c r="B33" s="64">
        <f>IF($C$1=FALSE,IF(ISNUMBER(SEARCH($A$2,planning!E37,3)),$A$1,0),0)</f>
        <v>0</v>
      </c>
      <c r="C33" s="64">
        <f>IF($C$1=FALSE,IF(ISNUMBER(SEARCH($A$2,planning!F37,3)),$A$1,0),0)</f>
        <v>0</v>
      </c>
      <c r="D33" s="64">
        <f>IF($C$1=FALSE,IF(ISNUMBER(SEARCH($A$2,planning!G37,3)),$A$1,0),0)</f>
        <v>0</v>
      </c>
      <c r="E33" s="64">
        <f>IF($C$1=FALSE,IF(ISNUMBER(SEARCH($A$2,planning!H37,3)),$A$1,0),0)</f>
        <v>0</v>
      </c>
      <c r="F33" s="64">
        <f>IF($C$1=FALSE,IF(ISNUMBER(SEARCH($A$2,planning!I37,3)),$A$1,0),0)</f>
        <v>0</v>
      </c>
      <c r="G33" s="64">
        <f>IF($C$1=FALSE,IF(ISNUMBER(SEARCH($A$2,planning!J37,3)),$A$1,0),0)</f>
        <v>0</v>
      </c>
      <c r="I33" s="199">
        <f>IFERROR(INDEX('FM-DT'!$Z$13:$Z$24,              IF(A33+Q33+Y33+AG33+AO33+AW33+BE33+BM33+BU33+CC33&lt;11,A33+Q33+Y33+AG33+AO33+AW33+BE33+BM33+BU33+CC33,11)+1),0)</f>
        <v>2</v>
      </c>
      <c r="J33" s="199">
        <f>IFERROR(INDEX('FM-DT'!$Z$13:$Z$24,              IF(B33+R33+Z33+AH33+AP33+AX33+BF33+BN33+BV33+CD33&lt;11,B33+R33+Z33+AH33+AP33+AX33+BF33+BN33+BV33+CD33,11)+1),0)</f>
        <v>2</v>
      </c>
      <c r="K33" s="199">
        <f>IFERROR(INDEX('FM-DT'!$Z$13:$Z$24,              IF(C33+S33+AA33+AI33+AQ33+AY33+BG33+BO33+BW33+CE33&lt;11,C33+S33+AA33+AI33+AQ33+AY33+BG33+BO33+BW33+CE33,11)+1),0)</f>
        <v>2</v>
      </c>
      <c r="L33" s="199">
        <f>IFERROR(INDEX('FM-DT'!$Z$13:$Z$24,              IF(D33+T33+AB33+AJ33+AR33+AZ33+BH33+BP33+BX33+CF33&lt;11,D33+T33+AB33+AJ33+AR33+AZ33+BH33+BP33+BX33+CF33,11)+1),0)</f>
        <v>2</v>
      </c>
      <c r="M33" s="199">
        <f>IFERROR(INDEX('FM-DT'!$Z$13:$Z$24,              IF(E33+U33+AC33+AK33+AS33+BA33+BI33+BQ33+BY33+CG33&lt;11,E33+U33+AC33+AK33+AS33+BA33+BI33+BQ33+BY33+CG33,11)+1),0)</f>
        <v>2</v>
      </c>
      <c r="N33" s="199">
        <f>IFERROR(INDEX('FM-DT'!$Z$13:$Z$24,              IF(F33+V33+AD33+AL33+AT33+BB33+BJ33+BR33+BZ33+CH33&lt;11,F33+V33+AD33+AL33+AT33+BB33+BJ33+BR33+BZ33+CH33,11)+1),0)</f>
        <v>2</v>
      </c>
      <c r="O33" s="199">
        <f>IFERROR(INDEX('FM-DT'!$Z$13:$Z$24,              IF(G33+W33+AE33+AM33+AU33+BC33+BK33+BS33+CA33+CI33&lt;11,G33+W33+AE33+AM33+AU33+BC33+BK33+BS33+CA33+CI33,11)+1),0)</f>
        <v>2</v>
      </c>
      <c r="Q33" s="64">
        <f>IF($S$1=FALSE,IF(ISNUMBER(SEARCH($Q$2,planning!D37,3)),$Q$1,0),0)</f>
        <v>0</v>
      </c>
      <c r="R33" s="64">
        <f>IF($S$1=FALSE,IF(ISNUMBER(SEARCH($Q$2,planning!E37,3)),$Q$1,0),0)</f>
        <v>0</v>
      </c>
      <c r="S33" s="64">
        <f>IF($S$1=FALSE,IF(ISNUMBER(SEARCH($Q$2,planning!F37,3)),$Q$1,0),0)</f>
        <v>0</v>
      </c>
      <c r="T33" s="64">
        <f>IF($S$1=FALSE,IF(ISNUMBER(SEARCH($Q$2,planning!G37,3)),$Q$1,0),0)</f>
        <v>0</v>
      </c>
      <c r="U33" s="64">
        <f>IF($S$1=FALSE,IF(ISNUMBER(SEARCH($Q$2,planning!H37,3)),$Q$1,0),0)</f>
        <v>0</v>
      </c>
      <c r="V33" s="64">
        <f>IF($S$1=FALSE,IF(ISNUMBER(SEARCH($Q$2,planning!I37,3)),$Q$1,0),0)</f>
        <v>0</v>
      </c>
      <c r="W33" s="64">
        <f>IF($S$1=FALSE,IF(ISNUMBER(SEARCH($Q$2,planning!J37,3)),$Q$1,0),0)</f>
        <v>0</v>
      </c>
      <c r="Y33" s="64">
        <f>IF($AA$1=FALSE,IF(ISNUMBER(SEARCH($Y$2,planning!D37,3)),$Y$1,0),0)</f>
        <v>0</v>
      </c>
      <c r="Z33" s="64">
        <f>IF($AA$1=FALSE,IF(ISNUMBER(SEARCH($Y$2,planning!E37,3)),$Y$1,0),0)</f>
        <v>0</v>
      </c>
      <c r="AA33" s="64">
        <f>IF($AA$1=FALSE,IF(ISNUMBER(SEARCH($Y$2,planning!F37,3)),$Y$1,0),0)</f>
        <v>0</v>
      </c>
      <c r="AB33" s="64">
        <f>IF($AA$1=FALSE,IF(ISNUMBER(SEARCH($Y$2,planning!G37,3)),$Y$1,0),0)</f>
        <v>0</v>
      </c>
      <c r="AC33" s="64">
        <f>IF($AA$1=FALSE,IF(ISNUMBER(SEARCH($Y$2,planning!H37,3)),$Y$1,0),0)</f>
        <v>0</v>
      </c>
      <c r="AD33" s="64">
        <f>IF($AA$1=FALSE,IF(ISNUMBER(SEARCH($Y$2,planning!I37,3)),$Y$1,0),0)</f>
        <v>0</v>
      </c>
      <c r="AE33" s="64">
        <f>IF($AA$1=FALSE,IF(ISNUMBER(SEARCH($Y$2,planning!J37,3)),$Y$1,0),0)</f>
        <v>0</v>
      </c>
      <c r="AG33" s="64">
        <f>IF($AI$1=FALSE,IF(ISNUMBER(SEARCH($AG$2,planning!D37,3)),$AG$1,0),0)</f>
        <v>0</v>
      </c>
      <c r="AH33" s="64">
        <f>IF($AI$1=FALSE,IF(ISNUMBER(SEARCH($AG$2,planning!E37,3)),$AG$1,0),0)</f>
        <v>0</v>
      </c>
      <c r="AI33" s="64">
        <f>IF($AI$1=FALSE,IF(ISNUMBER(SEARCH($AG$2,planning!F37,3)),$AG$1,0),0)</f>
        <v>0</v>
      </c>
      <c r="AJ33" s="64">
        <f>IF($AI$1=FALSE,IF(ISNUMBER(SEARCH($AG$2,planning!G37,3)),$AG$1,0),0)</f>
        <v>0</v>
      </c>
      <c r="AK33" s="64">
        <f>IF($AI$1=FALSE,IF(ISNUMBER(SEARCH($AG$2,planning!H37,3)),$AG$1,0),0)</f>
        <v>0</v>
      </c>
      <c r="AL33" s="64">
        <f>IF($AI$1=FALSE,IF(ISNUMBER(SEARCH($AG$2,planning!I37,3)),$AG$1,0),0)</f>
        <v>0</v>
      </c>
      <c r="AM33" s="64">
        <f>IF($AI$1=FALSE,IF(ISNUMBER(SEARCH($AG$2,planning!J37,3)),$AG$1,0),0)</f>
        <v>0</v>
      </c>
      <c r="AO33" s="64">
        <f>IF($AQ$1=FALSE,IF(ISNUMBER(SEARCH($AO$2,planning!D37,3)),$AO$1,0),0)</f>
        <v>0</v>
      </c>
      <c r="AP33" s="64">
        <f>IF($AQ$1=FALSE,IF(ISNUMBER(SEARCH($AO$2,planning!E37,3)),$AO$1,0),0)</f>
        <v>0</v>
      </c>
      <c r="AQ33" s="64">
        <f>IF($AQ$1=FALSE,IF(ISNUMBER(SEARCH($AO$2,planning!F37,3)),$AO$1,0),0)</f>
        <v>0</v>
      </c>
      <c r="AR33" s="64">
        <f>IF($AQ$1=FALSE,IF(ISNUMBER(SEARCH($AO$2,planning!G37,3)),$AO$1,0),0)</f>
        <v>0</v>
      </c>
      <c r="AS33" s="64">
        <f>IF($AQ$1=FALSE,IF(ISNUMBER(SEARCH($AO$2,planning!H37,3)),$AO$1,0),0)</f>
        <v>0</v>
      </c>
      <c r="AT33" s="64">
        <f>IF($AQ$1=FALSE,IF(ISNUMBER(SEARCH($AO$2,planning!I37,3)),$AO$1,0),0)</f>
        <v>0</v>
      </c>
      <c r="AU33" s="64">
        <f>IF($AQ$1=FALSE,IF(ISNUMBER(SEARCH($AO$2,planning!J37,3)),$AO$1,0),0)</f>
        <v>0</v>
      </c>
      <c r="AW33" s="64">
        <f>IF($AY$1=FALSE,IF(ISNUMBER(SEARCH($AW$2,planning!D37,3)),$AW$1,0),0)</f>
        <v>0</v>
      </c>
      <c r="AX33" s="64">
        <f>IF($AY$1=FALSE,IF(ISNUMBER(SEARCH($AW$2,planning!E37,3)),$AW$1,0),0)</f>
        <v>0</v>
      </c>
      <c r="AY33" s="64">
        <f>IF($AY$1=FALSE,IF(ISNUMBER(SEARCH($AW$2,planning!F37,3)),$AW$1,0),0)</f>
        <v>0</v>
      </c>
      <c r="AZ33" s="64">
        <f>IF($AY$1=FALSE,IF(ISNUMBER(SEARCH($AW$2,planning!G37,3)),$AW$1,0),0)</f>
        <v>0</v>
      </c>
      <c r="BA33" s="64">
        <f>IF($AY$1=FALSE,IF(ISNUMBER(SEARCH($AW$2,planning!H37,3)),$AW$1,0),0)</f>
        <v>0</v>
      </c>
      <c r="BB33" s="64">
        <f>IF($AY$1=FALSE,IF(ISNUMBER(SEARCH($AW$2,planning!I37,3)),$AW$1,0),0)</f>
        <v>0</v>
      </c>
      <c r="BC33" s="64">
        <f>IF($AY$1=FALSE,IF(ISNUMBER(SEARCH($AW$2,planning!J37,3)),$AW$1,0),0)</f>
        <v>0</v>
      </c>
      <c r="BE33" s="64">
        <f>IF($BG$1=FALSE,IF(ISNUMBER(SEARCH($BE$2,planning!D37,3)),$BE$1,0),0)</f>
        <v>0</v>
      </c>
      <c r="BF33" s="64">
        <f>IF($BG$1=FALSE,IF(ISNUMBER(SEARCH($BE$2,planning!E37,3)),$BE$1,0),0)</f>
        <v>0</v>
      </c>
      <c r="BG33" s="64">
        <f>IF($BG$1=FALSE,IF(ISNUMBER(SEARCH($BE$2,planning!F37,3)),$BE$1,0),0)</f>
        <v>0</v>
      </c>
      <c r="BH33" s="64">
        <f>IF($BG$1=FALSE,IF(ISNUMBER(SEARCH($BE$2,planning!G37,3)),$BE$1,0),0)</f>
        <v>0</v>
      </c>
      <c r="BI33" s="64">
        <f>IF($BG$1=FALSE,IF(ISNUMBER(SEARCH($BE$2,planning!H37,3)),$BE$1,0),0)</f>
        <v>0</v>
      </c>
      <c r="BJ33" s="64">
        <f>IF($BG$1=FALSE,IF(ISNUMBER(SEARCH($BE$2,planning!I37,3)),$BE$1,0),0)</f>
        <v>0</v>
      </c>
      <c r="BK33" s="64">
        <f>IF($BG$1=FALSE,IF(ISNUMBER(SEARCH($BE$2,planning!J37,3)),$BE$1,0),0)</f>
        <v>0</v>
      </c>
      <c r="BM33" s="64">
        <f>IF($BO$1=FALSE,IF(ISNUMBER(SEARCH($BM$2,planning!D37,3)),$BM$1,0),0)</f>
        <v>0</v>
      </c>
      <c r="BN33" s="64">
        <f>IF($BO$1=FALSE,IF(ISNUMBER(SEARCH($BM$2,planning!E37,3)),$BM$1,0),0)</f>
        <v>0</v>
      </c>
      <c r="BO33" s="64">
        <f>IF($BO$1=FALSE,IF(ISNUMBER(SEARCH($BM$2,planning!F37,3)),$BM$1,0),0)</f>
        <v>0</v>
      </c>
      <c r="BP33" s="64">
        <f>IF($BO$1=FALSE,IF(ISNUMBER(SEARCH($BM$2,planning!G37,3)),$BM$1,0),0)</f>
        <v>0</v>
      </c>
      <c r="BQ33" s="64">
        <f>IF($BO$1=FALSE,IF(ISNUMBER(SEARCH($BM$2,planning!H37,3)),$BM$1,0),0)</f>
        <v>0</v>
      </c>
      <c r="BR33" s="64">
        <f>IF($BO$1=FALSE,IF(ISNUMBER(SEARCH($BM$2,planning!I37,3)),$BM$1,0),0)</f>
        <v>0</v>
      </c>
      <c r="BS33" s="64">
        <f>IF($BO$1=FALSE,IF(ISNUMBER(SEARCH($BM$2,planning!J37,3)),$BM$1,0),0)</f>
        <v>0</v>
      </c>
      <c r="BU33" s="64">
        <f>IF($BW$1=FALSE,IF(ISNUMBER(SEARCH($BU$2,planning!D37,3)),$BU$1,0),0)</f>
        <v>0</v>
      </c>
      <c r="BV33" s="64">
        <f>IF($BW$1=FALSE,IF(ISNUMBER(SEARCH($BU$2,planning!E37,3)),$BU$1,0),0)</f>
        <v>0</v>
      </c>
      <c r="BW33" s="64">
        <f>IF($BW$1=FALSE,IF(ISNUMBER(SEARCH($BU$2,planning!F37,3)),$BU$1,0),0)</f>
        <v>0</v>
      </c>
      <c r="BX33" s="64">
        <f>IF($BW$1=FALSE,IF(ISNUMBER(SEARCH($BU$2,planning!G37,3)),$BU$1,0),0)</f>
        <v>0</v>
      </c>
      <c r="BY33" s="64">
        <f>IF($BW$1=FALSE,IF(ISNUMBER(SEARCH($BU$2,planning!H37,3)),$BU$1,0),0)</f>
        <v>0</v>
      </c>
      <c r="BZ33" s="64">
        <f>IF($BW$1=FALSE,IF(ISNUMBER(SEARCH($BU$2,planning!I37,3)),$BU$1,0),0)</f>
        <v>0</v>
      </c>
      <c r="CA33" s="64">
        <f>IF($BW$1=FALSE,IF(ISNUMBER(SEARCH($BU$2,planning!J37,3)),$BU$1,0),0)</f>
        <v>0</v>
      </c>
      <c r="CC33" s="64">
        <f>IF($CE$1=FALSE,IF(ISNUMBER(SEARCH($CC$2,planning!D37,3)),$CC$1,0),0)</f>
        <v>0</v>
      </c>
      <c r="CD33" s="64">
        <f>IF($CE$1=FALSE,IF(ISNUMBER(SEARCH($CC$2,planning!E37,3)),$CC$1,0),0)</f>
        <v>0</v>
      </c>
      <c r="CE33" s="64">
        <f>IF($CE$1=FALSE,IF(ISNUMBER(SEARCH($CC$2,planning!F37,3)),$CC$1,0),0)</f>
        <v>0</v>
      </c>
      <c r="CF33" s="64">
        <f>IF($CE$1=FALSE,IF(ISNUMBER(SEARCH($CC$2,planning!G37,3)),$CC$1,0),0)</f>
        <v>0</v>
      </c>
      <c r="CG33" s="64">
        <f>IF($CE$1=FALSE,IF(ISNUMBER(SEARCH($CC$2,planning!H37,3)),$CC$1,0),0)</f>
        <v>0</v>
      </c>
      <c r="CH33" s="64">
        <f>IF($CE$1=FALSE,IF(ISNUMBER(SEARCH($CC$2,planning!I37,3)),$CC$1,0),0)</f>
        <v>0</v>
      </c>
      <c r="CI33" s="64">
        <f>IF($CE$1=FALSE,IF(ISNUMBER(SEARCH($CC$2,planning!J37,3)),$CC$1,0),0)</f>
        <v>0</v>
      </c>
    </row>
    <row r="34" spans="1:87" ht="15.75" thickBot="1" x14ac:dyDescent="0.3">
      <c r="A34" s="64">
        <f>IF($C$1=FALSE,IF(ISNUMBER(SEARCH($A$2,planning!D38,3)),$A$1,0),0)</f>
        <v>0</v>
      </c>
      <c r="B34" s="64">
        <f>IF($C$1=FALSE,IF(ISNUMBER(SEARCH($A$2,planning!E38,3)),$A$1,0),0)</f>
        <v>0</v>
      </c>
      <c r="C34" s="64">
        <f>IF($C$1=FALSE,IF(ISNUMBER(SEARCH($A$2,planning!F38,3)),$A$1,0),0)</f>
        <v>0</v>
      </c>
      <c r="D34" s="64">
        <f>IF($C$1=FALSE,IF(ISNUMBER(SEARCH($A$2,planning!G38,3)),$A$1,0),0)</f>
        <v>0</v>
      </c>
      <c r="E34" s="64">
        <f>IF($C$1=FALSE,IF(ISNUMBER(SEARCH($A$2,planning!H38,3)),$A$1,0),0)</f>
        <v>0</v>
      </c>
      <c r="F34" s="64">
        <f>IF($C$1=FALSE,IF(ISNUMBER(SEARCH($A$2,planning!I38,3)),$A$1,0),0)</f>
        <v>0</v>
      </c>
      <c r="G34" s="64">
        <f>IF($C$1=FALSE,IF(ISNUMBER(SEARCH($A$2,planning!J38,3)),$A$1,0),0)</f>
        <v>0</v>
      </c>
      <c r="I34" s="199">
        <f>IFERROR(INDEX('FM-DT'!$Z$13:$Z$24,              IF(A34+Q34+Y34+AG34+AO34+AW34+BE34+BM34+BU34+CC34&lt;11,A34+Q34+Y34+AG34+AO34+AW34+BE34+BM34+BU34+CC34,11)+1),0)</f>
        <v>2</v>
      </c>
      <c r="J34" s="199">
        <f>IFERROR(INDEX('FM-DT'!$Z$13:$Z$24,              IF(B34+R34+Z34+AH34+AP34+AX34+BF34+BN34+BV34+CD34&lt;11,B34+R34+Z34+AH34+AP34+AX34+BF34+BN34+BV34+CD34,11)+1),0)</f>
        <v>2</v>
      </c>
      <c r="K34" s="199">
        <f>IFERROR(INDEX('FM-DT'!$Z$13:$Z$24,              IF(C34+S34+AA34+AI34+AQ34+AY34+BG34+BO34+BW34+CE34&lt;11,C34+S34+AA34+AI34+AQ34+AY34+BG34+BO34+BW34+CE34,11)+1),0)</f>
        <v>2</v>
      </c>
      <c r="L34" s="199">
        <f>IFERROR(INDEX('FM-DT'!$Z$13:$Z$24,              IF(D34+T34+AB34+AJ34+AR34+AZ34+BH34+BP34+BX34+CF34&lt;11,D34+T34+AB34+AJ34+AR34+AZ34+BH34+BP34+BX34+CF34,11)+1),0)</f>
        <v>2</v>
      </c>
      <c r="M34" s="199">
        <f>IFERROR(INDEX('FM-DT'!$Z$13:$Z$24,              IF(E34+U34+AC34+AK34+AS34+BA34+BI34+BQ34+BY34+CG34&lt;11,E34+U34+AC34+AK34+AS34+BA34+BI34+BQ34+BY34+CG34,11)+1),0)</f>
        <v>2</v>
      </c>
      <c r="N34" s="199">
        <f>IFERROR(INDEX('FM-DT'!$Z$13:$Z$24,              IF(F34+V34+AD34+AL34+AT34+BB34+BJ34+BR34+BZ34+CH34&lt;11,F34+V34+AD34+AL34+AT34+BB34+BJ34+BR34+BZ34+CH34,11)+1),0)</f>
        <v>2</v>
      </c>
      <c r="O34" s="199">
        <f>IFERROR(INDEX('FM-DT'!$Z$13:$Z$24,              IF(G34+W34+AE34+AM34+AU34+BC34+BK34+BS34+CA34+CI34&lt;11,G34+W34+AE34+AM34+AU34+BC34+BK34+BS34+CA34+CI34,11)+1),0)</f>
        <v>2</v>
      </c>
      <c r="Q34" s="64">
        <f>IF($S$1=FALSE,IF(ISNUMBER(SEARCH($Q$2,planning!D38,3)),$Q$1,0),0)</f>
        <v>0</v>
      </c>
      <c r="R34" s="64">
        <f>IF($S$1=FALSE,IF(ISNUMBER(SEARCH($Q$2,planning!E38,3)),$Q$1,0),0)</f>
        <v>0</v>
      </c>
      <c r="S34" s="64">
        <f>IF($S$1=FALSE,IF(ISNUMBER(SEARCH($Q$2,planning!F38,3)),$Q$1,0),0)</f>
        <v>0</v>
      </c>
      <c r="T34" s="64">
        <f>IF($S$1=FALSE,IF(ISNUMBER(SEARCH($Q$2,planning!G38,3)),$Q$1,0),0)</f>
        <v>0</v>
      </c>
      <c r="U34" s="64">
        <f>IF($S$1=FALSE,IF(ISNUMBER(SEARCH($Q$2,planning!H38,3)),$Q$1,0),0)</f>
        <v>0</v>
      </c>
      <c r="V34" s="64">
        <f>IF($S$1=FALSE,IF(ISNUMBER(SEARCH($Q$2,planning!I38,3)),$Q$1,0),0)</f>
        <v>0</v>
      </c>
      <c r="W34" s="64">
        <f>IF($S$1=FALSE,IF(ISNUMBER(SEARCH($Q$2,planning!J38,3)),$Q$1,0),0)</f>
        <v>0</v>
      </c>
      <c r="Y34" s="64">
        <f>IF($AA$1=FALSE,IF(ISNUMBER(SEARCH($Y$2,planning!D38,3)),$Y$1,0),0)</f>
        <v>0</v>
      </c>
      <c r="Z34" s="64">
        <f>IF($AA$1=FALSE,IF(ISNUMBER(SEARCH($Y$2,planning!E38,3)),$Y$1,0),0)</f>
        <v>0</v>
      </c>
      <c r="AA34" s="64">
        <f>IF($AA$1=FALSE,IF(ISNUMBER(SEARCH($Y$2,planning!F38,3)),$Y$1,0),0)</f>
        <v>0</v>
      </c>
      <c r="AB34" s="64">
        <f>IF($AA$1=FALSE,IF(ISNUMBER(SEARCH($Y$2,planning!G38,3)),$Y$1,0),0)</f>
        <v>0</v>
      </c>
      <c r="AC34" s="64">
        <f>IF($AA$1=FALSE,IF(ISNUMBER(SEARCH($Y$2,planning!H38,3)),$Y$1,0),0)</f>
        <v>0</v>
      </c>
      <c r="AD34" s="64">
        <f>IF($AA$1=FALSE,IF(ISNUMBER(SEARCH($Y$2,planning!I38,3)),$Y$1,0),0)</f>
        <v>0</v>
      </c>
      <c r="AE34" s="64">
        <f>IF($AA$1=FALSE,IF(ISNUMBER(SEARCH($Y$2,planning!J38,3)),$Y$1,0),0)</f>
        <v>0</v>
      </c>
      <c r="AG34" s="64">
        <f>IF($AI$1=FALSE,IF(ISNUMBER(SEARCH($AG$2,planning!D38,3)),$AG$1,0),0)</f>
        <v>0</v>
      </c>
      <c r="AH34" s="64">
        <f>IF($AI$1=FALSE,IF(ISNUMBER(SEARCH($AG$2,planning!E38,3)),$AG$1,0),0)</f>
        <v>0</v>
      </c>
      <c r="AI34" s="64">
        <f>IF($AI$1=FALSE,IF(ISNUMBER(SEARCH($AG$2,planning!F38,3)),$AG$1,0),0)</f>
        <v>0</v>
      </c>
      <c r="AJ34" s="64">
        <f>IF($AI$1=FALSE,IF(ISNUMBER(SEARCH($AG$2,planning!G38,3)),$AG$1,0),0)</f>
        <v>0</v>
      </c>
      <c r="AK34" s="64">
        <f>IF($AI$1=FALSE,IF(ISNUMBER(SEARCH($AG$2,planning!H38,3)),$AG$1,0),0)</f>
        <v>0</v>
      </c>
      <c r="AL34" s="64">
        <f>IF($AI$1=FALSE,IF(ISNUMBER(SEARCH($AG$2,planning!I38,3)),$AG$1,0),0)</f>
        <v>0</v>
      </c>
      <c r="AM34" s="64">
        <f>IF($AI$1=FALSE,IF(ISNUMBER(SEARCH($AG$2,planning!J38,3)),$AG$1,0),0)</f>
        <v>0</v>
      </c>
      <c r="AO34" s="64">
        <f>IF($AQ$1=FALSE,IF(ISNUMBER(SEARCH($AO$2,planning!D38,3)),$AO$1,0),0)</f>
        <v>0</v>
      </c>
      <c r="AP34" s="64">
        <f>IF($AQ$1=FALSE,IF(ISNUMBER(SEARCH($AO$2,planning!E38,3)),$AO$1,0),0)</f>
        <v>0</v>
      </c>
      <c r="AQ34" s="64">
        <f>IF($AQ$1=FALSE,IF(ISNUMBER(SEARCH($AO$2,planning!F38,3)),$AO$1,0),0)</f>
        <v>0</v>
      </c>
      <c r="AR34" s="64">
        <f>IF($AQ$1=FALSE,IF(ISNUMBER(SEARCH($AO$2,planning!G38,3)),$AO$1,0),0)</f>
        <v>0</v>
      </c>
      <c r="AS34" s="64">
        <f>IF($AQ$1=FALSE,IF(ISNUMBER(SEARCH($AO$2,planning!H38,3)),$AO$1,0),0)</f>
        <v>0</v>
      </c>
      <c r="AT34" s="64">
        <f>IF($AQ$1=FALSE,IF(ISNUMBER(SEARCH($AO$2,planning!I38,3)),$AO$1,0),0)</f>
        <v>0</v>
      </c>
      <c r="AU34" s="64">
        <f>IF($AQ$1=FALSE,IF(ISNUMBER(SEARCH($AO$2,planning!J38,3)),$AO$1,0),0)</f>
        <v>0</v>
      </c>
      <c r="AW34" s="64">
        <f>IF($AY$1=FALSE,IF(ISNUMBER(SEARCH($AW$2,planning!D38,3)),$AW$1,0),0)</f>
        <v>0</v>
      </c>
      <c r="AX34" s="64">
        <f>IF($AY$1=FALSE,IF(ISNUMBER(SEARCH($AW$2,planning!E38,3)),$AW$1,0),0)</f>
        <v>0</v>
      </c>
      <c r="AY34" s="64">
        <f>IF($AY$1=FALSE,IF(ISNUMBER(SEARCH($AW$2,planning!F38,3)),$AW$1,0),0)</f>
        <v>0</v>
      </c>
      <c r="AZ34" s="64">
        <f>IF($AY$1=FALSE,IF(ISNUMBER(SEARCH($AW$2,planning!G38,3)),$AW$1,0),0)</f>
        <v>0</v>
      </c>
      <c r="BA34" s="64">
        <f>IF($AY$1=FALSE,IF(ISNUMBER(SEARCH($AW$2,planning!H38,3)),$AW$1,0),0)</f>
        <v>0</v>
      </c>
      <c r="BB34" s="64">
        <f>IF($AY$1=FALSE,IF(ISNUMBER(SEARCH($AW$2,planning!I38,3)),$AW$1,0),0)</f>
        <v>0</v>
      </c>
      <c r="BC34" s="64">
        <f>IF($AY$1=FALSE,IF(ISNUMBER(SEARCH($AW$2,planning!J38,3)),$AW$1,0),0)</f>
        <v>0</v>
      </c>
      <c r="BE34" s="64">
        <f>IF($BG$1=FALSE,IF(ISNUMBER(SEARCH($BE$2,planning!D38,3)),$BE$1,0),0)</f>
        <v>0</v>
      </c>
      <c r="BF34" s="64">
        <f>IF($BG$1=FALSE,IF(ISNUMBER(SEARCH($BE$2,planning!E38,3)),$BE$1,0),0)</f>
        <v>0</v>
      </c>
      <c r="BG34" s="64">
        <f>IF($BG$1=FALSE,IF(ISNUMBER(SEARCH($BE$2,planning!F38,3)),$BE$1,0),0)</f>
        <v>0</v>
      </c>
      <c r="BH34" s="64">
        <f>IF($BG$1=FALSE,IF(ISNUMBER(SEARCH($BE$2,planning!G38,3)),$BE$1,0),0)</f>
        <v>0</v>
      </c>
      <c r="BI34" s="64">
        <f>IF($BG$1=FALSE,IF(ISNUMBER(SEARCH($BE$2,planning!H38,3)),$BE$1,0),0)</f>
        <v>0</v>
      </c>
      <c r="BJ34" s="64">
        <f>IF($BG$1=FALSE,IF(ISNUMBER(SEARCH($BE$2,planning!I38,3)),$BE$1,0),0)</f>
        <v>0</v>
      </c>
      <c r="BK34" s="64">
        <f>IF($BG$1=FALSE,IF(ISNUMBER(SEARCH($BE$2,planning!J38,3)),$BE$1,0),0)</f>
        <v>0</v>
      </c>
      <c r="BM34" s="64">
        <f>IF($BO$1=FALSE,IF(ISNUMBER(SEARCH($BM$2,planning!D38,3)),$BM$1,0),0)</f>
        <v>0</v>
      </c>
      <c r="BN34" s="64">
        <f>IF($BO$1=FALSE,IF(ISNUMBER(SEARCH($BM$2,planning!E38,3)),$BM$1,0),0)</f>
        <v>0</v>
      </c>
      <c r="BO34" s="64">
        <f>IF($BO$1=FALSE,IF(ISNUMBER(SEARCH($BM$2,planning!F38,3)),$BM$1,0),0)</f>
        <v>0</v>
      </c>
      <c r="BP34" s="64">
        <f>IF($BO$1=FALSE,IF(ISNUMBER(SEARCH($BM$2,planning!G38,3)),$BM$1,0),0)</f>
        <v>0</v>
      </c>
      <c r="BQ34" s="64">
        <f>IF($BO$1=FALSE,IF(ISNUMBER(SEARCH($BM$2,planning!H38,3)),$BM$1,0),0)</f>
        <v>0</v>
      </c>
      <c r="BR34" s="64">
        <f>IF($BO$1=FALSE,IF(ISNUMBER(SEARCH($BM$2,planning!I38,3)),$BM$1,0),0)</f>
        <v>0</v>
      </c>
      <c r="BS34" s="64">
        <f>IF($BO$1=FALSE,IF(ISNUMBER(SEARCH($BM$2,planning!J38,3)),$BM$1,0),0)</f>
        <v>0</v>
      </c>
      <c r="BU34" s="64">
        <f>IF($BW$1=FALSE,IF(ISNUMBER(SEARCH($BU$2,planning!D38,3)),$BU$1,0),0)</f>
        <v>0</v>
      </c>
      <c r="BV34" s="64">
        <f>IF($BW$1=FALSE,IF(ISNUMBER(SEARCH($BU$2,planning!E38,3)),$BU$1,0),0)</f>
        <v>0</v>
      </c>
      <c r="BW34" s="64">
        <f>IF($BW$1=FALSE,IF(ISNUMBER(SEARCH($BU$2,planning!F38,3)),$BU$1,0),0)</f>
        <v>0</v>
      </c>
      <c r="BX34" s="64">
        <f>IF($BW$1=FALSE,IF(ISNUMBER(SEARCH($BU$2,planning!G38,3)),$BU$1,0),0)</f>
        <v>0</v>
      </c>
      <c r="BY34" s="64">
        <f>IF($BW$1=FALSE,IF(ISNUMBER(SEARCH($BU$2,planning!H38,3)),$BU$1,0),0)</f>
        <v>0</v>
      </c>
      <c r="BZ34" s="64">
        <f>IF($BW$1=FALSE,IF(ISNUMBER(SEARCH($BU$2,planning!I38,3)),$BU$1,0),0)</f>
        <v>0</v>
      </c>
      <c r="CA34" s="64">
        <f>IF($BW$1=FALSE,IF(ISNUMBER(SEARCH($BU$2,planning!J38,3)),$BU$1,0),0)</f>
        <v>0</v>
      </c>
      <c r="CC34" s="64">
        <f>IF($CE$1=FALSE,IF(ISNUMBER(SEARCH($CC$2,planning!D38,3)),$CC$1,0),0)</f>
        <v>0</v>
      </c>
      <c r="CD34" s="64">
        <f>IF($CE$1=FALSE,IF(ISNUMBER(SEARCH($CC$2,planning!E38,3)),$CC$1,0),0)</f>
        <v>0</v>
      </c>
      <c r="CE34" s="64">
        <f>IF($CE$1=FALSE,IF(ISNUMBER(SEARCH($CC$2,planning!F38,3)),$CC$1,0),0)</f>
        <v>0</v>
      </c>
      <c r="CF34" s="64">
        <f>IF($CE$1=FALSE,IF(ISNUMBER(SEARCH($CC$2,planning!G38,3)),$CC$1,0),0)</f>
        <v>0</v>
      </c>
      <c r="CG34" s="64">
        <f>IF($CE$1=FALSE,IF(ISNUMBER(SEARCH($CC$2,planning!H38,3)),$CC$1,0),0)</f>
        <v>0</v>
      </c>
      <c r="CH34" s="64">
        <f>IF($CE$1=FALSE,IF(ISNUMBER(SEARCH($CC$2,planning!I38,3)),$CC$1,0),0)</f>
        <v>0</v>
      </c>
      <c r="CI34" s="64">
        <f>IF($CE$1=FALSE,IF(ISNUMBER(SEARCH($CC$2,planning!J38,3)),$CC$1,0),0)</f>
        <v>0</v>
      </c>
    </row>
    <row r="35" spans="1:87" ht="15.75" thickBot="1" x14ac:dyDescent="0.3">
      <c r="A35" s="64">
        <f>IF($C$1=FALSE,IF(ISNUMBER(SEARCH($A$2,planning!D39,3)),$A$1,0),0)</f>
        <v>0</v>
      </c>
      <c r="B35" s="64">
        <f>IF($C$1=FALSE,IF(ISNUMBER(SEARCH($A$2,planning!E39,3)),$A$1,0),0)</f>
        <v>0</v>
      </c>
      <c r="C35" s="64">
        <f>IF($C$1=FALSE,IF(ISNUMBER(SEARCH($A$2,planning!F39,3)),$A$1,0),0)</f>
        <v>0</v>
      </c>
      <c r="D35" s="64">
        <f>IF($C$1=FALSE,IF(ISNUMBER(SEARCH($A$2,planning!G39,3)),$A$1,0),0)</f>
        <v>0</v>
      </c>
      <c r="E35" s="64">
        <f>IF($C$1=FALSE,IF(ISNUMBER(SEARCH($A$2,planning!H39,3)),$A$1,0),0)</f>
        <v>0</v>
      </c>
      <c r="F35" s="64">
        <f>IF($C$1=FALSE,IF(ISNUMBER(SEARCH($A$2,planning!I39,3)),$A$1,0),0)</f>
        <v>0</v>
      </c>
      <c r="G35" s="64">
        <f>IF($C$1=FALSE,IF(ISNUMBER(SEARCH($A$2,planning!J39,3)),$A$1,0),0)</f>
        <v>0</v>
      </c>
      <c r="I35" s="199">
        <f>IFERROR(INDEX('FM-DT'!$Z$13:$Z$24,              IF(A35+Q35+Y35+AG35+AO35+AW35+BE35+BM35+BU35+CC35&lt;11,A35+Q35+Y35+AG35+AO35+AW35+BE35+BM35+BU35+CC35,11)+1),0)</f>
        <v>2</v>
      </c>
      <c r="J35" s="199">
        <f>IFERROR(INDEX('FM-DT'!$Z$13:$Z$24,              IF(B35+R35+Z35+AH35+AP35+AX35+BF35+BN35+BV35+CD35&lt;11,B35+R35+Z35+AH35+AP35+AX35+BF35+BN35+BV35+CD35,11)+1),0)</f>
        <v>2</v>
      </c>
      <c r="K35" s="199">
        <f>IFERROR(INDEX('FM-DT'!$Z$13:$Z$24,              IF(C35+S35+AA35+AI35+AQ35+AY35+BG35+BO35+BW35+CE35&lt;11,C35+S35+AA35+AI35+AQ35+AY35+BG35+BO35+BW35+CE35,11)+1),0)</f>
        <v>2</v>
      </c>
      <c r="L35" s="199">
        <f>IFERROR(INDEX('FM-DT'!$Z$13:$Z$24,              IF(D35+T35+AB35+AJ35+AR35+AZ35+BH35+BP35+BX35+CF35&lt;11,D35+T35+AB35+AJ35+AR35+AZ35+BH35+BP35+BX35+CF35,11)+1),0)</f>
        <v>2</v>
      </c>
      <c r="M35" s="199">
        <f>IFERROR(INDEX('FM-DT'!$Z$13:$Z$24,              IF(E35+U35+AC35+AK35+AS35+BA35+BI35+BQ35+BY35+CG35&lt;11,E35+U35+AC35+AK35+AS35+BA35+BI35+BQ35+BY35+CG35,11)+1),0)</f>
        <v>2</v>
      </c>
      <c r="N35" s="199">
        <f>IFERROR(INDEX('FM-DT'!$Z$13:$Z$24,              IF(F35+V35+AD35+AL35+AT35+BB35+BJ35+BR35+BZ35+CH35&lt;11,F35+V35+AD35+AL35+AT35+BB35+BJ35+BR35+BZ35+CH35,11)+1),0)</f>
        <v>2</v>
      </c>
      <c r="O35" s="199">
        <f>IFERROR(INDEX('FM-DT'!$Z$13:$Z$24,              IF(G35+W35+AE35+AM35+AU35+BC35+BK35+BS35+CA35+CI35&lt;11,G35+W35+AE35+AM35+AU35+BC35+BK35+BS35+CA35+CI35,11)+1),0)</f>
        <v>2</v>
      </c>
      <c r="Q35" s="64">
        <f>IF($S$1=FALSE,IF(ISNUMBER(SEARCH($Q$2,planning!D39,3)),$Q$1,0),0)</f>
        <v>0</v>
      </c>
      <c r="R35" s="64">
        <f>IF($S$1=FALSE,IF(ISNUMBER(SEARCH($Q$2,planning!E39,3)),$Q$1,0),0)</f>
        <v>0</v>
      </c>
      <c r="S35" s="64">
        <f>IF($S$1=FALSE,IF(ISNUMBER(SEARCH($Q$2,planning!F39,3)),$Q$1,0),0)</f>
        <v>0</v>
      </c>
      <c r="T35" s="64">
        <f>IF($S$1=FALSE,IF(ISNUMBER(SEARCH($Q$2,planning!G39,3)),$Q$1,0),0)</f>
        <v>0</v>
      </c>
      <c r="U35" s="64">
        <f>IF($S$1=FALSE,IF(ISNUMBER(SEARCH($Q$2,planning!H39,3)),$Q$1,0),0)</f>
        <v>0</v>
      </c>
      <c r="V35" s="64">
        <f>IF($S$1=FALSE,IF(ISNUMBER(SEARCH($Q$2,planning!I39,3)),$Q$1,0),0)</f>
        <v>0</v>
      </c>
      <c r="W35" s="64">
        <f>IF($S$1=FALSE,IF(ISNUMBER(SEARCH($Q$2,planning!J39,3)),$Q$1,0),0)</f>
        <v>0</v>
      </c>
      <c r="Y35" s="64">
        <f>IF($AA$1=FALSE,IF(ISNUMBER(SEARCH($Y$2,planning!D39,3)),$Y$1,0),0)</f>
        <v>0</v>
      </c>
      <c r="Z35" s="64">
        <f>IF($AA$1=FALSE,IF(ISNUMBER(SEARCH($Y$2,planning!E39,3)),$Y$1,0),0)</f>
        <v>0</v>
      </c>
      <c r="AA35" s="64">
        <f>IF($AA$1=FALSE,IF(ISNUMBER(SEARCH($Y$2,planning!F39,3)),$Y$1,0),0)</f>
        <v>0</v>
      </c>
      <c r="AB35" s="64">
        <f>IF($AA$1=FALSE,IF(ISNUMBER(SEARCH($Y$2,planning!G39,3)),$Y$1,0),0)</f>
        <v>0</v>
      </c>
      <c r="AC35" s="64">
        <f>IF($AA$1=FALSE,IF(ISNUMBER(SEARCH($Y$2,planning!H39,3)),$Y$1,0),0)</f>
        <v>0</v>
      </c>
      <c r="AD35" s="64">
        <f>IF($AA$1=FALSE,IF(ISNUMBER(SEARCH($Y$2,planning!I39,3)),$Y$1,0),0)</f>
        <v>0</v>
      </c>
      <c r="AE35" s="64">
        <f>IF($AA$1=FALSE,IF(ISNUMBER(SEARCH($Y$2,planning!J39,3)),$Y$1,0),0)</f>
        <v>0</v>
      </c>
      <c r="AG35" s="64">
        <f>IF($AI$1=FALSE,IF(ISNUMBER(SEARCH($AG$2,planning!D39,3)),$AG$1,0),0)</f>
        <v>0</v>
      </c>
      <c r="AH35" s="64">
        <f>IF($AI$1=FALSE,IF(ISNUMBER(SEARCH($AG$2,planning!E39,3)),$AG$1,0),0)</f>
        <v>0</v>
      </c>
      <c r="AI35" s="64">
        <f>IF($AI$1=FALSE,IF(ISNUMBER(SEARCH($AG$2,planning!F39,3)),$AG$1,0),0)</f>
        <v>0</v>
      </c>
      <c r="AJ35" s="64">
        <f>IF($AI$1=FALSE,IF(ISNUMBER(SEARCH($AG$2,planning!G39,3)),$AG$1,0),0)</f>
        <v>0</v>
      </c>
      <c r="AK35" s="64">
        <f>IF($AI$1=FALSE,IF(ISNUMBER(SEARCH($AG$2,planning!H39,3)),$AG$1,0),0)</f>
        <v>0</v>
      </c>
      <c r="AL35" s="64">
        <f>IF($AI$1=FALSE,IF(ISNUMBER(SEARCH($AG$2,planning!I39,3)),$AG$1,0),0)</f>
        <v>0</v>
      </c>
      <c r="AM35" s="64">
        <f>IF($AI$1=FALSE,IF(ISNUMBER(SEARCH($AG$2,planning!J39,3)),$AG$1,0),0)</f>
        <v>0</v>
      </c>
      <c r="AO35" s="64">
        <f>IF($AQ$1=FALSE,IF(ISNUMBER(SEARCH($AO$2,planning!D39,3)),$AO$1,0),0)</f>
        <v>0</v>
      </c>
      <c r="AP35" s="64">
        <f>IF($AQ$1=FALSE,IF(ISNUMBER(SEARCH($AO$2,planning!E39,3)),$AO$1,0),0)</f>
        <v>0</v>
      </c>
      <c r="AQ35" s="64">
        <f>IF($AQ$1=FALSE,IF(ISNUMBER(SEARCH($AO$2,planning!F39,3)),$AO$1,0),0)</f>
        <v>0</v>
      </c>
      <c r="AR35" s="64">
        <f>IF($AQ$1=FALSE,IF(ISNUMBER(SEARCH($AO$2,planning!G39,3)),$AO$1,0),0)</f>
        <v>0</v>
      </c>
      <c r="AS35" s="64">
        <f>IF($AQ$1=FALSE,IF(ISNUMBER(SEARCH($AO$2,planning!H39,3)),$AO$1,0),0)</f>
        <v>0</v>
      </c>
      <c r="AT35" s="64">
        <f>IF($AQ$1=FALSE,IF(ISNUMBER(SEARCH($AO$2,planning!I39,3)),$AO$1,0),0)</f>
        <v>0</v>
      </c>
      <c r="AU35" s="64">
        <f>IF($AQ$1=FALSE,IF(ISNUMBER(SEARCH($AO$2,planning!J39,3)),$AO$1,0),0)</f>
        <v>0</v>
      </c>
      <c r="AW35" s="64">
        <f>IF($AY$1=FALSE,IF(ISNUMBER(SEARCH($AW$2,planning!D39,3)),$AW$1,0),0)</f>
        <v>0</v>
      </c>
      <c r="AX35" s="64">
        <f>IF($AY$1=FALSE,IF(ISNUMBER(SEARCH($AW$2,planning!E39,3)),$AW$1,0),0)</f>
        <v>0</v>
      </c>
      <c r="AY35" s="64">
        <f>IF($AY$1=FALSE,IF(ISNUMBER(SEARCH($AW$2,planning!F39,3)),$AW$1,0),0)</f>
        <v>0</v>
      </c>
      <c r="AZ35" s="64">
        <f>IF($AY$1=FALSE,IF(ISNUMBER(SEARCH($AW$2,planning!G39,3)),$AW$1,0),0)</f>
        <v>0</v>
      </c>
      <c r="BA35" s="64">
        <f>IF($AY$1=FALSE,IF(ISNUMBER(SEARCH($AW$2,planning!H39,3)),$AW$1,0),0)</f>
        <v>0</v>
      </c>
      <c r="BB35" s="64">
        <f>IF($AY$1=FALSE,IF(ISNUMBER(SEARCH($AW$2,planning!I39,3)),$AW$1,0),0)</f>
        <v>0</v>
      </c>
      <c r="BC35" s="64">
        <f>IF($AY$1=FALSE,IF(ISNUMBER(SEARCH($AW$2,planning!J39,3)),$AW$1,0),0)</f>
        <v>0</v>
      </c>
      <c r="BE35" s="64">
        <f>IF($BG$1=FALSE,IF(ISNUMBER(SEARCH($BE$2,planning!D39,3)),$BE$1,0),0)</f>
        <v>0</v>
      </c>
      <c r="BF35" s="64">
        <f>IF($BG$1=FALSE,IF(ISNUMBER(SEARCH($BE$2,planning!E39,3)),$BE$1,0),0)</f>
        <v>0</v>
      </c>
      <c r="BG35" s="64">
        <f>IF($BG$1=FALSE,IF(ISNUMBER(SEARCH($BE$2,planning!F39,3)),$BE$1,0),0)</f>
        <v>0</v>
      </c>
      <c r="BH35" s="64">
        <f>IF($BG$1=FALSE,IF(ISNUMBER(SEARCH($BE$2,planning!G39,3)),$BE$1,0),0)</f>
        <v>0</v>
      </c>
      <c r="BI35" s="64">
        <f>IF($BG$1=FALSE,IF(ISNUMBER(SEARCH($BE$2,planning!H39,3)),$BE$1,0),0)</f>
        <v>0</v>
      </c>
      <c r="BJ35" s="64">
        <f>IF($BG$1=FALSE,IF(ISNUMBER(SEARCH($BE$2,planning!I39,3)),$BE$1,0),0)</f>
        <v>0</v>
      </c>
      <c r="BK35" s="64">
        <f>IF($BG$1=FALSE,IF(ISNUMBER(SEARCH($BE$2,planning!J39,3)),$BE$1,0),0)</f>
        <v>0</v>
      </c>
      <c r="BM35" s="64">
        <f>IF($BO$1=FALSE,IF(ISNUMBER(SEARCH($BM$2,planning!D39,3)),$BM$1,0),0)</f>
        <v>0</v>
      </c>
      <c r="BN35" s="64">
        <f>IF($BO$1=FALSE,IF(ISNUMBER(SEARCH($BM$2,planning!E39,3)),$BM$1,0),0)</f>
        <v>0</v>
      </c>
      <c r="BO35" s="64">
        <f>IF($BO$1=FALSE,IF(ISNUMBER(SEARCH($BM$2,planning!F39,3)),$BM$1,0),0)</f>
        <v>0</v>
      </c>
      <c r="BP35" s="64">
        <f>IF($BO$1=FALSE,IF(ISNUMBER(SEARCH($BM$2,planning!G39,3)),$BM$1,0),0)</f>
        <v>0</v>
      </c>
      <c r="BQ35" s="64">
        <f>IF($BO$1=FALSE,IF(ISNUMBER(SEARCH($BM$2,planning!H39,3)),$BM$1,0),0)</f>
        <v>0</v>
      </c>
      <c r="BR35" s="64">
        <f>IF($BO$1=FALSE,IF(ISNUMBER(SEARCH($BM$2,planning!I39,3)),$BM$1,0),0)</f>
        <v>0</v>
      </c>
      <c r="BS35" s="64">
        <f>IF($BO$1=FALSE,IF(ISNUMBER(SEARCH($BM$2,planning!J39,3)),$BM$1,0),0)</f>
        <v>0</v>
      </c>
      <c r="BU35" s="64">
        <f>IF($BW$1=FALSE,IF(ISNUMBER(SEARCH($BU$2,planning!D39,3)),$BU$1,0),0)</f>
        <v>0</v>
      </c>
      <c r="BV35" s="64">
        <f>IF($BW$1=FALSE,IF(ISNUMBER(SEARCH($BU$2,planning!E39,3)),$BU$1,0),0)</f>
        <v>0</v>
      </c>
      <c r="BW35" s="64">
        <f>IF($BW$1=FALSE,IF(ISNUMBER(SEARCH($BU$2,planning!F39,3)),$BU$1,0),0)</f>
        <v>0</v>
      </c>
      <c r="BX35" s="64">
        <f>IF($BW$1=FALSE,IF(ISNUMBER(SEARCH($BU$2,planning!G39,3)),$BU$1,0),0)</f>
        <v>0</v>
      </c>
      <c r="BY35" s="64">
        <f>IF($BW$1=FALSE,IF(ISNUMBER(SEARCH($BU$2,planning!H39,3)),$BU$1,0),0)</f>
        <v>0</v>
      </c>
      <c r="BZ35" s="64">
        <f>IF($BW$1=FALSE,IF(ISNUMBER(SEARCH($BU$2,planning!I39,3)),$BU$1,0),0)</f>
        <v>0</v>
      </c>
      <c r="CA35" s="64">
        <f>IF($BW$1=FALSE,IF(ISNUMBER(SEARCH($BU$2,planning!J39,3)),$BU$1,0),0)</f>
        <v>0</v>
      </c>
      <c r="CC35" s="64">
        <f>IF($CE$1=FALSE,IF(ISNUMBER(SEARCH($CC$2,planning!D39,3)),$CC$1,0),0)</f>
        <v>0</v>
      </c>
      <c r="CD35" s="64">
        <f>IF($CE$1=FALSE,IF(ISNUMBER(SEARCH($CC$2,planning!E39,3)),$CC$1,0),0)</f>
        <v>0</v>
      </c>
      <c r="CE35" s="64">
        <f>IF($CE$1=FALSE,IF(ISNUMBER(SEARCH($CC$2,planning!F39,3)),$CC$1,0),0)</f>
        <v>0</v>
      </c>
      <c r="CF35" s="64">
        <f>IF($CE$1=FALSE,IF(ISNUMBER(SEARCH($CC$2,planning!G39,3)),$CC$1,0),0)</f>
        <v>0</v>
      </c>
      <c r="CG35" s="64">
        <f>IF($CE$1=FALSE,IF(ISNUMBER(SEARCH($CC$2,planning!H39,3)),$CC$1,0),0)</f>
        <v>0</v>
      </c>
      <c r="CH35" s="64">
        <f>IF($CE$1=FALSE,IF(ISNUMBER(SEARCH($CC$2,planning!I39,3)),$CC$1,0),0)</f>
        <v>0</v>
      </c>
      <c r="CI35" s="64">
        <f>IF($CE$1=FALSE,IF(ISNUMBER(SEARCH($CC$2,planning!J39,3)),$CC$1,0),0)</f>
        <v>0</v>
      </c>
    </row>
    <row r="36" spans="1:87" ht="15.75" thickBot="1" x14ac:dyDescent="0.3">
      <c r="A36" s="64">
        <f>IF($C$1=FALSE,IF(ISNUMBER(SEARCH($A$2,planning!D40,3)),$A$1,0),0)</f>
        <v>0</v>
      </c>
      <c r="B36" s="64">
        <f>IF($C$1=FALSE,IF(ISNUMBER(SEARCH($A$2,planning!E40,3)),$A$1,0),0)</f>
        <v>0</v>
      </c>
      <c r="C36" s="64">
        <f>IF($C$1=FALSE,IF(ISNUMBER(SEARCH($A$2,planning!F40,3)),$A$1,0),0)</f>
        <v>0</v>
      </c>
      <c r="D36" s="64">
        <f>IF($C$1=FALSE,IF(ISNUMBER(SEARCH($A$2,planning!G40,3)),$A$1,0),0)</f>
        <v>0</v>
      </c>
      <c r="E36" s="64">
        <f>IF($C$1=FALSE,IF(ISNUMBER(SEARCH($A$2,planning!H40,3)),$A$1,0),0)</f>
        <v>0</v>
      </c>
      <c r="F36" s="64">
        <f>IF($C$1=FALSE,IF(ISNUMBER(SEARCH($A$2,planning!I40,3)),$A$1,0),0)</f>
        <v>0</v>
      </c>
      <c r="G36" s="64">
        <f>IF($C$1=FALSE,IF(ISNUMBER(SEARCH($A$2,planning!J40,3)),$A$1,0),0)</f>
        <v>0</v>
      </c>
      <c r="I36" s="199">
        <f>IFERROR(INDEX('FM-DT'!$Z$13:$Z$24,              IF(A36+Q36+Y36+AG36+AO36+AW36+BE36+BM36+BU36+CC36&lt;11,A36+Q36+Y36+AG36+AO36+AW36+BE36+BM36+BU36+CC36,11)+1),0)</f>
        <v>2</v>
      </c>
      <c r="J36" s="199">
        <f>IFERROR(INDEX('FM-DT'!$Z$13:$Z$24,              IF(B36+R36+Z36+AH36+AP36+AX36+BF36+BN36+BV36+CD36&lt;11,B36+R36+Z36+AH36+AP36+AX36+BF36+BN36+BV36+CD36,11)+1),0)</f>
        <v>2</v>
      </c>
      <c r="K36" s="199">
        <f>IFERROR(INDEX('FM-DT'!$Z$13:$Z$24,              IF(C36+S36+AA36+AI36+AQ36+AY36+BG36+BO36+BW36+CE36&lt;11,C36+S36+AA36+AI36+AQ36+AY36+BG36+BO36+BW36+CE36,11)+1),0)</f>
        <v>2</v>
      </c>
      <c r="L36" s="199">
        <f>IFERROR(INDEX('FM-DT'!$Z$13:$Z$24,              IF(D36+T36+AB36+AJ36+AR36+AZ36+BH36+BP36+BX36+CF36&lt;11,D36+T36+AB36+AJ36+AR36+AZ36+BH36+BP36+BX36+CF36,11)+1),0)</f>
        <v>2</v>
      </c>
      <c r="M36" s="199">
        <f>IFERROR(INDEX('FM-DT'!$Z$13:$Z$24,              IF(E36+U36+AC36+AK36+AS36+BA36+BI36+BQ36+BY36+CG36&lt;11,E36+U36+AC36+AK36+AS36+BA36+BI36+BQ36+BY36+CG36,11)+1),0)</f>
        <v>2</v>
      </c>
      <c r="N36" s="199">
        <f>IFERROR(INDEX('FM-DT'!$Z$13:$Z$24,              IF(F36+V36+AD36+AL36+AT36+BB36+BJ36+BR36+BZ36+CH36&lt;11,F36+V36+AD36+AL36+AT36+BB36+BJ36+BR36+BZ36+CH36,11)+1),0)</f>
        <v>2</v>
      </c>
      <c r="O36" s="199">
        <f>IFERROR(INDEX('FM-DT'!$Z$13:$Z$24,              IF(G36+W36+AE36+AM36+AU36+BC36+BK36+BS36+CA36+CI36&lt;11,G36+W36+AE36+AM36+AU36+BC36+BK36+BS36+CA36+CI36,11)+1),0)</f>
        <v>2</v>
      </c>
      <c r="Q36" s="64">
        <f>IF($S$1=FALSE,IF(ISNUMBER(SEARCH($Q$2,planning!D40,3)),$Q$1,0),0)</f>
        <v>0</v>
      </c>
      <c r="R36" s="64">
        <f>IF($S$1=FALSE,IF(ISNUMBER(SEARCH($Q$2,planning!E40,3)),$Q$1,0),0)</f>
        <v>0</v>
      </c>
      <c r="S36" s="64">
        <f>IF($S$1=FALSE,IF(ISNUMBER(SEARCH($Q$2,planning!F40,3)),$Q$1,0),0)</f>
        <v>0</v>
      </c>
      <c r="T36" s="64">
        <f>IF($S$1=FALSE,IF(ISNUMBER(SEARCH($Q$2,planning!G40,3)),$Q$1,0),0)</f>
        <v>0</v>
      </c>
      <c r="U36" s="64">
        <f>IF($S$1=FALSE,IF(ISNUMBER(SEARCH($Q$2,planning!H40,3)),$Q$1,0),0)</f>
        <v>0</v>
      </c>
      <c r="V36" s="64">
        <f>IF($S$1=FALSE,IF(ISNUMBER(SEARCH($Q$2,planning!I40,3)),$Q$1,0),0)</f>
        <v>0</v>
      </c>
      <c r="W36" s="64">
        <f>IF($S$1=FALSE,IF(ISNUMBER(SEARCH($Q$2,planning!J40,3)),$Q$1,0),0)</f>
        <v>0</v>
      </c>
      <c r="Y36" s="64">
        <f>IF($AA$1=FALSE,IF(ISNUMBER(SEARCH($Y$2,planning!D40,3)),$Y$1,0),0)</f>
        <v>0</v>
      </c>
      <c r="Z36" s="64">
        <f>IF($AA$1=FALSE,IF(ISNUMBER(SEARCH($Y$2,planning!E40,3)),$Y$1,0),0)</f>
        <v>0</v>
      </c>
      <c r="AA36" s="64">
        <f>IF($AA$1=FALSE,IF(ISNUMBER(SEARCH($Y$2,planning!F40,3)),$Y$1,0),0)</f>
        <v>0</v>
      </c>
      <c r="AB36" s="64">
        <f>IF($AA$1=FALSE,IF(ISNUMBER(SEARCH($Y$2,planning!G40,3)),$Y$1,0),0)</f>
        <v>0</v>
      </c>
      <c r="AC36" s="64">
        <f>IF($AA$1=FALSE,IF(ISNUMBER(SEARCH($Y$2,planning!H40,3)),$Y$1,0),0)</f>
        <v>0</v>
      </c>
      <c r="AD36" s="64">
        <f>IF($AA$1=FALSE,IF(ISNUMBER(SEARCH($Y$2,planning!I40,3)),$Y$1,0),0)</f>
        <v>0</v>
      </c>
      <c r="AE36" s="64">
        <f>IF($AA$1=FALSE,IF(ISNUMBER(SEARCH($Y$2,planning!J40,3)),$Y$1,0),0)</f>
        <v>0</v>
      </c>
      <c r="AG36" s="64">
        <f>IF($AI$1=FALSE,IF(ISNUMBER(SEARCH($AG$2,planning!D40,3)),$AG$1,0),0)</f>
        <v>0</v>
      </c>
      <c r="AH36" s="64">
        <f>IF($AI$1=FALSE,IF(ISNUMBER(SEARCH($AG$2,planning!E40,3)),$AG$1,0),0)</f>
        <v>0</v>
      </c>
      <c r="AI36" s="64">
        <f>IF($AI$1=FALSE,IF(ISNUMBER(SEARCH($AG$2,planning!F40,3)),$AG$1,0),0)</f>
        <v>0</v>
      </c>
      <c r="AJ36" s="64">
        <f>IF($AI$1=FALSE,IF(ISNUMBER(SEARCH($AG$2,planning!G40,3)),$AG$1,0),0)</f>
        <v>0</v>
      </c>
      <c r="AK36" s="64">
        <f>IF($AI$1=FALSE,IF(ISNUMBER(SEARCH($AG$2,planning!H40,3)),$AG$1,0),0)</f>
        <v>0</v>
      </c>
      <c r="AL36" s="64">
        <f>IF($AI$1=FALSE,IF(ISNUMBER(SEARCH($AG$2,planning!I40,3)),$AG$1,0),0)</f>
        <v>0</v>
      </c>
      <c r="AM36" s="64">
        <f>IF($AI$1=FALSE,IF(ISNUMBER(SEARCH($AG$2,planning!J40,3)),$AG$1,0),0)</f>
        <v>0</v>
      </c>
      <c r="AO36" s="64">
        <f>IF($AQ$1=FALSE,IF(ISNUMBER(SEARCH($AO$2,planning!D40,3)),$AO$1,0),0)</f>
        <v>0</v>
      </c>
      <c r="AP36" s="64">
        <f>IF($AQ$1=FALSE,IF(ISNUMBER(SEARCH($AO$2,planning!E40,3)),$AO$1,0),0)</f>
        <v>0</v>
      </c>
      <c r="AQ36" s="64">
        <f>IF($AQ$1=FALSE,IF(ISNUMBER(SEARCH($AO$2,planning!F40,3)),$AO$1,0),0)</f>
        <v>0</v>
      </c>
      <c r="AR36" s="64">
        <f>IF($AQ$1=FALSE,IF(ISNUMBER(SEARCH($AO$2,planning!G40,3)),$AO$1,0),0)</f>
        <v>0</v>
      </c>
      <c r="AS36" s="64">
        <f>IF($AQ$1=FALSE,IF(ISNUMBER(SEARCH($AO$2,planning!H40,3)),$AO$1,0),0)</f>
        <v>0</v>
      </c>
      <c r="AT36" s="64">
        <f>IF($AQ$1=FALSE,IF(ISNUMBER(SEARCH($AO$2,planning!I40,3)),$AO$1,0),0)</f>
        <v>0</v>
      </c>
      <c r="AU36" s="64">
        <f>IF($AQ$1=FALSE,IF(ISNUMBER(SEARCH($AO$2,planning!J40,3)),$AO$1,0),0)</f>
        <v>0</v>
      </c>
      <c r="AW36" s="64">
        <f>IF($AY$1=FALSE,IF(ISNUMBER(SEARCH($AW$2,planning!D40,3)),$AW$1,0),0)</f>
        <v>0</v>
      </c>
      <c r="AX36" s="64">
        <f>IF($AY$1=FALSE,IF(ISNUMBER(SEARCH($AW$2,planning!E40,3)),$AW$1,0),0)</f>
        <v>0</v>
      </c>
      <c r="AY36" s="64">
        <f>IF($AY$1=FALSE,IF(ISNUMBER(SEARCH($AW$2,planning!F40,3)),$AW$1,0),0)</f>
        <v>0</v>
      </c>
      <c r="AZ36" s="64">
        <f>IF($AY$1=FALSE,IF(ISNUMBER(SEARCH($AW$2,planning!G40,3)),$AW$1,0),0)</f>
        <v>0</v>
      </c>
      <c r="BA36" s="64">
        <f>IF($AY$1=FALSE,IF(ISNUMBER(SEARCH($AW$2,planning!H40,3)),$AW$1,0),0)</f>
        <v>0</v>
      </c>
      <c r="BB36" s="64">
        <f>IF($AY$1=FALSE,IF(ISNUMBER(SEARCH($AW$2,planning!I40,3)),$AW$1,0),0)</f>
        <v>0</v>
      </c>
      <c r="BC36" s="64">
        <f>IF($AY$1=FALSE,IF(ISNUMBER(SEARCH($AW$2,planning!J40,3)),$AW$1,0),0)</f>
        <v>0</v>
      </c>
      <c r="BE36" s="64">
        <f>IF($BG$1=FALSE,IF(ISNUMBER(SEARCH($BE$2,planning!D40,3)),$BE$1,0),0)</f>
        <v>0</v>
      </c>
      <c r="BF36" s="64">
        <f>IF($BG$1=FALSE,IF(ISNUMBER(SEARCH($BE$2,planning!E40,3)),$BE$1,0),0)</f>
        <v>0</v>
      </c>
      <c r="BG36" s="64">
        <f>IF($BG$1=FALSE,IF(ISNUMBER(SEARCH($BE$2,planning!F40,3)),$BE$1,0),0)</f>
        <v>0</v>
      </c>
      <c r="BH36" s="64">
        <f>IF($BG$1=FALSE,IF(ISNUMBER(SEARCH($BE$2,planning!G40,3)),$BE$1,0),0)</f>
        <v>0</v>
      </c>
      <c r="BI36" s="64">
        <f>IF($BG$1=FALSE,IF(ISNUMBER(SEARCH($BE$2,planning!H40,3)),$BE$1,0),0)</f>
        <v>0</v>
      </c>
      <c r="BJ36" s="64">
        <f>IF($BG$1=FALSE,IF(ISNUMBER(SEARCH($BE$2,planning!I40,3)),$BE$1,0),0)</f>
        <v>0</v>
      </c>
      <c r="BK36" s="64">
        <f>IF($BG$1=FALSE,IF(ISNUMBER(SEARCH($BE$2,planning!J40,3)),$BE$1,0),0)</f>
        <v>0</v>
      </c>
      <c r="BM36" s="64">
        <f>IF($BO$1=FALSE,IF(ISNUMBER(SEARCH($BM$2,planning!D40,3)),$BM$1,0),0)</f>
        <v>0</v>
      </c>
      <c r="BN36" s="64">
        <f>IF($BO$1=FALSE,IF(ISNUMBER(SEARCH($BM$2,planning!E40,3)),$BM$1,0),0)</f>
        <v>0</v>
      </c>
      <c r="BO36" s="64">
        <f>IF($BO$1=FALSE,IF(ISNUMBER(SEARCH($BM$2,planning!F40,3)),$BM$1,0),0)</f>
        <v>0</v>
      </c>
      <c r="BP36" s="64">
        <f>IF($BO$1=FALSE,IF(ISNUMBER(SEARCH($BM$2,planning!G40,3)),$BM$1,0),0)</f>
        <v>0</v>
      </c>
      <c r="BQ36" s="64">
        <f>IF($BO$1=FALSE,IF(ISNUMBER(SEARCH($BM$2,planning!H40,3)),$BM$1,0),0)</f>
        <v>0</v>
      </c>
      <c r="BR36" s="64">
        <f>IF($BO$1=FALSE,IF(ISNUMBER(SEARCH($BM$2,planning!I40,3)),$BM$1,0),0)</f>
        <v>0</v>
      </c>
      <c r="BS36" s="64">
        <f>IF($BO$1=FALSE,IF(ISNUMBER(SEARCH($BM$2,planning!J40,3)),$BM$1,0),0)</f>
        <v>0</v>
      </c>
      <c r="BU36" s="64">
        <f>IF($BW$1=FALSE,IF(ISNUMBER(SEARCH($BU$2,planning!D40,3)),$BU$1,0),0)</f>
        <v>0</v>
      </c>
      <c r="BV36" s="64">
        <f>IF($BW$1=FALSE,IF(ISNUMBER(SEARCH($BU$2,planning!E40,3)),$BU$1,0),0)</f>
        <v>0</v>
      </c>
      <c r="BW36" s="64">
        <f>IF($BW$1=FALSE,IF(ISNUMBER(SEARCH($BU$2,planning!F40,3)),$BU$1,0),0)</f>
        <v>0</v>
      </c>
      <c r="BX36" s="64">
        <f>IF($BW$1=FALSE,IF(ISNUMBER(SEARCH($BU$2,planning!G40,3)),$BU$1,0),0)</f>
        <v>0</v>
      </c>
      <c r="BY36" s="64">
        <f>IF($BW$1=FALSE,IF(ISNUMBER(SEARCH($BU$2,planning!H40,3)),$BU$1,0),0)</f>
        <v>0</v>
      </c>
      <c r="BZ36" s="64">
        <f>IF($BW$1=FALSE,IF(ISNUMBER(SEARCH($BU$2,planning!I40,3)),$BU$1,0),0)</f>
        <v>0</v>
      </c>
      <c r="CA36" s="64">
        <f>IF($BW$1=FALSE,IF(ISNUMBER(SEARCH($BU$2,planning!J40,3)),$BU$1,0),0)</f>
        <v>0</v>
      </c>
      <c r="CC36" s="64">
        <f>IF($CE$1=FALSE,IF(ISNUMBER(SEARCH($CC$2,planning!D40,3)),$CC$1,0),0)</f>
        <v>0</v>
      </c>
      <c r="CD36" s="64">
        <f>IF($CE$1=FALSE,IF(ISNUMBER(SEARCH($CC$2,planning!E40,3)),$CC$1,0),0)</f>
        <v>0</v>
      </c>
      <c r="CE36" s="64">
        <f>IF($CE$1=FALSE,IF(ISNUMBER(SEARCH($CC$2,planning!F40,3)),$CC$1,0),0)</f>
        <v>0</v>
      </c>
      <c r="CF36" s="64">
        <f>IF($CE$1=FALSE,IF(ISNUMBER(SEARCH($CC$2,planning!G40,3)),$CC$1,0),0)</f>
        <v>0</v>
      </c>
      <c r="CG36" s="64">
        <f>IF($CE$1=FALSE,IF(ISNUMBER(SEARCH($CC$2,planning!H40,3)),$CC$1,0),0)</f>
        <v>0</v>
      </c>
      <c r="CH36" s="64">
        <f>IF($CE$1=FALSE,IF(ISNUMBER(SEARCH($CC$2,planning!I40,3)),$CC$1,0),0)</f>
        <v>0</v>
      </c>
      <c r="CI36" s="64">
        <f>IF($CE$1=FALSE,IF(ISNUMBER(SEARCH($CC$2,planning!J40,3)),$CC$1,0),0)</f>
        <v>0</v>
      </c>
    </row>
    <row r="37" spans="1:87" ht="15.75" thickBot="1" x14ac:dyDescent="0.3">
      <c r="A37" s="64">
        <f>IF($C$1=FALSE,IF(ISNUMBER(SEARCH($A$2,planning!D41,3)),$A$1,0),0)</f>
        <v>0</v>
      </c>
      <c r="B37" s="64">
        <f>IF($C$1=FALSE,IF(ISNUMBER(SEARCH($A$2,planning!E41,3)),$A$1,0),0)</f>
        <v>0</v>
      </c>
      <c r="C37" s="64">
        <f>IF($C$1=FALSE,IF(ISNUMBER(SEARCH($A$2,planning!F41,3)),$A$1,0),0)</f>
        <v>0</v>
      </c>
      <c r="D37" s="64">
        <f>IF($C$1=FALSE,IF(ISNUMBER(SEARCH($A$2,planning!G41,3)),$A$1,0),0)</f>
        <v>0</v>
      </c>
      <c r="E37" s="64">
        <f>IF($C$1=FALSE,IF(ISNUMBER(SEARCH($A$2,planning!H41,3)),$A$1,0),0)</f>
        <v>0</v>
      </c>
      <c r="F37" s="64">
        <f>IF($C$1=FALSE,IF(ISNUMBER(SEARCH($A$2,planning!I41,3)),$A$1,0),0)</f>
        <v>0</v>
      </c>
      <c r="G37" s="64">
        <f>IF($C$1=FALSE,IF(ISNUMBER(SEARCH($A$2,planning!J41,3)),$A$1,0),0)</f>
        <v>0</v>
      </c>
      <c r="I37" s="199">
        <f>IFERROR(INDEX('FM-DT'!$Z$13:$Z$24,              IF(A37+Q37+Y37+AG37+AO37+AW37+BE37+BM37+BU37+CC37&lt;11,A37+Q37+Y37+AG37+AO37+AW37+BE37+BM37+BU37+CC37,11)+1),0)</f>
        <v>2</v>
      </c>
      <c r="J37" s="199">
        <f>IFERROR(INDEX('FM-DT'!$Z$13:$Z$24,              IF(B37+R37+Z37+AH37+AP37+AX37+BF37+BN37+BV37+CD37&lt;11,B37+R37+Z37+AH37+AP37+AX37+BF37+BN37+BV37+CD37,11)+1),0)</f>
        <v>2</v>
      </c>
      <c r="K37" s="199">
        <f>IFERROR(INDEX('FM-DT'!$Z$13:$Z$24,              IF(C37+S37+AA37+AI37+AQ37+AY37+BG37+BO37+BW37+CE37&lt;11,C37+S37+AA37+AI37+AQ37+AY37+BG37+BO37+BW37+CE37,11)+1),0)</f>
        <v>2</v>
      </c>
      <c r="L37" s="199">
        <f>IFERROR(INDEX('FM-DT'!$Z$13:$Z$24,              IF(D37+T37+AB37+AJ37+AR37+AZ37+BH37+BP37+BX37+CF37&lt;11,D37+T37+AB37+AJ37+AR37+AZ37+BH37+BP37+BX37+CF37,11)+1),0)</f>
        <v>2</v>
      </c>
      <c r="M37" s="199">
        <f>IFERROR(INDEX('FM-DT'!$Z$13:$Z$24,              IF(E37+U37+AC37+AK37+AS37+BA37+BI37+BQ37+BY37+CG37&lt;11,E37+U37+AC37+AK37+AS37+BA37+BI37+BQ37+BY37+CG37,11)+1),0)</f>
        <v>2</v>
      </c>
      <c r="N37" s="199">
        <f>IFERROR(INDEX('FM-DT'!$Z$13:$Z$24,              IF(F37+V37+AD37+AL37+AT37+BB37+BJ37+BR37+BZ37+CH37&lt;11,F37+V37+AD37+AL37+AT37+BB37+BJ37+BR37+BZ37+CH37,11)+1),0)</f>
        <v>2</v>
      </c>
      <c r="O37" s="199">
        <f>IFERROR(INDEX('FM-DT'!$Z$13:$Z$24,              IF(G37+W37+AE37+AM37+AU37+BC37+BK37+BS37+CA37+CI37&lt;11,G37+W37+AE37+AM37+AU37+BC37+BK37+BS37+CA37+CI37,11)+1),0)</f>
        <v>2</v>
      </c>
      <c r="Q37" s="64">
        <f>IF($S$1=FALSE,IF(ISNUMBER(SEARCH($Q$2,planning!D41,3)),$Q$1,0),0)</f>
        <v>0</v>
      </c>
      <c r="R37" s="64">
        <f>IF($S$1=FALSE,IF(ISNUMBER(SEARCH($Q$2,planning!E41,3)),$Q$1,0),0)</f>
        <v>0</v>
      </c>
      <c r="S37" s="64">
        <f>IF($S$1=FALSE,IF(ISNUMBER(SEARCH($Q$2,planning!F41,3)),$Q$1,0),0)</f>
        <v>0</v>
      </c>
      <c r="T37" s="64">
        <f>IF($S$1=FALSE,IF(ISNUMBER(SEARCH($Q$2,planning!G41,3)),$Q$1,0),0)</f>
        <v>0</v>
      </c>
      <c r="U37" s="64">
        <f>IF($S$1=FALSE,IF(ISNUMBER(SEARCH($Q$2,planning!H41,3)),$Q$1,0),0)</f>
        <v>0</v>
      </c>
      <c r="V37" s="64">
        <f>IF($S$1=FALSE,IF(ISNUMBER(SEARCH($Q$2,planning!I41,3)),$Q$1,0),0)</f>
        <v>0</v>
      </c>
      <c r="W37" s="64">
        <f>IF($S$1=FALSE,IF(ISNUMBER(SEARCH($Q$2,planning!J41,3)),$Q$1,0),0)</f>
        <v>0</v>
      </c>
      <c r="Y37" s="64">
        <f>IF($AA$1=FALSE,IF(ISNUMBER(SEARCH($Y$2,planning!D41,3)),$Y$1,0),0)</f>
        <v>0</v>
      </c>
      <c r="Z37" s="64">
        <f>IF($AA$1=FALSE,IF(ISNUMBER(SEARCH($Y$2,planning!E41,3)),$Y$1,0),0)</f>
        <v>0</v>
      </c>
      <c r="AA37" s="64">
        <f>IF($AA$1=FALSE,IF(ISNUMBER(SEARCH($Y$2,planning!F41,3)),$Y$1,0),0)</f>
        <v>0</v>
      </c>
      <c r="AB37" s="64">
        <f>IF($AA$1=FALSE,IF(ISNUMBER(SEARCH($Y$2,planning!G41,3)),$Y$1,0),0)</f>
        <v>0</v>
      </c>
      <c r="AC37" s="64">
        <f>IF($AA$1=FALSE,IF(ISNUMBER(SEARCH($Y$2,planning!H41,3)),$Y$1,0),0)</f>
        <v>0</v>
      </c>
      <c r="AD37" s="64">
        <f>IF($AA$1=FALSE,IF(ISNUMBER(SEARCH($Y$2,planning!I41,3)),$Y$1,0),0)</f>
        <v>0</v>
      </c>
      <c r="AE37" s="64">
        <f>IF($AA$1=FALSE,IF(ISNUMBER(SEARCH($Y$2,planning!J41,3)),$Y$1,0),0)</f>
        <v>0</v>
      </c>
      <c r="AG37" s="64">
        <f>IF($AI$1=FALSE,IF(ISNUMBER(SEARCH($AG$2,planning!D41,3)),$AG$1,0),0)</f>
        <v>0</v>
      </c>
      <c r="AH37" s="64">
        <f>IF($AI$1=FALSE,IF(ISNUMBER(SEARCH($AG$2,planning!E41,3)),$AG$1,0),0)</f>
        <v>0</v>
      </c>
      <c r="AI37" s="64">
        <f>IF($AI$1=FALSE,IF(ISNUMBER(SEARCH($AG$2,planning!F41,3)),$AG$1,0),0)</f>
        <v>0</v>
      </c>
      <c r="AJ37" s="64">
        <f>IF($AI$1=FALSE,IF(ISNUMBER(SEARCH($AG$2,planning!G41,3)),$AG$1,0),0)</f>
        <v>0</v>
      </c>
      <c r="AK37" s="64">
        <f>IF($AI$1=FALSE,IF(ISNUMBER(SEARCH($AG$2,planning!H41,3)),$AG$1,0),0)</f>
        <v>0</v>
      </c>
      <c r="AL37" s="64">
        <f>IF($AI$1=FALSE,IF(ISNUMBER(SEARCH($AG$2,planning!I41,3)),$AG$1,0),0)</f>
        <v>0</v>
      </c>
      <c r="AM37" s="64">
        <f>IF($AI$1=FALSE,IF(ISNUMBER(SEARCH($AG$2,planning!J41,3)),$AG$1,0),0)</f>
        <v>0</v>
      </c>
      <c r="AO37" s="64">
        <f>IF($AQ$1=FALSE,IF(ISNUMBER(SEARCH($AO$2,planning!D41,3)),$AO$1,0),0)</f>
        <v>0</v>
      </c>
      <c r="AP37" s="64">
        <f>IF($AQ$1=FALSE,IF(ISNUMBER(SEARCH($AO$2,planning!E41,3)),$AO$1,0),0)</f>
        <v>0</v>
      </c>
      <c r="AQ37" s="64">
        <f>IF($AQ$1=FALSE,IF(ISNUMBER(SEARCH($AO$2,planning!F41,3)),$AO$1,0),0)</f>
        <v>0</v>
      </c>
      <c r="AR37" s="64">
        <f>IF($AQ$1=FALSE,IF(ISNUMBER(SEARCH($AO$2,planning!G41,3)),$AO$1,0),0)</f>
        <v>0</v>
      </c>
      <c r="AS37" s="64">
        <f>IF($AQ$1=FALSE,IF(ISNUMBER(SEARCH($AO$2,planning!H41,3)),$AO$1,0),0)</f>
        <v>0</v>
      </c>
      <c r="AT37" s="64">
        <f>IF($AQ$1=FALSE,IF(ISNUMBER(SEARCH($AO$2,planning!I41,3)),$AO$1,0),0)</f>
        <v>0</v>
      </c>
      <c r="AU37" s="64">
        <f>IF($AQ$1=FALSE,IF(ISNUMBER(SEARCH($AO$2,planning!J41,3)),$AO$1,0),0)</f>
        <v>0</v>
      </c>
      <c r="AW37" s="64">
        <f>IF($AY$1=FALSE,IF(ISNUMBER(SEARCH($AW$2,planning!D41,3)),$AW$1,0),0)</f>
        <v>0</v>
      </c>
      <c r="AX37" s="64">
        <f>IF($AY$1=FALSE,IF(ISNUMBER(SEARCH($AW$2,planning!E41,3)),$AW$1,0),0)</f>
        <v>0</v>
      </c>
      <c r="AY37" s="64">
        <f>IF($AY$1=FALSE,IF(ISNUMBER(SEARCH($AW$2,planning!F41,3)),$AW$1,0),0)</f>
        <v>0</v>
      </c>
      <c r="AZ37" s="64">
        <f>IF($AY$1=FALSE,IF(ISNUMBER(SEARCH($AW$2,planning!G41,3)),$AW$1,0),0)</f>
        <v>0</v>
      </c>
      <c r="BA37" s="64">
        <f>IF($AY$1=FALSE,IF(ISNUMBER(SEARCH($AW$2,planning!H41,3)),$AW$1,0),0)</f>
        <v>0</v>
      </c>
      <c r="BB37" s="64">
        <f>IF($AY$1=FALSE,IF(ISNUMBER(SEARCH($AW$2,planning!I41,3)),$AW$1,0),0)</f>
        <v>0</v>
      </c>
      <c r="BC37" s="64">
        <f>IF($AY$1=FALSE,IF(ISNUMBER(SEARCH($AW$2,planning!J41,3)),$AW$1,0),0)</f>
        <v>0</v>
      </c>
      <c r="BE37" s="64">
        <f>IF($BG$1=FALSE,IF(ISNUMBER(SEARCH($BE$2,planning!D41,3)),$BE$1,0),0)</f>
        <v>0</v>
      </c>
      <c r="BF37" s="64">
        <f>IF($BG$1=FALSE,IF(ISNUMBER(SEARCH($BE$2,planning!E41,3)),$BE$1,0),0)</f>
        <v>0</v>
      </c>
      <c r="BG37" s="64">
        <f>IF($BG$1=FALSE,IF(ISNUMBER(SEARCH($BE$2,planning!F41,3)),$BE$1,0),0)</f>
        <v>0</v>
      </c>
      <c r="BH37" s="64">
        <f>IF($BG$1=FALSE,IF(ISNUMBER(SEARCH($BE$2,planning!G41,3)),$BE$1,0),0)</f>
        <v>0</v>
      </c>
      <c r="BI37" s="64">
        <f>IF($BG$1=FALSE,IF(ISNUMBER(SEARCH($BE$2,planning!H41,3)),$BE$1,0),0)</f>
        <v>0</v>
      </c>
      <c r="BJ37" s="64">
        <f>IF($BG$1=FALSE,IF(ISNUMBER(SEARCH($BE$2,planning!I41,3)),$BE$1,0),0)</f>
        <v>0</v>
      </c>
      <c r="BK37" s="64">
        <f>IF($BG$1=FALSE,IF(ISNUMBER(SEARCH($BE$2,planning!J41,3)),$BE$1,0),0)</f>
        <v>0</v>
      </c>
      <c r="BM37" s="64">
        <f>IF($BO$1=FALSE,IF(ISNUMBER(SEARCH($BM$2,planning!D41,3)),$BM$1,0),0)</f>
        <v>0</v>
      </c>
      <c r="BN37" s="64">
        <f>IF($BO$1=FALSE,IF(ISNUMBER(SEARCH($BM$2,planning!E41,3)),$BM$1,0),0)</f>
        <v>0</v>
      </c>
      <c r="BO37" s="64">
        <f>IF($BO$1=FALSE,IF(ISNUMBER(SEARCH($BM$2,planning!F41,3)),$BM$1,0),0)</f>
        <v>0</v>
      </c>
      <c r="BP37" s="64">
        <f>IF($BO$1=FALSE,IF(ISNUMBER(SEARCH($BM$2,planning!G41,3)),$BM$1,0),0)</f>
        <v>0</v>
      </c>
      <c r="BQ37" s="64">
        <f>IF($BO$1=FALSE,IF(ISNUMBER(SEARCH($BM$2,planning!H41,3)),$BM$1,0),0)</f>
        <v>0</v>
      </c>
      <c r="BR37" s="64">
        <f>IF($BO$1=FALSE,IF(ISNUMBER(SEARCH($BM$2,planning!I41,3)),$BM$1,0),0)</f>
        <v>0</v>
      </c>
      <c r="BS37" s="64">
        <f>IF($BO$1=FALSE,IF(ISNUMBER(SEARCH($BM$2,planning!J41,3)),$BM$1,0),0)</f>
        <v>0</v>
      </c>
      <c r="BU37" s="64">
        <f>IF($BW$1=FALSE,IF(ISNUMBER(SEARCH($BU$2,planning!D41,3)),$BU$1,0),0)</f>
        <v>0</v>
      </c>
      <c r="BV37" s="64">
        <f>IF($BW$1=FALSE,IF(ISNUMBER(SEARCH($BU$2,planning!E41,3)),$BU$1,0),0)</f>
        <v>0</v>
      </c>
      <c r="BW37" s="64">
        <f>IF($BW$1=FALSE,IF(ISNUMBER(SEARCH($BU$2,planning!F41,3)),$BU$1,0),0)</f>
        <v>0</v>
      </c>
      <c r="BX37" s="64">
        <f>IF($BW$1=FALSE,IF(ISNUMBER(SEARCH($BU$2,planning!G41,3)),$BU$1,0),0)</f>
        <v>0</v>
      </c>
      <c r="BY37" s="64">
        <f>IF($BW$1=FALSE,IF(ISNUMBER(SEARCH($BU$2,planning!H41,3)),$BU$1,0),0)</f>
        <v>0</v>
      </c>
      <c r="BZ37" s="64">
        <f>IF($BW$1=FALSE,IF(ISNUMBER(SEARCH($BU$2,planning!I41,3)),$BU$1,0),0)</f>
        <v>0</v>
      </c>
      <c r="CA37" s="64">
        <f>IF($BW$1=FALSE,IF(ISNUMBER(SEARCH($BU$2,planning!J41,3)),$BU$1,0),0)</f>
        <v>0</v>
      </c>
      <c r="CC37" s="64">
        <f>IF($CE$1=FALSE,IF(ISNUMBER(SEARCH($CC$2,planning!D41,3)),$CC$1,0),0)</f>
        <v>0</v>
      </c>
      <c r="CD37" s="64">
        <f>IF($CE$1=FALSE,IF(ISNUMBER(SEARCH($CC$2,planning!E41,3)),$CC$1,0),0)</f>
        <v>0</v>
      </c>
      <c r="CE37" s="64">
        <f>IF($CE$1=FALSE,IF(ISNUMBER(SEARCH($CC$2,planning!F41,3)),$CC$1,0),0)</f>
        <v>0</v>
      </c>
      <c r="CF37" s="64">
        <f>IF($CE$1=FALSE,IF(ISNUMBER(SEARCH($CC$2,planning!G41,3)),$CC$1,0),0)</f>
        <v>0</v>
      </c>
      <c r="CG37" s="64">
        <f>IF($CE$1=FALSE,IF(ISNUMBER(SEARCH($CC$2,planning!H41,3)),$CC$1,0),0)</f>
        <v>0</v>
      </c>
      <c r="CH37" s="64">
        <f>IF($CE$1=FALSE,IF(ISNUMBER(SEARCH($CC$2,planning!I41,3)),$CC$1,0),0)</f>
        <v>0</v>
      </c>
      <c r="CI37" s="64">
        <f>IF($CE$1=FALSE,IF(ISNUMBER(SEARCH($CC$2,planning!J41,3)),$CC$1,0),0)</f>
        <v>0</v>
      </c>
    </row>
    <row r="38" spans="1:87" ht="15.75" thickBot="1" x14ac:dyDescent="0.3">
      <c r="A38" s="64">
        <f>IF($C$1=FALSE,IF(ISNUMBER(SEARCH($A$2,planning!D42,3)),$A$1,0),0)</f>
        <v>0</v>
      </c>
      <c r="B38" s="64">
        <f>IF($C$1=FALSE,IF(ISNUMBER(SEARCH($A$2,planning!E42,3)),$A$1,0),0)</f>
        <v>0</v>
      </c>
      <c r="C38" s="64">
        <f>IF($C$1=FALSE,IF(ISNUMBER(SEARCH($A$2,planning!F42,3)),$A$1,0),0)</f>
        <v>0</v>
      </c>
      <c r="D38" s="64">
        <f>IF($C$1=FALSE,IF(ISNUMBER(SEARCH($A$2,planning!G42,3)),$A$1,0),0)</f>
        <v>0</v>
      </c>
      <c r="E38" s="64">
        <f>IF($C$1=FALSE,IF(ISNUMBER(SEARCH($A$2,planning!H42,3)),$A$1,0),0)</f>
        <v>0</v>
      </c>
      <c r="F38" s="64">
        <f>IF($C$1=FALSE,IF(ISNUMBER(SEARCH($A$2,planning!I42,3)),$A$1,0),0)</f>
        <v>0</v>
      </c>
      <c r="G38" s="64">
        <f>IF($C$1=FALSE,IF(ISNUMBER(SEARCH($A$2,planning!J42,3)),$A$1,0),0)</f>
        <v>0</v>
      </c>
      <c r="I38" s="199">
        <f>IFERROR(INDEX('FM-DT'!$Z$13:$Z$24,              IF(A38+Q38+Y38+AG38+AO38+AW38+BE38+BM38+BU38+CC38&lt;11,A38+Q38+Y38+AG38+AO38+AW38+BE38+BM38+BU38+CC38,11)+1),0)</f>
        <v>2</v>
      </c>
      <c r="J38" s="199">
        <f>IFERROR(INDEX('FM-DT'!$Z$13:$Z$24,              IF(B38+R38+Z38+AH38+AP38+AX38+BF38+BN38+BV38+CD38&lt;11,B38+R38+Z38+AH38+AP38+AX38+BF38+BN38+BV38+CD38,11)+1),0)</f>
        <v>2</v>
      </c>
      <c r="K38" s="199">
        <f>IFERROR(INDEX('FM-DT'!$Z$13:$Z$24,              IF(C38+S38+AA38+AI38+AQ38+AY38+BG38+BO38+BW38+CE38&lt;11,C38+S38+AA38+AI38+AQ38+AY38+BG38+BO38+BW38+CE38,11)+1),0)</f>
        <v>2</v>
      </c>
      <c r="L38" s="199">
        <f>IFERROR(INDEX('FM-DT'!$Z$13:$Z$24,              IF(D38+T38+AB38+AJ38+AR38+AZ38+BH38+BP38+BX38+CF38&lt;11,D38+T38+AB38+AJ38+AR38+AZ38+BH38+BP38+BX38+CF38,11)+1),0)</f>
        <v>2</v>
      </c>
      <c r="M38" s="199">
        <f>IFERROR(INDEX('FM-DT'!$Z$13:$Z$24,              IF(E38+U38+AC38+AK38+AS38+BA38+BI38+BQ38+BY38+CG38&lt;11,E38+U38+AC38+AK38+AS38+BA38+BI38+BQ38+BY38+CG38,11)+1),0)</f>
        <v>2</v>
      </c>
      <c r="N38" s="199">
        <f>IFERROR(INDEX('FM-DT'!$Z$13:$Z$24,              IF(F38+V38+AD38+AL38+AT38+BB38+BJ38+BR38+BZ38+CH38&lt;11,F38+V38+AD38+AL38+AT38+BB38+BJ38+BR38+BZ38+CH38,11)+1),0)</f>
        <v>2</v>
      </c>
      <c r="O38" s="199">
        <f>IFERROR(INDEX('FM-DT'!$Z$13:$Z$24,              IF(G38+W38+AE38+AM38+AU38+BC38+BK38+BS38+CA38+CI38&lt;11,G38+W38+AE38+AM38+AU38+BC38+BK38+BS38+CA38+CI38,11)+1),0)</f>
        <v>2</v>
      </c>
      <c r="Q38" s="64">
        <f>IF($S$1=FALSE,IF(ISNUMBER(SEARCH($Q$2,planning!D42,3)),$Q$1,0),0)</f>
        <v>0</v>
      </c>
      <c r="R38" s="64">
        <f>IF($S$1=FALSE,IF(ISNUMBER(SEARCH($Q$2,planning!E42,3)),$Q$1,0),0)</f>
        <v>0</v>
      </c>
      <c r="S38" s="64">
        <f>IF($S$1=FALSE,IF(ISNUMBER(SEARCH($Q$2,planning!F42,3)),$Q$1,0),0)</f>
        <v>0</v>
      </c>
      <c r="T38" s="64">
        <f>IF($S$1=FALSE,IF(ISNUMBER(SEARCH($Q$2,planning!G42,3)),$Q$1,0),0)</f>
        <v>0</v>
      </c>
      <c r="U38" s="64">
        <f>IF($S$1=FALSE,IF(ISNUMBER(SEARCH($Q$2,planning!H42,3)),$Q$1,0),0)</f>
        <v>0</v>
      </c>
      <c r="V38" s="64">
        <f>IF($S$1=FALSE,IF(ISNUMBER(SEARCH($Q$2,planning!I42,3)),$Q$1,0),0)</f>
        <v>0</v>
      </c>
      <c r="W38" s="64">
        <f>IF($S$1=FALSE,IF(ISNUMBER(SEARCH($Q$2,planning!J42,3)),$Q$1,0),0)</f>
        <v>0</v>
      </c>
      <c r="Y38" s="64">
        <f>IF($AA$1=FALSE,IF(ISNUMBER(SEARCH($Y$2,planning!D42,3)),$Y$1,0),0)</f>
        <v>0</v>
      </c>
      <c r="Z38" s="64">
        <f>IF($AA$1=FALSE,IF(ISNUMBER(SEARCH($Y$2,planning!E42,3)),$Y$1,0),0)</f>
        <v>0</v>
      </c>
      <c r="AA38" s="64">
        <f>IF($AA$1=FALSE,IF(ISNUMBER(SEARCH($Y$2,planning!F42,3)),$Y$1,0),0)</f>
        <v>0</v>
      </c>
      <c r="AB38" s="64">
        <f>IF($AA$1=FALSE,IF(ISNUMBER(SEARCH($Y$2,planning!G42,3)),$Y$1,0),0)</f>
        <v>0</v>
      </c>
      <c r="AC38" s="64">
        <f>IF($AA$1=FALSE,IF(ISNUMBER(SEARCH($Y$2,planning!H42,3)),$Y$1,0),0)</f>
        <v>0</v>
      </c>
      <c r="AD38" s="64">
        <f>IF($AA$1=FALSE,IF(ISNUMBER(SEARCH($Y$2,planning!I42,3)),$Y$1,0),0)</f>
        <v>0</v>
      </c>
      <c r="AE38" s="64">
        <f>IF($AA$1=FALSE,IF(ISNUMBER(SEARCH($Y$2,planning!J42,3)),$Y$1,0),0)</f>
        <v>0</v>
      </c>
      <c r="AG38" s="64">
        <f>IF($AI$1=FALSE,IF(ISNUMBER(SEARCH($AG$2,planning!D42,3)),$AG$1,0),0)</f>
        <v>0</v>
      </c>
      <c r="AH38" s="64">
        <f>IF($AI$1=FALSE,IF(ISNUMBER(SEARCH($AG$2,planning!E42,3)),$AG$1,0),0)</f>
        <v>0</v>
      </c>
      <c r="AI38" s="64">
        <f>IF($AI$1=FALSE,IF(ISNUMBER(SEARCH($AG$2,planning!F42,3)),$AG$1,0),0)</f>
        <v>0</v>
      </c>
      <c r="AJ38" s="64">
        <f>IF($AI$1=FALSE,IF(ISNUMBER(SEARCH($AG$2,planning!G42,3)),$AG$1,0),0)</f>
        <v>0</v>
      </c>
      <c r="AK38" s="64">
        <f>IF($AI$1=FALSE,IF(ISNUMBER(SEARCH($AG$2,planning!H42,3)),$AG$1,0),0)</f>
        <v>0</v>
      </c>
      <c r="AL38" s="64">
        <f>IF($AI$1=FALSE,IF(ISNUMBER(SEARCH($AG$2,planning!I42,3)),$AG$1,0),0)</f>
        <v>0</v>
      </c>
      <c r="AM38" s="64">
        <f>IF($AI$1=FALSE,IF(ISNUMBER(SEARCH($AG$2,planning!J42,3)),$AG$1,0),0)</f>
        <v>0</v>
      </c>
      <c r="AO38" s="64">
        <f>IF($AQ$1=FALSE,IF(ISNUMBER(SEARCH($AO$2,planning!D42,3)),$AO$1,0),0)</f>
        <v>0</v>
      </c>
      <c r="AP38" s="64">
        <f>IF($AQ$1=FALSE,IF(ISNUMBER(SEARCH($AO$2,planning!E42,3)),$AO$1,0),0)</f>
        <v>0</v>
      </c>
      <c r="AQ38" s="64">
        <f>IF($AQ$1=FALSE,IF(ISNUMBER(SEARCH($AO$2,planning!F42,3)),$AO$1,0),0)</f>
        <v>0</v>
      </c>
      <c r="AR38" s="64">
        <f>IF($AQ$1=FALSE,IF(ISNUMBER(SEARCH($AO$2,planning!G42,3)),$AO$1,0),0)</f>
        <v>0</v>
      </c>
      <c r="AS38" s="64">
        <f>IF($AQ$1=FALSE,IF(ISNUMBER(SEARCH($AO$2,planning!H42,3)),$AO$1,0),0)</f>
        <v>0</v>
      </c>
      <c r="AT38" s="64">
        <f>IF($AQ$1=FALSE,IF(ISNUMBER(SEARCH($AO$2,planning!I42,3)),$AO$1,0),0)</f>
        <v>0</v>
      </c>
      <c r="AU38" s="64">
        <f>IF($AQ$1=FALSE,IF(ISNUMBER(SEARCH($AO$2,planning!J42,3)),$AO$1,0),0)</f>
        <v>0</v>
      </c>
      <c r="AW38" s="64">
        <f>IF($AY$1=FALSE,IF(ISNUMBER(SEARCH($AW$2,planning!D42,3)),$AW$1,0),0)</f>
        <v>0</v>
      </c>
      <c r="AX38" s="64">
        <f>IF($AY$1=FALSE,IF(ISNUMBER(SEARCH($AW$2,planning!E42,3)),$AW$1,0),0)</f>
        <v>0</v>
      </c>
      <c r="AY38" s="64">
        <f>IF($AY$1=FALSE,IF(ISNUMBER(SEARCH($AW$2,planning!F42,3)),$AW$1,0),0)</f>
        <v>0</v>
      </c>
      <c r="AZ38" s="64">
        <f>IF($AY$1=FALSE,IF(ISNUMBER(SEARCH($AW$2,planning!G42,3)),$AW$1,0),0)</f>
        <v>0</v>
      </c>
      <c r="BA38" s="64">
        <f>IF($AY$1=FALSE,IF(ISNUMBER(SEARCH($AW$2,planning!H42,3)),$AW$1,0),0)</f>
        <v>0</v>
      </c>
      <c r="BB38" s="64">
        <f>IF($AY$1=FALSE,IF(ISNUMBER(SEARCH($AW$2,planning!I42,3)),$AW$1,0),0)</f>
        <v>0</v>
      </c>
      <c r="BC38" s="64">
        <f>IF($AY$1=FALSE,IF(ISNUMBER(SEARCH($AW$2,planning!J42,3)),$AW$1,0),0)</f>
        <v>0</v>
      </c>
      <c r="BE38" s="64">
        <f>IF($BG$1=FALSE,IF(ISNUMBER(SEARCH($BE$2,planning!D42,3)),$BE$1,0),0)</f>
        <v>0</v>
      </c>
      <c r="BF38" s="64">
        <f>IF($BG$1=FALSE,IF(ISNUMBER(SEARCH($BE$2,planning!E42,3)),$BE$1,0),0)</f>
        <v>0</v>
      </c>
      <c r="BG38" s="64">
        <f>IF($BG$1=FALSE,IF(ISNUMBER(SEARCH($BE$2,planning!F42,3)),$BE$1,0),0)</f>
        <v>0</v>
      </c>
      <c r="BH38" s="64">
        <f>IF($BG$1=FALSE,IF(ISNUMBER(SEARCH($BE$2,planning!G42,3)),$BE$1,0),0)</f>
        <v>0</v>
      </c>
      <c r="BI38" s="64">
        <f>IF($BG$1=FALSE,IF(ISNUMBER(SEARCH($BE$2,planning!H42,3)),$BE$1,0),0)</f>
        <v>0</v>
      </c>
      <c r="BJ38" s="64">
        <f>IF($BG$1=FALSE,IF(ISNUMBER(SEARCH($BE$2,planning!I42,3)),$BE$1,0),0)</f>
        <v>0</v>
      </c>
      <c r="BK38" s="64">
        <f>IF($BG$1=FALSE,IF(ISNUMBER(SEARCH($BE$2,planning!J42,3)),$BE$1,0),0)</f>
        <v>0</v>
      </c>
      <c r="BM38" s="64">
        <f>IF($BO$1=FALSE,IF(ISNUMBER(SEARCH($BM$2,planning!D42,3)),$BM$1,0),0)</f>
        <v>0</v>
      </c>
      <c r="BN38" s="64">
        <f>IF($BO$1=FALSE,IF(ISNUMBER(SEARCH($BM$2,planning!E42,3)),$BM$1,0),0)</f>
        <v>0</v>
      </c>
      <c r="BO38" s="64">
        <f>IF($BO$1=FALSE,IF(ISNUMBER(SEARCH($BM$2,planning!F42,3)),$BM$1,0),0)</f>
        <v>0</v>
      </c>
      <c r="BP38" s="64">
        <f>IF($BO$1=FALSE,IF(ISNUMBER(SEARCH($BM$2,planning!G42,3)),$BM$1,0),0)</f>
        <v>0</v>
      </c>
      <c r="BQ38" s="64">
        <f>IF($BO$1=FALSE,IF(ISNUMBER(SEARCH($BM$2,planning!H42,3)),$BM$1,0),0)</f>
        <v>0</v>
      </c>
      <c r="BR38" s="64">
        <f>IF($BO$1=FALSE,IF(ISNUMBER(SEARCH($BM$2,planning!I42,3)),$BM$1,0),0)</f>
        <v>0</v>
      </c>
      <c r="BS38" s="64">
        <f>IF($BO$1=FALSE,IF(ISNUMBER(SEARCH($BM$2,planning!J42,3)),$BM$1,0),0)</f>
        <v>0</v>
      </c>
      <c r="BU38" s="64">
        <f>IF($BW$1=FALSE,IF(ISNUMBER(SEARCH($BU$2,planning!D42,3)),$BU$1,0),0)</f>
        <v>0</v>
      </c>
      <c r="BV38" s="64">
        <f>IF($BW$1=FALSE,IF(ISNUMBER(SEARCH($BU$2,planning!E42,3)),$BU$1,0),0)</f>
        <v>0</v>
      </c>
      <c r="BW38" s="64">
        <f>IF($BW$1=FALSE,IF(ISNUMBER(SEARCH($BU$2,planning!F42,3)),$BU$1,0),0)</f>
        <v>0</v>
      </c>
      <c r="BX38" s="64">
        <f>IF($BW$1=FALSE,IF(ISNUMBER(SEARCH($BU$2,planning!G42,3)),$BU$1,0),0)</f>
        <v>0</v>
      </c>
      <c r="BY38" s="64">
        <f>IF($BW$1=FALSE,IF(ISNUMBER(SEARCH($BU$2,planning!H42,3)),$BU$1,0),0)</f>
        <v>0</v>
      </c>
      <c r="BZ38" s="64">
        <f>IF($BW$1=FALSE,IF(ISNUMBER(SEARCH($BU$2,planning!I42,3)),$BU$1,0),0)</f>
        <v>0</v>
      </c>
      <c r="CA38" s="64">
        <f>IF($BW$1=FALSE,IF(ISNUMBER(SEARCH($BU$2,planning!J42,3)),$BU$1,0),0)</f>
        <v>0</v>
      </c>
      <c r="CC38" s="64">
        <f>IF($CE$1=FALSE,IF(ISNUMBER(SEARCH($CC$2,planning!D42,3)),$CC$1,0),0)</f>
        <v>0</v>
      </c>
      <c r="CD38" s="64">
        <f>IF($CE$1=FALSE,IF(ISNUMBER(SEARCH($CC$2,planning!E42,3)),$CC$1,0),0)</f>
        <v>0</v>
      </c>
      <c r="CE38" s="64">
        <f>IF($CE$1=FALSE,IF(ISNUMBER(SEARCH($CC$2,planning!F42,3)),$CC$1,0),0)</f>
        <v>0</v>
      </c>
      <c r="CF38" s="64">
        <f>IF($CE$1=FALSE,IF(ISNUMBER(SEARCH($CC$2,planning!G42,3)),$CC$1,0),0)</f>
        <v>0</v>
      </c>
      <c r="CG38" s="64">
        <f>IF($CE$1=FALSE,IF(ISNUMBER(SEARCH($CC$2,planning!H42,3)),$CC$1,0),0)</f>
        <v>0</v>
      </c>
      <c r="CH38" s="64">
        <f>IF($CE$1=FALSE,IF(ISNUMBER(SEARCH($CC$2,planning!I42,3)),$CC$1,0),0)</f>
        <v>0</v>
      </c>
      <c r="CI38" s="64">
        <f>IF($CE$1=FALSE,IF(ISNUMBER(SEARCH($CC$2,planning!J42,3)),$CC$1,0),0)</f>
        <v>0</v>
      </c>
    </row>
    <row r="39" spans="1:87" ht="15.75" thickBot="1" x14ac:dyDescent="0.3">
      <c r="A39" s="64">
        <f>IF($C$1=FALSE,IF(ISNUMBER(SEARCH($A$2,planning!D43,3)),$A$1,0),0)</f>
        <v>0</v>
      </c>
      <c r="B39" s="64">
        <f>IF($C$1=FALSE,IF(ISNUMBER(SEARCH($A$2,planning!E43,3)),$A$1,0),0)</f>
        <v>0</v>
      </c>
      <c r="C39" s="64">
        <f>IF($C$1=FALSE,IF(ISNUMBER(SEARCH($A$2,planning!F43,3)),$A$1,0),0)</f>
        <v>0</v>
      </c>
      <c r="D39" s="64">
        <f>IF($C$1=FALSE,IF(ISNUMBER(SEARCH($A$2,planning!G43,3)),$A$1,0),0)</f>
        <v>0</v>
      </c>
      <c r="E39" s="64">
        <f>IF($C$1=FALSE,IF(ISNUMBER(SEARCH($A$2,planning!H43,3)),$A$1,0),0)</f>
        <v>0</v>
      </c>
      <c r="F39" s="64">
        <f>IF($C$1=FALSE,IF(ISNUMBER(SEARCH($A$2,planning!I43,3)),$A$1,0),0)</f>
        <v>0</v>
      </c>
      <c r="G39" s="64">
        <f>IF($C$1=FALSE,IF(ISNUMBER(SEARCH($A$2,planning!J43,3)),$A$1,0),0)</f>
        <v>0</v>
      </c>
      <c r="I39" s="199">
        <f>IFERROR(INDEX('FM-DT'!$Z$13:$Z$24,              IF(A39+Q39+Y39+AG39+AO39+AW39+BE39+BM39+BU39+CC39&lt;11,A39+Q39+Y39+AG39+AO39+AW39+BE39+BM39+BU39+CC39,11)+1),0)</f>
        <v>2</v>
      </c>
      <c r="J39" s="199">
        <f>IFERROR(INDEX('FM-DT'!$Z$13:$Z$24,              IF(B39+R39+Z39+AH39+AP39+AX39+BF39+BN39+BV39+CD39&lt;11,B39+R39+Z39+AH39+AP39+AX39+BF39+BN39+BV39+CD39,11)+1),0)</f>
        <v>2</v>
      </c>
      <c r="K39" s="199">
        <f>IFERROR(INDEX('FM-DT'!$Z$13:$Z$24,              IF(C39+S39+AA39+AI39+AQ39+AY39+BG39+BO39+BW39+CE39&lt;11,C39+S39+AA39+AI39+AQ39+AY39+BG39+BO39+BW39+CE39,11)+1),0)</f>
        <v>2</v>
      </c>
      <c r="L39" s="199">
        <f>IFERROR(INDEX('FM-DT'!$Z$13:$Z$24,              IF(D39+T39+AB39+AJ39+AR39+AZ39+BH39+BP39+BX39+CF39&lt;11,D39+T39+AB39+AJ39+AR39+AZ39+BH39+BP39+BX39+CF39,11)+1),0)</f>
        <v>2</v>
      </c>
      <c r="M39" s="199">
        <f>IFERROR(INDEX('FM-DT'!$Z$13:$Z$24,              IF(E39+U39+AC39+AK39+AS39+BA39+BI39+BQ39+BY39+CG39&lt;11,E39+U39+AC39+AK39+AS39+BA39+BI39+BQ39+BY39+CG39,11)+1),0)</f>
        <v>2</v>
      </c>
      <c r="N39" s="199">
        <f>IFERROR(INDEX('FM-DT'!$Z$13:$Z$24,              IF(F39+V39+AD39+AL39+AT39+BB39+BJ39+BR39+BZ39+CH39&lt;11,F39+V39+AD39+AL39+AT39+BB39+BJ39+BR39+BZ39+CH39,11)+1),0)</f>
        <v>2</v>
      </c>
      <c r="O39" s="199">
        <f>IFERROR(INDEX('FM-DT'!$Z$13:$Z$24,              IF(G39+W39+AE39+AM39+AU39+BC39+BK39+BS39+CA39+CI39&lt;11,G39+W39+AE39+AM39+AU39+BC39+BK39+BS39+CA39+CI39,11)+1),0)</f>
        <v>2</v>
      </c>
      <c r="Q39" s="64">
        <f>IF($S$1=FALSE,IF(ISNUMBER(SEARCH($Q$2,planning!D43,3)),$Q$1,0),0)</f>
        <v>0</v>
      </c>
      <c r="R39" s="64">
        <f>IF($S$1=FALSE,IF(ISNUMBER(SEARCH($Q$2,planning!E43,3)),$Q$1,0),0)</f>
        <v>0</v>
      </c>
      <c r="S39" s="64">
        <f>IF($S$1=FALSE,IF(ISNUMBER(SEARCH($Q$2,planning!F43,3)),$Q$1,0),0)</f>
        <v>0</v>
      </c>
      <c r="T39" s="64">
        <f>IF($S$1=FALSE,IF(ISNUMBER(SEARCH($Q$2,planning!G43,3)),$Q$1,0),0)</f>
        <v>0</v>
      </c>
      <c r="U39" s="64">
        <f>IF($S$1=FALSE,IF(ISNUMBER(SEARCH($Q$2,planning!H43,3)),$Q$1,0),0)</f>
        <v>0</v>
      </c>
      <c r="V39" s="64">
        <f>IF($S$1=FALSE,IF(ISNUMBER(SEARCH($Q$2,planning!I43,3)),$Q$1,0),0)</f>
        <v>0</v>
      </c>
      <c r="W39" s="64">
        <f>IF($S$1=FALSE,IF(ISNUMBER(SEARCH($Q$2,planning!J43,3)),$Q$1,0),0)</f>
        <v>0</v>
      </c>
      <c r="Y39" s="64">
        <f>IF($AA$1=FALSE,IF(ISNUMBER(SEARCH($Y$2,planning!D43,3)),$Y$1,0),0)</f>
        <v>0</v>
      </c>
      <c r="Z39" s="64">
        <f>IF($AA$1=FALSE,IF(ISNUMBER(SEARCH($Y$2,planning!E43,3)),$Y$1,0),0)</f>
        <v>0</v>
      </c>
      <c r="AA39" s="64">
        <f>IF($AA$1=FALSE,IF(ISNUMBER(SEARCH($Y$2,planning!F43,3)),$Y$1,0),0)</f>
        <v>0</v>
      </c>
      <c r="AB39" s="64">
        <f>IF($AA$1=FALSE,IF(ISNUMBER(SEARCH($Y$2,planning!G43,3)),$Y$1,0),0)</f>
        <v>0</v>
      </c>
      <c r="AC39" s="64">
        <f>IF($AA$1=FALSE,IF(ISNUMBER(SEARCH($Y$2,planning!H43,3)),$Y$1,0),0)</f>
        <v>0</v>
      </c>
      <c r="AD39" s="64">
        <f>IF($AA$1=FALSE,IF(ISNUMBER(SEARCH($Y$2,planning!I43,3)),$Y$1,0),0)</f>
        <v>0</v>
      </c>
      <c r="AE39" s="64">
        <f>IF($AA$1=FALSE,IF(ISNUMBER(SEARCH($Y$2,planning!J43,3)),$Y$1,0),0)</f>
        <v>0</v>
      </c>
      <c r="AG39" s="64">
        <f>IF($AI$1=FALSE,IF(ISNUMBER(SEARCH($AG$2,planning!D43,3)),$AG$1,0),0)</f>
        <v>0</v>
      </c>
      <c r="AH39" s="64">
        <f>IF($AI$1=FALSE,IF(ISNUMBER(SEARCH($AG$2,planning!E43,3)),$AG$1,0),0)</f>
        <v>0</v>
      </c>
      <c r="AI39" s="64">
        <f>IF($AI$1=FALSE,IF(ISNUMBER(SEARCH($AG$2,planning!F43,3)),$AG$1,0),0)</f>
        <v>0</v>
      </c>
      <c r="AJ39" s="64">
        <f>IF($AI$1=FALSE,IF(ISNUMBER(SEARCH($AG$2,planning!G43,3)),$AG$1,0),0)</f>
        <v>0</v>
      </c>
      <c r="AK39" s="64">
        <f>IF($AI$1=FALSE,IF(ISNUMBER(SEARCH($AG$2,planning!H43,3)),$AG$1,0),0)</f>
        <v>0</v>
      </c>
      <c r="AL39" s="64">
        <f>IF($AI$1=FALSE,IF(ISNUMBER(SEARCH($AG$2,planning!I43,3)),$AG$1,0),0)</f>
        <v>0</v>
      </c>
      <c r="AM39" s="64">
        <f>IF($AI$1=FALSE,IF(ISNUMBER(SEARCH($AG$2,planning!J43,3)),$AG$1,0),0)</f>
        <v>0</v>
      </c>
      <c r="AO39" s="64">
        <f>IF($AQ$1=FALSE,IF(ISNUMBER(SEARCH($AO$2,planning!D43,3)),$AO$1,0),0)</f>
        <v>0</v>
      </c>
      <c r="AP39" s="64">
        <f>IF($AQ$1=FALSE,IF(ISNUMBER(SEARCH($AO$2,planning!E43,3)),$AO$1,0),0)</f>
        <v>0</v>
      </c>
      <c r="AQ39" s="64">
        <f>IF($AQ$1=FALSE,IF(ISNUMBER(SEARCH($AO$2,planning!F43,3)),$AO$1,0),0)</f>
        <v>0</v>
      </c>
      <c r="AR39" s="64">
        <f>IF($AQ$1=FALSE,IF(ISNUMBER(SEARCH($AO$2,planning!G43,3)),$AO$1,0),0)</f>
        <v>0</v>
      </c>
      <c r="AS39" s="64">
        <f>IF($AQ$1=FALSE,IF(ISNUMBER(SEARCH($AO$2,planning!H43,3)),$AO$1,0),0)</f>
        <v>0</v>
      </c>
      <c r="AT39" s="64">
        <f>IF($AQ$1=FALSE,IF(ISNUMBER(SEARCH($AO$2,planning!I43,3)),$AO$1,0),0)</f>
        <v>0</v>
      </c>
      <c r="AU39" s="64">
        <f>IF($AQ$1=FALSE,IF(ISNUMBER(SEARCH($AO$2,planning!J43,3)),$AO$1,0),0)</f>
        <v>0</v>
      </c>
      <c r="AW39" s="64">
        <f>IF($AY$1=FALSE,IF(ISNUMBER(SEARCH($AW$2,planning!D43,3)),$AW$1,0),0)</f>
        <v>0</v>
      </c>
      <c r="AX39" s="64">
        <f>IF($AY$1=FALSE,IF(ISNUMBER(SEARCH($AW$2,planning!E43,3)),$AW$1,0),0)</f>
        <v>0</v>
      </c>
      <c r="AY39" s="64">
        <f>IF($AY$1=FALSE,IF(ISNUMBER(SEARCH($AW$2,planning!F43,3)),$AW$1,0),0)</f>
        <v>0</v>
      </c>
      <c r="AZ39" s="64">
        <f>IF($AY$1=FALSE,IF(ISNUMBER(SEARCH($AW$2,planning!G43,3)),$AW$1,0),0)</f>
        <v>0</v>
      </c>
      <c r="BA39" s="64">
        <f>IF($AY$1=FALSE,IF(ISNUMBER(SEARCH($AW$2,planning!H43,3)),$AW$1,0),0)</f>
        <v>0</v>
      </c>
      <c r="BB39" s="64">
        <f>IF($AY$1=FALSE,IF(ISNUMBER(SEARCH($AW$2,planning!I43,3)),$AW$1,0),0)</f>
        <v>0</v>
      </c>
      <c r="BC39" s="64">
        <f>IF($AY$1=FALSE,IF(ISNUMBER(SEARCH($AW$2,planning!J43,3)),$AW$1,0),0)</f>
        <v>0</v>
      </c>
      <c r="BE39" s="64">
        <f>IF($BG$1=FALSE,IF(ISNUMBER(SEARCH($BE$2,planning!D43,3)),$BE$1,0),0)</f>
        <v>0</v>
      </c>
      <c r="BF39" s="64">
        <f>IF($BG$1=FALSE,IF(ISNUMBER(SEARCH($BE$2,planning!E43,3)),$BE$1,0),0)</f>
        <v>0</v>
      </c>
      <c r="BG39" s="64">
        <f>IF($BG$1=FALSE,IF(ISNUMBER(SEARCH($BE$2,planning!F43,3)),$BE$1,0),0)</f>
        <v>0</v>
      </c>
      <c r="BH39" s="64">
        <f>IF($BG$1=FALSE,IF(ISNUMBER(SEARCH($BE$2,planning!G43,3)),$BE$1,0),0)</f>
        <v>0</v>
      </c>
      <c r="BI39" s="64">
        <f>IF($BG$1=FALSE,IF(ISNUMBER(SEARCH($BE$2,planning!H43,3)),$BE$1,0),0)</f>
        <v>0</v>
      </c>
      <c r="BJ39" s="64">
        <f>IF($BG$1=FALSE,IF(ISNUMBER(SEARCH($BE$2,planning!I43,3)),$BE$1,0),0)</f>
        <v>0</v>
      </c>
      <c r="BK39" s="64">
        <f>IF($BG$1=FALSE,IF(ISNUMBER(SEARCH($BE$2,planning!J43,3)),$BE$1,0),0)</f>
        <v>0</v>
      </c>
      <c r="BM39" s="64">
        <f>IF($BO$1=FALSE,IF(ISNUMBER(SEARCH($BM$2,planning!D43,3)),$BM$1,0),0)</f>
        <v>0</v>
      </c>
      <c r="BN39" s="64">
        <f>IF($BO$1=FALSE,IF(ISNUMBER(SEARCH($BM$2,planning!E43,3)),$BM$1,0),0)</f>
        <v>0</v>
      </c>
      <c r="BO39" s="64">
        <f>IF($BO$1=FALSE,IF(ISNUMBER(SEARCH($BM$2,planning!F43,3)),$BM$1,0),0)</f>
        <v>0</v>
      </c>
      <c r="BP39" s="64">
        <f>IF($BO$1=FALSE,IF(ISNUMBER(SEARCH($BM$2,planning!G43,3)),$BM$1,0),0)</f>
        <v>0</v>
      </c>
      <c r="BQ39" s="64">
        <f>IF($BO$1=FALSE,IF(ISNUMBER(SEARCH($BM$2,planning!H43,3)),$BM$1,0),0)</f>
        <v>0</v>
      </c>
      <c r="BR39" s="64">
        <f>IF($BO$1=FALSE,IF(ISNUMBER(SEARCH($BM$2,planning!I43,3)),$BM$1,0),0)</f>
        <v>0</v>
      </c>
      <c r="BS39" s="64">
        <f>IF($BO$1=FALSE,IF(ISNUMBER(SEARCH($BM$2,planning!J43,3)),$BM$1,0),0)</f>
        <v>0</v>
      </c>
      <c r="BU39" s="64">
        <f>IF($BW$1=FALSE,IF(ISNUMBER(SEARCH($BU$2,planning!D43,3)),$BU$1,0),0)</f>
        <v>0</v>
      </c>
      <c r="BV39" s="64">
        <f>IF($BW$1=FALSE,IF(ISNUMBER(SEARCH($BU$2,planning!E43,3)),$BU$1,0),0)</f>
        <v>0</v>
      </c>
      <c r="BW39" s="64">
        <f>IF($BW$1=FALSE,IF(ISNUMBER(SEARCH($BU$2,planning!F43,3)),$BU$1,0),0)</f>
        <v>0</v>
      </c>
      <c r="BX39" s="64">
        <f>IF($BW$1=FALSE,IF(ISNUMBER(SEARCH($BU$2,planning!G43,3)),$BU$1,0),0)</f>
        <v>0</v>
      </c>
      <c r="BY39" s="64">
        <f>IF($BW$1=FALSE,IF(ISNUMBER(SEARCH($BU$2,planning!H43,3)),$BU$1,0),0)</f>
        <v>0</v>
      </c>
      <c r="BZ39" s="64">
        <f>IF($BW$1=FALSE,IF(ISNUMBER(SEARCH($BU$2,planning!I43,3)),$BU$1,0),0)</f>
        <v>0</v>
      </c>
      <c r="CA39" s="64">
        <f>IF($BW$1=FALSE,IF(ISNUMBER(SEARCH($BU$2,planning!J43,3)),$BU$1,0),0)</f>
        <v>0</v>
      </c>
      <c r="CC39" s="64">
        <f>IF($CE$1=FALSE,IF(ISNUMBER(SEARCH($CC$2,planning!D43,3)),$CC$1,0),0)</f>
        <v>0</v>
      </c>
      <c r="CD39" s="64">
        <f>IF($CE$1=FALSE,IF(ISNUMBER(SEARCH($CC$2,planning!E43,3)),$CC$1,0),0)</f>
        <v>0</v>
      </c>
      <c r="CE39" s="64">
        <f>IF($CE$1=FALSE,IF(ISNUMBER(SEARCH($CC$2,planning!F43,3)),$CC$1,0),0)</f>
        <v>0</v>
      </c>
      <c r="CF39" s="64">
        <f>IF($CE$1=FALSE,IF(ISNUMBER(SEARCH($CC$2,planning!G43,3)),$CC$1,0),0)</f>
        <v>0</v>
      </c>
      <c r="CG39" s="64">
        <f>IF($CE$1=FALSE,IF(ISNUMBER(SEARCH($CC$2,planning!H43,3)),$CC$1,0),0)</f>
        <v>0</v>
      </c>
      <c r="CH39" s="64">
        <f>IF($CE$1=FALSE,IF(ISNUMBER(SEARCH($CC$2,planning!I43,3)),$CC$1,0),0)</f>
        <v>0</v>
      </c>
      <c r="CI39" s="64">
        <f>IF($CE$1=FALSE,IF(ISNUMBER(SEARCH($CC$2,planning!J43,3)),$CC$1,0),0)</f>
        <v>0</v>
      </c>
    </row>
  </sheetData>
  <conditionalFormatting sqref="Q5:W39 I5:O39">
    <cfRule type="expression" dxfId="12" priority="10">
      <formula>I5=1</formula>
    </cfRule>
  </conditionalFormatting>
  <conditionalFormatting sqref="Y5:AE39">
    <cfRule type="expression" dxfId="11" priority="9">
      <formula>Y5=1</formula>
    </cfRule>
  </conditionalFormatting>
  <conditionalFormatting sqref="AG5:AM39">
    <cfRule type="expression" dxfId="10" priority="8">
      <formula>AG5=1</formula>
    </cfRule>
  </conditionalFormatting>
  <conditionalFormatting sqref="AO5:AU39">
    <cfRule type="expression" dxfId="9" priority="7">
      <formula>AO5=1</formula>
    </cfRule>
  </conditionalFormatting>
  <conditionalFormatting sqref="AW5:BC39">
    <cfRule type="expression" dxfId="8" priority="5">
      <formula>AW5=1</formula>
    </cfRule>
  </conditionalFormatting>
  <conditionalFormatting sqref="BE5:BK39">
    <cfRule type="expression" dxfId="7" priority="4">
      <formula>BE5=1</formula>
    </cfRule>
  </conditionalFormatting>
  <conditionalFormatting sqref="BM5:BS39">
    <cfRule type="expression" dxfId="6" priority="3">
      <formula>BM5=1</formula>
    </cfRule>
  </conditionalFormatting>
  <conditionalFormatting sqref="BU5:CA39">
    <cfRule type="expression" dxfId="5" priority="2">
      <formula>BU5=1</formula>
    </cfRule>
  </conditionalFormatting>
  <conditionalFormatting sqref="CC5:CI39">
    <cfRule type="expression" dxfId="4" priority="1">
      <formula>CC5=1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L235"/>
  <sheetViews>
    <sheetView zoomScale="85" zoomScaleNormal="85" workbookViewId="0">
      <selection activeCell="Q28" sqref="Q28"/>
    </sheetView>
  </sheetViews>
  <sheetFormatPr baseColWidth="10" defaultColWidth="7.42578125" defaultRowHeight="15" x14ac:dyDescent="0.25"/>
  <cols>
    <col min="3" max="9" width="6.140625" customWidth="1"/>
    <col min="10" max="11" width="1.5703125" hidden="1" customWidth="1"/>
    <col min="14" max="21" width="7.7109375" customWidth="1"/>
    <col min="22" max="28" width="4.28515625" customWidth="1"/>
    <col min="29" max="31" width="7.7109375" customWidth="1"/>
    <col min="32" max="38" width="10" customWidth="1"/>
  </cols>
  <sheetData>
    <row r="1" spans="1:38" x14ac:dyDescent="0.25">
      <c r="A1" t="s">
        <v>642</v>
      </c>
      <c r="C1">
        <f>M6</f>
        <v>10</v>
      </c>
      <c r="E1" s="178">
        <f>COUNT(planning!B:B)</f>
        <v>2</v>
      </c>
      <c r="L1" t="s">
        <v>23</v>
      </c>
      <c r="M1" s="12" t="s">
        <v>36</v>
      </c>
      <c r="N1" s="14">
        <f ca="1">COUNT(L:L)</f>
        <v>0</v>
      </c>
      <c r="O1">
        <f>INDEX(Agents!A:A,tableau!M6)</f>
        <v>0</v>
      </c>
      <c r="Q1">
        <v>43415</v>
      </c>
      <c r="T1" t="s">
        <v>864</v>
      </c>
      <c r="W1" t="s">
        <v>868</v>
      </c>
      <c r="AB1" t="s">
        <v>173</v>
      </c>
      <c r="AC1">
        <f>COLUMN()</f>
        <v>29</v>
      </c>
      <c r="AD1">
        <f>COLUMN()</f>
        <v>30</v>
      </c>
      <c r="AE1">
        <f>COLUMN()</f>
        <v>31</v>
      </c>
      <c r="AF1">
        <f>COLUMN()</f>
        <v>32</v>
      </c>
      <c r="AG1">
        <f>COLUMN()</f>
        <v>33</v>
      </c>
      <c r="AH1">
        <f>COLUMN()</f>
        <v>34</v>
      </c>
      <c r="AI1">
        <f>COLUMN()</f>
        <v>35</v>
      </c>
      <c r="AJ1">
        <f>COLUMN()</f>
        <v>36</v>
      </c>
      <c r="AK1">
        <f>COLUMN()</f>
        <v>37</v>
      </c>
      <c r="AL1">
        <f>COLUMN()</f>
        <v>38</v>
      </c>
    </row>
    <row r="2" spans="1:38" x14ac:dyDescent="0.25">
      <c r="A2">
        <f>COUNT(planning!C:C)+7</f>
        <v>20</v>
      </c>
      <c r="L2" t="s">
        <v>23</v>
      </c>
      <c r="W2">
        <f>COUNT(planning!C:C)+7</f>
        <v>20</v>
      </c>
    </row>
    <row r="3" spans="1:38" x14ac:dyDescent="0.25">
      <c r="C3" t="s">
        <v>24</v>
      </c>
      <c r="L3" t="s">
        <v>23</v>
      </c>
    </row>
    <row r="4" spans="1:38" x14ac:dyDescent="0.25">
      <c r="L4" t="s">
        <v>23</v>
      </c>
      <c r="N4" s="11" t="s">
        <v>25</v>
      </c>
      <c r="O4" s="11" t="s">
        <v>26</v>
      </c>
      <c r="P4" s="11" t="s">
        <v>27</v>
      </c>
      <c r="Q4" s="11" t="s">
        <v>28</v>
      </c>
      <c r="R4" s="11" t="s">
        <v>29</v>
      </c>
      <c r="S4" s="11" t="s">
        <v>30</v>
      </c>
      <c r="T4" s="11" t="s">
        <v>31</v>
      </c>
      <c r="V4" s="11" t="s">
        <v>25</v>
      </c>
      <c r="W4" s="11" t="s">
        <v>26</v>
      </c>
      <c r="X4" s="11" t="s">
        <v>27</v>
      </c>
      <c r="Y4" s="11" t="s">
        <v>28</v>
      </c>
      <c r="Z4" s="11" t="s">
        <v>29</v>
      </c>
      <c r="AA4" s="11" t="s">
        <v>30</v>
      </c>
      <c r="AB4" s="11" t="s">
        <v>31</v>
      </c>
      <c r="AF4" s="7" t="str">
        <f t="shared" ref="AF4:AL5" si="0">V4</f>
        <v>J1</v>
      </c>
      <c r="AG4" s="7" t="str">
        <f t="shared" si="0"/>
        <v>J2</v>
      </c>
      <c r="AH4" s="7" t="str">
        <f t="shared" si="0"/>
        <v>J3</v>
      </c>
      <c r="AI4" s="7" t="str">
        <f t="shared" si="0"/>
        <v>J4</v>
      </c>
      <c r="AJ4" s="7" t="str">
        <f t="shared" si="0"/>
        <v>J5</v>
      </c>
      <c r="AK4" s="7" t="str">
        <f t="shared" si="0"/>
        <v>J6</v>
      </c>
      <c r="AL4" s="7" t="str">
        <f t="shared" si="0"/>
        <v>J7</v>
      </c>
    </row>
    <row r="5" spans="1:38" x14ac:dyDescent="0.25">
      <c r="B5" s="9" t="s">
        <v>32</v>
      </c>
      <c r="C5" s="11" t="str">
        <f t="shared" ref="C5:I5" si="1">N4</f>
        <v>J1</v>
      </c>
      <c r="D5" s="11" t="str">
        <f t="shared" si="1"/>
        <v>J2</v>
      </c>
      <c r="E5" s="11" t="str">
        <f t="shared" si="1"/>
        <v>J3</v>
      </c>
      <c r="F5" s="11" t="str">
        <f t="shared" si="1"/>
        <v>J4</v>
      </c>
      <c r="G5" s="11" t="str">
        <f t="shared" si="1"/>
        <v>J5</v>
      </c>
      <c r="H5" s="11" t="str">
        <f t="shared" si="1"/>
        <v>J6</v>
      </c>
      <c r="I5" s="11" t="str">
        <f t="shared" si="1"/>
        <v>J7</v>
      </c>
      <c r="L5" t="s">
        <v>34</v>
      </c>
      <c r="M5" s="12" t="s">
        <v>37</v>
      </c>
      <c r="N5" s="151">
        <f>'jour semaine'!D8</f>
        <v>43465</v>
      </c>
      <c r="O5" s="152">
        <f t="shared" ref="O5:T5" si="2">N5+1</f>
        <v>43466</v>
      </c>
      <c r="P5" s="152">
        <f t="shared" si="2"/>
        <v>43467</v>
      </c>
      <c r="Q5" s="152">
        <f t="shared" si="2"/>
        <v>43468</v>
      </c>
      <c r="R5" s="152">
        <f t="shared" si="2"/>
        <v>43469</v>
      </c>
      <c r="S5" s="152">
        <f t="shared" si="2"/>
        <v>43470</v>
      </c>
      <c r="T5" s="152">
        <f t="shared" si="2"/>
        <v>43471</v>
      </c>
      <c r="U5" s="152"/>
      <c r="V5" s="152">
        <f>N5</f>
        <v>43465</v>
      </c>
      <c r="W5" s="152">
        <f t="shared" ref="W5:AB5" si="3">O5</f>
        <v>43466</v>
      </c>
      <c r="X5" s="152">
        <f t="shared" si="3"/>
        <v>43467</v>
      </c>
      <c r="Y5" s="152">
        <f t="shared" si="3"/>
        <v>43468</v>
      </c>
      <c r="Z5" s="152">
        <f t="shared" si="3"/>
        <v>43469</v>
      </c>
      <c r="AA5" s="152">
        <f t="shared" si="3"/>
        <v>43470</v>
      </c>
      <c r="AB5" s="152">
        <f t="shared" si="3"/>
        <v>43471</v>
      </c>
      <c r="AC5" s="152"/>
      <c r="AF5" s="152">
        <f t="shared" si="0"/>
        <v>43465</v>
      </c>
      <c r="AG5" s="152">
        <f t="shared" si="0"/>
        <v>43466</v>
      </c>
      <c r="AH5" s="152">
        <f t="shared" si="0"/>
        <v>43467</v>
      </c>
      <c r="AI5" s="152">
        <f t="shared" si="0"/>
        <v>43468</v>
      </c>
      <c r="AJ5" s="152">
        <f t="shared" si="0"/>
        <v>43469</v>
      </c>
      <c r="AK5" s="152">
        <f t="shared" si="0"/>
        <v>43470</v>
      </c>
      <c r="AL5" s="152">
        <f t="shared" si="0"/>
        <v>43471</v>
      </c>
    </row>
    <row r="6" spans="1:38" x14ac:dyDescent="0.25">
      <c r="B6">
        <v>1</v>
      </c>
      <c r="C6" s="10">
        <f>IFERROR(SMALL(Bdd!S:S,tableau!$B6),"")</f>
        <v>24</v>
      </c>
      <c r="D6" s="10">
        <f>IFERROR(SMALL(Bdd!T:T,tableau!$B6),"")</f>
        <v>27</v>
      </c>
      <c r="E6" s="10">
        <f>IFERROR(SMALL(Bdd!U:U,tableau!$B6),"")</f>
        <v>27</v>
      </c>
      <c r="F6" s="10">
        <f>IFERROR(SMALL(Bdd!V:V,tableau!$B6),"")</f>
        <v>27</v>
      </c>
      <c r="G6" s="10">
        <f>IFERROR(SMALL(Bdd!W:W,tableau!$B6),"")</f>
        <v>27</v>
      </c>
      <c r="H6" s="10" t="str">
        <f>IFERROR(SMALL(Bdd!X:X,tableau!$B6),"")</f>
        <v/>
      </c>
      <c r="I6" s="10" t="str">
        <f>IFERROR(SMALL(Bdd!Y:Y,tableau!$B6),"")</f>
        <v/>
      </c>
      <c r="L6" t="str">
        <f ca="1">IF(COUNT(V6:AB6)=0,"",1)</f>
        <v/>
      </c>
      <c r="M6" s="13">
        <v>10</v>
      </c>
      <c r="N6" s="8" t="str">
        <f ca="1">IF(IFERROR(                  MATCH(1,                             OFFSET(Bdd!$AC$1,C6-1,tableau!$M6,,),0),"")="","",C6)</f>
        <v/>
      </c>
      <c r="O6" s="8" t="str">
        <f ca="1">IF(IFERROR(                  MATCH(1,                             OFFSET(Bdd!$AC$1,D6-1,tableau!$M6,,),0),"")="","",D6)</f>
        <v/>
      </c>
      <c r="P6" s="8" t="str">
        <f ca="1">IF(IFERROR(                  MATCH(1,                             OFFSET(Bdd!$AC$1,E6-1,tableau!$M6,,),0),"")="","",E6)</f>
        <v/>
      </c>
      <c r="Q6" s="8" t="str">
        <f ca="1">IF(IFERROR(                  MATCH(1,                             OFFSET(Bdd!$AC$1,F6-1,tableau!$M6,,),0),"")="","",F6)</f>
        <v/>
      </c>
      <c r="R6" s="8" t="str">
        <f ca="1">IF(IFERROR(                  MATCH(1,                             OFFSET(Bdd!$AC$1,G6-1,tableau!$M6,,),0),"")="","",G6)</f>
        <v/>
      </c>
      <c r="S6" s="8" t="str">
        <f ca="1">IF(IFERROR(                  MATCH(1,                             OFFSET(Bdd!$AC$1,H6-1,tableau!$M6,,),0),"")="","",H6)</f>
        <v/>
      </c>
      <c r="T6" s="8" t="str">
        <f ca="1">IF(IFERROR(                  MATCH(1,                             OFFSET(Bdd!$AC$1,I6-1,tableau!$M6,,),0),"")="","",I6)</f>
        <v/>
      </c>
      <c r="U6">
        <f>M6</f>
        <v>10</v>
      </c>
      <c r="V6" s="8" t="str">
        <f ca="1">IFERROR(SMALL(N$6:N$38,$B6),"")</f>
        <v/>
      </c>
      <c r="W6" s="8" t="str">
        <f t="shared" ref="W6:AB21" ca="1" si="4">IFERROR(SMALL(O$6:O$38,$B6),"")</f>
        <v/>
      </c>
      <c r="X6" s="8" t="str">
        <f t="shared" ca="1" si="4"/>
        <v/>
      </c>
      <c r="Y6" s="8" t="str">
        <f t="shared" ca="1" si="4"/>
        <v/>
      </c>
      <c r="Z6" s="8" t="str">
        <f t="shared" ca="1" si="4"/>
        <v/>
      </c>
      <c r="AA6" s="8" t="str">
        <f t="shared" ca="1" si="4"/>
        <v/>
      </c>
      <c r="AB6" s="8" t="str">
        <f t="shared" ca="1" si="4"/>
        <v/>
      </c>
      <c r="AC6">
        <f>IF(AE6&lt;&gt;AE5,INDEX(Agents!AC:AC,AE6),"")</f>
        <v>0</v>
      </c>
      <c r="AD6">
        <f ca="1">IF(COUNTA(AF6:AL6)&gt;0,ROW(),"")</f>
        <v>6</v>
      </c>
      <c r="AE6">
        <f>$C$1</f>
        <v>10</v>
      </c>
      <c r="AF6" s="8" t="str">
        <f ca="1">IFERROR("[ " &amp;INDEX(Bdd!$AX:$AX,tableau!V6)&amp;"] "&amp;  INDEX(Bdd!$AY:$AY,tableau!V6),"")</f>
        <v/>
      </c>
      <c r="AG6" s="8" t="str">
        <f ca="1">IFERROR("[ " &amp;INDEX(Bdd!$AX:$AX,tableau!W6)&amp;"] "&amp;  INDEX(Bdd!$AY:$AY,tableau!W6),"")</f>
        <v/>
      </c>
      <c r="AH6" s="8" t="str">
        <f ca="1">IFERROR("[ " &amp;INDEX(Bdd!$AX:$AX,tableau!X6)&amp;"] "&amp;  INDEX(Bdd!$AY:$AY,tableau!X6),"")</f>
        <v/>
      </c>
      <c r="AI6" s="8" t="str">
        <f ca="1">IFERROR("[ " &amp;INDEX(Bdd!$AX:$AX,tableau!Y6)&amp;"] "&amp;  INDEX(Bdd!$AY:$AY,tableau!Y6),"")</f>
        <v/>
      </c>
      <c r="AJ6" s="8" t="str">
        <f ca="1">IFERROR("[ " &amp;INDEX(Bdd!$AX:$AX,tableau!Z6)&amp;"] "&amp;  INDEX(Bdd!$AY:$AY,tableau!Z6),"")</f>
        <v/>
      </c>
      <c r="AK6" s="8" t="str">
        <f ca="1">IFERROR("[ " &amp;INDEX(Bdd!$AX:$AX,tableau!AA6)&amp;"] "&amp;  INDEX(Bdd!$AY:$AY,tableau!AA6),"")</f>
        <v/>
      </c>
      <c r="AL6" s="8" t="str">
        <f ca="1">IFERROR("[ " &amp;INDEX(Bdd!$AX:$AX,tableau!AB6)&amp;"] "&amp;  INDEX(Bdd!$AY:$AY,tableau!AB6),"")</f>
        <v/>
      </c>
    </row>
    <row r="7" spans="1:38" x14ac:dyDescent="0.25">
      <c r="B7">
        <v>2</v>
      </c>
      <c r="C7" s="10">
        <f>IFERROR(SMALL(Bdd!S:S,tableau!$B7),"")</f>
        <v>25</v>
      </c>
      <c r="D7" s="10">
        <f>IFERROR(SMALL(Bdd!T:T,tableau!$B7),"")</f>
        <v>30</v>
      </c>
      <c r="E7" s="10">
        <f>IFERROR(SMALL(Bdd!U:U,tableau!$B7),"")</f>
        <v>30</v>
      </c>
      <c r="F7" s="10">
        <f>IFERROR(SMALL(Bdd!V:V,tableau!$B7),"")</f>
        <v>35</v>
      </c>
      <c r="G7" s="10">
        <f>IFERROR(SMALL(Bdd!W:W,tableau!$B7),"")</f>
        <v>36</v>
      </c>
      <c r="H7" s="10" t="str">
        <f>IFERROR(SMALL(Bdd!X:X,tableau!$B7),"")</f>
        <v/>
      </c>
      <c r="I7" s="10" t="str">
        <f>IFERROR(SMALL(Bdd!Y:Y,tableau!$B7),"")</f>
        <v/>
      </c>
      <c r="L7" t="str">
        <f t="shared" ref="L7:L19" ca="1" si="5">IF(COUNT(V7:AB7)=0,"",1)</f>
        <v/>
      </c>
      <c r="M7" s="9">
        <f t="shared" ref="M7:M38" si="6">M6</f>
        <v>10</v>
      </c>
      <c r="N7" s="8" t="str">
        <f ca="1">IF(IFERROR(                  MATCH(1,                             OFFSET(Bdd!$AC$1,C7-1,tableau!$M7,,),0),"")="","",C7)</f>
        <v/>
      </c>
      <c r="O7" s="8" t="str">
        <f ca="1">IF(IFERROR(                  MATCH(1,                             OFFSET(Bdd!$AC$1,D7-1,tableau!$M7,,),0),"")="","",D7)</f>
        <v/>
      </c>
      <c r="P7" s="8" t="str">
        <f ca="1">IF(IFERROR(                  MATCH(1,                             OFFSET(Bdd!$AC$1,E7-1,tableau!$M7,,),0),"")="","",E7)</f>
        <v/>
      </c>
      <c r="Q7" s="8" t="str">
        <f ca="1">IF(IFERROR(                  MATCH(1,                             OFFSET(Bdd!$AC$1,F7-1,tableau!$M7,,),0),"")="","",F7)</f>
        <v/>
      </c>
      <c r="R7" s="8" t="str">
        <f ca="1">IF(IFERROR(                  MATCH(1,                             OFFSET(Bdd!$AC$1,G7-1,tableau!$M7,,),0),"")="","",G7)</f>
        <v/>
      </c>
      <c r="S7" s="8" t="str">
        <f ca="1">IF(IFERROR(                  MATCH(1,                             OFFSET(Bdd!$AC$1,H7-1,tableau!$M7,,),0),"")="","",H7)</f>
        <v/>
      </c>
      <c r="T7" s="8" t="str">
        <f ca="1">IF(IFERROR(                  MATCH(1,                             OFFSET(Bdd!$AC$1,I7-1,tableau!$M7,,),0),"")="","",I7)</f>
        <v/>
      </c>
      <c r="U7">
        <f t="shared" ref="U7:U38" si="7">M7</f>
        <v>10</v>
      </c>
      <c r="V7" s="8" t="str">
        <f t="shared" ref="V7:V38" ca="1" si="8">IFERROR(SMALL(N$6:N$38,$B7),"")</f>
        <v/>
      </c>
      <c r="W7" s="8" t="str">
        <f t="shared" ca="1" si="4"/>
        <v/>
      </c>
      <c r="X7" s="8" t="str">
        <f t="shared" ca="1" si="4"/>
        <v/>
      </c>
      <c r="Y7" s="8" t="str">
        <f t="shared" ca="1" si="4"/>
        <v/>
      </c>
      <c r="Z7" s="8" t="str">
        <f t="shared" ca="1" si="4"/>
        <v/>
      </c>
      <c r="AA7" s="8" t="str">
        <f t="shared" ca="1" si="4"/>
        <v/>
      </c>
      <c r="AB7" s="8" t="str">
        <f t="shared" ca="1" si="4"/>
        <v/>
      </c>
      <c r="AC7" t="str">
        <f>IF(AE7&lt;&gt;AE6,INDEX(Agents!AC:AC,AE7),"")</f>
        <v/>
      </c>
      <c r="AD7">
        <f t="shared" ref="AD7:AD38" ca="1" si="9">IF(COUNTA(AF7:AL7)&gt;0,ROW(),"")</f>
        <v>7</v>
      </c>
      <c r="AE7">
        <f t="shared" ref="AE7:AE38" si="10">$C$1</f>
        <v>10</v>
      </c>
      <c r="AF7" s="8" t="str">
        <f ca="1">IFERROR("[ " &amp;INDEX(Bdd!$AX:$AX,tableau!V7)&amp;"] "&amp;  INDEX(Bdd!$AY:$AY,tableau!V7),"")</f>
        <v/>
      </c>
      <c r="AG7" s="8" t="str">
        <f ca="1">IFERROR("[ " &amp;INDEX(Bdd!$AX:$AX,tableau!W7)&amp;"] "&amp;  INDEX(Bdd!$AY:$AY,tableau!W7),"")</f>
        <v/>
      </c>
      <c r="AH7" s="8" t="str">
        <f ca="1">IFERROR("[ " &amp;INDEX(Bdd!$AX:$AX,tableau!X7)&amp;"] "&amp;  INDEX(Bdd!$AY:$AY,tableau!X7),"")</f>
        <v/>
      </c>
      <c r="AI7" s="8" t="str">
        <f ca="1">IFERROR("[ " &amp;INDEX(Bdd!$AX:$AX,tableau!Y7)&amp;"] "&amp;  INDEX(Bdd!$AY:$AY,tableau!Y7),"")</f>
        <v/>
      </c>
      <c r="AJ7" s="8" t="str">
        <f ca="1">IFERROR("[ " &amp;INDEX(Bdd!$AX:$AX,tableau!Z7)&amp;"] "&amp;  INDEX(Bdd!$AY:$AY,tableau!Z7),"")</f>
        <v/>
      </c>
      <c r="AK7" s="8" t="str">
        <f ca="1">IFERROR("[ " &amp;INDEX(Bdd!$AX:$AX,tableau!AA7)&amp;"] "&amp;  INDEX(Bdd!$AY:$AY,tableau!AA7),"")</f>
        <v/>
      </c>
      <c r="AL7" s="8" t="str">
        <f ca="1">IFERROR("[ " &amp;INDEX(Bdd!$AX:$AX,tableau!AB7)&amp;"] "&amp;  INDEX(Bdd!$AY:$AY,tableau!AB7),"")</f>
        <v/>
      </c>
    </row>
    <row r="8" spans="1:38" x14ac:dyDescent="0.25">
      <c r="B8">
        <v>3</v>
      </c>
      <c r="C8" s="10">
        <f>IFERROR(SMALL(Bdd!S:S,tableau!$B8),"")</f>
        <v>27</v>
      </c>
      <c r="D8" s="10" t="str">
        <f>IFERROR(SMALL(Bdd!T:T,tableau!$B8),"")</f>
        <v/>
      </c>
      <c r="E8" s="10">
        <f>IFERROR(SMALL(Bdd!U:U,tableau!$B8),"")</f>
        <v>31</v>
      </c>
      <c r="F8" s="10" t="str">
        <f>IFERROR(SMALL(Bdd!V:V,tableau!$B8),"")</f>
        <v/>
      </c>
      <c r="G8" s="10" t="str">
        <f>IFERROR(SMALL(Bdd!W:W,tableau!$B8),"")</f>
        <v/>
      </c>
      <c r="H8" s="10" t="str">
        <f>IFERROR(SMALL(Bdd!X:X,tableau!$B8),"")</f>
        <v/>
      </c>
      <c r="I8" s="10" t="str">
        <f>IFERROR(SMALL(Bdd!Y:Y,tableau!$B8),"")</f>
        <v/>
      </c>
      <c r="L8" t="str">
        <f t="shared" ca="1" si="5"/>
        <v/>
      </c>
      <c r="M8" s="9">
        <f t="shared" si="6"/>
        <v>10</v>
      </c>
      <c r="N8" s="8" t="str">
        <f ca="1">IF(IFERROR(                  MATCH(1,                             OFFSET(Bdd!$AC$1,C8-1,tableau!$M8,,),0),"")="","",C8)</f>
        <v/>
      </c>
      <c r="O8" s="8" t="str">
        <f ca="1">IF(IFERROR(                  MATCH(1,                             OFFSET(Bdd!$AC$1,D8-1,tableau!$M8,,),0),"")="","",D8)</f>
        <v/>
      </c>
      <c r="P8" s="8" t="str">
        <f ca="1">IF(IFERROR(                  MATCH(1,                             OFFSET(Bdd!$AC$1,E8-1,tableau!$M8,,),0),"")="","",E8)</f>
        <v/>
      </c>
      <c r="Q8" s="8" t="str">
        <f ca="1">IF(IFERROR(                  MATCH(1,                             OFFSET(Bdd!$AC$1,F8-1,tableau!$M8,,),0),"")="","",F8)</f>
        <v/>
      </c>
      <c r="R8" s="8" t="str">
        <f ca="1">IF(IFERROR(                  MATCH(1,                             OFFSET(Bdd!$AC$1,G8-1,tableau!$M8,,),0),"")="","",G8)</f>
        <v/>
      </c>
      <c r="S8" s="8" t="str">
        <f ca="1">IF(IFERROR(                  MATCH(1,                             OFFSET(Bdd!$AC$1,H8-1,tableau!$M8,,),0),"")="","",H8)</f>
        <v/>
      </c>
      <c r="T8" s="8" t="str">
        <f ca="1">IF(IFERROR(                  MATCH(1,                             OFFSET(Bdd!$AC$1,I8-1,tableau!$M8,,),0),"")="","",I8)</f>
        <v/>
      </c>
      <c r="U8">
        <f t="shared" si="7"/>
        <v>10</v>
      </c>
      <c r="V8" s="8" t="str">
        <f t="shared" ca="1" si="8"/>
        <v/>
      </c>
      <c r="W8" s="8" t="str">
        <f t="shared" ca="1" si="4"/>
        <v/>
      </c>
      <c r="X8" s="8" t="str">
        <f t="shared" ca="1" si="4"/>
        <v/>
      </c>
      <c r="Y8" s="8" t="str">
        <f t="shared" ca="1" si="4"/>
        <v/>
      </c>
      <c r="Z8" s="8" t="str">
        <f t="shared" ca="1" si="4"/>
        <v/>
      </c>
      <c r="AA8" s="8" t="str">
        <f t="shared" ca="1" si="4"/>
        <v/>
      </c>
      <c r="AB8" s="8" t="str">
        <f t="shared" ca="1" si="4"/>
        <v/>
      </c>
      <c r="AC8" t="str">
        <f>IF(AE8&lt;&gt;AE7,INDEX(Agents!AC:AC,AE8),"")</f>
        <v/>
      </c>
      <c r="AD8">
        <f t="shared" ca="1" si="9"/>
        <v>8</v>
      </c>
      <c r="AE8">
        <f t="shared" si="10"/>
        <v>10</v>
      </c>
      <c r="AF8" s="8" t="str">
        <f ca="1">IFERROR("[ " &amp;INDEX(Bdd!$AX:$AX,tableau!V8)&amp;"] "&amp;  INDEX(Bdd!$AY:$AY,tableau!V8),"")</f>
        <v/>
      </c>
      <c r="AG8" s="8" t="str">
        <f ca="1">IFERROR("[ " &amp;INDEX(Bdd!$AX:$AX,tableau!W8)&amp;"] "&amp;  INDEX(Bdd!$AY:$AY,tableau!W8),"")</f>
        <v/>
      </c>
      <c r="AH8" s="8" t="str">
        <f ca="1">IFERROR("[ " &amp;INDEX(Bdd!$AX:$AX,tableau!X8)&amp;"] "&amp;  INDEX(Bdd!$AY:$AY,tableau!X8),"")</f>
        <v/>
      </c>
      <c r="AI8" s="8" t="str">
        <f ca="1">IFERROR("[ " &amp;INDEX(Bdd!$AX:$AX,tableau!Y8)&amp;"] "&amp;  INDEX(Bdd!$AY:$AY,tableau!Y8),"")</f>
        <v/>
      </c>
      <c r="AJ8" s="8" t="str">
        <f ca="1">IFERROR("[ " &amp;INDEX(Bdd!$AX:$AX,tableau!Z8)&amp;"] "&amp;  INDEX(Bdd!$AY:$AY,tableau!Z8),"")</f>
        <v/>
      </c>
      <c r="AK8" s="8" t="str">
        <f ca="1">IFERROR("[ " &amp;INDEX(Bdd!$AX:$AX,tableau!AA8)&amp;"] "&amp;  INDEX(Bdd!$AY:$AY,tableau!AA8),"")</f>
        <v/>
      </c>
      <c r="AL8" s="8" t="str">
        <f ca="1">IFERROR("[ " &amp;INDEX(Bdd!$AX:$AX,tableau!AB8)&amp;"] "&amp;  INDEX(Bdd!$AY:$AY,tableau!AB8),"")</f>
        <v/>
      </c>
    </row>
    <row r="9" spans="1:38" x14ac:dyDescent="0.25">
      <c r="B9">
        <v>4</v>
      </c>
      <c r="C9" s="10">
        <f>IFERROR(SMALL(Bdd!S:S,tableau!$B9),"")</f>
        <v>30</v>
      </c>
      <c r="D9" s="10" t="str">
        <f>IFERROR(SMALL(Bdd!T:T,tableau!$B9),"")</f>
        <v/>
      </c>
      <c r="E9" s="10">
        <f>IFERROR(SMALL(Bdd!U:U,tableau!$B9),"")</f>
        <v>32</v>
      </c>
      <c r="F9" s="10" t="str">
        <f>IFERROR(SMALL(Bdd!V:V,tableau!$B9),"")</f>
        <v/>
      </c>
      <c r="G9" s="10" t="str">
        <f>IFERROR(SMALL(Bdd!W:W,tableau!$B9),"")</f>
        <v/>
      </c>
      <c r="H9" s="10" t="str">
        <f>IFERROR(SMALL(Bdd!X:X,tableau!$B9),"")</f>
        <v/>
      </c>
      <c r="I9" s="10" t="str">
        <f>IFERROR(SMALL(Bdd!Y:Y,tableau!$B9),"")</f>
        <v/>
      </c>
      <c r="L9" t="str">
        <f t="shared" ca="1" si="5"/>
        <v/>
      </c>
      <c r="M9" s="9">
        <f t="shared" si="6"/>
        <v>10</v>
      </c>
      <c r="N9" s="8" t="str">
        <f ca="1">IF(IFERROR(                  MATCH(1,                             OFFSET(Bdd!$AC$1,C9-1,tableau!$M9,,),0),"")="","",C9)</f>
        <v/>
      </c>
      <c r="O9" s="8" t="str">
        <f ca="1">IF(IFERROR(                  MATCH(1,                             OFFSET(Bdd!$AC$1,D9-1,tableau!$M9,,),0),"")="","",D9)</f>
        <v/>
      </c>
      <c r="P9" s="8" t="str">
        <f ca="1">IF(IFERROR(                  MATCH(1,                             OFFSET(Bdd!$AC$1,E9-1,tableau!$M9,,),0),"")="","",E9)</f>
        <v/>
      </c>
      <c r="Q9" s="8" t="str">
        <f ca="1">IF(IFERROR(                  MATCH(1,                             OFFSET(Bdd!$AC$1,F9-1,tableau!$M9,,),0),"")="","",F9)</f>
        <v/>
      </c>
      <c r="R9" s="8" t="str">
        <f ca="1">IF(IFERROR(                  MATCH(1,                             OFFSET(Bdd!$AC$1,G9-1,tableau!$M9,,),0),"")="","",G9)</f>
        <v/>
      </c>
      <c r="S9" s="8" t="str">
        <f ca="1">IF(IFERROR(                  MATCH(1,                             OFFSET(Bdd!$AC$1,H9-1,tableau!$M9,,),0),"")="","",H9)</f>
        <v/>
      </c>
      <c r="T9" s="8" t="str">
        <f ca="1">IF(IFERROR(                  MATCH(1,                             OFFSET(Bdd!$AC$1,I9-1,tableau!$M9,,),0),"")="","",I9)</f>
        <v/>
      </c>
      <c r="U9">
        <f t="shared" si="7"/>
        <v>10</v>
      </c>
      <c r="V9" s="8" t="str">
        <f t="shared" ca="1" si="8"/>
        <v/>
      </c>
      <c r="W9" s="8" t="str">
        <f t="shared" ca="1" si="4"/>
        <v/>
      </c>
      <c r="X9" s="8" t="str">
        <f t="shared" ca="1" si="4"/>
        <v/>
      </c>
      <c r="Y9" s="8" t="str">
        <f t="shared" ca="1" si="4"/>
        <v/>
      </c>
      <c r="Z9" s="8" t="str">
        <f t="shared" ca="1" si="4"/>
        <v/>
      </c>
      <c r="AA9" s="8" t="str">
        <f t="shared" ca="1" si="4"/>
        <v/>
      </c>
      <c r="AB9" s="8" t="str">
        <f t="shared" ca="1" si="4"/>
        <v/>
      </c>
      <c r="AC9" t="str">
        <f>IF(AE9&lt;&gt;AE8,INDEX(Agents!AC:AC,AE9),"")</f>
        <v/>
      </c>
      <c r="AD9">
        <f t="shared" ca="1" si="9"/>
        <v>9</v>
      </c>
      <c r="AE9">
        <f t="shared" si="10"/>
        <v>10</v>
      </c>
      <c r="AF9" s="8" t="str">
        <f ca="1">IFERROR("[ " &amp;INDEX(Bdd!$AX:$AX,tableau!V9)&amp;"] "&amp;  INDEX(Bdd!$AY:$AY,tableau!V9),"")</f>
        <v/>
      </c>
      <c r="AG9" s="8" t="str">
        <f ca="1">IFERROR("[ " &amp;INDEX(Bdd!$AX:$AX,tableau!W9)&amp;"] "&amp;  INDEX(Bdd!$AY:$AY,tableau!W9),"")</f>
        <v/>
      </c>
      <c r="AH9" s="8" t="str">
        <f ca="1">IFERROR("[ " &amp;INDEX(Bdd!$AX:$AX,tableau!X9)&amp;"] "&amp;  INDEX(Bdd!$AY:$AY,tableau!X9),"")</f>
        <v/>
      </c>
      <c r="AI9" s="8" t="str">
        <f ca="1">IFERROR("[ " &amp;INDEX(Bdd!$AX:$AX,tableau!Y9)&amp;"] "&amp;  INDEX(Bdd!$AY:$AY,tableau!Y9),"")</f>
        <v/>
      </c>
      <c r="AJ9" s="8" t="str">
        <f ca="1">IFERROR("[ " &amp;INDEX(Bdd!$AX:$AX,tableau!Z9)&amp;"] "&amp;  INDEX(Bdd!$AY:$AY,tableau!Z9),"")</f>
        <v/>
      </c>
      <c r="AK9" s="8" t="str">
        <f ca="1">IFERROR("[ " &amp;INDEX(Bdd!$AX:$AX,tableau!AA9)&amp;"] "&amp;  INDEX(Bdd!$AY:$AY,tableau!AA9),"")</f>
        <v/>
      </c>
      <c r="AL9" s="8" t="str">
        <f ca="1">IFERROR("[ " &amp;INDEX(Bdd!$AX:$AX,tableau!AB9)&amp;"] "&amp;  INDEX(Bdd!$AY:$AY,tableau!AB9),"")</f>
        <v/>
      </c>
    </row>
    <row r="10" spans="1:38" x14ac:dyDescent="0.25">
      <c r="B10">
        <v>5</v>
      </c>
      <c r="C10" s="10" t="str">
        <f>IFERROR(SMALL(Bdd!S:S,tableau!$B10),"")</f>
        <v/>
      </c>
      <c r="D10" s="10" t="str">
        <f>IFERROR(SMALL(Bdd!T:T,tableau!$B10),"")</f>
        <v/>
      </c>
      <c r="E10" s="10">
        <f>IFERROR(SMALL(Bdd!U:U,tableau!$B10),"")</f>
        <v>33</v>
      </c>
      <c r="F10" s="10" t="str">
        <f>IFERROR(SMALL(Bdd!V:V,tableau!$B10),"")</f>
        <v/>
      </c>
      <c r="G10" s="10" t="str">
        <f>IFERROR(SMALL(Bdd!W:W,tableau!$B10),"")</f>
        <v/>
      </c>
      <c r="H10" s="10" t="str">
        <f>IFERROR(SMALL(Bdd!X:X,tableau!$B10),"")</f>
        <v/>
      </c>
      <c r="I10" s="10" t="str">
        <f>IFERROR(SMALL(Bdd!Y:Y,tableau!$B10),"")</f>
        <v/>
      </c>
      <c r="L10" t="str">
        <f t="shared" ca="1" si="5"/>
        <v/>
      </c>
      <c r="M10" s="9">
        <f t="shared" si="6"/>
        <v>10</v>
      </c>
      <c r="N10" s="8" t="str">
        <f ca="1">IF(IFERROR(                  MATCH(1,                             OFFSET(Bdd!$AC$1,C10-1,tableau!$M10,,),0),"")="","",C10)</f>
        <v/>
      </c>
      <c r="O10" s="8" t="str">
        <f ca="1">IF(IFERROR(                  MATCH(1,                             OFFSET(Bdd!$AC$1,D10-1,tableau!$M10,,),0),"")="","",D10)</f>
        <v/>
      </c>
      <c r="P10" s="8" t="str">
        <f ca="1">IF(IFERROR(                  MATCH(1,                             OFFSET(Bdd!$AC$1,E10-1,tableau!$M10,,),0),"")="","",E10)</f>
        <v/>
      </c>
      <c r="Q10" s="8" t="str">
        <f ca="1">IF(IFERROR(                  MATCH(1,                             OFFSET(Bdd!$AC$1,F10-1,tableau!$M10,,),0),"")="","",F10)</f>
        <v/>
      </c>
      <c r="R10" s="8" t="str">
        <f ca="1">IF(IFERROR(                  MATCH(1,                             OFFSET(Bdd!$AC$1,G10-1,tableau!$M10,,),0),"")="","",G10)</f>
        <v/>
      </c>
      <c r="S10" s="8" t="str">
        <f ca="1">IF(IFERROR(                  MATCH(1,                             OFFSET(Bdd!$AC$1,H10-1,tableau!$M10,,),0),"")="","",H10)</f>
        <v/>
      </c>
      <c r="T10" s="8" t="str">
        <f ca="1">IF(IFERROR(                  MATCH(1,                             OFFSET(Bdd!$AC$1,I10-1,tableau!$M10,,),0),"")="","",I10)</f>
        <v/>
      </c>
      <c r="U10">
        <f t="shared" si="7"/>
        <v>10</v>
      </c>
      <c r="V10" s="8" t="str">
        <f t="shared" ca="1" si="8"/>
        <v/>
      </c>
      <c r="W10" s="8" t="str">
        <f t="shared" ca="1" si="4"/>
        <v/>
      </c>
      <c r="X10" s="8" t="str">
        <f t="shared" ca="1" si="4"/>
        <v/>
      </c>
      <c r="Y10" s="8" t="str">
        <f t="shared" ca="1" si="4"/>
        <v/>
      </c>
      <c r="Z10" s="8" t="str">
        <f t="shared" ca="1" si="4"/>
        <v/>
      </c>
      <c r="AA10" s="8" t="str">
        <f t="shared" ca="1" si="4"/>
        <v/>
      </c>
      <c r="AB10" s="8" t="str">
        <f t="shared" ca="1" si="4"/>
        <v/>
      </c>
      <c r="AC10" t="str">
        <f>IF(AE10&lt;&gt;AE9,INDEX(Agents!AC:AC,AE10),"")</f>
        <v/>
      </c>
      <c r="AD10">
        <f t="shared" ca="1" si="9"/>
        <v>10</v>
      </c>
      <c r="AE10">
        <f t="shared" si="10"/>
        <v>10</v>
      </c>
      <c r="AF10" s="8" t="str">
        <f ca="1">IFERROR("[ " &amp;INDEX(Bdd!$AX:$AX,tableau!V10)&amp;"] "&amp;  INDEX(Bdd!$AY:$AY,tableau!V10),"")</f>
        <v/>
      </c>
      <c r="AG10" s="8" t="str">
        <f ca="1">IFERROR("[ " &amp;INDEX(Bdd!$AX:$AX,tableau!W10)&amp;"] "&amp;  INDEX(Bdd!$AY:$AY,tableau!W10),"")</f>
        <v/>
      </c>
      <c r="AH10" s="8" t="str">
        <f ca="1">IFERROR("[ " &amp;INDEX(Bdd!$AX:$AX,tableau!X10)&amp;"] "&amp;  INDEX(Bdd!$AY:$AY,tableau!X10),"")</f>
        <v/>
      </c>
      <c r="AI10" s="8" t="str">
        <f ca="1">IFERROR("[ " &amp;INDEX(Bdd!$AX:$AX,tableau!Y10)&amp;"] "&amp;  INDEX(Bdd!$AY:$AY,tableau!Y10),"")</f>
        <v/>
      </c>
      <c r="AJ10" s="8" t="str">
        <f ca="1">IFERROR("[ " &amp;INDEX(Bdd!$AX:$AX,tableau!Z10)&amp;"] "&amp;  INDEX(Bdd!$AY:$AY,tableau!Z10),"")</f>
        <v/>
      </c>
      <c r="AK10" s="8" t="str">
        <f ca="1">IFERROR("[ " &amp;INDEX(Bdd!$AX:$AX,tableau!AA10)&amp;"] "&amp;  INDEX(Bdd!$AY:$AY,tableau!AA10),"")</f>
        <v/>
      </c>
      <c r="AL10" s="8" t="str">
        <f ca="1">IFERROR("[ " &amp;INDEX(Bdd!$AX:$AX,tableau!AB10)&amp;"] "&amp;  INDEX(Bdd!$AY:$AY,tableau!AB10),"")</f>
        <v/>
      </c>
    </row>
    <row r="11" spans="1:38" x14ac:dyDescent="0.25">
      <c r="B11">
        <v>6</v>
      </c>
      <c r="C11" s="10" t="str">
        <f>IFERROR(SMALL(Bdd!S:S,tableau!$B11),"")</f>
        <v/>
      </c>
      <c r="D11" s="10" t="str">
        <f>IFERROR(SMALL(Bdd!T:T,tableau!$B11),"")</f>
        <v/>
      </c>
      <c r="E11" s="10">
        <f>IFERROR(SMALL(Bdd!U:U,tableau!$B11),"")</f>
        <v>34</v>
      </c>
      <c r="F11" s="10" t="str">
        <f>IFERROR(SMALL(Bdd!V:V,tableau!$B11),"")</f>
        <v/>
      </c>
      <c r="G11" s="10" t="str">
        <f>IFERROR(SMALL(Bdd!W:W,tableau!$B11),"")</f>
        <v/>
      </c>
      <c r="H11" s="10" t="str">
        <f>IFERROR(SMALL(Bdd!X:X,tableau!$B11),"")</f>
        <v/>
      </c>
      <c r="I11" s="10" t="str">
        <f>IFERROR(SMALL(Bdd!Y:Y,tableau!$B11),"")</f>
        <v/>
      </c>
      <c r="L11" t="str">
        <f t="shared" ca="1" si="5"/>
        <v/>
      </c>
      <c r="M11" s="9">
        <f t="shared" si="6"/>
        <v>10</v>
      </c>
      <c r="N11" s="8" t="str">
        <f ca="1">IF(IFERROR(                  MATCH(1,                             OFFSET(Bdd!$AC$1,C11-1,tableau!$M11,,),0),"")="","",C11)</f>
        <v/>
      </c>
      <c r="O11" s="8" t="str">
        <f ca="1">IF(IFERROR(                  MATCH(1,                             OFFSET(Bdd!$AC$1,D11-1,tableau!$M11,,),0),"")="","",D11)</f>
        <v/>
      </c>
      <c r="P11" s="8" t="str">
        <f ca="1">IF(IFERROR(                  MATCH(1,                             OFFSET(Bdd!$AC$1,E11-1,tableau!$M11,,),0),"")="","",E11)</f>
        <v/>
      </c>
      <c r="Q11" s="8" t="str">
        <f ca="1">IF(IFERROR(                  MATCH(1,                             OFFSET(Bdd!$AC$1,F11-1,tableau!$M11,,),0),"")="","",F11)</f>
        <v/>
      </c>
      <c r="R11" s="8" t="str">
        <f ca="1">IF(IFERROR(                  MATCH(1,                             OFFSET(Bdd!$AC$1,G11-1,tableau!$M11,,),0),"")="","",G11)</f>
        <v/>
      </c>
      <c r="S11" s="8" t="str">
        <f ca="1">IF(IFERROR(                  MATCH(1,                             OFFSET(Bdd!$AC$1,H11-1,tableau!$M11,,),0),"")="","",H11)</f>
        <v/>
      </c>
      <c r="T11" s="8" t="str">
        <f ca="1">IF(IFERROR(                  MATCH(1,                             OFFSET(Bdd!$AC$1,I11-1,tableau!$M11,,),0),"")="","",I11)</f>
        <v/>
      </c>
      <c r="U11">
        <f t="shared" si="7"/>
        <v>10</v>
      </c>
      <c r="V11" s="8" t="str">
        <f t="shared" ca="1" si="8"/>
        <v/>
      </c>
      <c r="W11" s="8" t="str">
        <f t="shared" ca="1" si="4"/>
        <v/>
      </c>
      <c r="X11" s="8" t="str">
        <f t="shared" ca="1" si="4"/>
        <v/>
      </c>
      <c r="Y11" s="8" t="str">
        <f t="shared" ca="1" si="4"/>
        <v/>
      </c>
      <c r="Z11" s="8" t="str">
        <f t="shared" ca="1" si="4"/>
        <v/>
      </c>
      <c r="AA11" s="8" t="str">
        <f t="shared" ca="1" si="4"/>
        <v/>
      </c>
      <c r="AB11" s="8" t="str">
        <f t="shared" ca="1" si="4"/>
        <v/>
      </c>
      <c r="AC11" t="str">
        <f>IF(AE11&lt;&gt;AE10,INDEX(Agents!AC:AC,AE11),"")</f>
        <v/>
      </c>
      <c r="AD11">
        <f t="shared" ca="1" si="9"/>
        <v>11</v>
      </c>
      <c r="AE11">
        <f t="shared" si="10"/>
        <v>10</v>
      </c>
      <c r="AF11" s="8" t="str">
        <f ca="1">IFERROR("[ " &amp;INDEX(Bdd!$AX:$AX,tableau!V11)&amp;"] "&amp;  INDEX(Bdd!$AY:$AY,tableau!V11),"")</f>
        <v/>
      </c>
      <c r="AG11" s="8" t="str">
        <f ca="1">IFERROR("[ " &amp;INDEX(Bdd!$AX:$AX,tableau!W11)&amp;"] "&amp;  INDEX(Bdd!$AY:$AY,tableau!W11),"")</f>
        <v/>
      </c>
      <c r="AH11" s="8" t="str">
        <f ca="1">IFERROR("[ " &amp;INDEX(Bdd!$AX:$AX,tableau!X11)&amp;"] "&amp;  INDEX(Bdd!$AY:$AY,tableau!X11),"")</f>
        <v/>
      </c>
      <c r="AI11" s="8" t="str">
        <f ca="1">IFERROR("[ " &amp;INDEX(Bdd!$AX:$AX,tableau!Y11)&amp;"] "&amp;  INDEX(Bdd!$AY:$AY,tableau!Y11),"")</f>
        <v/>
      </c>
      <c r="AJ11" s="8" t="str">
        <f ca="1">IFERROR("[ " &amp;INDEX(Bdd!$AX:$AX,tableau!Z11)&amp;"] "&amp;  INDEX(Bdd!$AY:$AY,tableau!Z11),"")</f>
        <v/>
      </c>
      <c r="AK11" s="8" t="str">
        <f ca="1">IFERROR("[ " &amp;INDEX(Bdd!$AX:$AX,tableau!AA11)&amp;"] "&amp;  INDEX(Bdd!$AY:$AY,tableau!AA11),"")</f>
        <v/>
      </c>
      <c r="AL11" s="8" t="str">
        <f ca="1">IFERROR("[ " &amp;INDEX(Bdd!$AX:$AX,tableau!AB11)&amp;"] "&amp;  INDEX(Bdd!$AY:$AY,tableau!AB11),"")</f>
        <v/>
      </c>
    </row>
    <row r="12" spans="1:38" x14ac:dyDescent="0.25">
      <c r="B12">
        <v>7</v>
      </c>
      <c r="C12" s="10" t="str">
        <f>IFERROR(SMALL(Bdd!S:S,tableau!$B12),"")</f>
        <v/>
      </c>
      <c r="D12" s="10" t="str">
        <f>IFERROR(SMALL(Bdd!T:T,tableau!$B12),"")</f>
        <v/>
      </c>
      <c r="E12" s="10" t="str">
        <f>IFERROR(SMALL(Bdd!U:U,tableau!$B12),"")</f>
        <v/>
      </c>
      <c r="F12" s="10" t="str">
        <f>IFERROR(SMALL(Bdd!V:V,tableau!$B12),"")</f>
        <v/>
      </c>
      <c r="G12" s="10" t="str">
        <f>IFERROR(SMALL(Bdd!W:W,tableau!$B12),"")</f>
        <v/>
      </c>
      <c r="H12" s="10" t="str">
        <f>IFERROR(SMALL(Bdd!X:X,tableau!$B12),"")</f>
        <v/>
      </c>
      <c r="I12" s="10" t="str">
        <f>IFERROR(SMALL(Bdd!Y:Y,tableau!$B12),"")</f>
        <v/>
      </c>
      <c r="L12" t="str">
        <f t="shared" ca="1" si="5"/>
        <v/>
      </c>
      <c r="M12" s="9">
        <f t="shared" si="6"/>
        <v>10</v>
      </c>
      <c r="N12" s="8" t="str">
        <f ca="1">IF(IFERROR(                  MATCH(1,                             OFFSET(Bdd!$AC$1,C12-1,tableau!$M12,,),0),"")="","",C12)</f>
        <v/>
      </c>
      <c r="O12" s="8" t="str">
        <f ca="1">IF(IFERROR(                  MATCH(1,                             OFFSET(Bdd!$AC$1,D12-1,tableau!$M12,,),0),"")="","",D12)</f>
        <v/>
      </c>
      <c r="P12" s="8" t="str">
        <f ca="1">IF(IFERROR(                  MATCH(1,                             OFFSET(Bdd!$AC$1,E12-1,tableau!$M12,,),0),"")="","",E12)</f>
        <v/>
      </c>
      <c r="Q12" s="8" t="str">
        <f ca="1">IF(IFERROR(                  MATCH(1,                             OFFSET(Bdd!$AC$1,F12-1,tableau!$M12,,),0),"")="","",F12)</f>
        <v/>
      </c>
      <c r="R12" s="8" t="str">
        <f ca="1">IF(IFERROR(                  MATCH(1,                             OFFSET(Bdd!$AC$1,G12-1,tableau!$M12,,),0),"")="","",G12)</f>
        <v/>
      </c>
      <c r="S12" s="8" t="str">
        <f ca="1">IF(IFERROR(                  MATCH(1,                             OFFSET(Bdd!$AC$1,H12-1,tableau!$M12,,),0),"")="","",H12)</f>
        <v/>
      </c>
      <c r="T12" s="8" t="str">
        <f ca="1">IF(IFERROR(                  MATCH(1,                             OFFSET(Bdd!$AC$1,I12-1,tableau!$M12,,),0),"")="","",I12)</f>
        <v/>
      </c>
      <c r="U12">
        <f t="shared" si="7"/>
        <v>10</v>
      </c>
      <c r="V12" s="8" t="str">
        <f t="shared" ca="1" si="8"/>
        <v/>
      </c>
      <c r="W12" s="8" t="str">
        <f t="shared" ca="1" si="4"/>
        <v/>
      </c>
      <c r="X12" s="8" t="str">
        <f t="shared" ca="1" si="4"/>
        <v/>
      </c>
      <c r="Y12" s="8" t="str">
        <f t="shared" ca="1" si="4"/>
        <v/>
      </c>
      <c r="Z12" s="8" t="str">
        <f t="shared" ca="1" si="4"/>
        <v/>
      </c>
      <c r="AA12" s="8" t="str">
        <f t="shared" ca="1" si="4"/>
        <v/>
      </c>
      <c r="AB12" s="8" t="str">
        <f t="shared" ca="1" si="4"/>
        <v/>
      </c>
      <c r="AC12" t="str">
        <f>IF(AE12&lt;&gt;AE11,INDEX(Agents!AC:AC,AE12),"")</f>
        <v/>
      </c>
      <c r="AD12">
        <f t="shared" ca="1" si="9"/>
        <v>12</v>
      </c>
      <c r="AE12">
        <f t="shared" si="10"/>
        <v>10</v>
      </c>
      <c r="AF12" s="8" t="str">
        <f ca="1">IFERROR("[ " &amp;INDEX(Bdd!$AX:$AX,tableau!V12)&amp;"] "&amp;  INDEX(Bdd!$AY:$AY,tableau!V12),"")</f>
        <v/>
      </c>
      <c r="AG12" s="8" t="str">
        <f ca="1">IFERROR("[ " &amp;INDEX(Bdd!$AX:$AX,tableau!W12)&amp;"] "&amp;  INDEX(Bdd!$AY:$AY,tableau!W12),"")</f>
        <v/>
      </c>
      <c r="AH12" s="8" t="str">
        <f ca="1">IFERROR("[ " &amp;INDEX(Bdd!$AX:$AX,tableau!X12)&amp;"] "&amp;  INDEX(Bdd!$AY:$AY,tableau!X12),"")</f>
        <v/>
      </c>
      <c r="AI12" s="8" t="str">
        <f ca="1">IFERROR("[ " &amp;INDEX(Bdd!$AX:$AX,tableau!Y12)&amp;"] "&amp;  INDEX(Bdd!$AY:$AY,tableau!Y12),"")</f>
        <v/>
      </c>
      <c r="AJ12" s="8" t="str">
        <f ca="1">IFERROR("[ " &amp;INDEX(Bdd!$AX:$AX,tableau!Z12)&amp;"] "&amp;  INDEX(Bdd!$AY:$AY,tableau!Z12),"")</f>
        <v/>
      </c>
      <c r="AK12" s="8" t="str">
        <f ca="1">IFERROR("[ " &amp;INDEX(Bdd!$AX:$AX,tableau!AA12)&amp;"] "&amp;  INDEX(Bdd!$AY:$AY,tableau!AA12),"")</f>
        <v/>
      </c>
      <c r="AL12" s="8" t="str">
        <f ca="1">IFERROR("[ " &amp;INDEX(Bdd!$AX:$AX,tableau!AB12)&amp;"] "&amp;  INDEX(Bdd!$AY:$AY,tableau!AB12),"")</f>
        <v/>
      </c>
    </row>
    <row r="13" spans="1:38" x14ac:dyDescent="0.25">
      <c r="B13">
        <v>8</v>
      </c>
      <c r="C13" s="10" t="str">
        <f>IFERROR(SMALL(Bdd!S:S,tableau!$B13),"")</f>
        <v/>
      </c>
      <c r="D13" s="10" t="str">
        <f>IFERROR(SMALL(Bdd!T:T,tableau!$B13),"")</f>
        <v/>
      </c>
      <c r="E13" s="10" t="str">
        <f>IFERROR(SMALL(Bdd!U:U,tableau!$B13),"")</f>
        <v/>
      </c>
      <c r="F13" s="10" t="str">
        <f>IFERROR(SMALL(Bdd!V:V,tableau!$B13),"")</f>
        <v/>
      </c>
      <c r="G13" s="10" t="str">
        <f>IFERROR(SMALL(Bdd!W:W,tableau!$B13),"")</f>
        <v/>
      </c>
      <c r="H13" s="10" t="str">
        <f>IFERROR(SMALL(Bdd!X:X,tableau!$B13),"")</f>
        <v/>
      </c>
      <c r="I13" s="10" t="str">
        <f>IFERROR(SMALL(Bdd!Y:Y,tableau!$B13),"")</f>
        <v/>
      </c>
      <c r="L13" t="str">
        <f t="shared" ca="1" si="5"/>
        <v/>
      </c>
      <c r="M13" s="9">
        <f t="shared" si="6"/>
        <v>10</v>
      </c>
      <c r="N13" s="8" t="str">
        <f ca="1">IF(IFERROR(                  MATCH(1,                             OFFSET(Bdd!$AC$1,C13-1,tableau!$M13,,),0),"")="","",C13)</f>
        <v/>
      </c>
      <c r="O13" s="8" t="str">
        <f ca="1">IF(IFERROR(                  MATCH(1,                             OFFSET(Bdd!$AC$1,D13-1,tableau!$M13,,),0),"")="","",D13)</f>
        <v/>
      </c>
      <c r="P13" s="8" t="str">
        <f ca="1">IF(IFERROR(                  MATCH(1,                             OFFSET(Bdd!$AC$1,E13-1,tableau!$M13,,),0),"")="","",E13)</f>
        <v/>
      </c>
      <c r="Q13" s="8" t="str">
        <f ca="1">IF(IFERROR(                  MATCH(1,                             OFFSET(Bdd!$AC$1,F13-1,tableau!$M13,,),0),"")="","",F13)</f>
        <v/>
      </c>
      <c r="R13" s="8" t="str">
        <f ca="1">IF(IFERROR(                  MATCH(1,                             OFFSET(Bdd!$AC$1,G13-1,tableau!$M13,,),0),"")="","",G13)</f>
        <v/>
      </c>
      <c r="S13" s="8" t="str">
        <f ca="1">IF(IFERROR(                  MATCH(1,                             OFFSET(Bdd!$AC$1,H13-1,tableau!$M13,,),0),"")="","",H13)</f>
        <v/>
      </c>
      <c r="T13" s="8" t="str">
        <f ca="1">IF(IFERROR(                  MATCH(1,                             OFFSET(Bdd!$AC$1,I13-1,tableau!$M13,,),0),"")="","",I13)</f>
        <v/>
      </c>
      <c r="U13">
        <f t="shared" si="7"/>
        <v>10</v>
      </c>
      <c r="V13" s="8" t="str">
        <f t="shared" ca="1" si="8"/>
        <v/>
      </c>
      <c r="W13" s="8" t="str">
        <f t="shared" ca="1" si="4"/>
        <v/>
      </c>
      <c r="X13" s="8" t="str">
        <f t="shared" ca="1" si="4"/>
        <v/>
      </c>
      <c r="Y13" s="8" t="str">
        <f t="shared" ca="1" si="4"/>
        <v/>
      </c>
      <c r="Z13" s="8" t="str">
        <f t="shared" ca="1" si="4"/>
        <v/>
      </c>
      <c r="AA13" s="8" t="str">
        <f t="shared" ca="1" si="4"/>
        <v/>
      </c>
      <c r="AB13" s="8" t="str">
        <f t="shared" ca="1" si="4"/>
        <v/>
      </c>
      <c r="AC13" t="str">
        <f>IF(AE13&lt;&gt;AE12,INDEX(Agents!AC:AC,AE13),"")</f>
        <v/>
      </c>
      <c r="AD13">
        <f t="shared" ca="1" si="9"/>
        <v>13</v>
      </c>
      <c r="AE13">
        <f t="shared" si="10"/>
        <v>10</v>
      </c>
      <c r="AF13" s="8" t="str">
        <f ca="1">IFERROR("[ " &amp;INDEX(Bdd!$AX:$AX,tableau!V13)&amp;"] "&amp;  INDEX(Bdd!$AY:$AY,tableau!V13),"")</f>
        <v/>
      </c>
      <c r="AG13" s="8" t="str">
        <f ca="1">IFERROR("[ " &amp;INDEX(Bdd!$AX:$AX,tableau!W13)&amp;"] "&amp;  INDEX(Bdd!$AY:$AY,tableau!W13),"")</f>
        <v/>
      </c>
      <c r="AH13" s="8" t="str">
        <f ca="1">IFERROR("[ " &amp;INDEX(Bdd!$AX:$AX,tableau!X13)&amp;"] "&amp;  INDEX(Bdd!$AY:$AY,tableau!X13),"")</f>
        <v/>
      </c>
      <c r="AI13" s="8" t="str">
        <f ca="1">IFERROR("[ " &amp;INDEX(Bdd!$AX:$AX,tableau!Y13)&amp;"] "&amp;  INDEX(Bdd!$AY:$AY,tableau!Y13),"")</f>
        <v/>
      </c>
      <c r="AJ13" s="8" t="str">
        <f ca="1">IFERROR("[ " &amp;INDEX(Bdd!$AX:$AX,tableau!Z13)&amp;"] "&amp;  INDEX(Bdd!$AY:$AY,tableau!Z13),"")</f>
        <v/>
      </c>
      <c r="AK13" s="8" t="str">
        <f ca="1">IFERROR("[ " &amp;INDEX(Bdd!$AX:$AX,tableau!AA13)&amp;"] "&amp;  INDEX(Bdd!$AY:$AY,tableau!AA13),"")</f>
        <v/>
      </c>
      <c r="AL13" s="8" t="str">
        <f ca="1">IFERROR("[ " &amp;INDEX(Bdd!$AX:$AX,tableau!AB13)&amp;"] "&amp;  INDEX(Bdd!$AY:$AY,tableau!AB13),"")</f>
        <v/>
      </c>
    </row>
    <row r="14" spans="1:38" x14ac:dyDescent="0.25">
      <c r="B14">
        <v>9</v>
      </c>
      <c r="C14" s="10" t="str">
        <f>IFERROR(SMALL(Bdd!S:S,tableau!$B14),"")</f>
        <v/>
      </c>
      <c r="D14" s="10" t="str">
        <f>IFERROR(SMALL(Bdd!T:T,tableau!$B14),"")</f>
        <v/>
      </c>
      <c r="E14" s="10" t="str">
        <f>IFERROR(SMALL(Bdd!U:U,tableau!$B14),"")</f>
        <v/>
      </c>
      <c r="F14" s="10" t="str">
        <f>IFERROR(SMALL(Bdd!V:V,tableau!$B14),"")</f>
        <v/>
      </c>
      <c r="G14" s="10" t="str">
        <f>IFERROR(SMALL(Bdd!W:W,tableau!$B14),"")</f>
        <v/>
      </c>
      <c r="H14" s="10" t="str">
        <f>IFERROR(SMALL(Bdd!X:X,tableau!$B14),"")</f>
        <v/>
      </c>
      <c r="I14" s="10" t="str">
        <f>IFERROR(SMALL(Bdd!Y:Y,tableau!$B14),"")</f>
        <v/>
      </c>
      <c r="L14" t="str">
        <f t="shared" ca="1" si="5"/>
        <v/>
      </c>
      <c r="M14" s="9">
        <f t="shared" si="6"/>
        <v>10</v>
      </c>
      <c r="N14" s="8" t="str">
        <f ca="1">IF(IFERROR(                  MATCH(1,                             OFFSET(Bdd!$AC$1,C14-1,tableau!$M14,,),0),"")="","",C14)</f>
        <v/>
      </c>
      <c r="O14" s="8" t="str">
        <f ca="1">IF(IFERROR(                  MATCH(1,                             OFFSET(Bdd!$AC$1,D14-1,tableau!$M14,,),0),"")="","",D14)</f>
        <v/>
      </c>
      <c r="P14" s="8" t="str">
        <f ca="1">IF(IFERROR(                  MATCH(1,                             OFFSET(Bdd!$AC$1,E14-1,tableau!$M14,,),0),"")="","",E14)</f>
        <v/>
      </c>
      <c r="Q14" s="8" t="str">
        <f ca="1">IF(IFERROR(                  MATCH(1,                             OFFSET(Bdd!$AC$1,F14-1,tableau!$M14,,),0),"")="","",F14)</f>
        <v/>
      </c>
      <c r="R14" s="8" t="str">
        <f ca="1">IF(IFERROR(                  MATCH(1,                             OFFSET(Bdd!$AC$1,G14-1,tableau!$M14,,),0),"")="","",G14)</f>
        <v/>
      </c>
      <c r="S14" s="8" t="str">
        <f ca="1">IF(IFERROR(                  MATCH(1,                             OFFSET(Bdd!$AC$1,H14-1,tableau!$M14,,),0),"")="","",H14)</f>
        <v/>
      </c>
      <c r="T14" s="8" t="str">
        <f ca="1">IF(IFERROR(                  MATCH(1,                             OFFSET(Bdd!$AC$1,I14-1,tableau!$M14,,),0),"")="","",I14)</f>
        <v/>
      </c>
      <c r="U14">
        <f t="shared" si="7"/>
        <v>10</v>
      </c>
      <c r="V14" s="8" t="str">
        <f t="shared" ca="1" si="8"/>
        <v/>
      </c>
      <c r="W14" s="8" t="str">
        <f t="shared" ca="1" si="4"/>
        <v/>
      </c>
      <c r="X14" s="8" t="str">
        <f t="shared" ca="1" si="4"/>
        <v/>
      </c>
      <c r="Y14" s="8" t="str">
        <f t="shared" ca="1" si="4"/>
        <v/>
      </c>
      <c r="Z14" s="8" t="str">
        <f t="shared" ca="1" si="4"/>
        <v/>
      </c>
      <c r="AA14" s="8" t="str">
        <f t="shared" ca="1" si="4"/>
        <v/>
      </c>
      <c r="AB14" s="8" t="str">
        <f t="shared" ca="1" si="4"/>
        <v/>
      </c>
      <c r="AC14" t="str">
        <f>IF(AE14&lt;&gt;AE13,INDEX(Agents!AC:AC,AE14),"")</f>
        <v/>
      </c>
      <c r="AD14">
        <f t="shared" ca="1" si="9"/>
        <v>14</v>
      </c>
      <c r="AE14">
        <f t="shared" si="10"/>
        <v>10</v>
      </c>
      <c r="AF14" s="8" t="str">
        <f ca="1">IFERROR("[ " &amp;INDEX(Bdd!$AX:$AX,tableau!V14)&amp;"] "&amp;  INDEX(Bdd!$AY:$AY,tableau!V14),"")</f>
        <v/>
      </c>
      <c r="AG14" s="8" t="str">
        <f ca="1">IFERROR("[ " &amp;INDEX(Bdd!$AX:$AX,tableau!W14)&amp;"] "&amp;  INDEX(Bdd!$AY:$AY,tableau!W14),"")</f>
        <v/>
      </c>
      <c r="AH14" s="8" t="str">
        <f ca="1">IFERROR("[ " &amp;INDEX(Bdd!$AX:$AX,tableau!X14)&amp;"] "&amp;  INDEX(Bdd!$AY:$AY,tableau!X14),"")</f>
        <v/>
      </c>
      <c r="AI14" s="8" t="str">
        <f ca="1">IFERROR("[ " &amp;INDEX(Bdd!$AX:$AX,tableau!Y14)&amp;"] "&amp;  INDEX(Bdd!$AY:$AY,tableau!Y14),"")</f>
        <v/>
      </c>
      <c r="AJ14" s="8" t="str">
        <f ca="1">IFERROR("[ " &amp;INDEX(Bdd!$AX:$AX,tableau!Z14)&amp;"] "&amp;  INDEX(Bdd!$AY:$AY,tableau!Z14),"")</f>
        <v/>
      </c>
      <c r="AK14" s="8" t="str">
        <f ca="1">IFERROR("[ " &amp;INDEX(Bdd!$AX:$AX,tableau!AA14)&amp;"] "&amp;  INDEX(Bdd!$AY:$AY,tableau!AA14),"")</f>
        <v/>
      </c>
      <c r="AL14" s="8" t="str">
        <f ca="1">IFERROR("[ " &amp;INDEX(Bdd!$AX:$AX,tableau!AB14)&amp;"] "&amp;  INDEX(Bdd!$AY:$AY,tableau!AB14),"")</f>
        <v/>
      </c>
    </row>
    <row r="15" spans="1:38" x14ac:dyDescent="0.25">
      <c r="B15">
        <v>10</v>
      </c>
      <c r="C15" s="10" t="str">
        <f>IFERROR(SMALL(Bdd!S:S,tableau!$B15),"")</f>
        <v/>
      </c>
      <c r="D15" s="10" t="str">
        <f>IFERROR(SMALL(Bdd!T:T,tableau!$B15),"")</f>
        <v/>
      </c>
      <c r="E15" s="10" t="str">
        <f>IFERROR(SMALL(Bdd!U:U,tableau!$B15),"")</f>
        <v/>
      </c>
      <c r="F15" s="10" t="str">
        <f>IFERROR(SMALL(Bdd!V:V,tableau!$B15),"")</f>
        <v/>
      </c>
      <c r="G15" s="10" t="str">
        <f>IFERROR(SMALL(Bdd!W:W,tableau!$B15),"")</f>
        <v/>
      </c>
      <c r="H15" s="10" t="str">
        <f>IFERROR(SMALL(Bdd!X:X,tableau!$B15),"")</f>
        <v/>
      </c>
      <c r="I15" s="10" t="str">
        <f>IFERROR(SMALL(Bdd!Y:Y,tableau!$B15),"")</f>
        <v/>
      </c>
      <c r="L15" t="str">
        <f t="shared" ca="1" si="5"/>
        <v/>
      </c>
      <c r="M15" s="9">
        <f t="shared" si="6"/>
        <v>10</v>
      </c>
      <c r="N15" s="8" t="str">
        <f ca="1">IF(IFERROR(                  MATCH(1,                             OFFSET(Bdd!$AC$1,C15-1,tableau!$M15,,),0),"")="","",C15)</f>
        <v/>
      </c>
      <c r="O15" s="8" t="str">
        <f ca="1">IF(IFERROR(                  MATCH(1,                             OFFSET(Bdd!$AC$1,D15-1,tableau!$M15,,),0),"")="","",D15)</f>
        <v/>
      </c>
      <c r="P15" s="8" t="str">
        <f ca="1">IF(IFERROR(                  MATCH(1,                             OFFSET(Bdd!$AC$1,E15-1,tableau!$M15,,),0),"")="","",E15)</f>
        <v/>
      </c>
      <c r="Q15" s="8" t="str">
        <f ca="1">IF(IFERROR(                  MATCH(1,                             OFFSET(Bdd!$AC$1,F15-1,tableau!$M15,,),0),"")="","",F15)</f>
        <v/>
      </c>
      <c r="R15" s="8" t="str">
        <f ca="1">IF(IFERROR(                  MATCH(1,                             OFFSET(Bdd!$AC$1,G15-1,tableau!$M15,,),0),"")="","",G15)</f>
        <v/>
      </c>
      <c r="S15" s="8" t="str">
        <f ca="1">IF(IFERROR(                  MATCH(1,                             OFFSET(Bdd!$AC$1,H15-1,tableau!$M15,,),0),"")="","",H15)</f>
        <v/>
      </c>
      <c r="T15" s="8" t="str">
        <f ca="1">IF(IFERROR(                  MATCH(1,                             OFFSET(Bdd!$AC$1,I15-1,tableau!$M15,,),0),"")="","",I15)</f>
        <v/>
      </c>
      <c r="U15">
        <f t="shared" si="7"/>
        <v>10</v>
      </c>
      <c r="V15" s="8" t="str">
        <f t="shared" ca="1" si="8"/>
        <v/>
      </c>
      <c r="W15" s="8" t="str">
        <f t="shared" ca="1" si="4"/>
        <v/>
      </c>
      <c r="X15" s="8" t="str">
        <f t="shared" ca="1" si="4"/>
        <v/>
      </c>
      <c r="Y15" s="8" t="str">
        <f t="shared" ca="1" si="4"/>
        <v/>
      </c>
      <c r="Z15" s="8" t="str">
        <f t="shared" ca="1" si="4"/>
        <v/>
      </c>
      <c r="AA15" s="8" t="str">
        <f t="shared" ca="1" si="4"/>
        <v/>
      </c>
      <c r="AB15" s="8" t="str">
        <f t="shared" ca="1" si="4"/>
        <v/>
      </c>
      <c r="AC15" t="str">
        <f>IF(AE15&lt;&gt;AE14,INDEX(Agents!AC:AC,AE15),"")</f>
        <v/>
      </c>
      <c r="AD15">
        <f t="shared" ca="1" si="9"/>
        <v>15</v>
      </c>
      <c r="AE15">
        <f t="shared" si="10"/>
        <v>10</v>
      </c>
      <c r="AF15" s="8" t="str">
        <f ca="1">IFERROR("[ " &amp;INDEX(Bdd!$AX:$AX,tableau!V15)&amp;"] "&amp;  INDEX(Bdd!$AY:$AY,tableau!V15),"")</f>
        <v/>
      </c>
      <c r="AG15" s="8" t="str">
        <f ca="1">IFERROR("[ " &amp;INDEX(Bdd!$AX:$AX,tableau!W15)&amp;"] "&amp;  INDEX(Bdd!$AY:$AY,tableau!W15),"")</f>
        <v/>
      </c>
      <c r="AH15" s="8" t="str">
        <f ca="1">IFERROR("[ " &amp;INDEX(Bdd!$AX:$AX,tableau!X15)&amp;"] "&amp;  INDEX(Bdd!$AY:$AY,tableau!X15),"")</f>
        <v/>
      </c>
      <c r="AI15" s="8" t="str">
        <f ca="1">IFERROR("[ " &amp;INDEX(Bdd!$AX:$AX,tableau!Y15)&amp;"] "&amp;  INDEX(Bdd!$AY:$AY,tableau!Y15),"")</f>
        <v/>
      </c>
      <c r="AJ15" s="8" t="str">
        <f ca="1">IFERROR("[ " &amp;INDEX(Bdd!$AX:$AX,tableau!Z15)&amp;"] "&amp;  INDEX(Bdd!$AY:$AY,tableau!Z15),"")</f>
        <v/>
      </c>
      <c r="AK15" s="8" t="str">
        <f ca="1">IFERROR("[ " &amp;INDEX(Bdd!$AX:$AX,tableau!AA15)&amp;"] "&amp;  INDEX(Bdd!$AY:$AY,tableau!AA15),"")</f>
        <v/>
      </c>
      <c r="AL15" s="8" t="str">
        <f ca="1">IFERROR("[ " &amp;INDEX(Bdd!$AX:$AX,tableau!AB15)&amp;"] "&amp;  INDEX(Bdd!$AY:$AY,tableau!AB15),"")</f>
        <v/>
      </c>
    </row>
    <row r="16" spans="1:38" x14ac:dyDescent="0.25">
      <c r="B16">
        <v>11</v>
      </c>
      <c r="C16" s="10" t="str">
        <f>IFERROR(SMALL(Bdd!S:S,tableau!$B16),"")</f>
        <v/>
      </c>
      <c r="D16" s="10" t="str">
        <f>IFERROR(SMALL(Bdd!T:T,tableau!$B16),"")</f>
        <v/>
      </c>
      <c r="E16" s="10" t="str">
        <f>IFERROR(SMALL(Bdd!U:U,tableau!$B16),"")</f>
        <v/>
      </c>
      <c r="F16" s="10" t="str">
        <f>IFERROR(SMALL(Bdd!V:V,tableau!$B16),"")</f>
        <v/>
      </c>
      <c r="G16" s="10" t="str">
        <f>IFERROR(SMALL(Bdd!W:W,tableau!$B16),"")</f>
        <v/>
      </c>
      <c r="H16" s="10" t="str">
        <f>IFERROR(SMALL(Bdd!X:X,tableau!$B16),"")</f>
        <v/>
      </c>
      <c r="I16" s="10" t="str">
        <f>IFERROR(SMALL(Bdd!Y:Y,tableau!$B16),"")</f>
        <v/>
      </c>
      <c r="L16" t="str">
        <f t="shared" ca="1" si="5"/>
        <v/>
      </c>
      <c r="M16" s="9">
        <f t="shared" si="6"/>
        <v>10</v>
      </c>
      <c r="N16" s="8" t="str">
        <f ca="1">IF(IFERROR(                  MATCH(1,                             OFFSET(Bdd!$AC$1,C16-1,tableau!$M16,,),0),"")="","",C16)</f>
        <v/>
      </c>
      <c r="O16" s="8" t="str">
        <f ca="1">IF(IFERROR(                  MATCH(1,                             OFFSET(Bdd!$AC$1,D16-1,tableau!$M16,,),0),"")="","",D16)</f>
        <v/>
      </c>
      <c r="P16" s="8" t="str">
        <f ca="1">IF(IFERROR(                  MATCH(1,                             OFFSET(Bdd!$AC$1,E16-1,tableau!$M16,,),0),"")="","",E16)</f>
        <v/>
      </c>
      <c r="Q16" s="8" t="str">
        <f ca="1">IF(IFERROR(                  MATCH(1,                             OFFSET(Bdd!$AC$1,F16-1,tableau!$M16,,),0),"")="","",F16)</f>
        <v/>
      </c>
      <c r="R16" s="8" t="str">
        <f ca="1">IF(IFERROR(                  MATCH(1,                             OFFSET(Bdd!$AC$1,G16-1,tableau!$M16,,),0),"")="","",G16)</f>
        <v/>
      </c>
      <c r="S16" s="8" t="str">
        <f ca="1">IF(IFERROR(                  MATCH(1,                             OFFSET(Bdd!$AC$1,H16-1,tableau!$M16,,),0),"")="","",H16)</f>
        <v/>
      </c>
      <c r="T16" s="8" t="str">
        <f ca="1">IF(IFERROR(                  MATCH(1,                             OFFSET(Bdd!$AC$1,I16-1,tableau!$M16,,),0),"")="","",I16)</f>
        <v/>
      </c>
      <c r="U16">
        <f t="shared" si="7"/>
        <v>10</v>
      </c>
      <c r="V16" s="8" t="str">
        <f t="shared" ca="1" si="8"/>
        <v/>
      </c>
      <c r="W16" s="8" t="str">
        <f t="shared" ca="1" si="4"/>
        <v/>
      </c>
      <c r="X16" s="8" t="str">
        <f t="shared" ca="1" si="4"/>
        <v/>
      </c>
      <c r="Y16" s="8" t="str">
        <f t="shared" ca="1" si="4"/>
        <v/>
      </c>
      <c r="Z16" s="8" t="str">
        <f t="shared" ca="1" si="4"/>
        <v/>
      </c>
      <c r="AA16" s="8" t="str">
        <f t="shared" ca="1" si="4"/>
        <v/>
      </c>
      <c r="AB16" s="8" t="str">
        <f t="shared" ca="1" si="4"/>
        <v/>
      </c>
      <c r="AC16" t="str">
        <f>IF(AE16&lt;&gt;AE15,INDEX(Agents!AC:AC,AE16),"")</f>
        <v/>
      </c>
      <c r="AD16">
        <f t="shared" ca="1" si="9"/>
        <v>16</v>
      </c>
      <c r="AE16">
        <f t="shared" si="10"/>
        <v>10</v>
      </c>
      <c r="AF16" s="8" t="str">
        <f ca="1">IFERROR("[ " &amp;INDEX(Bdd!$AX:$AX,tableau!V16)&amp;"] "&amp;  INDEX(Bdd!$AY:$AY,tableau!V16),"")</f>
        <v/>
      </c>
      <c r="AG16" s="8" t="str">
        <f ca="1">IFERROR("[ " &amp;INDEX(Bdd!$AX:$AX,tableau!W16)&amp;"] "&amp;  INDEX(Bdd!$AY:$AY,tableau!W16),"")</f>
        <v/>
      </c>
      <c r="AH16" s="8" t="str">
        <f ca="1">IFERROR("[ " &amp;INDEX(Bdd!$AX:$AX,tableau!X16)&amp;"] "&amp;  INDEX(Bdd!$AY:$AY,tableau!X16),"")</f>
        <v/>
      </c>
      <c r="AI16" s="8" t="str">
        <f ca="1">IFERROR("[ " &amp;INDEX(Bdd!$AX:$AX,tableau!Y16)&amp;"] "&amp;  INDEX(Bdd!$AY:$AY,tableau!Y16),"")</f>
        <v/>
      </c>
      <c r="AJ16" s="8" t="str">
        <f ca="1">IFERROR("[ " &amp;INDEX(Bdd!$AX:$AX,tableau!Z16)&amp;"] "&amp;  INDEX(Bdd!$AY:$AY,tableau!Z16),"")</f>
        <v/>
      </c>
      <c r="AK16" s="8" t="str">
        <f ca="1">IFERROR("[ " &amp;INDEX(Bdd!$AX:$AX,tableau!AA16)&amp;"] "&amp;  INDEX(Bdd!$AY:$AY,tableau!AA16),"")</f>
        <v/>
      </c>
      <c r="AL16" s="8" t="str">
        <f ca="1">IFERROR("[ " &amp;INDEX(Bdd!$AX:$AX,tableau!AB16)&amp;"] "&amp;  INDEX(Bdd!$AY:$AY,tableau!AB16),"")</f>
        <v/>
      </c>
    </row>
    <row r="17" spans="2:38" x14ac:dyDescent="0.25">
      <c r="B17">
        <v>12</v>
      </c>
      <c r="C17" s="10" t="str">
        <f>IFERROR(SMALL(Bdd!S:S,tableau!$B17),"")</f>
        <v/>
      </c>
      <c r="D17" s="10" t="str">
        <f>IFERROR(SMALL(Bdd!T:T,tableau!$B17),"")</f>
        <v/>
      </c>
      <c r="E17" s="10" t="str">
        <f>IFERROR(SMALL(Bdd!U:U,tableau!$B17),"")</f>
        <v/>
      </c>
      <c r="F17" s="10" t="str">
        <f>IFERROR(SMALL(Bdd!V:V,tableau!$B17),"")</f>
        <v/>
      </c>
      <c r="G17" s="10" t="str">
        <f>IFERROR(SMALL(Bdd!W:W,tableau!$B17),"")</f>
        <v/>
      </c>
      <c r="H17" s="10" t="str">
        <f>IFERROR(SMALL(Bdd!X:X,tableau!$B17),"")</f>
        <v/>
      </c>
      <c r="I17" s="10" t="str">
        <f>IFERROR(SMALL(Bdd!Y:Y,tableau!$B17),"")</f>
        <v/>
      </c>
      <c r="L17" t="str">
        <f t="shared" ca="1" si="5"/>
        <v/>
      </c>
      <c r="M17" s="9">
        <f t="shared" si="6"/>
        <v>10</v>
      </c>
      <c r="N17" s="8" t="str">
        <f ca="1">IF(IFERROR(                  MATCH(1,                             OFFSET(Bdd!$AC$1,C17-1,tableau!$M17,,),0),"")="","",C17)</f>
        <v/>
      </c>
      <c r="O17" s="8" t="str">
        <f ca="1">IF(IFERROR(                  MATCH(1,                             OFFSET(Bdd!$AC$1,D17-1,tableau!$M17,,),0),"")="","",D17)</f>
        <v/>
      </c>
      <c r="P17" s="8" t="str">
        <f ca="1">IF(IFERROR(                  MATCH(1,                             OFFSET(Bdd!$AC$1,E17-1,tableau!$M17,,),0),"")="","",E17)</f>
        <v/>
      </c>
      <c r="Q17" s="8" t="str">
        <f ca="1">IF(IFERROR(                  MATCH(1,                             OFFSET(Bdd!$AC$1,F17-1,tableau!$M17,,),0),"")="","",F17)</f>
        <v/>
      </c>
      <c r="R17" s="8" t="str">
        <f ca="1">IF(IFERROR(                  MATCH(1,                             OFFSET(Bdd!$AC$1,G17-1,tableau!$M17,,),0),"")="","",G17)</f>
        <v/>
      </c>
      <c r="S17" s="8" t="str">
        <f ca="1">IF(IFERROR(                  MATCH(1,                             OFFSET(Bdd!$AC$1,H17-1,tableau!$M17,,),0),"")="","",H17)</f>
        <v/>
      </c>
      <c r="T17" s="8" t="str">
        <f ca="1">IF(IFERROR(                  MATCH(1,                             OFFSET(Bdd!$AC$1,I17-1,tableau!$M17,,),0),"")="","",I17)</f>
        <v/>
      </c>
      <c r="U17">
        <f t="shared" si="7"/>
        <v>10</v>
      </c>
      <c r="V17" s="8" t="str">
        <f t="shared" ca="1" si="8"/>
        <v/>
      </c>
      <c r="W17" s="8" t="str">
        <f t="shared" ca="1" si="4"/>
        <v/>
      </c>
      <c r="X17" s="8" t="str">
        <f t="shared" ca="1" si="4"/>
        <v/>
      </c>
      <c r="Y17" s="8" t="str">
        <f t="shared" ca="1" si="4"/>
        <v/>
      </c>
      <c r="Z17" s="8" t="str">
        <f t="shared" ca="1" si="4"/>
        <v/>
      </c>
      <c r="AA17" s="8" t="str">
        <f t="shared" ca="1" si="4"/>
        <v/>
      </c>
      <c r="AB17" s="8" t="str">
        <f t="shared" ca="1" si="4"/>
        <v/>
      </c>
      <c r="AC17" t="str">
        <f>IF(AE17&lt;&gt;AE16,INDEX(Agents!AC:AC,AE17),"")</f>
        <v/>
      </c>
      <c r="AD17">
        <f t="shared" ca="1" si="9"/>
        <v>17</v>
      </c>
      <c r="AE17">
        <f t="shared" si="10"/>
        <v>10</v>
      </c>
      <c r="AF17" s="8" t="str">
        <f ca="1">IFERROR("[ " &amp;INDEX(Bdd!$AX:$AX,tableau!V17)&amp;"] "&amp;  INDEX(Bdd!$AY:$AY,tableau!V17),"")</f>
        <v/>
      </c>
      <c r="AG17" s="8" t="str">
        <f ca="1">IFERROR("[ " &amp;INDEX(Bdd!$AX:$AX,tableau!W17)&amp;"] "&amp;  INDEX(Bdd!$AY:$AY,tableau!W17),"")</f>
        <v/>
      </c>
      <c r="AH17" s="8" t="str">
        <f ca="1">IFERROR("[ " &amp;INDEX(Bdd!$AX:$AX,tableau!X17)&amp;"] "&amp;  INDEX(Bdd!$AY:$AY,tableau!X17),"")</f>
        <v/>
      </c>
      <c r="AI17" s="8" t="str">
        <f ca="1">IFERROR("[ " &amp;INDEX(Bdd!$AX:$AX,tableau!Y17)&amp;"] "&amp;  INDEX(Bdd!$AY:$AY,tableau!Y17),"")</f>
        <v/>
      </c>
      <c r="AJ17" s="8" t="str">
        <f ca="1">IFERROR("[ " &amp;INDEX(Bdd!$AX:$AX,tableau!Z17)&amp;"] "&amp;  INDEX(Bdd!$AY:$AY,tableau!Z17),"")</f>
        <v/>
      </c>
      <c r="AK17" s="8" t="str">
        <f ca="1">IFERROR("[ " &amp;INDEX(Bdd!$AX:$AX,tableau!AA17)&amp;"] "&amp;  INDEX(Bdd!$AY:$AY,tableau!AA17),"")</f>
        <v/>
      </c>
      <c r="AL17" s="8" t="str">
        <f ca="1">IFERROR("[ " &amp;INDEX(Bdd!$AX:$AX,tableau!AB17)&amp;"] "&amp;  INDEX(Bdd!$AY:$AY,tableau!AB17),"")</f>
        <v/>
      </c>
    </row>
    <row r="18" spans="2:38" x14ac:dyDescent="0.25">
      <c r="B18">
        <v>13</v>
      </c>
      <c r="C18" s="10" t="str">
        <f>IFERROR(SMALL(Bdd!S:S,tableau!$B18),"")</f>
        <v/>
      </c>
      <c r="D18" s="10" t="str">
        <f>IFERROR(SMALL(Bdd!T:T,tableau!$B18),"")</f>
        <v/>
      </c>
      <c r="E18" s="10" t="str">
        <f>IFERROR(SMALL(Bdd!U:U,tableau!$B18),"")</f>
        <v/>
      </c>
      <c r="F18" s="10" t="str">
        <f>IFERROR(SMALL(Bdd!V:V,tableau!$B18),"")</f>
        <v/>
      </c>
      <c r="G18" s="10" t="str">
        <f>IFERROR(SMALL(Bdd!W:W,tableau!$B18),"")</f>
        <v/>
      </c>
      <c r="H18" s="10" t="str">
        <f>IFERROR(SMALL(Bdd!X:X,tableau!$B18),"")</f>
        <v/>
      </c>
      <c r="I18" s="10" t="str">
        <f>IFERROR(SMALL(Bdd!Y:Y,tableau!$B18),"")</f>
        <v/>
      </c>
      <c r="L18" t="str">
        <f t="shared" ca="1" si="5"/>
        <v/>
      </c>
      <c r="M18" s="9">
        <f t="shared" si="6"/>
        <v>10</v>
      </c>
      <c r="N18" s="8" t="str">
        <f ca="1">IF(IFERROR(                  MATCH(1,                             OFFSET(Bdd!$AC$1,C18-1,tableau!$M18,,),0),"")="","",C18)</f>
        <v/>
      </c>
      <c r="O18" s="8" t="str">
        <f ca="1">IF(IFERROR(                  MATCH(1,                             OFFSET(Bdd!$AC$1,D18-1,tableau!$M18,,),0),"")="","",D18)</f>
        <v/>
      </c>
      <c r="P18" s="8" t="str">
        <f ca="1">IF(IFERROR(                  MATCH(1,                             OFFSET(Bdd!$AC$1,E18-1,tableau!$M18,,),0),"")="","",E18)</f>
        <v/>
      </c>
      <c r="Q18" s="8" t="str">
        <f ca="1">IF(IFERROR(                  MATCH(1,                             OFFSET(Bdd!$AC$1,F18-1,tableau!$M18,,),0),"")="","",F18)</f>
        <v/>
      </c>
      <c r="R18" s="8" t="str">
        <f ca="1">IF(IFERROR(                  MATCH(1,                             OFFSET(Bdd!$AC$1,G18-1,tableau!$M18,,),0),"")="","",G18)</f>
        <v/>
      </c>
      <c r="S18" s="8" t="str">
        <f ca="1">IF(IFERROR(                  MATCH(1,                             OFFSET(Bdd!$AC$1,H18-1,tableau!$M18,,),0),"")="","",H18)</f>
        <v/>
      </c>
      <c r="T18" s="8" t="str">
        <f ca="1">IF(IFERROR(                  MATCH(1,                             OFFSET(Bdd!$AC$1,I18-1,tableau!$M18,,),0),"")="","",I18)</f>
        <v/>
      </c>
      <c r="U18">
        <f t="shared" si="7"/>
        <v>10</v>
      </c>
      <c r="V18" s="8" t="str">
        <f t="shared" ca="1" si="8"/>
        <v/>
      </c>
      <c r="W18" s="8" t="str">
        <f t="shared" ca="1" si="4"/>
        <v/>
      </c>
      <c r="X18" s="8" t="str">
        <f t="shared" ca="1" si="4"/>
        <v/>
      </c>
      <c r="Y18" s="8" t="str">
        <f t="shared" ca="1" si="4"/>
        <v/>
      </c>
      <c r="Z18" s="8" t="str">
        <f t="shared" ca="1" si="4"/>
        <v/>
      </c>
      <c r="AA18" s="8" t="str">
        <f t="shared" ca="1" si="4"/>
        <v/>
      </c>
      <c r="AB18" s="8" t="str">
        <f t="shared" ca="1" si="4"/>
        <v/>
      </c>
      <c r="AC18" t="str">
        <f>IF(AE18&lt;&gt;AE17,INDEX(Agents!AC:AC,AE18),"")</f>
        <v/>
      </c>
      <c r="AD18">
        <f t="shared" ca="1" si="9"/>
        <v>18</v>
      </c>
      <c r="AE18">
        <f t="shared" si="10"/>
        <v>10</v>
      </c>
      <c r="AF18" s="8" t="str">
        <f ca="1">IFERROR("[ " &amp;INDEX(Bdd!$AX:$AX,tableau!V18)&amp;"] "&amp;  INDEX(Bdd!$AY:$AY,tableau!V18),"")</f>
        <v/>
      </c>
      <c r="AG18" s="8" t="str">
        <f ca="1">IFERROR("[ " &amp;INDEX(Bdd!$AX:$AX,tableau!W18)&amp;"] "&amp;  INDEX(Bdd!$AY:$AY,tableau!W18),"")</f>
        <v/>
      </c>
      <c r="AH18" s="8" t="str">
        <f ca="1">IFERROR("[ " &amp;INDEX(Bdd!$AX:$AX,tableau!X18)&amp;"] "&amp;  INDEX(Bdd!$AY:$AY,tableau!X18),"")</f>
        <v/>
      </c>
      <c r="AI18" s="8" t="str">
        <f ca="1">IFERROR("[ " &amp;INDEX(Bdd!$AX:$AX,tableau!Y18)&amp;"] "&amp;  INDEX(Bdd!$AY:$AY,tableau!Y18),"")</f>
        <v/>
      </c>
      <c r="AJ18" s="8" t="str">
        <f ca="1">IFERROR("[ " &amp;INDEX(Bdd!$AX:$AX,tableau!Z18)&amp;"] "&amp;  INDEX(Bdd!$AY:$AY,tableau!Z18),"")</f>
        <v/>
      </c>
      <c r="AK18" s="8" t="str">
        <f ca="1">IFERROR("[ " &amp;INDEX(Bdd!$AX:$AX,tableau!AA18)&amp;"] "&amp;  INDEX(Bdd!$AY:$AY,tableau!AA18),"")</f>
        <v/>
      </c>
      <c r="AL18" s="8" t="str">
        <f ca="1">IFERROR("[ " &amp;INDEX(Bdd!$AX:$AX,tableau!AB18)&amp;"] "&amp;  INDEX(Bdd!$AY:$AY,tableau!AB18),"")</f>
        <v/>
      </c>
    </row>
    <row r="19" spans="2:38" x14ac:dyDescent="0.25">
      <c r="B19">
        <v>14</v>
      </c>
      <c r="C19" s="10" t="str">
        <f>IFERROR(SMALL(Bdd!S:S,tableau!$B19),"")</f>
        <v/>
      </c>
      <c r="D19" s="10" t="str">
        <f>IFERROR(SMALL(Bdd!T:T,tableau!$B19),"")</f>
        <v/>
      </c>
      <c r="E19" s="10" t="str">
        <f>IFERROR(SMALL(Bdd!U:U,tableau!$B19),"")</f>
        <v/>
      </c>
      <c r="F19" s="10" t="str">
        <f>IFERROR(SMALL(Bdd!V:V,tableau!$B19),"")</f>
        <v/>
      </c>
      <c r="G19" s="10" t="str">
        <f>IFERROR(SMALL(Bdd!W:W,tableau!$B19),"")</f>
        <v/>
      </c>
      <c r="H19" s="10" t="str">
        <f>IFERROR(SMALL(Bdd!X:X,tableau!$B19),"")</f>
        <v/>
      </c>
      <c r="I19" s="10" t="str">
        <f>IFERROR(SMALL(Bdd!Y:Y,tableau!$B19),"")</f>
        <v/>
      </c>
      <c r="L19" t="str">
        <f t="shared" ca="1" si="5"/>
        <v/>
      </c>
      <c r="M19" s="9">
        <f t="shared" si="6"/>
        <v>10</v>
      </c>
      <c r="N19" s="8" t="str">
        <f ca="1">IF(IFERROR(                  MATCH(1,                             OFFSET(Bdd!$AC$1,C19-1,tableau!$M19,,),0),"")="","",C19)</f>
        <v/>
      </c>
      <c r="O19" s="8" t="str">
        <f ca="1">IF(IFERROR(                  MATCH(1,                             OFFSET(Bdd!$AC$1,D19-1,tableau!$M19,,),0),"")="","",D19)</f>
        <v/>
      </c>
      <c r="P19" s="8" t="str">
        <f ca="1">IF(IFERROR(                  MATCH(1,                             OFFSET(Bdd!$AC$1,E19-1,tableau!$M19,,),0),"")="","",E19)</f>
        <v/>
      </c>
      <c r="Q19" s="8" t="str">
        <f ca="1">IF(IFERROR(                  MATCH(1,                             OFFSET(Bdd!$AC$1,F19-1,tableau!$M19,,),0),"")="","",F19)</f>
        <v/>
      </c>
      <c r="R19" s="8" t="str">
        <f ca="1">IF(IFERROR(                  MATCH(1,                             OFFSET(Bdd!$AC$1,G19-1,tableau!$M19,,),0),"")="","",G19)</f>
        <v/>
      </c>
      <c r="S19" s="8" t="str">
        <f ca="1">IF(IFERROR(                  MATCH(1,                             OFFSET(Bdd!$AC$1,H19-1,tableau!$M19,,),0),"")="","",H19)</f>
        <v/>
      </c>
      <c r="T19" s="8" t="str">
        <f ca="1">IF(IFERROR(                  MATCH(1,                             OFFSET(Bdd!$AC$1,I19-1,tableau!$M19,,),0),"")="","",I19)</f>
        <v/>
      </c>
      <c r="U19">
        <f t="shared" si="7"/>
        <v>10</v>
      </c>
      <c r="V19" s="8" t="str">
        <f t="shared" ca="1" si="8"/>
        <v/>
      </c>
      <c r="W19" s="8" t="str">
        <f t="shared" ca="1" si="4"/>
        <v/>
      </c>
      <c r="X19" s="8" t="str">
        <f t="shared" ca="1" si="4"/>
        <v/>
      </c>
      <c r="Y19" s="8" t="str">
        <f t="shared" ca="1" si="4"/>
        <v/>
      </c>
      <c r="Z19" s="8" t="str">
        <f t="shared" ca="1" si="4"/>
        <v/>
      </c>
      <c r="AA19" s="8" t="str">
        <f t="shared" ca="1" si="4"/>
        <v/>
      </c>
      <c r="AB19" s="8" t="str">
        <f t="shared" ca="1" si="4"/>
        <v/>
      </c>
      <c r="AC19" t="str">
        <f>IF(AE19&lt;&gt;AE18,INDEX(Agents!AC:AC,AE19),"")</f>
        <v/>
      </c>
      <c r="AD19">
        <f t="shared" ca="1" si="9"/>
        <v>19</v>
      </c>
      <c r="AE19">
        <f t="shared" si="10"/>
        <v>10</v>
      </c>
      <c r="AF19" s="8" t="str">
        <f ca="1">IFERROR("[ " &amp;INDEX(Bdd!$AX:$AX,tableau!V19)&amp;"] "&amp;  INDEX(Bdd!$AY:$AY,tableau!V19),"")</f>
        <v/>
      </c>
      <c r="AG19" s="8" t="str">
        <f ca="1">IFERROR("[ " &amp;INDEX(Bdd!$AX:$AX,tableau!W19)&amp;"] "&amp;  INDEX(Bdd!$AY:$AY,tableau!W19),"")</f>
        <v/>
      </c>
      <c r="AH19" s="8" t="str">
        <f ca="1">IFERROR("[ " &amp;INDEX(Bdd!$AX:$AX,tableau!X19)&amp;"] "&amp;  INDEX(Bdd!$AY:$AY,tableau!X19),"")</f>
        <v/>
      </c>
      <c r="AI19" s="8" t="str">
        <f ca="1">IFERROR("[ " &amp;INDEX(Bdd!$AX:$AX,tableau!Y19)&amp;"] "&amp;  INDEX(Bdd!$AY:$AY,tableau!Y19),"")</f>
        <v/>
      </c>
      <c r="AJ19" s="8" t="str">
        <f ca="1">IFERROR("[ " &amp;INDEX(Bdd!$AX:$AX,tableau!Z19)&amp;"] "&amp;  INDEX(Bdd!$AY:$AY,tableau!Z19),"")</f>
        <v/>
      </c>
      <c r="AK19" s="8" t="str">
        <f ca="1">IFERROR("[ " &amp;INDEX(Bdd!$AX:$AX,tableau!AA19)&amp;"] "&amp;  INDEX(Bdd!$AY:$AY,tableau!AA19),"")</f>
        <v/>
      </c>
      <c r="AL19" s="8" t="str">
        <f ca="1">IFERROR("[ " &amp;INDEX(Bdd!$AX:$AX,tableau!AB19)&amp;"] "&amp;  INDEX(Bdd!$AY:$AY,tableau!AB19),"")</f>
        <v/>
      </c>
    </row>
    <row r="20" spans="2:38" x14ac:dyDescent="0.25">
      <c r="B20">
        <v>15</v>
      </c>
      <c r="C20" s="10" t="str">
        <f>IFERROR(SMALL(Bdd!S:S,tableau!$B20),"")</f>
        <v/>
      </c>
      <c r="D20" s="10" t="str">
        <f>IFERROR(SMALL(Bdd!T:T,tableau!$B20),"")</f>
        <v/>
      </c>
      <c r="E20" s="10" t="str">
        <f>IFERROR(SMALL(Bdd!U:U,tableau!$B20),"")</f>
        <v/>
      </c>
      <c r="F20" s="10" t="str">
        <f>IFERROR(SMALL(Bdd!V:V,tableau!$B20),"")</f>
        <v/>
      </c>
      <c r="G20" s="10" t="str">
        <f>IFERROR(SMALL(Bdd!W:W,tableau!$B20),"")</f>
        <v/>
      </c>
      <c r="H20" s="10" t="str">
        <f>IFERROR(SMALL(Bdd!X:X,tableau!$B20),"")</f>
        <v/>
      </c>
      <c r="I20" s="10" t="str">
        <f>IFERROR(SMALL(Bdd!Y:Y,tableau!$B20),"")</f>
        <v/>
      </c>
      <c r="M20" s="9">
        <f t="shared" si="6"/>
        <v>10</v>
      </c>
      <c r="N20" s="8" t="str">
        <f ca="1">IF(IFERROR(                  MATCH(1,                             OFFSET(Bdd!$AC$1,C20-1,tableau!$M20,,),0),"")="","",C20)</f>
        <v/>
      </c>
      <c r="O20" s="8" t="str">
        <f ca="1">IF(IFERROR(                  MATCH(1,                             OFFSET(Bdd!$AC$1,D20-1,tableau!$M20,,),0),"")="","",D20)</f>
        <v/>
      </c>
      <c r="P20" s="8" t="str">
        <f ca="1">IF(IFERROR(                  MATCH(1,                             OFFSET(Bdd!$AC$1,E20-1,tableau!$M20,,),0),"")="","",E20)</f>
        <v/>
      </c>
      <c r="Q20" s="8" t="str">
        <f ca="1">IF(IFERROR(                  MATCH(1,                             OFFSET(Bdd!$AC$1,F20-1,tableau!$M20,,),0),"")="","",F20)</f>
        <v/>
      </c>
      <c r="R20" s="8" t="str">
        <f ca="1">IF(IFERROR(                  MATCH(1,                             OFFSET(Bdd!$AC$1,G20-1,tableau!$M20,,),0),"")="","",G20)</f>
        <v/>
      </c>
      <c r="S20" s="8" t="str">
        <f ca="1">IF(IFERROR(                  MATCH(1,                             OFFSET(Bdd!$AC$1,H20-1,tableau!$M20,,),0),"")="","",H20)</f>
        <v/>
      </c>
      <c r="T20" s="8" t="str">
        <f ca="1">IF(IFERROR(                  MATCH(1,                             OFFSET(Bdd!$AC$1,I20-1,tableau!$M20,,),0),"")="","",I20)</f>
        <v/>
      </c>
      <c r="U20">
        <f t="shared" si="7"/>
        <v>10</v>
      </c>
      <c r="V20" s="8" t="str">
        <f t="shared" ca="1" si="8"/>
        <v/>
      </c>
      <c r="W20" s="8" t="str">
        <f t="shared" ca="1" si="4"/>
        <v/>
      </c>
      <c r="X20" s="8" t="str">
        <f t="shared" ca="1" si="4"/>
        <v/>
      </c>
      <c r="Y20" s="8" t="str">
        <f t="shared" ca="1" si="4"/>
        <v/>
      </c>
      <c r="Z20" s="8" t="str">
        <f t="shared" ca="1" si="4"/>
        <v/>
      </c>
      <c r="AA20" s="8" t="str">
        <f t="shared" ca="1" si="4"/>
        <v/>
      </c>
      <c r="AB20" s="8" t="str">
        <f t="shared" ca="1" si="4"/>
        <v/>
      </c>
      <c r="AC20" t="str">
        <f>IF(AE20&lt;&gt;AE19,INDEX(Agents!AC:AC,AE20),"")</f>
        <v/>
      </c>
      <c r="AD20">
        <f t="shared" ca="1" si="9"/>
        <v>20</v>
      </c>
      <c r="AE20">
        <f t="shared" si="10"/>
        <v>10</v>
      </c>
      <c r="AF20" s="8" t="str">
        <f ca="1">IFERROR("[ " &amp;INDEX(Bdd!$AX:$AX,tableau!V20)&amp;"] "&amp;  INDEX(Bdd!$AY:$AY,tableau!V20),"")</f>
        <v/>
      </c>
      <c r="AG20" s="8" t="str">
        <f ca="1">IFERROR("[ " &amp;INDEX(Bdd!$AX:$AX,tableau!W20)&amp;"] "&amp;  INDEX(Bdd!$AY:$AY,tableau!W20),"")</f>
        <v/>
      </c>
      <c r="AH20" s="8" t="str">
        <f ca="1">IFERROR("[ " &amp;INDEX(Bdd!$AX:$AX,tableau!X20)&amp;"] "&amp;  INDEX(Bdd!$AY:$AY,tableau!X20),"")</f>
        <v/>
      </c>
      <c r="AI20" s="8" t="str">
        <f ca="1">IFERROR("[ " &amp;INDEX(Bdd!$AX:$AX,tableau!Y20)&amp;"] "&amp;  INDEX(Bdd!$AY:$AY,tableau!Y20),"")</f>
        <v/>
      </c>
      <c r="AJ20" s="8" t="str">
        <f ca="1">IFERROR("[ " &amp;INDEX(Bdd!$AX:$AX,tableau!Z20)&amp;"] "&amp;  INDEX(Bdd!$AY:$AY,tableau!Z20),"")</f>
        <v/>
      </c>
      <c r="AK20" s="8" t="str">
        <f ca="1">IFERROR("[ " &amp;INDEX(Bdd!$AX:$AX,tableau!AA20)&amp;"] "&amp;  INDEX(Bdd!$AY:$AY,tableau!AA20),"")</f>
        <v/>
      </c>
      <c r="AL20" s="8" t="str">
        <f ca="1">IFERROR("[ " &amp;INDEX(Bdd!$AX:$AX,tableau!AB20)&amp;"] "&amp;  INDEX(Bdd!$AY:$AY,tableau!AB20),"")</f>
        <v/>
      </c>
    </row>
    <row r="21" spans="2:38" x14ac:dyDescent="0.25">
      <c r="B21">
        <v>16</v>
      </c>
      <c r="C21" s="10" t="str">
        <f>IFERROR(SMALL(Bdd!S:S,tableau!$B21),"")</f>
        <v/>
      </c>
      <c r="D21" s="10" t="str">
        <f>IFERROR(SMALL(Bdd!T:T,tableau!$B21),"")</f>
        <v/>
      </c>
      <c r="E21" s="10" t="str">
        <f>IFERROR(SMALL(Bdd!U:U,tableau!$B21),"")</f>
        <v/>
      </c>
      <c r="F21" s="10" t="str">
        <f>IFERROR(SMALL(Bdd!V:V,tableau!$B21),"")</f>
        <v/>
      </c>
      <c r="G21" s="10" t="str">
        <f>IFERROR(SMALL(Bdd!W:W,tableau!$B21),"")</f>
        <v/>
      </c>
      <c r="H21" s="10" t="str">
        <f>IFERROR(SMALL(Bdd!X:X,tableau!$B21),"")</f>
        <v/>
      </c>
      <c r="I21" s="10" t="str">
        <f>IFERROR(SMALL(Bdd!Y:Y,tableau!$B21),"")</f>
        <v/>
      </c>
      <c r="M21" s="9">
        <f t="shared" si="6"/>
        <v>10</v>
      </c>
      <c r="N21" s="8" t="str">
        <f ca="1">IF(IFERROR(                  MATCH(1,                             OFFSET(Bdd!$AC$1,C21-1,tableau!$M21,,),0),"")="","",C21)</f>
        <v/>
      </c>
      <c r="O21" s="8" t="str">
        <f ca="1">IF(IFERROR(                  MATCH(1,                             OFFSET(Bdd!$AC$1,D21-1,tableau!$M21,,),0),"")="","",D21)</f>
        <v/>
      </c>
      <c r="P21" s="8" t="str">
        <f ca="1">IF(IFERROR(                  MATCH(1,                             OFFSET(Bdd!$AC$1,E21-1,tableau!$M21,,),0),"")="","",E21)</f>
        <v/>
      </c>
      <c r="Q21" s="8" t="str">
        <f ca="1">IF(IFERROR(                  MATCH(1,                             OFFSET(Bdd!$AC$1,F21-1,tableau!$M21,,),0),"")="","",F21)</f>
        <v/>
      </c>
      <c r="R21" s="8" t="str">
        <f ca="1">IF(IFERROR(                  MATCH(1,                             OFFSET(Bdd!$AC$1,G21-1,tableau!$M21,,),0),"")="","",G21)</f>
        <v/>
      </c>
      <c r="S21" s="8" t="str">
        <f ca="1">IF(IFERROR(                  MATCH(1,                             OFFSET(Bdd!$AC$1,H21-1,tableau!$M21,,),0),"")="","",H21)</f>
        <v/>
      </c>
      <c r="T21" s="8" t="str">
        <f ca="1">IF(IFERROR(                  MATCH(1,                             OFFSET(Bdd!$AC$1,I21-1,tableau!$M21,,),0),"")="","",I21)</f>
        <v/>
      </c>
      <c r="U21">
        <f t="shared" si="7"/>
        <v>10</v>
      </c>
      <c r="V21" s="8" t="str">
        <f t="shared" ca="1" si="8"/>
        <v/>
      </c>
      <c r="W21" s="8" t="str">
        <f t="shared" ca="1" si="4"/>
        <v/>
      </c>
      <c r="X21" s="8" t="str">
        <f t="shared" ca="1" si="4"/>
        <v/>
      </c>
      <c r="Y21" s="8" t="str">
        <f t="shared" ca="1" si="4"/>
        <v/>
      </c>
      <c r="Z21" s="8" t="str">
        <f t="shared" ca="1" si="4"/>
        <v/>
      </c>
      <c r="AA21" s="8" t="str">
        <f t="shared" ca="1" si="4"/>
        <v/>
      </c>
      <c r="AB21" s="8" t="str">
        <f t="shared" ca="1" si="4"/>
        <v/>
      </c>
      <c r="AC21" t="str">
        <f>IF(AE21&lt;&gt;AE20,INDEX(Agents!AC:AC,AE21),"")</f>
        <v/>
      </c>
      <c r="AD21">
        <f t="shared" ca="1" si="9"/>
        <v>21</v>
      </c>
      <c r="AE21">
        <f t="shared" si="10"/>
        <v>10</v>
      </c>
      <c r="AF21" s="8" t="str">
        <f ca="1">IFERROR("[ " &amp;INDEX(Bdd!$AX:$AX,tableau!V21)&amp;"] "&amp;  INDEX(Bdd!$AY:$AY,tableau!V21),"")</f>
        <v/>
      </c>
      <c r="AG21" s="8" t="str">
        <f ca="1">IFERROR("[ " &amp;INDEX(Bdd!$AX:$AX,tableau!W21)&amp;"] "&amp;  INDEX(Bdd!$AY:$AY,tableau!W21),"")</f>
        <v/>
      </c>
      <c r="AH21" s="8" t="str">
        <f ca="1">IFERROR("[ " &amp;INDEX(Bdd!$AX:$AX,tableau!X21)&amp;"] "&amp;  INDEX(Bdd!$AY:$AY,tableau!X21),"")</f>
        <v/>
      </c>
      <c r="AI21" s="8" t="str">
        <f ca="1">IFERROR("[ " &amp;INDEX(Bdd!$AX:$AX,tableau!Y21)&amp;"] "&amp;  INDEX(Bdd!$AY:$AY,tableau!Y21),"")</f>
        <v/>
      </c>
      <c r="AJ21" s="8" t="str">
        <f ca="1">IFERROR("[ " &amp;INDEX(Bdd!$AX:$AX,tableau!Z21)&amp;"] "&amp;  INDEX(Bdd!$AY:$AY,tableau!Z21),"")</f>
        <v/>
      </c>
      <c r="AK21" s="8" t="str">
        <f ca="1">IFERROR("[ " &amp;INDEX(Bdd!$AX:$AX,tableau!AA21)&amp;"] "&amp;  INDEX(Bdd!$AY:$AY,tableau!AA21),"")</f>
        <v/>
      </c>
      <c r="AL21" s="8" t="str">
        <f ca="1">IFERROR("[ " &amp;INDEX(Bdd!$AX:$AX,tableau!AB21)&amp;"] "&amp;  INDEX(Bdd!$AY:$AY,tableau!AB21),"")</f>
        <v/>
      </c>
    </row>
    <row r="22" spans="2:38" x14ac:dyDescent="0.25">
      <c r="B22">
        <v>17</v>
      </c>
      <c r="C22" s="10" t="str">
        <f>IFERROR(SMALL(Bdd!S:S,tableau!$B22),"")</f>
        <v/>
      </c>
      <c r="D22" s="10" t="str">
        <f>IFERROR(SMALL(Bdd!T:T,tableau!$B22),"")</f>
        <v/>
      </c>
      <c r="E22" s="10" t="str">
        <f>IFERROR(SMALL(Bdd!U:U,tableau!$B22),"")</f>
        <v/>
      </c>
      <c r="F22" s="10" t="str">
        <f>IFERROR(SMALL(Bdd!V:V,tableau!$B22),"")</f>
        <v/>
      </c>
      <c r="G22" s="10" t="str">
        <f>IFERROR(SMALL(Bdd!W:W,tableau!$B22),"")</f>
        <v/>
      </c>
      <c r="H22" s="10" t="str">
        <f>IFERROR(SMALL(Bdd!X:X,tableau!$B22),"")</f>
        <v/>
      </c>
      <c r="I22" s="10" t="str">
        <f>IFERROR(SMALL(Bdd!Y:Y,tableau!$B22),"")</f>
        <v/>
      </c>
      <c r="M22" s="9">
        <f t="shared" si="6"/>
        <v>10</v>
      </c>
      <c r="N22" s="8" t="str">
        <f ca="1">IF(IFERROR(                  MATCH(1,                             OFFSET(Bdd!$AC$1,C22-1,tableau!$M22,,),0),"")="","",C22)</f>
        <v/>
      </c>
      <c r="O22" s="8" t="str">
        <f ca="1">IF(IFERROR(                  MATCH(1,                             OFFSET(Bdd!$AC$1,D22-1,tableau!$M22,,),0),"")="","",D22)</f>
        <v/>
      </c>
      <c r="P22" s="8" t="str">
        <f ca="1">IF(IFERROR(                  MATCH(1,                             OFFSET(Bdd!$AC$1,E22-1,tableau!$M22,,),0),"")="","",E22)</f>
        <v/>
      </c>
      <c r="Q22" s="8" t="str">
        <f ca="1">IF(IFERROR(                  MATCH(1,                             OFFSET(Bdd!$AC$1,F22-1,tableau!$M22,,),0),"")="","",F22)</f>
        <v/>
      </c>
      <c r="R22" s="8" t="str">
        <f ca="1">IF(IFERROR(                  MATCH(1,                             OFFSET(Bdd!$AC$1,G22-1,tableau!$M22,,),0),"")="","",G22)</f>
        <v/>
      </c>
      <c r="S22" s="8" t="str">
        <f ca="1">IF(IFERROR(                  MATCH(1,                             OFFSET(Bdd!$AC$1,H22-1,tableau!$M22,,),0),"")="","",H22)</f>
        <v/>
      </c>
      <c r="T22" s="8" t="str">
        <f ca="1">IF(IFERROR(                  MATCH(1,                             OFFSET(Bdd!$AC$1,I22-1,tableau!$M22,,),0),"")="","",I22)</f>
        <v/>
      </c>
      <c r="U22">
        <f t="shared" si="7"/>
        <v>10</v>
      </c>
      <c r="V22" s="8" t="str">
        <f t="shared" ca="1" si="8"/>
        <v/>
      </c>
      <c r="W22" s="8" t="str">
        <f t="shared" ref="W22:W38" ca="1" si="11">IFERROR(SMALL(O$6:O$38,$B22),"")</f>
        <v/>
      </c>
      <c r="X22" s="8" t="str">
        <f t="shared" ref="X22:X38" ca="1" si="12">IFERROR(SMALL(P$6:P$38,$B22),"")</f>
        <v/>
      </c>
      <c r="Y22" s="8" t="str">
        <f t="shared" ref="Y22:Y38" ca="1" si="13">IFERROR(SMALL(Q$6:Q$38,$B22),"")</f>
        <v/>
      </c>
      <c r="Z22" s="8" t="str">
        <f t="shared" ref="Z22:Z38" ca="1" si="14">IFERROR(SMALL(R$6:R$38,$B22),"")</f>
        <v/>
      </c>
      <c r="AA22" s="8" t="str">
        <f t="shared" ref="AA22:AA38" ca="1" si="15">IFERROR(SMALL(S$6:S$38,$B22),"")</f>
        <v/>
      </c>
      <c r="AB22" s="8" t="str">
        <f t="shared" ref="AB22:AB38" ca="1" si="16">IFERROR(SMALL(T$6:T$38,$B22),"")</f>
        <v/>
      </c>
      <c r="AC22" t="str">
        <f>IF(AE22&lt;&gt;AE21,INDEX(Agents!AC:AC,AE22),"")</f>
        <v/>
      </c>
      <c r="AD22">
        <f t="shared" ca="1" si="9"/>
        <v>22</v>
      </c>
      <c r="AE22">
        <f t="shared" si="10"/>
        <v>10</v>
      </c>
      <c r="AF22" s="8" t="str">
        <f ca="1">IFERROR("[ " &amp;INDEX(Bdd!$AX:$AX,tableau!V22)&amp;"] "&amp;  INDEX(Bdd!$AY:$AY,tableau!V22),"")</f>
        <v/>
      </c>
      <c r="AG22" s="8" t="str">
        <f ca="1">IFERROR("[ " &amp;INDEX(Bdd!$AX:$AX,tableau!W22)&amp;"] "&amp;  INDEX(Bdd!$AY:$AY,tableau!W22),"")</f>
        <v/>
      </c>
      <c r="AH22" s="8" t="str">
        <f ca="1">IFERROR("[ " &amp;INDEX(Bdd!$AX:$AX,tableau!X22)&amp;"] "&amp;  INDEX(Bdd!$AY:$AY,tableau!X22),"")</f>
        <v/>
      </c>
      <c r="AI22" s="8" t="str">
        <f ca="1">IFERROR("[ " &amp;INDEX(Bdd!$AX:$AX,tableau!Y22)&amp;"] "&amp;  INDEX(Bdd!$AY:$AY,tableau!Y22),"")</f>
        <v/>
      </c>
      <c r="AJ22" s="8" t="str">
        <f ca="1">IFERROR("[ " &amp;INDEX(Bdd!$AX:$AX,tableau!Z22)&amp;"] "&amp;  INDEX(Bdd!$AY:$AY,tableau!Z22),"")</f>
        <v/>
      </c>
      <c r="AK22" s="8" t="str">
        <f ca="1">IFERROR("[ " &amp;INDEX(Bdd!$AX:$AX,tableau!AA22)&amp;"] "&amp;  INDEX(Bdd!$AY:$AY,tableau!AA22),"")</f>
        <v/>
      </c>
      <c r="AL22" s="8" t="str">
        <f ca="1">IFERROR("[ " &amp;INDEX(Bdd!$AX:$AX,tableau!AB22)&amp;"] "&amp;  INDEX(Bdd!$AY:$AY,tableau!AB22),"")</f>
        <v/>
      </c>
    </row>
    <row r="23" spans="2:38" x14ac:dyDescent="0.25">
      <c r="B23">
        <v>18</v>
      </c>
      <c r="C23" s="10" t="str">
        <f>IFERROR(SMALL(Bdd!S:S,tableau!$B23),"")</f>
        <v/>
      </c>
      <c r="D23" s="10" t="str">
        <f>IFERROR(SMALL(Bdd!T:T,tableau!$B23),"")</f>
        <v/>
      </c>
      <c r="E23" s="10" t="str">
        <f>IFERROR(SMALL(Bdd!U:U,tableau!$B23),"")</f>
        <v/>
      </c>
      <c r="F23" s="10" t="str">
        <f>IFERROR(SMALL(Bdd!V:V,tableau!$B23),"")</f>
        <v/>
      </c>
      <c r="G23" s="10" t="str">
        <f>IFERROR(SMALL(Bdd!W:W,tableau!$B23),"")</f>
        <v/>
      </c>
      <c r="H23" s="10" t="str">
        <f>IFERROR(SMALL(Bdd!X:X,tableau!$B23),"")</f>
        <v/>
      </c>
      <c r="I23" s="10" t="str">
        <f>IFERROR(SMALL(Bdd!Y:Y,tableau!$B23),"")</f>
        <v/>
      </c>
      <c r="M23" s="9">
        <f t="shared" si="6"/>
        <v>10</v>
      </c>
      <c r="N23" s="8" t="str">
        <f ca="1">IF(IFERROR(                  MATCH(1,                             OFFSET(Bdd!$AC$1,C23-1,tableau!$M23,,),0),"")="","",C23)</f>
        <v/>
      </c>
      <c r="O23" s="8" t="str">
        <f ca="1">IF(IFERROR(                  MATCH(1,                             OFFSET(Bdd!$AC$1,D23-1,tableau!$M23,,),0),"")="","",D23)</f>
        <v/>
      </c>
      <c r="P23" s="8" t="str">
        <f ca="1">IF(IFERROR(                  MATCH(1,                             OFFSET(Bdd!$AC$1,E23-1,tableau!$M23,,),0),"")="","",E23)</f>
        <v/>
      </c>
      <c r="Q23" s="8" t="str">
        <f ca="1">IF(IFERROR(                  MATCH(1,                             OFFSET(Bdd!$AC$1,F23-1,tableau!$M23,,),0),"")="","",F23)</f>
        <v/>
      </c>
      <c r="R23" s="8" t="str">
        <f ca="1">IF(IFERROR(                  MATCH(1,                             OFFSET(Bdd!$AC$1,G23-1,tableau!$M23,,),0),"")="","",G23)</f>
        <v/>
      </c>
      <c r="S23" s="8" t="str">
        <f ca="1">IF(IFERROR(                  MATCH(1,                             OFFSET(Bdd!$AC$1,H23-1,tableau!$M23,,),0),"")="","",H23)</f>
        <v/>
      </c>
      <c r="T23" s="8" t="str">
        <f ca="1">IF(IFERROR(                  MATCH(1,                             OFFSET(Bdd!$AC$1,I23-1,tableau!$M23,,),0),"")="","",I23)</f>
        <v/>
      </c>
      <c r="U23">
        <f t="shared" si="7"/>
        <v>10</v>
      </c>
      <c r="V23" s="8" t="str">
        <f t="shared" ca="1" si="8"/>
        <v/>
      </c>
      <c r="W23" s="8" t="str">
        <f t="shared" ca="1" si="11"/>
        <v/>
      </c>
      <c r="X23" s="8" t="str">
        <f t="shared" ca="1" si="12"/>
        <v/>
      </c>
      <c r="Y23" s="8" t="str">
        <f t="shared" ca="1" si="13"/>
        <v/>
      </c>
      <c r="Z23" s="8" t="str">
        <f t="shared" ca="1" si="14"/>
        <v/>
      </c>
      <c r="AA23" s="8" t="str">
        <f t="shared" ca="1" si="15"/>
        <v/>
      </c>
      <c r="AB23" s="8" t="str">
        <f t="shared" ca="1" si="16"/>
        <v/>
      </c>
      <c r="AC23" t="str">
        <f>IF(AE23&lt;&gt;AE22,INDEX(Agents!AC:AC,AE23),"")</f>
        <v/>
      </c>
      <c r="AD23">
        <f t="shared" ca="1" si="9"/>
        <v>23</v>
      </c>
      <c r="AE23">
        <f t="shared" si="10"/>
        <v>10</v>
      </c>
      <c r="AF23" s="8" t="str">
        <f ca="1">IFERROR("[ " &amp;INDEX(Bdd!$AX:$AX,tableau!V23)&amp;"] "&amp;  INDEX(Bdd!$AY:$AY,tableau!V23),"")</f>
        <v/>
      </c>
      <c r="AG23" s="8" t="str">
        <f ca="1">IFERROR("[ " &amp;INDEX(Bdd!$AX:$AX,tableau!W23)&amp;"] "&amp;  INDEX(Bdd!$AY:$AY,tableau!W23),"")</f>
        <v/>
      </c>
      <c r="AH23" s="8" t="str">
        <f ca="1">IFERROR("[ " &amp;INDEX(Bdd!$AX:$AX,tableau!X23)&amp;"] "&amp;  INDEX(Bdd!$AY:$AY,tableau!X23),"")</f>
        <v/>
      </c>
      <c r="AI23" s="8" t="str">
        <f ca="1">IFERROR("[ " &amp;INDEX(Bdd!$AX:$AX,tableau!Y23)&amp;"] "&amp;  INDEX(Bdd!$AY:$AY,tableau!Y23),"")</f>
        <v/>
      </c>
      <c r="AJ23" s="8" t="str">
        <f ca="1">IFERROR("[ " &amp;INDEX(Bdd!$AX:$AX,tableau!Z23)&amp;"] "&amp;  INDEX(Bdd!$AY:$AY,tableau!Z23),"")</f>
        <v/>
      </c>
      <c r="AK23" s="8" t="str">
        <f ca="1">IFERROR("[ " &amp;INDEX(Bdd!$AX:$AX,tableau!AA23)&amp;"] "&amp;  INDEX(Bdd!$AY:$AY,tableau!AA23),"")</f>
        <v/>
      </c>
      <c r="AL23" s="8" t="str">
        <f ca="1">IFERROR("[ " &amp;INDEX(Bdd!$AX:$AX,tableau!AB23)&amp;"] "&amp;  INDEX(Bdd!$AY:$AY,tableau!AB23),"")</f>
        <v/>
      </c>
    </row>
    <row r="24" spans="2:38" x14ac:dyDescent="0.25">
      <c r="B24">
        <v>19</v>
      </c>
      <c r="C24" s="10" t="str">
        <f>IFERROR(SMALL(Bdd!S:S,tableau!$B24),"")</f>
        <v/>
      </c>
      <c r="D24" s="10" t="str">
        <f>IFERROR(SMALL(Bdd!T:T,tableau!$B24),"")</f>
        <v/>
      </c>
      <c r="E24" s="10" t="str">
        <f>IFERROR(SMALL(Bdd!U:U,tableau!$B24),"")</f>
        <v/>
      </c>
      <c r="F24" s="10" t="str">
        <f>IFERROR(SMALL(Bdd!V:V,tableau!$B24),"")</f>
        <v/>
      </c>
      <c r="G24" s="10" t="str">
        <f>IFERROR(SMALL(Bdd!W:W,tableau!$B24),"")</f>
        <v/>
      </c>
      <c r="H24" s="10" t="str">
        <f>IFERROR(SMALL(Bdd!X:X,tableau!$B24),"")</f>
        <v/>
      </c>
      <c r="I24" s="10" t="str">
        <f>IFERROR(SMALL(Bdd!Y:Y,tableau!$B24),"")</f>
        <v/>
      </c>
      <c r="M24" s="9">
        <f t="shared" si="6"/>
        <v>10</v>
      </c>
      <c r="N24" s="8" t="str">
        <f ca="1">IF(IFERROR(                  MATCH(1,                             OFFSET(Bdd!$AC$1,C24-1,tableau!$M24,,),0),"")="","",C24)</f>
        <v/>
      </c>
      <c r="O24" s="8" t="str">
        <f ca="1">IF(IFERROR(                  MATCH(1,                             OFFSET(Bdd!$AC$1,D24-1,tableau!$M24,,),0),"")="","",D24)</f>
        <v/>
      </c>
      <c r="P24" s="8" t="str">
        <f ca="1">IF(IFERROR(                  MATCH(1,                             OFFSET(Bdd!$AC$1,E24-1,tableau!$M24,,),0),"")="","",E24)</f>
        <v/>
      </c>
      <c r="Q24" s="8" t="str">
        <f ca="1">IF(IFERROR(                  MATCH(1,                             OFFSET(Bdd!$AC$1,F24-1,tableau!$M24,,),0),"")="","",F24)</f>
        <v/>
      </c>
      <c r="R24" s="8" t="str">
        <f ca="1">IF(IFERROR(                  MATCH(1,                             OFFSET(Bdd!$AC$1,G24-1,tableau!$M24,,),0),"")="","",G24)</f>
        <v/>
      </c>
      <c r="S24" s="8" t="str">
        <f ca="1">IF(IFERROR(                  MATCH(1,                             OFFSET(Bdd!$AC$1,H24-1,tableau!$M24,,),0),"")="","",H24)</f>
        <v/>
      </c>
      <c r="T24" s="8" t="str">
        <f ca="1">IF(IFERROR(                  MATCH(1,                             OFFSET(Bdd!$AC$1,I24-1,tableau!$M24,,),0),"")="","",I24)</f>
        <v/>
      </c>
      <c r="U24">
        <f t="shared" si="7"/>
        <v>10</v>
      </c>
      <c r="V24" s="8" t="str">
        <f t="shared" ca="1" si="8"/>
        <v/>
      </c>
      <c r="W24" s="8" t="str">
        <f t="shared" ca="1" si="11"/>
        <v/>
      </c>
      <c r="X24" s="8" t="str">
        <f t="shared" ca="1" si="12"/>
        <v/>
      </c>
      <c r="Y24" s="8" t="str">
        <f t="shared" ca="1" si="13"/>
        <v/>
      </c>
      <c r="Z24" s="8" t="str">
        <f t="shared" ca="1" si="14"/>
        <v/>
      </c>
      <c r="AA24" s="8" t="str">
        <f t="shared" ca="1" si="15"/>
        <v/>
      </c>
      <c r="AB24" s="8" t="str">
        <f t="shared" ca="1" si="16"/>
        <v/>
      </c>
      <c r="AC24" t="str">
        <f>IF(AE24&lt;&gt;AE23,INDEX(Agents!AC:AC,AE24),"")</f>
        <v/>
      </c>
      <c r="AD24">
        <f t="shared" ca="1" si="9"/>
        <v>24</v>
      </c>
      <c r="AE24">
        <f t="shared" si="10"/>
        <v>10</v>
      </c>
      <c r="AF24" s="8" t="str">
        <f ca="1">IFERROR("[ " &amp;INDEX(Bdd!$AX:$AX,tableau!V24)&amp;"] "&amp;  INDEX(Bdd!$AY:$AY,tableau!V24),"")</f>
        <v/>
      </c>
      <c r="AG24" s="8" t="str">
        <f ca="1">IFERROR("[ " &amp;INDEX(Bdd!$AX:$AX,tableau!W24)&amp;"] "&amp;  INDEX(Bdd!$AY:$AY,tableau!W24),"")</f>
        <v/>
      </c>
      <c r="AH24" s="8" t="str">
        <f ca="1">IFERROR("[ " &amp;INDEX(Bdd!$AX:$AX,tableau!X24)&amp;"] "&amp;  INDEX(Bdd!$AY:$AY,tableau!X24),"")</f>
        <v/>
      </c>
      <c r="AI24" s="8" t="str">
        <f ca="1">IFERROR("[ " &amp;INDEX(Bdd!$AX:$AX,tableau!Y24)&amp;"] "&amp;  INDEX(Bdd!$AY:$AY,tableau!Y24),"")</f>
        <v/>
      </c>
      <c r="AJ24" s="8" t="str">
        <f ca="1">IFERROR("[ " &amp;INDEX(Bdd!$AX:$AX,tableau!Z24)&amp;"] "&amp;  INDEX(Bdd!$AY:$AY,tableau!Z24),"")</f>
        <v/>
      </c>
      <c r="AK24" s="8" t="str">
        <f ca="1">IFERROR("[ " &amp;INDEX(Bdd!$AX:$AX,tableau!AA24)&amp;"] "&amp;  INDEX(Bdd!$AY:$AY,tableau!AA24),"")</f>
        <v/>
      </c>
      <c r="AL24" s="8" t="str">
        <f ca="1">IFERROR("[ " &amp;INDEX(Bdd!$AX:$AX,tableau!AB24)&amp;"] "&amp;  INDEX(Bdd!$AY:$AY,tableau!AB24),"")</f>
        <v/>
      </c>
    </row>
    <row r="25" spans="2:38" x14ac:dyDescent="0.25">
      <c r="B25">
        <v>20</v>
      </c>
      <c r="C25" s="10" t="str">
        <f>IFERROR(SMALL(Bdd!S:S,tableau!$B25),"")</f>
        <v/>
      </c>
      <c r="D25" s="10" t="str">
        <f>IFERROR(SMALL(Bdd!T:T,tableau!$B25),"")</f>
        <v/>
      </c>
      <c r="E25" s="10" t="str">
        <f>IFERROR(SMALL(Bdd!U:U,tableau!$B25),"")</f>
        <v/>
      </c>
      <c r="F25" s="10" t="str">
        <f>IFERROR(SMALL(Bdd!V:V,tableau!$B25),"")</f>
        <v/>
      </c>
      <c r="G25" s="10" t="str">
        <f>IFERROR(SMALL(Bdd!W:W,tableau!$B25),"")</f>
        <v/>
      </c>
      <c r="H25" s="10" t="str">
        <f>IFERROR(SMALL(Bdd!X:X,tableau!$B25),"")</f>
        <v/>
      </c>
      <c r="I25" s="10" t="str">
        <f>IFERROR(SMALL(Bdd!Y:Y,tableau!$B25),"")</f>
        <v/>
      </c>
      <c r="M25" s="9">
        <f t="shared" si="6"/>
        <v>10</v>
      </c>
      <c r="N25" s="8" t="str">
        <f ca="1">IF(IFERROR(                  MATCH(1,                             OFFSET(Bdd!$AC$1,C25-1,tableau!$M25,,),0),"")="","",C25)</f>
        <v/>
      </c>
      <c r="O25" s="8" t="str">
        <f ca="1">IF(IFERROR(                  MATCH(1,                             OFFSET(Bdd!$AC$1,D25-1,tableau!$M25,,),0),"")="","",D25)</f>
        <v/>
      </c>
      <c r="P25" s="8" t="str">
        <f ca="1">IF(IFERROR(                  MATCH(1,                             OFFSET(Bdd!$AC$1,E25-1,tableau!$M25,,),0),"")="","",E25)</f>
        <v/>
      </c>
      <c r="Q25" s="8" t="str">
        <f ca="1">IF(IFERROR(                  MATCH(1,                             OFFSET(Bdd!$AC$1,F25-1,tableau!$M25,,),0),"")="","",F25)</f>
        <v/>
      </c>
      <c r="R25" s="8" t="str">
        <f ca="1">IF(IFERROR(                  MATCH(1,                             OFFSET(Bdd!$AC$1,G25-1,tableau!$M25,,),0),"")="","",G25)</f>
        <v/>
      </c>
      <c r="S25" s="8" t="str">
        <f ca="1">IF(IFERROR(                  MATCH(1,                             OFFSET(Bdd!$AC$1,H25-1,tableau!$M25,,),0),"")="","",H25)</f>
        <v/>
      </c>
      <c r="T25" s="8" t="str">
        <f ca="1">IF(IFERROR(                  MATCH(1,                             OFFSET(Bdd!$AC$1,I25-1,tableau!$M25,,),0),"")="","",I25)</f>
        <v/>
      </c>
      <c r="U25">
        <f t="shared" si="7"/>
        <v>10</v>
      </c>
      <c r="V25" s="8" t="str">
        <f t="shared" ca="1" si="8"/>
        <v/>
      </c>
      <c r="W25" s="8" t="str">
        <f t="shared" ca="1" si="11"/>
        <v/>
      </c>
      <c r="X25" s="8" t="str">
        <f t="shared" ca="1" si="12"/>
        <v/>
      </c>
      <c r="Y25" s="8" t="str">
        <f t="shared" ca="1" si="13"/>
        <v/>
      </c>
      <c r="Z25" s="8" t="str">
        <f t="shared" ca="1" si="14"/>
        <v/>
      </c>
      <c r="AA25" s="8" t="str">
        <f t="shared" ca="1" si="15"/>
        <v/>
      </c>
      <c r="AB25" s="8" t="str">
        <f t="shared" ca="1" si="16"/>
        <v/>
      </c>
      <c r="AC25" t="str">
        <f>IF(AE25&lt;&gt;AE24,INDEX(Agents!AC:AC,AE25),"")</f>
        <v/>
      </c>
      <c r="AD25">
        <f t="shared" ca="1" si="9"/>
        <v>25</v>
      </c>
      <c r="AE25">
        <f t="shared" si="10"/>
        <v>10</v>
      </c>
      <c r="AF25" s="8" t="str">
        <f ca="1">IFERROR("[ " &amp;INDEX(Bdd!$AX:$AX,tableau!V25)&amp;"] "&amp;  INDEX(Bdd!$AY:$AY,tableau!V25),"")</f>
        <v/>
      </c>
      <c r="AG25" s="8" t="str">
        <f ca="1">IFERROR("[ " &amp;INDEX(Bdd!$AX:$AX,tableau!W25)&amp;"] "&amp;  INDEX(Bdd!$AY:$AY,tableau!W25),"")</f>
        <v/>
      </c>
      <c r="AH25" s="8" t="str">
        <f ca="1">IFERROR("[ " &amp;INDEX(Bdd!$AX:$AX,tableau!X25)&amp;"] "&amp;  INDEX(Bdd!$AY:$AY,tableau!X25),"")</f>
        <v/>
      </c>
      <c r="AI25" s="8" t="str">
        <f ca="1">IFERROR("[ " &amp;INDEX(Bdd!$AX:$AX,tableau!Y25)&amp;"] "&amp;  INDEX(Bdd!$AY:$AY,tableau!Y25),"")</f>
        <v/>
      </c>
      <c r="AJ25" s="8" t="str">
        <f ca="1">IFERROR("[ " &amp;INDEX(Bdd!$AX:$AX,tableau!Z25)&amp;"] "&amp;  INDEX(Bdd!$AY:$AY,tableau!Z25),"")</f>
        <v/>
      </c>
      <c r="AK25" s="8" t="str">
        <f ca="1">IFERROR("[ " &amp;INDEX(Bdd!$AX:$AX,tableau!AA25)&amp;"] "&amp;  INDEX(Bdd!$AY:$AY,tableau!AA25),"")</f>
        <v/>
      </c>
      <c r="AL25" s="8" t="str">
        <f ca="1">IFERROR("[ " &amp;INDEX(Bdd!$AX:$AX,tableau!AB25)&amp;"] "&amp;  INDEX(Bdd!$AY:$AY,tableau!AB25),"")</f>
        <v/>
      </c>
    </row>
    <row r="26" spans="2:38" x14ac:dyDescent="0.25">
      <c r="B26">
        <v>21</v>
      </c>
      <c r="C26" s="10" t="str">
        <f>IFERROR(SMALL(Bdd!S:S,tableau!$B26),"")</f>
        <v/>
      </c>
      <c r="D26" s="10" t="str">
        <f>IFERROR(SMALL(Bdd!T:T,tableau!$B26),"")</f>
        <v/>
      </c>
      <c r="E26" s="10" t="str">
        <f>IFERROR(SMALL(Bdd!U:U,tableau!$B26),"")</f>
        <v/>
      </c>
      <c r="F26" s="10" t="str">
        <f>IFERROR(SMALL(Bdd!V:V,tableau!$B26),"")</f>
        <v/>
      </c>
      <c r="G26" s="10" t="str">
        <f>IFERROR(SMALL(Bdd!W:W,tableau!$B26),"")</f>
        <v/>
      </c>
      <c r="H26" s="10" t="str">
        <f>IFERROR(SMALL(Bdd!X:X,tableau!$B26),"")</f>
        <v/>
      </c>
      <c r="I26" s="10" t="str">
        <f>IFERROR(SMALL(Bdd!Y:Y,tableau!$B26),"")</f>
        <v/>
      </c>
      <c r="M26" s="9">
        <f t="shared" si="6"/>
        <v>10</v>
      </c>
      <c r="N26" s="8" t="str">
        <f ca="1">IF(IFERROR(                  MATCH(1,                             OFFSET(Bdd!$AC$1,C26-1,tableau!$M26,,),0),"")="","",C26)</f>
        <v/>
      </c>
      <c r="O26" s="8" t="str">
        <f ca="1">IF(IFERROR(                  MATCH(1,                             OFFSET(Bdd!$AC$1,D26-1,tableau!$M26,,),0),"")="","",D26)</f>
        <v/>
      </c>
      <c r="P26" s="8" t="str">
        <f ca="1">IF(IFERROR(                  MATCH(1,                             OFFSET(Bdd!$AC$1,E26-1,tableau!$M26,,),0),"")="","",E26)</f>
        <v/>
      </c>
      <c r="Q26" s="8" t="str">
        <f ca="1">IF(IFERROR(                  MATCH(1,                             OFFSET(Bdd!$AC$1,F26-1,tableau!$M26,,),0),"")="","",F26)</f>
        <v/>
      </c>
      <c r="R26" s="8" t="str">
        <f ca="1">IF(IFERROR(                  MATCH(1,                             OFFSET(Bdd!$AC$1,G26-1,tableau!$M26,,),0),"")="","",G26)</f>
        <v/>
      </c>
      <c r="S26" s="8" t="str">
        <f ca="1">IF(IFERROR(                  MATCH(1,                             OFFSET(Bdd!$AC$1,H26-1,tableau!$M26,,),0),"")="","",H26)</f>
        <v/>
      </c>
      <c r="T26" s="8" t="str">
        <f ca="1">IF(IFERROR(                  MATCH(1,                             OFFSET(Bdd!$AC$1,I26-1,tableau!$M26,,),0),"")="","",I26)</f>
        <v/>
      </c>
      <c r="U26">
        <f t="shared" si="7"/>
        <v>10</v>
      </c>
      <c r="V26" s="8" t="str">
        <f t="shared" ca="1" si="8"/>
        <v/>
      </c>
      <c r="W26" s="8" t="str">
        <f t="shared" ca="1" si="11"/>
        <v/>
      </c>
      <c r="X26" s="8" t="str">
        <f t="shared" ca="1" si="12"/>
        <v/>
      </c>
      <c r="Y26" s="8" t="str">
        <f t="shared" ca="1" si="13"/>
        <v/>
      </c>
      <c r="Z26" s="8" t="str">
        <f t="shared" ca="1" si="14"/>
        <v/>
      </c>
      <c r="AA26" s="8" t="str">
        <f t="shared" ca="1" si="15"/>
        <v/>
      </c>
      <c r="AB26" s="8" t="str">
        <f t="shared" ca="1" si="16"/>
        <v/>
      </c>
      <c r="AC26" t="str">
        <f>IF(AE26&lt;&gt;AE25,INDEX(Agents!AC:AC,AE26),"")</f>
        <v/>
      </c>
      <c r="AD26">
        <f t="shared" ca="1" si="9"/>
        <v>26</v>
      </c>
      <c r="AE26">
        <f t="shared" si="10"/>
        <v>10</v>
      </c>
      <c r="AF26" s="8" t="str">
        <f ca="1">IFERROR("[ " &amp;INDEX(Bdd!$AX:$AX,tableau!V26)&amp;"] "&amp;  INDEX(Bdd!$AY:$AY,tableau!V26),"")</f>
        <v/>
      </c>
      <c r="AG26" s="8" t="str">
        <f ca="1">IFERROR("[ " &amp;INDEX(Bdd!$AX:$AX,tableau!W26)&amp;"] "&amp;  INDEX(Bdd!$AY:$AY,tableau!W26),"")</f>
        <v/>
      </c>
      <c r="AH26" s="8" t="str">
        <f ca="1">IFERROR("[ " &amp;INDEX(Bdd!$AX:$AX,tableau!X26)&amp;"] "&amp;  INDEX(Bdd!$AY:$AY,tableau!X26),"")</f>
        <v/>
      </c>
      <c r="AI26" s="8" t="str">
        <f ca="1">IFERROR("[ " &amp;INDEX(Bdd!$AX:$AX,tableau!Y26)&amp;"] "&amp;  INDEX(Bdd!$AY:$AY,tableau!Y26),"")</f>
        <v/>
      </c>
      <c r="AJ26" s="8" t="str">
        <f ca="1">IFERROR("[ " &amp;INDEX(Bdd!$AX:$AX,tableau!Z26)&amp;"] "&amp;  INDEX(Bdd!$AY:$AY,tableau!Z26),"")</f>
        <v/>
      </c>
      <c r="AK26" s="8" t="str">
        <f ca="1">IFERROR("[ " &amp;INDEX(Bdd!$AX:$AX,tableau!AA26)&amp;"] "&amp;  INDEX(Bdd!$AY:$AY,tableau!AA26),"")</f>
        <v/>
      </c>
      <c r="AL26" s="8" t="str">
        <f ca="1">IFERROR("[ " &amp;INDEX(Bdd!$AX:$AX,tableau!AB26)&amp;"] "&amp;  INDEX(Bdd!$AY:$AY,tableau!AB26),"")</f>
        <v/>
      </c>
    </row>
    <row r="27" spans="2:38" x14ac:dyDescent="0.25">
      <c r="B27">
        <v>22</v>
      </c>
      <c r="C27" s="10" t="str">
        <f>IFERROR(SMALL(Bdd!S:S,tableau!$B27),"")</f>
        <v/>
      </c>
      <c r="D27" s="10" t="str">
        <f>IFERROR(SMALL(Bdd!T:T,tableau!$B27),"")</f>
        <v/>
      </c>
      <c r="E27" s="10" t="str">
        <f>IFERROR(SMALL(Bdd!U:U,tableau!$B27),"")</f>
        <v/>
      </c>
      <c r="F27" s="10" t="str">
        <f>IFERROR(SMALL(Bdd!V:V,tableau!$B27),"")</f>
        <v/>
      </c>
      <c r="G27" s="10" t="str">
        <f>IFERROR(SMALL(Bdd!W:W,tableau!$B27),"")</f>
        <v/>
      </c>
      <c r="H27" s="10" t="str">
        <f>IFERROR(SMALL(Bdd!X:X,tableau!$B27),"")</f>
        <v/>
      </c>
      <c r="I27" s="10" t="str">
        <f>IFERROR(SMALL(Bdd!Y:Y,tableau!$B27),"")</f>
        <v/>
      </c>
      <c r="M27" s="9">
        <f t="shared" si="6"/>
        <v>10</v>
      </c>
      <c r="N27" s="8" t="str">
        <f ca="1">IF(IFERROR(                  MATCH(1,                             OFFSET(Bdd!$AC$1,C27-1,tableau!$M27,,),0),"")="","",C27)</f>
        <v/>
      </c>
      <c r="O27" s="8" t="str">
        <f ca="1">IF(IFERROR(                  MATCH(1,                             OFFSET(Bdd!$AC$1,D27-1,tableau!$M27,,),0),"")="","",D27)</f>
        <v/>
      </c>
      <c r="P27" s="8" t="str">
        <f ca="1">IF(IFERROR(                  MATCH(1,                             OFFSET(Bdd!$AC$1,E27-1,tableau!$M27,,),0),"")="","",E27)</f>
        <v/>
      </c>
      <c r="Q27" s="8" t="str">
        <f ca="1">IF(IFERROR(                  MATCH(1,                             OFFSET(Bdd!$AC$1,F27-1,tableau!$M27,,),0),"")="","",F27)</f>
        <v/>
      </c>
      <c r="R27" s="8" t="str">
        <f ca="1">IF(IFERROR(                  MATCH(1,                             OFFSET(Bdd!$AC$1,G27-1,tableau!$M27,,),0),"")="","",G27)</f>
        <v/>
      </c>
      <c r="S27" s="8" t="str">
        <f ca="1">IF(IFERROR(                  MATCH(1,                             OFFSET(Bdd!$AC$1,H27-1,tableau!$M27,,),0),"")="","",H27)</f>
        <v/>
      </c>
      <c r="T27" s="8" t="str">
        <f ca="1">IF(IFERROR(                  MATCH(1,                             OFFSET(Bdd!$AC$1,I27-1,tableau!$M27,,),0),"")="","",I27)</f>
        <v/>
      </c>
      <c r="U27">
        <f t="shared" si="7"/>
        <v>10</v>
      </c>
      <c r="V27" s="8" t="str">
        <f t="shared" ca="1" si="8"/>
        <v/>
      </c>
      <c r="W27" s="8" t="str">
        <f t="shared" ca="1" si="11"/>
        <v/>
      </c>
      <c r="X27" s="8" t="str">
        <f t="shared" ca="1" si="12"/>
        <v/>
      </c>
      <c r="Y27" s="8" t="str">
        <f t="shared" ca="1" si="13"/>
        <v/>
      </c>
      <c r="Z27" s="8" t="str">
        <f t="shared" ca="1" si="14"/>
        <v/>
      </c>
      <c r="AA27" s="8" t="str">
        <f t="shared" ca="1" si="15"/>
        <v/>
      </c>
      <c r="AB27" s="8" t="str">
        <f t="shared" ca="1" si="16"/>
        <v/>
      </c>
      <c r="AC27" t="str">
        <f>IF(AE27&lt;&gt;AE26,INDEX(Agents!AC:AC,AE27),"")</f>
        <v/>
      </c>
      <c r="AD27">
        <f t="shared" ca="1" si="9"/>
        <v>27</v>
      </c>
      <c r="AE27">
        <f t="shared" si="10"/>
        <v>10</v>
      </c>
      <c r="AF27" s="8" t="str">
        <f ca="1">IFERROR("[ " &amp;INDEX(Bdd!$AX:$AX,tableau!V27)&amp;"] "&amp;  INDEX(Bdd!$AY:$AY,tableau!V27),"")</f>
        <v/>
      </c>
      <c r="AG27" s="8" t="str">
        <f ca="1">IFERROR("[ " &amp;INDEX(Bdd!$AX:$AX,tableau!W27)&amp;"] "&amp;  INDEX(Bdd!$AY:$AY,tableau!W27),"")</f>
        <v/>
      </c>
      <c r="AH27" s="8" t="str">
        <f ca="1">IFERROR("[ " &amp;INDEX(Bdd!$AX:$AX,tableau!X27)&amp;"] "&amp;  INDEX(Bdd!$AY:$AY,tableau!X27),"")</f>
        <v/>
      </c>
      <c r="AI27" s="8" t="str">
        <f ca="1">IFERROR("[ " &amp;INDEX(Bdd!$AX:$AX,tableau!Y27)&amp;"] "&amp;  INDEX(Bdd!$AY:$AY,tableau!Y27),"")</f>
        <v/>
      </c>
      <c r="AJ27" s="8" t="str">
        <f ca="1">IFERROR("[ " &amp;INDEX(Bdd!$AX:$AX,tableau!Z27)&amp;"] "&amp;  INDEX(Bdd!$AY:$AY,tableau!Z27),"")</f>
        <v/>
      </c>
      <c r="AK27" s="8" t="str">
        <f ca="1">IFERROR("[ " &amp;INDEX(Bdd!$AX:$AX,tableau!AA27)&amp;"] "&amp;  INDEX(Bdd!$AY:$AY,tableau!AA27),"")</f>
        <v/>
      </c>
      <c r="AL27" s="8" t="str">
        <f ca="1">IFERROR("[ " &amp;INDEX(Bdd!$AX:$AX,tableau!AB27)&amp;"] "&amp;  INDEX(Bdd!$AY:$AY,tableau!AB27),"")</f>
        <v/>
      </c>
    </row>
    <row r="28" spans="2:38" x14ac:dyDescent="0.25">
      <c r="B28">
        <v>23</v>
      </c>
      <c r="C28" s="10" t="str">
        <f>IFERROR(SMALL(Bdd!S:S,tableau!$B28),"")</f>
        <v/>
      </c>
      <c r="D28" s="10" t="str">
        <f>IFERROR(SMALL(Bdd!T:T,tableau!$B28),"")</f>
        <v/>
      </c>
      <c r="E28" s="10" t="str">
        <f>IFERROR(SMALL(Bdd!U:U,tableau!$B28),"")</f>
        <v/>
      </c>
      <c r="F28" s="10" t="str">
        <f>IFERROR(SMALL(Bdd!V:V,tableau!$B28),"")</f>
        <v/>
      </c>
      <c r="G28" s="10" t="str">
        <f>IFERROR(SMALL(Bdd!W:W,tableau!$B28),"")</f>
        <v/>
      </c>
      <c r="H28" s="10" t="str">
        <f>IFERROR(SMALL(Bdd!X:X,tableau!$B28),"")</f>
        <v/>
      </c>
      <c r="I28" s="10" t="str">
        <f>IFERROR(SMALL(Bdd!Y:Y,tableau!$B28),"")</f>
        <v/>
      </c>
      <c r="M28" s="9">
        <f t="shared" si="6"/>
        <v>10</v>
      </c>
      <c r="N28" s="8" t="str">
        <f ca="1">IF(IFERROR(                  MATCH(1,                             OFFSET(Bdd!$AC$1,C28-1,tableau!$M28,,),0),"")="","",C28)</f>
        <v/>
      </c>
      <c r="O28" s="8" t="str">
        <f ca="1">IF(IFERROR(                  MATCH(1,                             OFFSET(Bdd!$AC$1,D28-1,tableau!$M28,,),0),"")="","",D28)</f>
        <v/>
      </c>
      <c r="P28" s="8" t="str">
        <f ca="1">IF(IFERROR(                  MATCH(1,                             OFFSET(Bdd!$AC$1,E28-1,tableau!$M28,,),0),"")="","",E28)</f>
        <v/>
      </c>
      <c r="Q28" s="8" t="str">
        <f ca="1">IF(IFERROR(                  MATCH(1,                             OFFSET(Bdd!$AC$1,F28-1,tableau!$M28,,),0),"")="","",F28)</f>
        <v/>
      </c>
      <c r="R28" s="8" t="str">
        <f ca="1">IF(IFERROR(                  MATCH(1,                             OFFSET(Bdd!$AC$1,G28-1,tableau!$M28,,),0),"")="","",G28)</f>
        <v/>
      </c>
      <c r="S28" s="8" t="str">
        <f ca="1">IF(IFERROR(                  MATCH(1,                             OFFSET(Bdd!$AC$1,H28-1,tableau!$M28,,),0),"")="","",H28)</f>
        <v/>
      </c>
      <c r="T28" s="8" t="str">
        <f ca="1">IF(IFERROR(                  MATCH(1,                             OFFSET(Bdd!$AC$1,I28-1,tableau!$M28,,),0),"")="","",I28)</f>
        <v/>
      </c>
      <c r="U28">
        <f t="shared" si="7"/>
        <v>10</v>
      </c>
      <c r="V28" s="8" t="str">
        <f t="shared" ca="1" si="8"/>
        <v/>
      </c>
      <c r="W28" s="8" t="str">
        <f t="shared" ca="1" si="11"/>
        <v/>
      </c>
      <c r="X28" s="8" t="str">
        <f t="shared" ca="1" si="12"/>
        <v/>
      </c>
      <c r="Y28" s="8" t="str">
        <f t="shared" ca="1" si="13"/>
        <v/>
      </c>
      <c r="Z28" s="8" t="str">
        <f ca="1">IFERROR(SMALL(R$6:R$38,$B28),"")</f>
        <v/>
      </c>
      <c r="AA28" s="8" t="str">
        <f t="shared" ca="1" si="15"/>
        <v/>
      </c>
      <c r="AB28" s="8" t="str">
        <f t="shared" ca="1" si="16"/>
        <v/>
      </c>
      <c r="AC28" t="str">
        <f>IF(AE28&lt;&gt;AE27,INDEX(Agents!AC:AC,AE28),"")</f>
        <v/>
      </c>
      <c r="AD28">
        <f t="shared" ca="1" si="9"/>
        <v>28</v>
      </c>
      <c r="AE28">
        <f t="shared" si="10"/>
        <v>10</v>
      </c>
      <c r="AF28" s="8" t="str">
        <f ca="1">IFERROR("[ " &amp;INDEX(Bdd!$AX:$AX,tableau!V28)&amp;"] "&amp;  INDEX(Bdd!$AY:$AY,tableau!V28),"")</f>
        <v/>
      </c>
      <c r="AG28" s="8" t="str">
        <f ca="1">IFERROR("[ " &amp;INDEX(Bdd!$AX:$AX,tableau!W28)&amp;"] "&amp;  INDEX(Bdd!$AY:$AY,tableau!W28),"")</f>
        <v/>
      </c>
      <c r="AH28" s="8" t="str">
        <f ca="1">IFERROR("[ " &amp;INDEX(Bdd!$AX:$AX,tableau!X28)&amp;"] "&amp;  INDEX(Bdd!$AY:$AY,tableau!X28),"")</f>
        <v/>
      </c>
      <c r="AI28" s="8" t="str">
        <f ca="1">IFERROR("[ " &amp;INDEX(Bdd!$AX:$AX,tableau!Y28)&amp;"] "&amp;  INDEX(Bdd!$AY:$AY,tableau!Y28),"")</f>
        <v/>
      </c>
      <c r="AJ28" s="8" t="str">
        <f ca="1">IFERROR("[ " &amp;INDEX(Bdd!$AX:$AX,tableau!Z28)&amp;"] "&amp;  INDEX(Bdd!$AY:$AY,tableau!Z28),"")</f>
        <v/>
      </c>
      <c r="AK28" s="8" t="str">
        <f ca="1">IFERROR("[ " &amp;INDEX(Bdd!$AX:$AX,tableau!AA28)&amp;"] "&amp;  INDEX(Bdd!$AY:$AY,tableau!AA28),"")</f>
        <v/>
      </c>
      <c r="AL28" s="8" t="str">
        <f ca="1">IFERROR("[ " &amp;INDEX(Bdd!$AX:$AX,tableau!AB28)&amp;"] "&amp;  INDEX(Bdd!$AY:$AY,tableau!AB28),"")</f>
        <v/>
      </c>
    </row>
    <row r="29" spans="2:38" x14ac:dyDescent="0.25">
      <c r="B29">
        <v>24</v>
      </c>
      <c r="C29" s="10" t="str">
        <f>IFERROR(SMALL(Bdd!S:S,tableau!$B29),"")</f>
        <v/>
      </c>
      <c r="D29" s="10" t="str">
        <f>IFERROR(SMALL(Bdd!T:T,tableau!$B29),"")</f>
        <v/>
      </c>
      <c r="E29" s="10" t="str">
        <f>IFERROR(SMALL(Bdd!U:U,tableau!$B29),"")</f>
        <v/>
      </c>
      <c r="F29" s="10" t="str">
        <f>IFERROR(SMALL(Bdd!V:V,tableau!$B29),"")</f>
        <v/>
      </c>
      <c r="G29" s="10" t="str">
        <f>IFERROR(SMALL(Bdd!W:W,tableau!$B29),"")</f>
        <v/>
      </c>
      <c r="H29" s="10" t="str">
        <f>IFERROR(SMALL(Bdd!X:X,tableau!$B29),"")</f>
        <v/>
      </c>
      <c r="I29" s="10" t="str">
        <f>IFERROR(SMALL(Bdd!Y:Y,tableau!$B29),"")</f>
        <v/>
      </c>
      <c r="M29" s="9">
        <f t="shared" si="6"/>
        <v>10</v>
      </c>
      <c r="N29" s="8" t="str">
        <f ca="1">IF(IFERROR(                  MATCH(1,                             OFFSET(Bdd!$AC$1,C29-1,tableau!$M29,,),0),"")="","",C29)</f>
        <v/>
      </c>
      <c r="O29" s="8" t="str">
        <f ca="1">IF(IFERROR(                  MATCH(1,                             OFFSET(Bdd!$AC$1,D29-1,tableau!$M29,,),0),"")="","",D29)</f>
        <v/>
      </c>
      <c r="P29" s="8" t="str">
        <f ca="1">IF(IFERROR(                  MATCH(1,                             OFFSET(Bdd!$AC$1,E29-1,tableau!$M29,,),0),"")="","",E29)</f>
        <v/>
      </c>
      <c r="Q29" s="8" t="str">
        <f ca="1">IF(IFERROR(                  MATCH(1,                             OFFSET(Bdd!$AC$1,F29-1,tableau!$M29,,),0),"")="","",F29)</f>
        <v/>
      </c>
      <c r="R29" s="8" t="str">
        <f ca="1">IF(IFERROR(                  MATCH(1,                             OFFSET(Bdd!$AC$1,G29-1,tableau!$M29,,),0),"")="","",G29)</f>
        <v/>
      </c>
      <c r="S29" s="8" t="str">
        <f ca="1">IF(IFERROR(                  MATCH(1,                             OFFSET(Bdd!$AC$1,H29-1,tableau!$M29,,),0),"")="","",H29)</f>
        <v/>
      </c>
      <c r="T29" s="8" t="str">
        <f ca="1">IF(IFERROR(                  MATCH(1,                             OFFSET(Bdd!$AC$1,I29-1,tableau!$M29,,),0),"")="","",I29)</f>
        <v/>
      </c>
      <c r="U29">
        <f t="shared" si="7"/>
        <v>10</v>
      </c>
      <c r="V29" s="8" t="str">
        <f t="shared" ca="1" si="8"/>
        <v/>
      </c>
      <c r="W29" s="8" t="str">
        <f t="shared" ca="1" si="11"/>
        <v/>
      </c>
      <c r="X29" s="8" t="str">
        <f t="shared" ca="1" si="12"/>
        <v/>
      </c>
      <c r="Y29" s="8" t="str">
        <f t="shared" ca="1" si="13"/>
        <v/>
      </c>
      <c r="Z29" s="8" t="str">
        <f t="shared" ca="1" si="14"/>
        <v/>
      </c>
      <c r="AA29" s="8" t="str">
        <f t="shared" ca="1" si="15"/>
        <v/>
      </c>
      <c r="AB29" s="8" t="str">
        <f t="shared" ca="1" si="16"/>
        <v/>
      </c>
      <c r="AC29" t="str">
        <f>IF(AE29&lt;&gt;AE28,INDEX(Agents!AC:AC,AE29),"")</f>
        <v/>
      </c>
      <c r="AD29">
        <f t="shared" ca="1" si="9"/>
        <v>29</v>
      </c>
      <c r="AE29">
        <f t="shared" si="10"/>
        <v>10</v>
      </c>
      <c r="AF29" s="8" t="str">
        <f ca="1">IFERROR("[ " &amp;INDEX(Bdd!$AX:$AX,tableau!V29)&amp;"] "&amp;  INDEX(Bdd!$AY:$AY,tableau!V29),"")</f>
        <v/>
      </c>
      <c r="AG29" s="8" t="str">
        <f ca="1">IFERROR("[ " &amp;INDEX(Bdd!$AX:$AX,tableau!W29)&amp;"] "&amp;  INDEX(Bdd!$AY:$AY,tableau!W29),"")</f>
        <v/>
      </c>
      <c r="AH29" s="8" t="str">
        <f ca="1">IFERROR("[ " &amp;INDEX(Bdd!$AX:$AX,tableau!X29)&amp;"] "&amp;  INDEX(Bdd!$AY:$AY,tableau!X29),"")</f>
        <v/>
      </c>
      <c r="AI29" s="8" t="str">
        <f ca="1">IFERROR("[ " &amp;INDEX(Bdd!$AX:$AX,tableau!Y29)&amp;"] "&amp;  INDEX(Bdd!$AY:$AY,tableau!Y29),"")</f>
        <v/>
      </c>
      <c r="AJ29" s="8" t="str">
        <f ca="1">IFERROR("[ " &amp;INDEX(Bdd!$AX:$AX,tableau!Z29)&amp;"] "&amp;  INDEX(Bdd!$AY:$AY,tableau!Z29),"")</f>
        <v/>
      </c>
      <c r="AK29" s="8" t="str">
        <f ca="1">IFERROR("[ " &amp;INDEX(Bdd!$AX:$AX,tableau!AA29)&amp;"] "&amp;  INDEX(Bdd!$AY:$AY,tableau!AA29),"")</f>
        <v/>
      </c>
      <c r="AL29" s="8" t="str">
        <f ca="1">IFERROR("[ " &amp;INDEX(Bdd!$AX:$AX,tableau!AB29)&amp;"] "&amp;  INDEX(Bdd!$AY:$AY,tableau!AB29),"")</f>
        <v/>
      </c>
    </row>
    <row r="30" spans="2:38" x14ac:dyDescent="0.25">
      <c r="B30">
        <v>25</v>
      </c>
      <c r="C30" s="10" t="str">
        <f>IFERROR(SMALL(Bdd!S:S,tableau!$B30),"")</f>
        <v/>
      </c>
      <c r="D30" s="10" t="str">
        <f>IFERROR(SMALL(Bdd!T:T,tableau!$B30),"")</f>
        <v/>
      </c>
      <c r="E30" s="10" t="str">
        <f>IFERROR(SMALL(Bdd!U:U,tableau!$B30),"")</f>
        <v/>
      </c>
      <c r="F30" s="10" t="str">
        <f>IFERROR(SMALL(Bdd!V:V,tableau!$B30),"")</f>
        <v/>
      </c>
      <c r="G30" s="10" t="str">
        <f>IFERROR(SMALL(Bdd!W:W,tableau!$B30),"")</f>
        <v/>
      </c>
      <c r="H30" s="10" t="str">
        <f>IFERROR(SMALL(Bdd!X:X,tableau!$B30),"")</f>
        <v/>
      </c>
      <c r="I30" s="10" t="str">
        <f>IFERROR(SMALL(Bdd!Y:Y,tableau!$B30),"")</f>
        <v/>
      </c>
      <c r="M30" s="9">
        <f t="shared" si="6"/>
        <v>10</v>
      </c>
      <c r="N30" s="8" t="str">
        <f ca="1">IF(IFERROR(                  MATCH(1,                             OFFSET(Bdd!$AC$1,C30-1,tableau!$M30,,),0),"")="","",C30)</f>
        <v/>
      </c>
      <c r="O30" s="8" t="str">
        <f ca="1">IF(IFERROR(                  MATCH(1,                             OFFSET(Bdd!$AC$1,D30-1,tableau!$M30,,),0),"")="","",D30)</f>
        <v/>
      </c>
      <c r="P30" s="8" t="str">
        <f ca="1">IF(IFERROR(                  MATCH(1,                             OFFSET(Bdd!$AC$1,E30-1,tableau!$M30,,),0),"")="","",E30)</f>
        <v/>
      </c>
      <c r="Q30" s="8" t="str">
        <f ca="1">IF(IFERROR(                  MATCH(1,                             OFFSET(Bdd!$AC$1,F30-1,tableau!$M30,,),0),"")="","",F30)</f>
        <v/>
      </c>
      <c r="R30" s="8" t="str">
        <f ca="1">IF(IFERROR(                  MATCH(1,                             OFFSET(Bdd!$AC$1,G30-1,tableau!$M30,,),0),"")="","",G30)</f>
        <v/>
      </c>
      <c r="S30" s="8" t="str">
        <f ca="1">IF(IFERROR(                  MATCH(1,                             OFFSET(Bdd!$AC$1,H30-1,tableau!$M30,,),0),"")="","",H30)</f>
        <v/>
      </c>
      <c r="T30" s="8" t="str">
        <f ca="1">IF(IFERROR(                  MATCH(1,                             OFFSET(Bdd!$AC$1,I30-1,tableau!$M30,,),0),"")="","",I30)</f>
        <v/>
      </c>
      <c r="U30">
        <f t="shared" si="7"/>
        <v>10</v>
      </c>
      <c r="V30" s="8" t="str">
        <f t="shared" ca="1" si="8"/>
        <v/>
      </c>
      <c r="W30" s="8" t="str">
        <f t="shared" ca="1" si="11"/>
        <v/>
      </c>
      <c r="X30" s="8" t="str">
        <f t="shared" ca="1" si="12"/>
        <v/>
      </c>
      <c r="Y30" s="8" t="str">
        <f t="shared" ca="1" si="13"/>
        <v/>
      </c>
      <c r="Z30" s="8" t="str">
        <f t="shared" ca="1" si="14"/>
        <v/>
      </c>
      <c r="AA30" s="8" t="str">
        <f t="shared" ca="1" si="15"/>
        <v/>
      </c>
      <c r="AB30" s="8" t="str">
        <f t="shared" ca="1" si="16"/>
        <v/>
      </c>
      <c r="AC30" t="str">
        <f>IF(AE30&lt;&gt;AE29,INDEX(Agents!AC:AC,AE30),"")</f>
        <v/>
      </c>
      <c r="AD30">
        <f t="shared" ca="1" si="9"/>
        <v>30</v>
      </c>
      <c r="AE30">
        <f t="shared" si="10"/>
        <v>10</v>
      </c>
      <c r="AF30" s="8" t="str">
        <f ca="1">IFERROR("[ " &amp;INDEX(Bdd!$AX:$AX,tableau!V30)&amp;"] "&amp;  INDEX(Bdd!$AY:$AY,tableau!V30),"")</f>
        <v/>
      </c>
      <c r="AG30" s="8" t="str">
        <f ca="1">IFERROR("[ " &amp;INDEX(Bdd!$AX:$AX,tableau!W30)&amp;"] "&amp;  INDEX(Bdd!$AY:$AY,tableau!W30),"")</f>
        <v/>
      </c>
      <c r="AH30" s="8" t="str">
        <f ca="1">IFERROR("[ " &amp;INDEX(Bdd!$AX:$AX,tableau!X30)&amp;"] "&amp;  INDEX(Bdd!$AY:$AY,tableau!X30),"")</f>
        <v/>
      </c>
      <c r="AI30" s="8" t="str">
        <f ca="1">IFERROR("[ " &amp;INDEX(Bdd!$AX:$AX,tableau!Y30)&amp;"] "&amp;  INDEX(Bdd!$AY:$AY,tableau!Y30),"")</f>
        <v/>
      </c>
      <c r="AJ30" s="8" t="str">
        <f ca="1">IFERROR("[ " &amp;INDEX(Bdd!$AX:$AX,tableau!Z30)&amp;"] "&amp;  INDEX(Bdd!$AY:$AY,tableau!Z30),"")</f>
        <v/>
      </c>
      <c r="AK30" s="8" t="str">
        <f ca="1">IFERROR("[ " &amp;INDEX(Bdd!$AX:$AX,tableau!AA30)&amp;"] "&amp;  INDEX(Bdd!$AY:$AY,tableau!AA30),"")</f>
        <v/>
      </c>
      <c r="AL30" s="8" t="str">
        <f ca="1">IFERROR("[ " &amp;INDEX(Bdd!$AX:$AX,tableau!AB30)&amp;"] "&amp;  INDEX(Bdd!$AY:$AY,tableau!AB30),"")</f>
        <v/>
      </c>
    </row>
    <row r="31" spans="2:38" x14ac:dyDescent="0.25">
      <c r="B31">
        <v>26</v>
      </c>
      <c r="C31" s="10" t="str">
        <f>IFERROR(SMALL(Bdd!S:S,tableau!$B31),"")</f>
        <v/>
      </c>
      <c r="D31" s="10" t="str">
        <f>IFERROR(SMALL(Bdd!T:T,tableau!$B31),"")</f>
        <v/>
      </c>
      <c r="E31" s="10" t="str">
        <f>IFERROR(SMALL(Bdd!U:U,tableau!$B31),"")</f>
        <v/>
      </c>
      <c r="F31" s="10" t="str">
        <f>IFERROR(SMALL(Bdd!V:V,tableau!$B31),"")</f>
        <v/>
      </c>
      <c r="G31" s="10" t="str">
        <f>IFERROR(SMALL(Bdd!W:W,tableau!$B31),"")</f>
        <v/>
      </c>
      <c r="H31" s="10" t="str">
        <f>IFERROR(SMALL(Bdd!X:X,tableau!$B31),"")</f>
        <v/>
      </c>
      <c r="I31" s="10" t="str">
        <f>IFERROR(SMALL(Bdd!Y:Y,tableau!$B31),"")</f>
        <v/>
      </c>
      <c r="M31" s="9">
        <f t="shared" si="6"/>
        <v>10</v>
      </c>
      <c r="N31" s="8" t="str">
        <f ca="1">IF(IFERROR(                  MATCH(1,                             OFFSET(Bdd!$AC$1,C31-1,tableau!$M31,,),0),"")="","",C31)</f>
        <v/>
      </c>
      <c r="O31" s="8" t="str">
        <f ca="1">IF(IFERROR(                  MATCH(1,                             OFFSET(Bdd!$AC$1,D31-1,tableau!$M31,,),0),"")="","",D31)</f>
        <v/>
      </c>
      <c r="P31" s="8" t="str">
        <f ca="1">IF(IFERROR(                  MATCH(1,                             OFFSET(Bdd!$AC$1,E31-1,tableau!$M31,,),0),"")="","",E31)</f>
        <v/>
      </c>
      <c r="Q31" s="8" t="str">
        <f ca="1">IF(IFERROR(                  MATCH(1,                             OFFSET(Bdd!$AC$1,F31-1,tableau!$M31,,),0),"")="","",F31)</f>
        <v/>
      </c>
      <c r="R31" s="8" t="str">
        <f ca="1">IF(IFERROR(                  MATCH(1,                             OFFSET(Bdd!$AC$1,G31-1,tableau!$M31,,),0),"")="","",G31)</f>
        <v/>
      </c>
      <c r="S31" s="8" t="str">
        <f ca="1">IF(IFERROR(                  MATCH(1,                             OFFSET(Bdd!$AC$1,H31-1,tableau!$M31,,),0),"")="","",H31)</f>
        <v/>
      </c>
      <c r="T31" s="8" t="str">
        <f ca="1">IF(IFERROR(                  MATCH(1,                             OFFSET(Bdd!$AC$1,I31-1,tableau!$M31,,),0),"")="","",I31)</f>
        <v/>
      </c>
      <c r="U31">
        <f t="shared" si="7"/>
        <v>10</v>
      </c>
      <c r="V31" s="8" t="str">
        <f t="shared" ca="1" si="8"/>
        <v/>
      </c>
      <c r="W31" s="8" t="str">
        <f t="shared" ca="1" si="11"/>
        <v/>
      </c>
      <c r="X31" s="8" t="str">
        <f t="shared" ca="1" si="12"/>
        <v/>
      </c>
      <c r="Y31" s="8" t="str">
        <f t="shared" ca="1" si="13"/>
        <v/>
      </c>
      <c r="Z31" s="8" t="str">
        <f t="shared" ca="1" si="14"/>
        <v/>
      </c>
      <c r="AA31" s="8" t="str">
        <f t="shared" ca="1" si="15"/>
        <v/>
      </c>
      <c r="AB31" s="8" t="str">
        <f t="shared" ca="1" si="16"/>
        <v/>
      </c>
      <c r="AC31" t="str">
        <f>IF(AE31&lt;&gt;AE30,INDEX(Agents!AC:AC,AE31),"")</f>
        <v/>
      </c>
      <c r="AD31">
        <f t="shared" ca="1" si="9"/>
        <v>31</v>
      </c>
      <c r="AE31">
        <f t="shared" si="10"/>
        <v>10</v>
      </c>
      <c r="AF31" s="8" t="str">
        <f ca="1">IFERROR("[ " &amp;INDEX(Bdd!$AX:$AX,tableau!V31)&amp;"] "&amp;  INDEX(Bdd!$AY:$AY,tableau!V31),"")</f>
        <v/>
      </c>
      <c r="AG31" s="8" t="str">
        <f ca="1">IFERROR("[ " &amp;INDEX(Bdd!$AX:$AX,tableau!W31)&amp;"] "&amp;  INDEX(Bdd!$AY:$AY,tableau!W31),"")</f>
        <v/>
      </c>
      <c r="AH31" s="8" t="str">
        <f ca="1">IFERROR("[ " &amp;INDEX(Bdd!$AX:$AX,tableau!X31)&amp;"] "&amp;  INDEX(Bdd!$AY:$AY,tableau!X31),"")</f>
        <v/>
      </c>
      <c r="AI31" s="8" t="str">
        <f ca="1">IFERROR("[ " &amp;INDEX(Bdd!$AX:$AX,tableau!Y31)&amp;"] "&amp;  INDEX(Bdd!$AY:$AY,tableau!Y31),"")</f>
        <v/>
      </c>
      <c r="AJ31" s="8" t="str">
        <f ca="1">IFERROR("[ " &amp;INDEX(Bdd!$AX:$AX,tableau!Z31)&amp;"] "&amp;  INDEX(Bdd!$AY:$AY,tableau!Z31),"")</f>
        <v/>
      </c>
      <c r="AK31" s="8" t="str">
        <f ca="1">IFERROR("[ " &amp;INDEX(Bdd!$AX:$AX,tableau!AA31)&amp;"] "&amp;  INDEX(Bdd!$AY:$AY,tableau!AA31),"")</f>
        <v/>
      </c>
      <c r="AL31" s="8" t="str">
        <f ca="1">IFERROR("[ " &amp;INDEX(Bdd!$AX:$AX,tableau!AB31)&amp;"] "&amp;  INDEX(Bdd!$AY:$AY,tableau!AB31),"")</f>
        <v/>
      </c>
    </row>
    <row r="32" spans="2:38" x14ac:dyDescent="0.25">
      <c r="B32">
        <v>27</v>
      </c>
      <c r="C32" s="10" t="str">
        <f>IFERROR(SMALL(Bdd!S:S,tableau!$B32),"")</f>
        <v/>
      </c>
      <c r="D32" s="10" t="str">
        <f>IFERROR(SMALL(Bdd!T:T,tableau!$B32),"")</f>
        <v/>
      </c>
      <c r="E32" s="10" t="str">
        <f>IFERROR(SMALL(Bdd!U:U,tableau!$B32),"")</f>
        <v/>
      </c>
      <c r="F32" s="10" t="str">
        <f>IFERROR(SMALL(Bdd!V:V,tableau!$B32),"")</f>
        <v/>
      </c>
      <c r="G32" s="10" t="str">
        <f>IFERROR(SMALL(Bdd!W:W,tableau!$B32),"")</f>
        <v/>
      </c>
      <c r="H32" s="10" t="str">
        <f>IFERROR(SMALL(Bdd!X:X,tableau!$B32),"")</f>
        <v/>
      </c>
      <c r="I32" s="10" t="str">
        <f>IFERROR(SMALL(Bdd!Y:Y,tableau!$B32),"")</f>
        <v/>
      </c>
      <c r="M32" s="9">
        <f t="shared" si="6"/>
        <v>10</v>
      </c>
      <c r="N32" s="8" t="str">
        <f ca="1">IF(IFERROR(                  MATCH(1,                             OFFSET(Bdd!$AC$1,C32-1,tableau!$M32,,),0),"")="","",C32)</f>
        <v/>
      </c>
      <c r="O32" s="8" t="str">
        <f ca="1">IF(IFERROR(                  MATCH(1,                             OFFSET(Bdd!$AC$1,D32-1,tableau!$M32,,),0),"")="","",D32)</f>
        <v/>
      </c>
      <c r="P32" s="8" t="str">
        <f ca="1">IF(IFERROR(                  MATCH(1,                             OFFSET(Bdd!$AC$1,E32-1,tableau!$M32,,),0),"")="","",E32)</f>
        <v/>
      </c>
      <c r="Q32" s="8" t="str">
        <f ca="1">IF(IFERROR(                  MATCH(1,                             OFFSET(Bdd!$AC$1,F32-1,tableau!$M32,,),0),"")="","",F32)</f>
        <v/>
      </c>
      <c r="R32" s="8" t="str">
        <f ca="1">IF(IFERROR(                  MATCH(1,                             OFFSET(Bdd!$AC$1,G32-1,tableau!$M32,,),0),"")="","",G32)</f>
        <v/>
      </c>
      <c r="S32" s="8" t="str">
        <f ca="1">IF(IFERROR(                  MATCH(1,                             OFFSET(Bdd!$AC$1,H32-1,tableau!$M32,,),0),"")="","",H32)</f>
        <v/>
      </c>
      <c r="T32" s="8" t="str">
        <f ca="1">IF(IFERROR(                  MATCH(1,                             OFFSET(Bdd!$AC$1,I32-1,tableau!$M32,,),0),"")="","",I32)</f>
        <v/>
      </c>
      <c r="U32">
        <f t="shared" si="7"/>
        <v>10</v>
      </c>
      <c r="V32" s="8" t="str">
        <f t="shared" ca="1" si="8"/>
        <v/>
      </c>
      <c r="W32" s="8" t="str">
        <f t="shared" ca="1" si="11"/>
        <v/>
      </c>
      <c r="X32" s="8" t="str">
        <f t="shared" ca="1" si="12"/>
        <v/>
      </c>
      <c r="Y32" s="8" t="str">
        <f t="shared" ca="1" si="13"/>
        <v/>
      </c>
      <c r="Z32" s="8" t="str">
        <f t="shared" ca="1" si="14"/>
        <v/>
      </c>
      <c r="AA32" s="8" t="str">
        <f t="shared" ca="1" si="15"/>
        <v/>
      </c>
      <c r="AB32" s="8" t="str">
        <f t="shared" ca="1" si="16"/>
        <v/>
      </c>
      <c r="AC32" t="str">
        <f>IF(AE32&lt;&gt;AE31,INDEX(Agents!AC:AC,AE32),"")</f>
        <v/>
      </c>
      <c r="AD32">
        <f t="shared" ca="1" si="9"/>
        <v>32</v>
      </c>
      <c r="AE32">
        <f t="shared" si="10"/>
        <v>10</v>
      </c>
      <c r="AF32" s="8" t="str">
        <f ca="1">IFERROR("[ " &amp;INDEX(Bdd!$AX:$AX,tableau!V32)&amp;"] "&amp;  INDEX(Bdd!$AY:$AY,tableau!V32),"")</f>
        <v/>
      </c>
      <c r="AG32" s="8" t="str">
        <f ca="1">IFERROR("[ " &amp;INDEX(Bdd!$AX:$AX,tableau!W32)&amp;"] "&amp;  INDEX(Bdd!$AY:$AY,tableau!W32),"")</f>
        <v/>
      </c>
      <c r="AH32" s="8" t="str">
        <f ca="1">IFERROR("[ " &amp;INDEX(Bdd!$AX:$AX,tableau!X32)&amp;"] "&amp;  INDEX(Bdd!$AY:$AY,tableau!X32),"")</f>
        <v/>
      </c>
      <c r="AI32" s="8" t="str">
        <f ca="1">IFERROR("[ " &amp;INDEX(Bdd!$AX:$AX,tableau!Y32)&amp;"] "&amp;  INDEX(Bdd!$AY:$AY,tableau!Y32),"")</f>
        <v/>
      </c>
      <c r="AJ32" s="8" t="str">
        <f ca="1">IFERROR("[ " &amp;INDEX(Bdd!$AX:$AX,tableau!Z32)&amp;"] "&amp;  INDEX(Bdd!$AY:$AY,tableau!Z32),"")</f>
        <v/>
      </c>
      <c r="AK32" s="8" t="str">
        <f ca="1">IFERROR("[ " &amp;INDEX(Bdd!$AX:$AX,tableau!AA32)&amp;"] "&amp;  INDEX(Bdd!$AY:$AY,tableau!AA32),"")</f>
        <v/>
      </c>
      <c r="AL32" s="8" t="str">
        <f ca="1">IFERROR("[ " &amp;INDEX(Bdd!$AX:$AX,tableau!AB32)&amp;"] "&amp;  INDEX(Bdd!$AY:$AY,tableau!AB32),"")</f>
        <v/>
      </c>
    </row>
    <row r="33" spans="2:38" x14ac:dyDescent="0.25">
      <c r="B33">
        <v>28</v>
      </c>
      <c r="C33" s="10" t="str">
        <f>IFERROR(SMALL(Bdd!S:S,tableau!$B33),"")</f>
        <v/>
      </c>
      <c r="D33" s="10" t="str">
        <f>IFERROR(SMALL(Bdd!T:T,tableau!$B33),"")</f>
        <v/>
      </c>
      <c r="E33" s="10" t="str">
        <f>IFERROR(SMALL(Bdd!U:U,tableau!$B33),"")</f>
        <v/>
      </c>
      <c r="F33" s="10" t="str">
        <f>IFERROR(SMALL(Bdd!V:V,tableau!$B33),"")</f>
        <v/>
      </c>
      <c r="G33" s="10" t="str">
        <f>IFERROR(SMALL(Bdd!W:W,tableau!$B33),"")</f>
        <v/>
      </c>
      <c r="H33" s="10" t="str">
        <f>IFERROR(SMALL(Bdd!X:X,tableau!$B33),"")</f>
        <v/>
      </c>
      <c r="I33" s="10" t="str">
        <f>IFERROR(SMALL(Bdd!Y:Y,tableau!$B33),"")</f>
        <v/>
      </c>
      <c r="M33" s="9">
        <f t="shared" si="6"/>
        <v>10</v>
      </c>
      <c r="N33" s="8" t="str">
        <f ca="1">IF(IFERROR(                  MATCH(1,                             OFFSET(Bdd!$AC$1,C33-1,tableau!$M33,,),0),"")="","",C33)</f>
        <v/>
      </c>
      <c r="O33" s="8" t="str">
        <f ca="1">IF(IFERROR(                  MATCH(1,                             OFFSET(Bdd!$AC$1,D33-1,tableau!$M33,,),0),"")="","",D33)</f>
        <v/>
      </c>
      <c r="P33" s="8" t="str">
        <f ca="1">IF(IFERROR(                  MATCH(1,                             OFFSET(Bdd!$AC$1,E33-1,tableau!$M33,,),0),"")="","",E33)</f>
        <v/>
      </c>
      <c r="Q33" s="8" t="str">
        <f ca="1">IF(IFERROR(                  MATCH(1,                             OFFSET(Bdd!$AC$1,F33-1,tableau!$M33,,),0),"")="","",F33)</f>
        <v/>
      </c>
      <c r="R33" s="8" t="str">
        <f ca="1">IF(IFERROR(                  MATCH(1,                             OFFSET(Bdd!$AC$1,G33-1,tableau!$M33,,),0),"")="","",G33)</f>
        <v/>
      </c>
      <c r="S33" s="8" t="str">
        <f ca="1">IF(IFERROR(                  MATCH(1,                             OFFSET(Bdd!$AC$1,H33-1,tableau!$M33,,),0),"")="","",H33)</f>
        <v/>
      </c>
      <c r="T33" s="8" t="str">
        <f ca="1">IF(IFERROR(                  MATCH(1,                             OFFSET(Bdd!$AC$1,I33-1,tableau!$M33,,),0),"")="","",I33)</f>
        <v/>
      </c>
      <c r="U33">
        <f t="shared" si="7"/>
        <v>10</v>
      </c>
      <c r="V33" s="8" t="str">
        <f t="shared" ca="1" si="8"/>
        <v/>
      </c>
      <c r="W33" s="8" t="str">
        <f t="shared" ca="1" si="11"/>
        <v/>
      </c>
      <c r="X33" s="8" t="str">
        <f t="shared" ca="1" si="12"/>
        <v/>
      </c>
      <c r="Y33" s="8" t="str">
        <f t="shared" ca="1" si="13"/>
        <v/>
      </c>
      <c r="Z33" s="8" t="str">
        <f t="shared" ca="1" si="14"/>
        <v/>
      </c>
      <c r="AA33" s="8" t="str">
        <f t="shared" ca="1" si="15"/>
        <v/>
      </c>
      <c r="AB33" s="8" t="str">
        <f t="shared" ca="1" si="16"/>
        <v/>
      </c>
      <c r="AC33" t="str">
        <f>IF(AE33&lt;&gt;AE32,INDEX(Agents!AC:AC,AE33),"")</f>
        <v/>
      </c>
      <c r="AD33">
        <f t="shared" ca="1" si="9"/>
        <v>33</v>
      </c>
      <c r="AE33">
        <f t="shared" si="10"/>
        <v>10</v>
      </c>
      <c r="AF33" s="8" t="str">
        <f ca="1">IFERROR("[ " &amp;INDEX(Bdd!$AX:$AX,tableau!V33)&amp;"] "&amp;  INDEX(Bdd!$AY:$AY,tableau!V33),"")</f>
        <v/>
      </c>
      <c r="AG33" s="8" t="str">
        <f ca="1">IFERROR("[ " &amp;INDEX(Bdd!$AX:$AX,tableau!W33)&amp;"] "&amp;  INDEX(Bdd!$AY:$AY,tableau!W33),"")</f>
        <v/>
      </c>
      <c r="AH33" s="8" t="str">
        <f ca="1">IFERROR("[ " &amp;INDEX(Bdd!$AX:$AX,tableau!X33)&amp;"] "&amp;  INDEX(Bdd!$AY:$AY,tableau!X33),"")</f>
        <v/>
      </c>
      <c r="AI33" s="8" t="str">
        <f ca="1">IFERROR("[ " &amp;INDEX(Bdd!$AX:$AX,tableau!Y33)&amp;"] "&amp;  INDEX(Bdd!$AY:$AY,tableau!Y33),"")</f>
        <v/>
      </c>
      <c r="AJ33" s="8" t="str">
        <f ca="1">IFERROR("[ " &amp;INDEX(Bdd!$AX:$AX,tableau!Z33)&amp;"] "&amp;  INDEX(Bdd!$AY:$AY,tableau!Z33),"")</f>
        <v/>
      </c>
      <c r="AK33" s="8" t="str">
        <f ca="1">IFERROR("[ " &amp;INDEX(Bdd!$AX:$AX,tableau!AA33)&amp;"] "&amp;  INDEX(Bdd!$AY:$AY,tableau!AA33),"")</f>
        <v/>
      </c>
      <c r="AL33" s="8" t="str">
        <f ca="1">IFERROR("[ " &amp;INDEX(Bdd!$AX:$AX,tableau!AB33)&amp;"] "&amp;  INDEX(Bdd!$AY:$AY,tableau!AB33),"")</f>
        <v/>
      </c>
    </row>
    <row r="34" spans="2:38" x14ac:dyDescent="0.25">
      <c r="B34">
        <v>29</v>
      </c>
      <c r="C34" s="10" t="str">
        <f>IFERROR(SMALL(Bdd!S:S,tableau!$B34),"")</f>
        <v/>
      </c>
      <c r="D34" s="10" t="str">
        <f>IFERROR(SMALL(Bdd!T:T,tableau!$B34),"")</f>
        <v/>
      </c>
      <c r="E34" s="10" t="str">
        <f>IFERROR(SMALL(Bdd!U:U,tableau!$B34),"")</f>
        <v/>
      </c>
      <c r="F34" s="10" t="str">
        <f>IFERROR(SMALL(Bdd!V:V,tableau!$B34),"")</f>
        <v/>
      </c>
      <c r="G34" s="10" t="str">
        <f>IFERROR(SMALL(Bdd!W:W,tableau!$B34),"")</f>
        <v/>
      </c>
      <c r="H34" s="10" t="str">
        <f>IFERROR(SMALL(Bdd!X:X,tableau!$B34),"")</f>
        <v/>
      </c>
      <c r="I34" s="10" t="str">
        <f>IFERROR(SMALL(Bdd!Y:Y,tableau!$B34),"")</f>
        <v/>
      </c>
      <c r="M34" s="9">
        <f t="shared" si="6"/>
        <v>10</v>
      </c>
      <c r="N34" s="8" t="str">
        <f ca="1">IF(IFERROR(                  MATCH(1,                             OFFSET(Bdd!$AC$1,C34-1,tableau!$M34,,),0),"")="","",C34)</f>
        <v/>
      </c>
      <c r="O34" s="8" t="str">
        <f ca="1">IF(IFERROR(                  MATCH(1,                             OFFSET(Bdd!$AC$1,D34-1,tableau!$M34,,),0),"")="","",D34)</f>
        <v/>
      </c>
      <c r="P34" s="8" t="str">
        <f ca="1">IF(IFERROR(                  MATCH(1,                             OFFSET(Bdd!$AC$1,E34-1,tableau!$M34,,),0),"")="","",E34)</f>
        <v/>
      </c>
      <c r="Q34" s="8" t="str">
        <f ca="1">IF(IFERROR(                  MATCH(1,                             OFFSET(Bdd!$AC$1,F34-1,tableau!$M34,,),0),"")="","",F34)</f>
        <v/>
      </c>
      <c r="R34" s="8" t="str">
        <f ca="1">IF(IFERROR(                  MATCH(1,                             OFFSET(Bdd!$AC$1,G34-1,tableau!$M34,,),0),"")="","",G34)</f>
        <v/>
      </c>
      <c r="S34" s="8" t="str">
        <f ca="1">IF(IFERROR(                  MATCH(1,                             OFFSET(Bdd!$AC$1,H34-1,tableau!$M34,,),0),"")="","",H34)</f>
        <v/>
      </c>
      <c r="T34" s="8" t="str">
        <f ca="1">IF(IFERROR(                  MATCH(1,                             OFFSET(Bdd!$AC$1,I34-1,tableau!$M34,,),0),"")="","",I34)</f>
        <v/>
      </c>
      <c r="U34">
        <f t="shared" si="7"/>
        <v>10</v>
      </c>
      <c r="V34" s="8" t="str">
        <f t="shared" ca="1" si="8"/>
        <v/>
      </c>
      <c r="W34" s="8" t="str">
        <f t="shared" ca="1" si="11"/>
        <v/>
      </c>
      <c r="X34" s="8" t="str">
        <f t="shared" ca="1" si="12"/>
        <v/>
      </c>
      <c r="Y34" s="8" t="str">
        <f t="shared" ca="1" si="13"/>
        <v/>
      </c>
      <c r="Z34" s="8" t="str">
        <f t="shared" ca="1" si="14"/>
        <v/>
      </c>
      <c r="AA34" s="8" t="str">
        <f t="shared" ca="1" si="15"/>
        <v/>
      </c>
      <c r="AB34" s="8" t="str">
        <f t="shared" ca="1" si="16"/>
        <v/>
      </c>
      <c r="AC34" t="str">
        <f>IF(AE34&lt;&gt;AE33,INDEX(Agents!AC:AC,AE34),"")</f>
        <v/>
      </c>
      <c r="AD34">
        <f t="shared" ca="1" si="9"/>
        <v>34</v>
      </c>
      <c r="AE34">
        <f t="shared" si="10"/>
        <v>10</v>
      </c>
      <c r="AF34" s="8" t="str">
        <f ca="1">IFERROR("[ " &amp;INDEX(Bdd!$AX:$AX,tableau!V34)&amp;"] "&amp;  INDEX(Bdd!$AY:$AY,tableau!V34),"")</f>
        <v/>
      </c>
      <c r="AG34" s="8" t="str">
        <f ca="1">IFERROR("[ " &amp;INDEX(Bdd!$AX:$AX,tableau!W34)&amp;"] "&amp;  INDEX(Bdd!$AY:$AY,tableau!W34),"")</f>
        <v/>
      </c>
      <c r="AH34" s="8" t="str">
        <f ca="1">IFERROR("[ " &amp;INDEX(Bdd!$AX:$AX,tableau!X34)&amp;"] "&amp;  INDEX(Bdd!$AY:$AY,tableau!X34),"")</f>
        <v/>
      </c>
      <c r="AI34" s="8" t="str">
        <f ca="1">IFERROR("[ " &amp;INDEX(Bdd!$AX:$AX,tableau!Y34)&amp;"] "&amp;  INDEX(Bdd!$AY:$AY,tableau!Y34),"")</f>
        <v/>
      </c>
      <c r="AJ34" s="8" t="str">
        <f ca="1">IFERROR("[ " &amp;INDEX(Bdd!$AX:$AX,tableau!Z34)&amp;"] "&amp;  INDEX(Bdd!$AY:$AY,tableau!Z34),"")</f>
        <v/>
      </c>
      <c r="AK34" s="8" t="str">
        <f ca="1">IFERROR("[ " &amp;INDEX(Bdd!$AX:$AX,tableau!AA34)&amp;"] "&amp;  INDEX(Bdd!$AY:$AY,tableau!AA34),"")</f>
        <v/>
      </c>
      <c r="AL34" s="8" t="str">
        <f ca="1">IFERROR("[ " &amp;INDEX(Bdd!$AX:$AX,tableau!AB34)&amp;"] "&amp;  INDEX(Bdd!$AY:$AY,tableau!AB34),"")</f>
        <v/>
      </c>
    </row>
    <row r="35" spans="2:38" x14ac:dyDescent="0.25">
      <c r="B35">
        <v>30</v>
      </c>
      <c r="C35" s="10" t="str">
        <f>IFERROR(SMALL(Bdd!S:S,tableau!$B35),"")</f>
        <v/>
      </c>
      <c r="D35" s="10" t="str">
        <f>IFERROR(SMALL(Bdd!T:T,tableau!$B35),"")</f>
        <v/>
      </c>
      <c r="E35" s="10" t="str">
        <f>IFERROR(SMALL(Bdd!U:U,tableau!$B35),"")</f>
        <v/>
      </c>
      <c r="F35" s="10" t="str">
        <f>IFERROR(SMALL(Bdd!V:V,tableau!$B35),"")</f>
        <v/>
      </c>
      <c r="G35" s="10" t="str">
        <f>IFERROR(SMALL(Bdd!W:W,tableau!$B35),"")</f>
        <v/>
      </c>
      <c r="H35" s="10" t="str">
        <f>IFERROR(SMALL(Bdd!X:X,tableau!$B35),"")</f>
        <v/>
      </c>
      <c r="I35" s="10" t="str">
        <f>IFERROR(SMALL(Bdd!Y:Y,tableau!$B35),"")</f>
        <v/>
      </c>
      <c r="M35" s="9">
        <f t="shared" si="6"/>
        <v>10</v>
      </c>
      <c r="N35" s="8" t="str">
        <f ca="1">IF(IFERROR(                  MATCH(1,                             OFFSET(Bdd!$AC$1,C35-1,tableau!$M35,,),0),"")="","",C35)</f>
        <v/>
      </c>
      <c r="O35" s="8" t="str">
        <f ca="1">IF(IFERROR(                  MATCH(1,                             OFFSET(Bdd!$AC$1,D35-1,tableau!$M35,,),0),"")="","",D35)</f>
        <v/>
      </c>
      <c r="P35" s="8" t="str">
        <f ca="1">IF(IFERROR(                  MATCH(1,                             OFFSET(Bdd!$AC$1,E35-1,tableau!$M35,,),0),"")="","",E35)</f>
        <v/>
      </c>
      <c r="Q35" s="8" t="str">
        <f ca="1">IF(IFERROR(                  MATCH(1,                             OFFSET(Bdd!$AC$1,F35-1,tableau!$M35,,),0),"")="","",F35)</f>
        <v/>
      </c>
      <c r="R35" s="8" t="str">
        <f ca="1">IF(IFERROR(                  MATCH(1,                             OFFSET(Bdd!$AC$1,G35-1,tableau!$M35,,),0),"")="","",G35)</f>
        <v/>
      </c>
      <c r="S35" s="8" t="str">
        <f ca="1">IF(IFERROR(                  MATCH(1,                             OFFSET(Bdd!$AC$1,H35-1,tableau!$M35,,),0),"")="","",H35)</f>
        <v/>
      </c>
      <c r="T35" s="8" t="str">
        <f ca="1">IF(IFERROR(                  MATCH(1,                             OFFSET(Bdd!$AC$1,I35-1,tableau!$M35,,),0),"")="","",I35)</f>
        <v/>
      </c>
      <c r="U35">
        <f t="shared" si="7"/>
        <v>10</v>
      </c>
      <c r="V35" s="8" t="str">
        <f t="shared" ca="1" si="8"/>
        <v/>
      </c>
      <c r="W35" s="8" t="str">
        <f t="shared" ca="1" si="11"/>
        <v/>
      </c>
      <c r="X35" s="8" t="str">
        <f t="shared" ca="1" si="12"/>
        <v/>
      </c>
      <c r="Y35" s="8" t="str">
        <f t="shared" ca="1" si="13"/>
        <v/>
      </c>
      <c r="Z35" s="8" t="str">
        <f t="shared" ca="1" si="14"/>
        <v/>
      </c>
      <c r="AA35" s="8" t="str">
        <f t="shared" ca="1" si="15"/>
        <v/>
      </c>
      <c r="AB35" s="8" t="str">
        <f t="shared" ca="1" si="16"/>
        <v/>
      </c>
      <c r="AC35" t="str">
        <f>IF(AE35&lt;&gt;AE34,INDEX(Agents!AC:AC,AE35),"")</f>
        <v/>
      </c>
      <c r="AD35">
        <f t="shared" ca="1" si="9"/>
        <v>35</v>
      </c>
      <c r="AE35">
        <f t="shared" si="10"/>
        <v>10</v>
      </c>
      <c r="AF35" s="8" t="str">
        <f ca="1">IFERROR("[ " &amp;INDEX(Bdd!$AX:$AX,tableau!V35)&amp;"] "&amp;  INDEX(Bdd!$AY:$AY,tableau!V35),"")</f>
        <v/>
      </c>
      <c r="AG35" s="8" t="str">
        <f ca="1">IFERROR("[ " &amp;INDEX(Bdd!$AX:$AX,tableau!W35)&amp;"] "&amp;  INDEX(Bdd!$AY:$AY,tableau!W35),"")</f>
        <v/>
      </c>
      <c r="AH35" s="8" t="str">
        <f ca="1">IFERROR("[ " &amp;INDEX(Bdd!$AX:$AX,tableau!X35)&amp;"] "&amp;  INDEX(Bdd!$AY:$AY,tableau!X35),"")</f>
        <v/>
      </c>
      <c r="AI35" s="8" t="str">
        <f ca="1">IFERROR("[ " &amp;INDEX(Bdd!$AX:$AX,tableau!Y35)&amp;"] "&amp;  INDEX(Bdd!$AY:$AY,tableau!Y35),"")</f>
        <v/>
      </c>
      <c r="AJ35" s="8" t="str">
        <f ca="1">IFERROR("[ " &amp;INDEX(Bdd!$AX:$AX,tableau!Z35)&amp;"] "&amp;  INDEX(Bdd!$AY:$AY,tableau!Z35),"")</f>
        <v/>
      </c>
      <c r="AK35" s="8" t="str">
        <f ca="1">IFERROR("[ " &amp;INDEX(Bdd!$AX:$AX,tableau!AA35)&amp;"] "&amp;  INDEX(Bdd!$AY:$AY,tableau!AA35),"")</f>
        <v/>
      </c>
      <c r="AL35" s="8" t="str">
        <f ca="1">IFERROR("[ " &amp;INDEX(Bdd!$AX:$AX,tableau!AB35)&amp;"] "&amp;  INDEX(Bdd!$AY:$AY,tableau!AB35),"")</f>
        <v/>
      </c>
    </row>
    <row r="36" spans="2:38" x14ac:dyDescent="0.25">
      <c r="B36">
        <v>31</v>
      </c>
      <c r="C36" s="10" t="str">
        <f>IFERROR(SMALL(Bdd!S:S,tableau!$B36),"")</f>
        <v/>
      </c>
      <c r="D36" s="10" t="str">
        <f>IFERROR(SMALL(Bdd!T:T,tableau!$B36),"")</f>
        <v/>
      </c>
      <c r="E36" s="10" t="str">
        <f>IFERROR(SMALL(Bdd!U:U,tableau!$B36),"")</f>
        <v/>
      </c>
      <c r="F36" s="10" t="str">
        <f>IFERROR(SMALL(Bdd!V:V,tableau!$B36),"")</f>
        <v/>
      </c>
      <c r="G36" s="10" t="str">
        <f>IFERROR(SMALL(Bdd!W:W,tableau!$B36),"")</f>
        <v/>
      </c>
      <c r="H36" s="10" t="str">
        <f>IFERROR(SMALL(Bdd!X:X,tableau!$B36),"")</f>
        <v/>
      </c>
      <c r="I36" s="10" t="str">
        <f>IFERROR(SMALL(Bdd!Y:Y,tableau!$B36),"")</f>
        <v/>
      </c>
      <c r="M36" s="9">
        <f t="shared" si="6"/>
        <v>10</v>
      </c>
      <c r="N36" s="8" t="str">
        <f ca="1">IF(IFERROR(                  MATCH(1,                             OFFSET(Bdd!$AC$1,C36-1,tableau!$M36,,),0),"")="","",C36)</f>
        <v/>
      </c>
      <c r="O36" s="8" t="str">
        <f ca="1">IF(IFERROR(                  MATCH(1,                             OFFSET(Bdd!$AC$1,D36-1,tableau!$M36,,),0),"")="","",D36)</f>
        <v/>
      </c>
      <c r="P36" s="8" t="str">
        <f ca="1">IF(IFERROR(                  MATCH(1,                             OFFSET(Bdd!$AC$1,E36-1,tableau!$M36,,),0),"")="","",E36)</f>
        <v/>
      </c>
      <c r="Q36" s="8" t="str">
        <f ca="1">IF(IFERROR(                  MATCH(1,                             OFFSET(Bdd!$AC$1,F36-1,tableau!$M36,,),0),"")="","",F36)</f>
        <v/>
      </c>
      <c r="R36" s="8" t="str">
        <f ca="1">IF(IFERROR(                  MATCH(1,                             OFFSET(Bdd!$AC$1,G36-1,tableau!$M36,,),0),"")="","",G36)</f>
        <v/>
      </c>
      <c r="S36" s="8" t="str">
        <f ca="1">IF(IFERROR(                  MATCH(1,                             OFFSET(Bdd!$AC$1,H36-1,tableau!$M36,,),0),"")="","",H36)</f>
        <v/>
      </c>
      <c r="T36" s="8" t="str">
        <f ca="1">IF(IFERROR(                  MATCH(1,                             OFFSET(Bdd!$AC$1,I36-1,tableau!$M36,,),0),"")="","",I36)</f>
        <v/>
      </c>
      <c r="U36">
        <f t="shared" si="7"/>
        <v>10</v>
      </c>
      <c r="V36" s="8" t="str">
        <f t="shared" ca="1" si="8"/>
        <v/>
      </c>
      <c r="W36" s="8" t="str">
        <f t="shared" ca="1" si="11"/>
        <v/>
      </c>
      <c r="X36" s="8" t="str">
        <f t="shared" ca="1" si="12"/>
        <v/>
      </c>
      <c r="Y36" s="8" t="str">
        <f t="shared" ca="1" si="13"/>
        <v/>
      </c>
      <c r="Z36" s="8" t="str">
        <f t="shared" ca="1" si="14"/>
        <v/>
      </c>
      <c r="AA36" s="8" t="str">
        <f t="shared" ca="1" si="15"/>
        <v/>
      </c>
      <c r="AB36" s="8" t="str">
        <f t="shared" ca="1" si="16"/>
        <v/>
      </c>
      <c r="AC36" t="str">
        <f>IF(AE36&lt;&gt;AE35,INDEX(Agents!AC:AC,AE36),"")</f>
        <v/>
      </c>
      <c r="AD36">
        <f t="shared" ca="1" si="9"/>
        <v>36</v>
      </c>
      <c r="AE36">
        <f t="shared" si="10"/>
        <v>10</v>
      </c>
      <c r="AF36" s="8" t="str">
        <f ca="1">IFERROR("[ " &amp;INDEX(Bdd!$AX:$AX,tableau!V36)&amp;"] "&amp;  INDEX(Bdd!$AY:$AY,tableau!V36),"")</f>
        <v/>
      </c>
      <c r="AG36" s="8" t="str">
        <f ca="1">IFERROR("[ " &amp;INDEX(Bdd!$AX:$AX,tableau!W36)&amp;"] "&amp;  INDEX(Bdd!$AY:$AY,tableau!W36),"")</f>
        <v/>
      </c>
      <c r="AH36" s="8" t="str">
        <f ca="1">IFERROR("[ " &amp;INDEX(Bdd!$AX:$AX,tableau!X36)&amp;"] "&amp;  INDEX(Bdd!$AY:$AY,tableau!X36),"")</f>
        <v/>
      </c>
      <c r="AI36" s="8" t="str">
        <f ca="1">IFERROR("[ " &amp;INDEX(Bdd!$AX:$AX,tableau!Y36)&amp;"] "&amp;  INDEX(Bdd!$AY:$AY,tableau!Y36),"")</f>
        <v/>
      </c>
      <c r="AJ36" s="8" t="str">
        <f ca="1">IFERROR("[ " &amp;INDEX(Bdd!$AX:$AX,tableau!Z36)&amp;"] "&amp;  INDEX(Bdd!$AY:$AY,tableau!Z36),"")</f>
        <v/>
      </c>
      <c r="AK36" s="8" t="str">
        <f ca="1">IFERROR("[ " &amp;INDEX(Bdd!$AX:$AX,tableau!AA36)&amp;"] "&amp;  INDEX(Bdd!$AY:$AY,tableau!AA36),"")</f>
        <v/>
      </c>
      <c r="AL36" s="8" t="str">
        <f ca="1">IFERROR("[ " &amp;INDEX(Bdd!$AX:$AX,tableau!AB36)&amp;"] "&amp;  INDEX(Bdd!$AY:$AY,tableau!AB36),"")</f>
        <v/>
      </c>
    </row>
    <row r="37" spans="2:38" x14ac:dyDescent="0.25">
      <c r="B37">
        <v>32</v>
      </c>
      <c r="C37" s="10" t="str">
        <f>IFERROR(SMALL(Bdd!S:S,tableau!$B37),"")</f>
        <v/>
      </c>
      <c r="D37" s="10" t="str">
        <f>IFERROR(SMALL(Bdd!T:T,tableau!$B37),"")</f>
        <v/>
      </c>
      <c r="E37" s="10" t="str">
        <f>IFERROR(SMALL(Bdd!U:U,tableau!$B37),"")</f>
        <v/>
      </c>
      <c r="F37" s="10" t="str">
        <f>IFERROR(SMALL(Bdd!V:V,tableau!$B37),"")</f>
        <v/>
      </c>
      <c r="G37" s="10" t="str">
        <f>IFERROR(SMALL(Bdd!W:W,tableau!$B37),"")</f>
        <v/>
      </c>
      <c r="H37" s="10" t="str">
        <f>IFERROR(SMALL(Bdd!X:X,tableau!$B37),"")</f>
        <v/>
      </c>
      <c r="I37" s="10" t="str">
        <f>IFERROR(SMALL(Bdd!Y:Y,tableau!$B37),"")</f>
        <v/>
      </c>
      <c r="M37" s="9">
        <f t="shared" si="6"/>
        <v>10</v>
      </c>
      <c r="N37" s="8" t="str">
        <f ca="1">IF(IFERROR(                  MATCH(1,                             OFFSET(Bdd!$AC$1,C37-1,tableau!$M37,,),0),"")="","",C37)</f>
        <v/>
      </c>
      <c r="O37" s="8" t="str">
        <f ca="1">IF(IFERROR(                  MATCH(1,                             OFFSET(Bdd!$AC$1,D37-1,tableau!$M37,,),0),"")="","",D37)</f>
        <v/>
      </c>
      <c r="P37" s="8" t="str">
        <f ca="1">IF(IFERROR(                  MATCH(1,                             OFFSET(Bdd!$AC$1,E37-1,tableau!$M37,,),0),"")="","",E37)</f>
        <v/>
      </c>
      <c r="Q37" s="8" t="str">
        <f ca="1">IF(IFERROR(                  MATCH(1,                             OFFSET(Bdd!$AC$1,F37-1,tableau!$M37,,),0),"")="","",F37)</f>
        <v/>
      </c>
      <c r="R37" s="8" t="str">
        <f ca="1">IF(IFERROR(                  MATCH(1,                             OFFSET(Bdd!$AC$1,G37-1,tableau!$M37,,),0),"")="","",G37)</f>
        <v/>
      </c>
      <c r="S37" s="8" t="str">
        <f ca="1">IF(IFERROR(                  MATCH(1,                             OFFSET(Bdd!$AC$1,H37-1,tableau!$M37,,),0),"")="","",H37)</f>
        <v/>
      </c>
      <c r="T37" s="8" t="str">
        <f ca="1">IF(IFERROR(                  MATCH(1,                             OFFSET(Bdd!$AC$1,I37-1,tableau!$M37,,),0),"")="","",I37)</f>
        <v/>
      </c>
      <c r="U37">
        <f t="shared" si="7"/>
        <v>10</v>
      </c>
      <c r="V37" s="8" t="str">
        <f t="shared" ca="1" si="8"/>
        <v/>
      </c>
      <c r="W37" s="8" t="str">
        <f t="shared" ca="1" si="11"/>
        <v/>
      </c>
      <c r="X37" s="8" t="str">
        <f t="shared" ca="1" si="12"/>
        <v/>
      </c>
      <c r="Y37" s="8" t="str">
        <f t="shared" ca="1" si="13"/>
        <v/>
      </c>
      <c r="Z37" s="8" t="str">
        <f t="shared" ca="1" si="14"/>
        <v/>
      </c>
      <c r="AA37" s="8" t="str">
        <f t="shared" ca="1" si="15"/>
        <v/>
      </c>
      <c r="AB37" s="8" t="str">
        <f t="shared" ca="1" si="16"/>
        <v/>
      </c>
      <c r="AC37" t="str">
        <f>IF(AE37&lt;&gt;AE36,INDEX(Agents!AC:AC,AE37),"")</f>
        <v/>
      </c>
      <c r="AD37">
        <f t="shared" ca="1" si="9"/>
        <v>37</v>
      </c>
      <c r="AE37">
        <f t="shared" si="10"/>
        <v>10</v>
      </c>
      <c r="AF37" s="8" t="str">
        <f ca="1">IFERROR("[ " &amp;INDEX(Bdd!$AX:$AX,tableau!V37)&amp;"] "&amp;  INDEX(Bdd!$AY:$AY,tableau!V37),"")</f>
        <v/>
      </c>
      <c r="AG37" s="8" t="str">
        <f ca="1">IFERROR("[ " &amp;INDEX(Bdd!$AX:$AX,tableau!W37)&amp;"] "&amp;  INDEX(Bdd!$AY:$AY,tableau!W37),"")</f>
        <v/>
      </c>
      <c r="AH37" s="8" t="str">
        <f ca="1">IFERROR("[ " &amp;INDEX(Bdd!$AX:$AX,tableau!X37)&amp;"] "&amp;  INDEX(Bdd!$AY:$AY,tableau!X37),"")</f>
        <v/>
      </c>
      <c r="AI37" s="8" t="str">
        <f ca="1">IFERROR("[ " &amp;INDEX(Bdd!$AX:$AX,tableau!Y37)&amp;"] "&amp;  INDEX(Bdd!$AY:$AY,tableau!Y37),"")</f>
        <v/>
      </c>
      <c r="AJ37" s="8" t="str">
        <f ca="1">IFERROR("[ " &amp;INDEX(Bdd!$AX:$AX,tableau!Z37)&amp;"] "&amp;  INDEX(Bdd!$AY:$AY,tableau!Z37),"")</f>
        <v/>
      </c>
      <c r="AK37" s="8" t="str">
        <f ca="1">IFERROR("[ " &amp;INDEX(Bdd!$AX:$AX,tableau!AA37)&amp;"] "&amp;  INDEX(Bdd!$AY:$AY,tableau!AA37),"")</f>
        <v/>
      </c>
      <c r="AL37" s="8" t="str">
        <f ca="1">IFERROR("[ " &amp;INDEX(Bdd!$AX:$AX,tableau!AB37)&amp;"] "&amp;  INDEX(Bdd!$AY:$AY,tableau!AB37),"")</f>
        <v/>
      </c>
    </row>
    <row r="38" spans="2:38" x14ac:dyDescent="0.25">
      <c r="B38">
        <v>33</v>
      </c>
      <c r="C38" s="10" t="str">
        <f>IFERROR(SMALL(Bdd!S:S,tableau!$B38),"")</f>
        <v/>
      </c>
      <c r="D38" s="10" t="str">
        <f>IFERROR(SMALL(Bdd!T:T,tableau!$B38),"")</f>
        <v/>
      </c>
      <c r="E38" s="10" t="str">
        <f>IFERROR(SMALL(Bdd!U:U,tableau!$B38),"")</f>
        <v/>
      </c>
      <c r="F38" s="10" t="str">
        <f>IFERROR(SMALL(Bdd!V:V,tableau!$B38),"")</f>
        <v/>
      </c>
      <c r="G38" s="10" t="str">
        <f>IFERROR(SMALL(Bdd!W:W,tableau!$B38),"")</f>
        <v/>
      </c>
      <c r="H38" s="10" t="str">
        <f>IFERROR(SMALL(Bdd!X:X,tableau!$B38),"")</f>
        <v/>
      </c>
      <c r="I38" s="10" t="str">
        <f>IFERROR(SMALL(Bdd!Y:Y,tableau!$B38),"")</f>
        <v/>
      </c>
      <c r="M38" s="9">
        <f t="shared" si="6"/>
        <v>10</v>
      </c>
      <c r="N38" s="8" t="str">
        <f ca="1">IF(IFERROR(                  MATCH(1,                             OFFSET(Bdd!$AC$1,C38-1,tableau!$M38,,),0),"")="","",C38)</f>
        <v/>
      </c>
      <c r="O38" s="8" t="str">
        <f ca="1">IF(IFERROR(                  MATCH(1,                             OFFSET(Bdd!$AC$1,D38-1,tableau!$M38,,),0),"")="","",D38)</f>
        <v/>
      </c>
      <c r="P38" s="8" t="str">
        <f ca="1">IF(IFERROR(                  MATCH(1,                             OFFSET(Bdd!$AC$1,E38-1,tableau!$M38,,),0),"")="","",E38)</f>
        <v/>
      </c>
      <c r="Q38" s="8" t="str">
        <f ca="1">IF(IFERROR(                  MATCH(1,                             OFFSET(Bdd!$AC$1,F38-1,tableau!$M38,,),0),"")="","",F38)</f>
        <v/>
      </c>
      <c r="R38" s="8" t="str">
        <f ca="1">IF(IFERROR(                  MATCH(1,                             OFFSET(Bdd!$AC$1,G38-1,tableau!$M38,,),0),"")="","",G38)</f>
        <v/>
      </c>
      <c r="S38" s="8" t="str">
        <f ca="1">IF(IFERROR(                  MATCH(1,                             OFFSET(Bdd!$AC$1,H38-1,tableau!$M38,,),0),"")="","",H38)</f>
        <v/>
      </c>
      <c r="T38" s="8" t="str">
        <f ca="1">IF(IFERROR(                  MATCH(1,                             OFFSET(Bdd!$AC$1,I38-1,tableau!$M38,,),0),"")="","",I38)</f>
        <v/>
      </c>
      <c r="U38">
        <f t="shared" si="7"/>
        <v>10</v>
      </c>
      <c r="V38" s="8" t="str">
        <f t="shared" ca="1" si="8"/>
        <v/>
      </c>
      <c r="W38" s="8" t="str">
        <f t="shared" ca="1" si="11"/>
        <v/>
      </c>
      <c r="X38" s="8" t="str">
        <f t="shared" ca="1" si="12"/>
        <v/>
      </c>
      <c r="Y38" s="8" t="str">
        <f t="shared" ca="1" si="13"/>
        <v/>
      </c>
      <c r="Z38" s="8" t="str">
        <f t="shared" ca="1" si="14"/>
        <v/>
      </c>
      <c r="AA38" s="8" t="str">
        <f t="shared" ca="1" si="15"/>
        <v/>
      </c>
      <c r="AB38" s="8" t="str">
        <f t="shared" ca="1" si="16"/>
        <v/>
      </c>
      <c r="AC38" t="str">
        <f>IF(AE38&lt;&gt;AE37,INDEX(Agents!AC:AC,AE38),"")</f>
        <v/>
      </c>
      <c r="AD38">
        <f t="shared" ca="1" si="9"/>
        <v>38</v>
      </c>
      <c r="AE38">
        <f t="shared" si="10"/>
        <v>10</v>
      </c>
      <c r="AF38" s="8" t="str">
        <f ca="1">IFERROR("[ " &amp;INDEX(Bdd!$AX:$AX,tableau!V38)&amp;"] "&amp;  INDEX(Bdd!$AY:$AY,tableau!V38),"")</f>
        <v/>
      </c>
      <c r="AG38" s="8" t="str">
        <f ca="1">IFERROR("[ " &amp;INDEX(Bdd!$AX:$AX,tableau!W38)&amp;"] "&amp;  INDEX(Bdd!$AY:$AY,tableau!W38),"")</f>
        <v/>
      </c>
      <c r="AH38" s="8" t="str">
        <f ca="1">IFERROR("[ " &amp;INDEX(Bdd!$AX:$AX,tableau!X38)&amp;"] "&amp;  INDEX(Bdd!$AY:$AY,tableau!X38),"")</f>
        <v/>
      </c>
      <c r="AI38" s="8" t="str">
        <f ca="1">IFERROR("[ " &amp;INDEX(Bdd!$AX:$AX,tableau!Y38)&amp;"] "&amp;  INDEX(Bdd!$AY:$AY,tableau!Y38),"")</f>
        <v/>
      </c>
      <c r="AJ38" s="8" t="str">
        <f ca="1">IFERROR("[ " &amp;INDEX(Bdd!$AX:$AX,tableau!Z38)&amp;"] "&amp;  INDEX(Bdd!$AY:$AY,tableau!Z38),"")</f>
        <v/>
      </c>
      <c r="AK38" s="8" t="str">
        <f ca="1">IFERROR("[ " &amp;INDEX(Bdd!$AX:$AX,tableau!AA38)&amp;"] "&amp;  INDEX(Bdd!$AY:$AY,tableau!AA38),"")</f>
        <v/>
      </c>
      <c r="AL38" s="8" t="str">
        <f ca="1">IFERROR("[ " &amp;INDEX(Bdd!$AX:$AX,tableau!AB38)&amp;"] "&amp;  INDEX(Bdd!$AY:$AY,tableau!AB38),"")</f>
        <v/>
      </c>
    </row>
    <row r="39" spans="2:38" x14ac:dyDescent="0.25">
      <c r="B39">
        <v>34</v>
      </c>
      <c r="C39" s="10" t="str">
        <f>IFERROR(SMALL(Bdd!S:S,tableau!$B39),"")</f>
        <v/>
      </c>
      <c r="D39" s="10" t="str">
        <f>IFERROR(SMALL(Bdd!T:T,tableau!$B39),"")</f>
        <v/>
      </c>
      <c r="E39" s="10" t="str">
        <f>IFERROR(SMALL(Bdd!U:U,tableau!$B39),"")</f>
        <v/>
      </c>
      <c r="F39" s="10" t="str">
        <f>IFERROR(SMALL(Bdd!V:V,tableau!$B39),"")</f>
        <v/>
      </c>
      <c r="G39" s="10" t="str">
        <f>IFERROR(SMALL(Bdd!W:W,tableau!$B39),"")</f>
        <v/>
      </c>
      <c r="H39" s="10" t="str">
        <f>IFERROR(SMALL(Bdd!X:X,tableau!$B39),"")</f>
        <v/>
      </c>
      <c r="I39" s="10" t="str">
        <f>IFERROR(SMALL(Bdd!Y:Y,tableau!$B39),"")</f>
        <v/>
      </c>
    </row>
    <row r="40" spans="2:38" x14ac:dyDescent="0.25">
      <c r="B40">
        <v>35</v>
      </c>
      <c r="C40" s="10" t="str">
        <f>IFERROR(SMALL(Bdd!S:S,tableau!$B40),"")</f>
        <v/>
      </c>
      <c r="D40" s="10" t="str">
        <f>IFERROR(SMALL(Bdd!T:T,tableau!$B40),"")</f>
        <v/>
      </c>
      <c r="E40" s="10" t="str">
        <f>IFERROR(SMALL(Bdd!U:U,tableau!$B40),"")</f>
        <v/>
      </c>
      <c r="F40" s="10" t="str">
        <f>IFERROR(SMALL(Bdd!V:V,tableau!$B40),"")</f>
        <v/>
      </c>
      <c r="G40" s="10" t="str">
        <f>IFERROR(SMALL(Bdd!W:W,tableau!$B40),"")</f>
        <v/>
      </c>
      <c r="H40" s="10" t="str">
        <f>IFERROR(SMALL(Bdd!X:X,tableau!$B40),"")</f>
        <v/>
      </c>
      <c r="I40" s="10" t="str">
        <f>IFERROR(SMALL(Bdd!Y:Y,tableau!$B40),"")</f>
        <v/>
      </c>
    </row>
    <row r="41" spans="2:38" x14ac:dyDescent="0.25">
      <c r="B41">
        <v>36</v>
      </c>
      <c r="C41" s="10" t="str">
        <f>IFERROR(SMALL(Bdd!S:S,tableau!$B41),"")</f>
        <v/>
      </c>
      <c r="D41" s="10" t="str">
        <f>IFERROR(SMALL(Bdd!T:T,tableau!$B41),"")</f>
        <v/>
      </c>
      <c r="E41" s="10" t="str">
        <f>IFERROR(SMALL(Bdd!U:U,tableau!$B41),"")</f>
        <v/>
      </c>
      <c r="F41" s="10" t="str">
        <f>IFERROR(SMALL(Bdd!V:V,tableau!$B41),"")</f>
        <v/>
      </c>
      <c r="G41" s="10" t="str">
        <f>IFERROR(SMALL(Bdd!W:W,tableau!$B41),"")</f>
        <v/>
      </c>
      <c r="H41" s="10" t="str">
        <f>IFERROR(SMALL(Bdd!X:X,tableau!$B41),"")</f>
        <v/>
      </c>
      <c r="I41" s="10" t="str">
        <f>IFERROR(SMALL(Bdd!Y:Y,tableau!$B41),"")</f>
        <v/>
      </c>
    </row>
    <row r="42" spans="2:38" x14ac:dyDescent="0.25">
      <c r="B42">
        <v>37</v>
      </c>
      <c r="C42" s="10" t="str">
        <f>IFERROR(SMALL(Bdd!S:S,tableau!$B42),"")</f>
        <v/>
      </c>
      <c r="D42" s="10" t="str">
        <f>IFERROR(SMALL(Bdd!T:T,tableau!$B42),"")</f>
        <v/>
      </c>
      <c r="E42" s="10" t="str">
        <f>IFERROR(SMALL(Bdd!U:U,tableau!$B42),"")</f>
        <v/>
      </c>
      <c r="F42" s="10" t="str">
        <f>IFERROR(SMALL(Bdd!V:V,tableau!$B42),"")</f>
        <v/>
      </c>
      <c r="G42" s="10" t="str">
        <f>IFERROR(SMALL(Bdd!W:W,tableau!$B42),"")</f>
        <v/>
      </c>
      <c r="H42" s="10" t="str">
        <f>IFERROR(SMALL(Bdd!X:X,tableau!$B42),"")</f>
        <v/>
      </c>
      <c r="I42" s="10" t="str">
        <f>IFERROR(SMALL(Bdd!Y:Y,tableau!$B42),"")</f>
        <v/>
      </c>
    </row>
    <row r="43" spans="2:38" x14ac:dyDescent="0.25">
      <c r="B43">
        <v>38</v>
      </c>
      <c r="C43" s="10" t="str">
        <f>IFERROR(SMALL(Bdd!S:S,tableau!$B43),"")</f>
        <v/>
      </c>
      <c r="D43" s="10" t="str">
        <f>IFERROR(SMALL(Bdd!T:T,tableau!$B43),"")</f>
        <v/>
      </c>
      <c r="E43" s="10" t="str">
        <f>IFERROR(SMALL(Bdd!U:U,tableau!$B43),"")</f>
        <v/>
      </c>
      <c r="F43" s="10" t="str">
        <f>IFERROR(SMALL(Bdd!V:V,tableau!$B43),"")</f>
        <v/>
      </c>
      <c r="G43" s="10" t="str">
        <f>IFERROR(SMALL(Bdd!W:W,tableau!$B43),"")</f>
        <v/>
      </c>
      <c r="H43" s="10" t="str">
        <f>IFERROR(SMALL(Bdd!X:X,tableau!$B43),"")</f>
        <v/>
      </c>
      <c r="I43" s="10" t="str">
        <f>IFERROR(SMALL(Bdd!Y:Y,tableau!$B43),"")</f>
        <v/>
      </c>
    </row>
    <row r="44" spans="2:38" x14ac:dyDescent="0.25">
      <c r="B44">
        <v>39</v>
      </c>
      <c r="C44" s="10" t="str">
        <f>IFERROR(SMALL(Bdd!S:S,tableau!$B44),"")</f>
        <v/>
      </c>
      <c r="D44" s="10" t="str">
        <f>IFERROR(SMALL(Bdd!T:T,tableau!$B44),"")</f>
        <v/>
      </c>
      <c r="E44" s="10" t="str">
        <f>IFERROR(SMALL(Bdd!U:U,tableau!$B44),"")</f>
        <v/>
      </c>
      <c r="F44" s="10" t="str">
        <f>IFERROR(SMALL(Bdd!V:V,tableau!$B44),"")</f>
        <v/>
      </c>
      <c r="G44" s="10" t="str">
        <f>IFERROR(SMALL(Bdd!W:W,tableau!$B44),"")</f>
        <v/>
      </c>
      <c r="H44" s="10" t="str">
        <f>IFERROR(SMALL(Bdd!X:X,tableau!$B44),"")</f>
        <v/>
      </c>
      <c r="I44" s="10" t="str">
        <f>IFERROR(SMALL(Bdd!Y:Y,tableau!$B44),"")</f>
        <v/>
      </c>
    </row>
    <row r="45" spans="2:38" x14ac:dyDescent="0.25">
      <c r="B45">
        <v>40</v>
      </c>
      <c r="C45" s="10" t="str">
        <f>IFERROR(SMALL(Bdd!S:S,tableau!$B45),"")</f>
        <v/>
      </c>
      <c r="D45" s="10" t="str">
        <f>IFERROR(SMALL(Bdd!T:T,tableau!$B45),"")</f>
        <v/>
      </c>
      <c r="E45" s="10" t="str">
        <f>IFERROR(SMALL(Bdd!U:U,tableau!$B45),"")</f>
        <v/>
      </c>
      <c r="F45" s="10" t="str">
        <f>IFERROR(SMALL(Bdd!V:V,tableau!$B45),"")</f>
        <v/>
      </c>
      <c r="G45" s="10" t="str">
        <f>IFERROR(SMALL(Bdd!W:W,tableau!$B45),"")</f>
        <v/>
      </c>
      <c r="H45" s="10" t="str">
        <f>IFERROR(SMALL(Bdd!X:X,tableau!$B45),"")</f>
        <v/>
      </c>
      <c r="I45" s="10" t="str">
        <f>IFERROR(SMALL(Bdd!Y:Y,tableau!$B45),"")</f>
        <v/>
      </c>
    </row>
    <row r="46" spans="2:38" x14ac:dyDescent="0.25">
      <c r="B46">
        <v>41</v>
      </c>
      <c r="C46" s="10" t="str">
        <f>IFERROR(SMALL(Bdd!S:S,tableau!$B46),"")</f>
        <v/>
      </c>
      <c r="D46" s="10" t="str">
        <f>IFERROR(SMALL(Bdd!T:T,tableau!$B46),"")</f>
        <v/>
      </c>
      <c r="E46" s="10" t="str">
        <f>IFERROR(SMALL(Bdd!U:U,tableau!$B46),"")</f>
        <v/>
      </c>
      <c r="F46" s="10" t="str">
        <f>IFERROR(SMALL(Bdd!V:V,tableau!$B46),"")</f>
        <v/>
      </c>
      <c r="G46" s="10" t="str">
        <f>IFERROR(SMALL(Bdd!W:W,tableau!$B46),"")</f>
        <v/>
      </c>
      <c r="H46" s="10" t="str">
        <f>IFERROR(SMALL(Bdd!X:X,tableau!$B46),"")</f>
        <v/>
      </c>
      <c r="I46" s="10" t="str">
        <f>IFERROR(SMALL(Bdd!Y:Y,tableau!$B46),"")</f>
        <v/>
      </c>
    </row>
    <row r="47" spans="2:38" x14ac:dyDescent="0.25">
      <c r="B47">
        <v>42</v>
      </c>
      <c r="C47" s="10" t="str">
        <f>IFERROR(SMALL(Bdd!S:S,tableau!$B47),"")</f>
        <v/>
      </c>
      <c r="D47" s="10" t="str">
        <f>IFERROR(SMALL(Bdd!T:T,tableau!$B47),"")</f>
        <v/>
      </c>
      <c r="E47" s="10" t="str">
        <f>IFERROR(SMALL(Bdd!U:U,tableau!$B47),"")</f>
        <v/>
      </c>
      <c r="F47" s="10" t="str">
        <f>IFERROR(SMALL(Bdd!V:V,tableau!$B47),"")</f>
        <v/>
      </c>
      <c r="G47" s="10" t="str">
        <f>IFERROR(SMALL(Bdd!W:W,tableau!$B47),"")</f>
        <v/>
      </c>
      <c r="H47" s="10" t="str">
        <f>IFERROR(SMALL(Bdd!X:X,tableau!$B47),"")</f>
        <v/>
      </c>
      <c r="I47" s="10" t="str">
        <f>IFERROR(SMALL(Bdd!Y:Y,tableau!$B47),"")</f>
        <v/>
      </c>
    </row>
    <row r="48" spans="2:38" x14ac:dyDescent="0.25">
      <c r="B48">
        <v>43</v>
      </c>
      <c r="C48" s="10" t="str">
        <f>IFERROR(SMALL(Bdd!S:S,tableau!$B48),"")</f>
        <v/>
      </c>
      <c r="D48" s="10" t="str">
        <f>IFERROR(SMALL(Bdd!T:T,tableau!$B48),"")</f>
        <v/>
      </c>
      <c r="E48" s="10" t="str">
        <f>IFERROR(SMALL(Bdd!U:U,tableau!$B48),"")</f>
        <v/>
      </c>
      <c r="F48" s="10" t="str">
        <f>IFERROR(SMALL(Bdd!V:V,tableau!$B48),"")</f>
        <v/>
      </c>
      <c r="G48" s="10" t="str">
        <f>IFERROR(SMALL(Bdd!W:W,tableau!$B48),"")</f>
        <v/>
      </c>
      <c r="H48" s="10" t="str">
        <f>IFERROR(SMALL(Bdd!X:X,tableau!$B48),"")</f>
        <v/>
      </c>
      <c r="I48" s="10" t="str">
        <f>IFERROR(SMALL(Bdd!Y:Y,tableau!$B48),"")</f>
        <v/>
      </c>
    </row>
    <row r="49" spans="2:9" x14ac:dyDescent="0.25">
      <c r="B49">
        <v>44</v>
      </c>
      <c r="C49" s="10" t="str">
        <f>IFERROR(SMALL(Bdd!S:S,tableau!$B49),"")</f>
        <v/>
      </c>
      <c r="D49" s="10" t="str">
        <f>IFERROR(SMALL(Bdd!T:T,tableau!$B49),"")</f>
        <v/>
      </c>
      <c r="E49" s="10" t="str">
        <f>IFERROR(SMALL(Bdd!U:U,tableau!$B49),"")</f>
        <v/>
      </c>
      <c r="F49" s="10" t="str">
        <f>IFERROR(SMALL(Bdd!V:V,tableau!$B49),"")</f>
        <v/>
      </c>
      <c r="G49" s="10" t="str">
        <f>IFERROR(SMALL(Bdd!W:W,tableau!$B49),"")</f>
        <v/>
      </c>
      <c r="H49" s="10" t="str">
        <f>IFERROR(SMALL(Bdd!X:X,tableau!$B49),"")</f>
        <v/>
      </c>
      <c r="I49" s="10" t="str">
        <f>IFERROR(SMALL(Bdd!Y:Y,tableau!$B49),"")</f>
        <v/>
      </c>
    </row>
    <row r="50" spans="2:9" x14ac:dyDescent="0.25">
      <c r="B50">
        <v>45</v>
      </c>
      <c r="C50" s="10" t="str">
        <f>IFERROR(SMALL(Bdd!S:S,tableau!$B50),"")</f>
        <v/>
      </c>
      <c r="D50" s="10" t="str">
        <f>IFERROR(SMALL(Bdd!T:T,tableau!$B50),"")</f>
        <v/>
      </c>
      <c r="E50" s="10" t="str">
        <f>IFERROR(SMALL(Bdd!U:U,tableau!$B50),"")</f>
        <v/>
      </c>
      <c r="F50" s="10" t="str">
        <f>IFERROR(SMALL(Bdd!V:V,tableau!$B50),"")</f>
        <v/>
      </c>
      <c r="G50" s="10" t="str">
        <f>IFERROR(SMALL(Bdd!W:W,tableau!$B50),"")</f>
        <v/>
      </c>
      <c r="H50" s="10" t="str">
        <f>IFERROR(SMALL(Bdd!X:X,tableau!$B50),"")</f>
        <v/>
      </c>
      <c r="I50" s="10" t="str">
        <f>IFERROR(SMALL(Bdd!Y:Y,tableau!$B50),"")</f>
        <v/>
      </c>
    </row>
    <row r="51" spans="2:9" x14ac:dyDescent="0.25">
      <c r="B51">
        <v>46</v>
      </c>
      <c r="C51" s="10" t="str">
        <f>IFERROR(SMALL(Bdd!S:S,tableau!$B51),"")</f>
        <v/>
      </c>
      <c r="D51" s="10" t="str">
        <f>IFERROR(SMALL(Bdd!T:T,tableau!$B51),"")</f>
        <v/>
      </c>
      <c r="E51" s="10" t="str">
        <f>IFERROR(SMALL(Bdd!U:U,tableau!$B51),"")</f>
        <v/>
      </c>
      <c r="F51" s="10" t="str">
        <f>IFERROR(SMALL(Bdd!V:V,tableau!$B51),"")</f>
        <v/>
      </c>
      <c r="G51" s="10" t="str">
        <f>IFERROR(SMALL(Bdd!W:W,tableau!$B51),"")</f>
        <v/>
      </c>
      <c r="H51" s="10" t="str">
        <f>IFERROR(SMALL(Bdd!X:X,tableau!$B51),"")</f>
        <v/>
      </c>
      <c r="I51" s="10" t="str">
        <f>IFERROR(SMALL(Bdd!Y:Y,tableau!$B51),"")</f>
        <v/>
      </c>
    </row>
    <row r="52" spans="2:9" x14ac:dyDescent="0.25">
      <c r="B52">
        <v>47</v>
      </c>
      <c r="C52" s="10" t="str">
        <f>IFERROR(SMALL(Bdd!S:S,tableau!$B52),"")</f>
        <v/>
      </c>
      <c r="D52" s="10" t="str">
        <f>IFERROR(SMALL(Bdd!T:T,tableau!$B52),"")</f>
        <v/>
      </c>
      <c r="E52" s="10" t="str">
        <f>IFERROR(SMALL(Bdd!U:U,tableau!$B52),"")</f>
        <v/>
      </c>
      <c r="F52" s="10" t="str">
        <f>IFERROR(SMALL(Bdd!V:V,tableau!$B52),"")</f>
        <v/>
      </c>
      <c r="G52" s="10" t="str">
        <f>IFERROR(SMALL(Bdd!W:W,tableau!$B52),"")</f>
        <v/>
      </c>
      <c r="H52" s="10" t="str">
        <f>IFERROR(SMALL(Bdd!X:X,tableau!$B52),"")</f>
        <v/>
      </c>
      <c r="I52" s="10" t="str">
        <f>IFERROR(SMALL(Bdd!Y:Y,tableau!$B52),"")</f>
        <v/>
      </c>
    </row>
    <row r="53" spans="2:9" x14ac:dyDescent="0.25">
      <c r="B53">
        <v>48</v>
      </c>
      <c r="C53" s="10" t="str">
        <f>IFERROR(SMALL(Bdd!S:S,tableau!$B53),"")</f>
        <v/>
      </c>
      <c r="D53" s="10" t="str">
        <f>IFERROR(SMALL(Bdd!T:T,tableau!$B53),"")</f>
        <v/>
      </c>
      <c r="E53" s="10" t="str">
        <f>IFERROR(SMALL(Bdd!U:U,tableau!$B53),"")</f>
        <v/>
      </c>
      <c r="F53" s="10" t="str">
        <f>IFERROR(SMALL(Bdd!V:V,tableau!$B53),"")</f>
        <v/>
      </c>
      <c r="G53" s="10" t="str">
        <f>IFERROR(SMALL(Bdd!W:W,tableau!$B53),"")</f>
        <v/>
      </c>
      <c r="H53" s="10" t="str">
        <f>IFERROR(SMALL(Bdd!X:X,tableau!$B53),"")</f>
        <v/>
      </c>
      <c r="I53" s="10" t="str">
        <f>IFERROR(SMALL(Bdd!Y:Y,tableau!$B53),"")</f>
        <v/>
      </c>
    </row>
    <row r="54" spans="2:9" x14ac:dyDescent="0.25">
      <c r="B54">
        <v>49</v>
      </c>
      <c r="C54" s="10" t="str">
        <f>IFERROR(SMALL(Bdd!S:S,tableau!$B54),"")</f>
        <v/>
      </c>
      <c r="D54" s="10" t="str">
        <f>IFERROR(SMALL(Bdd!T:T,tableau!$B54),"")</f>
        <v/>
      </c>
      <c r="E54" s="10" t="str">
        <f>IFERROR(SMALL(Bdd!U:U,tableau!$B54),"")</f>
        <v/>
      </c>
      <c r="F54" s="10" t="str">
        <f>IFERROR(SMALL(Bdd!V:V,tableau!$B54),"")</f>
        <v/>
      </c>
      <c r="G54" s="10" t="str">
        <f>IFERROR(SMALL(Bdd!W:W,tableau!$B54),"")</f>
        <v/>
      </c>
      <c r="H54" s="10" t="str">
        <f>IFERROR(SMALL(Bdd!X:X,tableau!$B54),"")</f>
        <v/>
      </c>
      <c r="I54" s="10" t="str">
        <f>IFERROR(SMALL(Bdd!Y:Y,tableau!$B54),"")</f>
        <v/>
      </c>
    </row>
    <row r="55" spans="2:9" x14ac:dyDescent="0.25">
      <c r="B55">
        <v>50</v>
      </c>
      <c r="C55" s="10" t="str">
        <f>IFERROR(SMALL(Bdd!S:S,tableau!$B55),"")</f>
        <v/>
      </c>
      <c r="D55" s="10" t="str">
        <f>IFERROR(SMALL(Bdd!T:T,tableau!$B55),"")</f>
        <v/>
      </c>
      <c r="E55" s="10" t="str">
        <f>IFERROR(SMALL(Bdd!U:U,tableau!$B55),"")</f>
        <v/>
      </c>
      <c r="F55" s="10" t="str">
        <f>IFERROR(SMALL(Bdd!V:V,tableau!$B55),"")</f>
        <v/>
      </c>
      <c r="G55" s="10" t="str">
        <f>IFERROR(SMALL(Bdd!W:W,tableau!$B55),"")</f>
        <v/>
      </c>
      <c r="H55" s="10" t="str">
        <f>IFERROR(SMALL(Bdd!X:X,tableau!$B55),"")</f>
        <v/>
      </c>
      <c r="I55" s="10" t="str">
        <f>IFERROR(SMALL(Bdd!Y:Y,tableau!$B55),"")</f>
        <v/>
      </c>
    </row>
    <row r="56" spans="2:9" x14ac:dyDescent="0.25">
      <c r="B56">
        <v>51</v>
      </c>
      <c r="C56" s="10" t="str">
        <f>IFERROR(SMALL(Bdd!S:S,tableau!$B56),"")</f>
        <v/>
      </c>
      <c r="D56" s="10" t="str">
        <f>IFERROR(SMALL(Bdd!T:T,tableau!$B56),"")</f>
        <v/>
      </c>
      <c r="E56" s="10" t="str">
        <f>IFERROR(SMALL(Bdd!U:U,tableau!$B56),"")</f>
        <v/>
      </c>
      <c r="F56" s="10" t="str">
        <f>IFERROR(SMALL(Bdd!V:V,tableau!$B56),"")</f>
        <v/>
      </c>
      <c r="G56" s="10" t="str">
        <f>IFERROR(SMALL(Bdd!W:W,tableau!$B56),"")</f>
        <v/>
      </c>
      <c r="H56" s="10" t="str">
        <f>IFERROR(SMALL(Bdd!X:X,tableau!$B56),"")</f>
        <v/>
      </c>
      <c r="I56" s="10" t="str">
        <f>IFERROR(SMALL(Bdd!Y:Y,tableau!$B56),"")</f>
        <v/>
      </c>
    </row>
    <row r="57" spans="2:9" x14ac:dyDescent="0.25">
      <c r="B57">
        <v>52</v>
      </c>
      <c r="C57" s="10" t="str">
        <f>IFERROR(SMALL(Bdd!S:S,tableau!$B57),"")</f>
        <v/>
      </c>
      <c r="D57" s="10" t="str">
        <f>IFERROR(SMALL(Bdd!T:T,tableau!$B57),"")</f>
        <v/>
      </c>
      <c r="E57" s="10" t="str">
        <f>IFERROR(SMALL(Bdd!U:U,tableau!$B57),"")</f>
        <v/>
      </c>
      <c r="F57" s="10" t="str">
        <f>IFERROR(SMALL(Bdd!V:V,tableau!$B57),"")</f>
        <v/>
      </c>
      <c r="G57" s="10" t="str">
        <f>IFERROR(SMALL(Bdd!W:W,tableau!$B57),"")</f>
        <v/>
      </c>
      <c r="H57" s="10" t="str">
        <f>IFERROR(SMALL(Bdd!X:X,tableau!$B57),"")</f>
        <v/>
      </c>
      <c r="I57" s="10" t="str">
        <f>IFERROR(SMALL(Bdd!Y:Y,tableau!$B57),"")</f>
        <v/>
      </c>
    </row>
    <row r="58" spans="2:9" x14ac:dyDescent="0.25">
      <c r="B58">
        <v>53</v>
      </c>
      <c r="C58" s="10" t="str">
        <f>IFERROR(SMALL(Bdd!S:S,tableau!$B58),"")</f>
        <v/>
      </c>
      <c r="D58" s="10" t="str">
        <f>IFERROR(SMALL(Bdd!T:T,tableau!$B58),"")</f>
        <v/>
      </c>
      <c r="E58" s="10" t="str">
        <f>IFERROR(SMALL(Bdd!U:U,tableau!$B58),"")</f>
        <v/>
      </c>
      <c r="F58" s="10" t="str">
        <f>IFERROR(SMALL(Bdd!V:V,tableau!$B58),"")</f>
        <v/>
      </c>
      <c r="G58" s="10" t="str">
        <f>IFERROR(SMALL(Bdd!W:W,tableau!$B58),"")</f>
        <v/>
      </c>
      <c r="H58" s="10" t="str">
        <f>IFERROR(SMALL(Bdd!X:X,tableau!$B58),"")</f>
        <v/>
      </c>
      <c r="I58" s="10" t="str">
        <f>IFERROR(SMALL(Bdd!Y:Y,tableau!$B58),"")</f>
        <v/>
      </c>
    </row>
    <row r="59" spans="2:9" x14ac:dyDescent="0.25">
      <c r="B59">
        <v>54</v>
      </c>
      <c r="C59" s="10" t="str">
        <f>IFERROR(SMALL(Bdd!S:S,tableau!$B59),"")</f>
        <v/>
      </c>
      <c r="D59" s="10" t="str">
        <f>IFERROR(SMALL(Bdd!T:T,tableau!$B59),"")</f>
        <v/>
      </c>
      <c r="E59" s="10" t="str">
        <f>IFERROR(SMALL(Bdd!U:U,tableau!$B59),"")</f>
        <v/>
      </c>
      <c r="F59" s="10" t="str">
        <f>IFERROR(SMALL(Bdd!V:V,tableau!$B59),"")</f>
        <v/>
      </c>
      <c r="G59" s="10" t="str">
        <f>IFERROR(SMALL(Bdd!W:W,tableau!$B59),"")</f>
        <v/>
      </c>
      <c r="H59" s="10" t="str">
        <f>IFERROR(SMALL(Bdd!X:X,tableau!$B59),"")</f>
        <v/>
      </c>
      <c r="I59" s="10" t="str">
        <f>IFERROR(SMALL(Bdd!Y:Y,tableau!$B59),"")</f>
        <v/>
      </c>
    </row>
    <row r="60" spans="2:9" x14ac:dyDescent="0.25">
      <c r="B60">
        <v>55</v>
      </c>
      <c r="C60" s="10" t="str">
        <f>IFERROR(SMALL(Bdd!S:S,tableau!$B60),"")</f>
        <v/>
      </c>
      <c r="D60" s="10" t="str">
        <f>IFERROR(SMALL(Bdd!T:T,tableau!$B60),"")</f>
        <v/>
      </c>
      <c r="E60" s="10" t="str">
        <f>IFERROR(SMALL(Bdd!U:U,tableau!$B60),"")</f>
        <v/>
      </c>
      <c r="F60" s="10" t="str">
        <f>IFERROR(SMALL(Bdd!V:V,tableau!$B60),"")</f>
        <v/>
      </c>
      <c r="G60" s="10" t="str">
        <f>IFERROR(SMALL(Bdd!W:W,tableau!$B60),"")</f>
        <v/>
      </c>
      <c r="H60" s="10" t="str">
        <f>IFERROR(SMALL(Bdd!X:X,tableau!$B60),"")</f>
        <v/>
      </c>
      <c r="I60" s="10" t="str">
        <f>IFERROR(SMALL(Bdd!Y:Y,tableau!$B60),"")</f>
        <v/>
      </c>
    </row>
    <row r="61" spans="2:9" x14ac:dyDescent="0.25">
      <c r="B61">
        <v>56</v>
      </c>
      <c r="C61" s="10" t="str">
        <f>IFERROR(SMALL(Bdd!S:S,tableau!$B61),"")</f>
        <v/>
      </c>
      <c r="D61" s="10" t="str">
        <f>IFERROR(SMALL(Bdd!T:T,tableau!$B61),"")</f>
        <v/>
      </c>
      <c r="E61" s="10" t="str">
        <f>IFERROR(SMALL(Bdd!U:U,tableau!$B61),"")</f>
        <v/>
      </c>
      <c r="F61" s="10" t="str">
        <f>IFERROR(SMALL(Bdd!V:V,tableau!$B61),"")</f>
        <v/>
      </c>
      <c r="G61" s="10" t="str">
        <f>IFERROR(SMALL(Bdd!W:W,tableau!$B61),"")</f>
        <v/>
      </c>
      <c r="H61" s="10" t="str">
        <f>IFERROR(SMALL(Bdd!X:X,tableau!$B61),"")</f>
        <v/>
      </c>
      <c r="I61" s="10" t="str">
        <f>IFERROR(SMALL(Bdd!Y:Y,tableau!$B61),"")</f>
        <v/>
      </c>
    </row>
    <row r="62" spans="2:9" x14ac:dyDescent="0.25">
      <c r="B62">
        <v>57</v>
      </c>
      <c r="C62" s="10" t="str">
        <f>IFERROR(SMALL(Bdd!S:S,tableau!$B62),"")</f>
        <v/>
      </c>
      <c r="D62" s="10" t="str">
        <f>IFERROR(SMALL(Bdd!T:T,tableau!$B62),"")</f>
        <v/>
      </c>
      <c r="E62" s="10" t="str">
        <f>IFERROR(SMALL(Bdd!U:U,tableau!$B62),"")</f>
        <v/>
      </c>
      <c r="F62" s="10" t="str">
        <f>IFERROR(SMALL(Bdd!V:V,tableau!$B62),"")</f>
        <v/>
      </c>
      <c r="G62" s="10" t="str">
        <f>IFERROR(SMALL(Bdd!W:W,tableau!$B62),"")</f>
        <v/>
      </c>
      <c r="H62" s="10" t="str">
        <f>IFERROR(SMALL(Bdd!X:X,tableau!$B62),"")</f>
        <v/>
      </c>
      <c r="I62" s="10" t="str">
        <f>IFERROR(SMALL(Bdd!Y:Y,tableau!$B62),"")</f>
        <v/>
      </c>
    </row>
    <row r="63" spans="2:9" x14ac:dyDescent="0.25">
      <c r="B63">
        <v>58</v>
      </c>
      <c r="C63" s="10" t="str">
        <f>IFERROR(SMALL(Bdd!S:S,tableau!$B63),"")</f>
        <v/>
      </c>
      <c r="D63" s="10" t="str">
        <f>IFERROR(SMALL(Bdd!T:T,tableau!$B63),"")</f>
        <v/>
      </c>
      <c r="E63" s="10" t="str">
        <f>IFERROR(SMALL(Bdd!U:U,tableau!$B63),"")</f>
        <v/>
      </c>
      <c r="F63" s="10" t="str">
        <f>IFERROR(SMALL(Bdd!V:V,tableau!$B63),"")</f>
        <v/>
      </c>
      <c r="G63" s="10" t="str">
        <f>IFERROR(SMALL(Bdd!W:W,tableau!$B63),"")</f>
        <v/>
      </c>
      <c r="H63" s="10" t="str">
        <f>IFERROR(SMALL(Bdd!X:X,tableau!$B63),"")</f>
        <v/>
      </c>
      <c r="I63" s="10" t="str">
        <f>IFERROR(SMALL(Bdd!Y:Y,tableau!$B63),"")</f>
        <v/>
      </c>
    </row>
    <row r="64" spans="2:9" x14ac:dyDescent="0.25">
      <c r="B64">
        <v>59</v>
      </c>
      <c r="C64" s="10" t="str">
        <f>IFERROR(SMALL(Bdd!S:S,tableau!$B64),"")</f>
        <v/>
      </c>
      <c r="D64" s="10" t="str">
        <f>IFERROR(SMALL(Bdd!T:T,tableau!$B64),"")</f>
        <v/>
      </c>
      <c r="E64" s="10" t="str">
        <f>IFERROR(SMALL(Bdd!U:U,tableau!$B64),"")</f>
        <v/>
      </c>
      <c r="F64" s="10" t="str">
        <f>IFERROR(SMALL(Bdd!V:V,tableau!$B64),"")</f>
        <v/>
      </c>
      <c r="G64" s="10" t="str">
        <f>IFERROR(SMALL(Bdd!W:W,tableau!$B64),"")</f>
        <v/>
      </c>
      <c r="H64" s="10" t="str">
        <f>IFERROR(SMALL(Bdd!X:X,tableau!$B64),"")</f>
        <v/>
      </c>
      <c r="I64" s="10" t="str">
        <f>IFERROR(SMALL(Bdd!Y:Y,tableau!$B64),"")</f>
        <v/>
      </c>
    </row>
    <row r="65" spans="2:9" x14ac:dyDescent="0.25">
      <c r="B65">
        <v>60</v>
      </c>
      <c r="C65" s="10" t="str">
        <f>IFERROR(SMALL(Bdd!S:S,tableau!$B65),"")</f>
        <v/>
      </c>
      <c r="D65" s="10" t="str">
        <f>IFERROR(SMALL(Bdd!T:T,tableau!$B65),"")</f>
        <v/>
      </c>
      <c r="E65" s="10" t="str">
        <f>IFERROR(SMALL(Bdd!U:U,tableau!$B65),"")</f>
        <v/>
      </c>
      <c r="F65" s="10" t="str">
        <f>IFERROR(SMALL(Bdd!V:V,tableau!$B65),"")</f>
        <v/>
      </c>
      <c r="G65" s="10" t="str">
        <f>IFERROR(SMALL(Bdd!W:W,tableau!$B65),"")</f>
        <v/>
      </c>
      <c r="H65" s="10" t="str">
        <f>IFERROR(SMALL(Bdd!X:X,tableau!$B65),"")</f>
        <v/>
      </c>
      <c r="I65" s="10" t="str">
        <f>IFERROR(SMALL(Bdd!Y:Y,tableau!$B65),"")</f>
        <v/>
      </c>
    </row>
    <row r="66" spans="2:9" x14ac:dyDescent="0.25">
      <c r="B66">
        <v>61</v>
      </c>
      <c r="C66" s="10" t="str">
        <f>IFERROR(SMALL(Bdd!S:S,tableau!$B66),"")</f>
        <v/>
      </c>
      <c r="D66" s="10" t="str">
        <f>IFERROR(SMALL(Bdd!T:T,tableau!$B66),"")</f>
        <v/>
      </c>
      <c r="E66" s="10" t="str">
        <f>IFERROR(SMALL(Bdd!U:U,tableau!$B66),"")</f>
        <v/>
      </c>
      <c r="F66" s="10" t="str">
        <f>IFERROR(SMALL(Bdd!V:V,tableau!$B66),"")</f>
        <v/>
      </c>
      <c r="G66" s="10" t="str">
        <f>IFERROR(SMALL(Bdd!W:W,tableau!$B66),"")</f>
        <v/>
      </c>
      <c r="H66" s="10" t="str">
        <f>IFERROR(SMALL(Bdd!X:X,tableau!$B66),"")</f>
        <v/>
      </c>
      <c r="I66" s="10" t="str">
        <f>IFERROR(SMALL(Bdd!Y:Y,tableau!$B66),"")</f>
        <v/>
      </c>
    </row>
    <row r="67" spans="2:9" x14ac:dyDescent="0.25">
      <c r="B67">
        <v>62</v>
      </c>
      <c r="C67" s="10" t="str">
        <f>IFERROR(SMALL(Bdd!S:S,tableau!$B67),"")</f>
        <v/>
      </c>
      <c r="D67" s="10" t="str">
        <f>IFERROR(SMALL(Bdd!T:T,tableau!$B67),"")</f>
        <v/>
      </c>
      <c r="E67" s="10" t="str">
        <f>IFERROR(SMALL(Bdd!U:U,tableau!$B67),"")</f>
        <v/>
      </c>
      <c r="F67" s="10" t="str">
        <f>IFERROR(SMALL(Bdd!V:V,tableau!$B67),"")</f>
        <v/>
      </c>
      <c r="G67" s="10" t="str">
        <f>IFERROR(SMALL(Bdd!W:W,tableau!$B67),"")</f>
        <v/>
      </c>
      <c r="H67" s="10" t="str">
        <f>IFERROR(SMALL(Bdd!X:X,tableau!$B67),"")</f>
        <v/>
      </c>
      <c r="I67" s="10" t="str">
        <f>IFERROR(SMALL(Bdd!Y:Y,tableau!$B67),"")</f>
        <v/>
      </c>
    </row>
    <row r="68" spans="2:9" x14ac:dyDescent="0.25">
      <c r="B68">
        <v>63</v>
      </c>
      <c r="C68" s="10" t="str">
        <f>IFERROR(SMALL(Bdd!S:S,tableau!$B68),"")</f>
        <v/>
      </c>
      <c r="D68" s="10" t="str">
        <f>IFERROR(SMALL(Bdd!T:T,tableau!$B68),"")</f>
        <v/>
      </c>
      <c r="E68" s="10" t="str">
        <f>IFERROR(SMALL(Bdd!U:U,tableau!$B68),"")</f>
        <v/>
      </c>
      <c r="F68" s="10" t="str">
        <f>IFERROR(SMALL(Bdd!V:V,tableau!$B68),"")</f>
        <v/>
      </c>
      <c r="G68" s="10" t="str">
        <f>IFERROR(SMALL(Bdd!W:W,tableau!$B68),"")</f>
        <v/>
      </c>
      <c r="H68" s="10" t="str">
        <f>IFERROR(SMALL(Bdd!X:X,tableau!$B68),"")</f>
        <v/>
      </c>
      <c r="I68" s="10" t="str">
        <f>IFERROR(SMALL(Bdd!Y:Y,tableau!$B68),"")</f>
        <v/>
      </c>
    </row>
    <row r="69" spans="2:9" x14ac:dyDescent="0.25">
      <c r="B69">
        <v>64</v>
      </c>
      <c r="C69" s="10" t="str">
        <f>IFERROR(SMALL(Bdd!S:S,tableau!$B69),"")</f>
        <v/>
      </c>
      <c r="D69" s="10" t="str">
        <f>IFERROR(SMALL(Bdd!T:T,tableau!$B69),"")</f>
        <v/>
      </c>
      <c r="E69" s="10" t="str">
        <f>IFERROR(SMALL(Bdd!U:U,tableau!$B69),"")</f>
        <v/>
      </c>
      <c r="F69" s="10" t="str">
        <f>IFERROR(SMALL(Bdd!V:V,tableau!$B69),"")</f>
        <v/>
      </c>
      <c r="G69" s="10" t="str">
        <f>IFERROR(SMALL(Bdd!W:W,tableau!$B69),"")</f>
        <v/>
      </c>
      <c r="H69" s="10" t="str">
        <f>IFERROR(SMALL(Bdd!X:X,tableau!$B69),"")</f>
        <v/>
      </c>
      <c r="I69" s="10" t="str">
        <f>IFERROR(SMALL(Bdd!Y:Y,tableau!$B69),"")</f>
        <v/>
      </c>
    </row>
    <row r="70" spans="2:9" x14ac:dyDescent="0.25">
      <c r="B70">
        <v>65</v>
      </c>
      <c r="C70" s="10" t="str">
        <f>IFERROR(SMALL(Bdd!S:S,tableau!$B70),"")</f>
        <v/>
      </c>
      <c r="D70" s="10" t="str">
        <f>IFERROR(SMALL(Bdd!T:T,tableau!$B70),"")</f>
        <v/>
      </c>
      <c r="E70" s="10" t="str">
        <f>IFERROR(SMALL(Bdd!U:U,tableau!$B70),"")</f>
        <v/>
      </c>
      <c r="F70" s="10" t="str">
        <f>IFERROR(SMALL(Bdd!V:V,tableau!$B70),"")</f>
        <v/>
      </c>
      <c r="G70" s="10" t="str">
        <f>IFERROR(SMALL(Bdd!W:W,tableau!$B70),"")</f>
        <v/>
      </c>
      <c r="H70" s="10" t="str">
        <f>IFERROR(SMALL(Bdd!X:X,tableau!$B70),"")</f>
        <v/>
      </c>
      <c r="I70" s="10" t="str">
        <f>IFERROR(SMALL(Bdd!Y:Y,tableau!$B70),"")</f>
        <v/>
      </c>
    </row>
    <row r="71" spans="2:9" x14ac:dyDescent="0.25">
      <c r="B71">
        <v>66</v>
      </c>
      <c r="C71" s="10" t="str">
        <f>IFERROR(SMALL(Bdd!S:S,tableau!$B71),"")</f>
        <v/>
      </c>
      <c r="D71" s="10" t="str">
        <f>IFERROR(SMALL(Bdd!T:T,tableau!$B71),"")</f>
        <v/>
      </c>
      <c r="E71" s="10" t="str">
        <f>IFERROR(SMALL(Bdd!U:U,tableau!$B71),"")</f>
        <v/>
      </c>
      <c r="F71" s="10" t="str">
        <f>IFERROR(SMALL(Bdd!V:V,tableau!$B71),"")</f>
        <v/>
      </c>
      <c r="G71" s="10" t="str">
        <f>IFERROR(SMALL(Bdd!W:W,tableau!$B71),"")</f>
        <v/>
      </c>
      <c r="H71" s="10" t="str">
        <f>IFERROR(SMALL(Bdd!X:X,tableau!$B71),"")</f>
        <v/>
      </c>
      <c r="I71" s="10" t="str">
        <f>IFERROR(SMALL(Bdd!Y:Y,tableau!$B71),"")</f>
        <v/>
      </c>
    </row>
    <row r="72" spans="2:9" x14ac:dyDescent="0.25">
      <c r="B72">
        <v>67</v>
      </c>
      <c r="C72" s="10" t="str">
        <f>IFERROR(SMALL(Bdd!S:S,tableau!$B72),"")</f>
        <v/>
      </c>
      <c r="D72" s="10" t="str">
        <f>IFERROR(SMALL(Bdd!T:T,tableau!$B72),"")</f>
        <v/>
      </c>
      <c r="E72" s="10" t="str">
        <f>IFERROR(SMALL(Bdd!U:U,tableau!$B72),"")</f>
        <v/>
      </c>
      <c r="F72" s="10" t="str">
        <f>IFERROR(SMALL(Bdd!V:V,tableau!$B72),"")</f>
        <v/>
      </c>
      <c r="G72" s="10" t="str">
        <f>IFERROR(SMALL(Bdd!W:W,tableau!$B72),"")</f>
        <v/>
      </c>
      <c r="H72" s="10" t="str">
        <f>IFERROR(SMALL(Bdd!X:X,tableau!$B72),"")</f>
        <v/>
      </c>
      <c r="I72" s="10" t="str">
        <f>IFERROR(SMALL(Bdd!Y:Y,tableau!$B72),"")</f>
        <v/>
      </c>
    </row>
    <row r="73" spans="2:9" x14ac:dyDescent="0.25">
      <c r="B73">
        <v>68</v>
      </c>
      <c r="C73" s="10" t="str">
        <f>IFERROR(SMALL(Bdd!S:S,tableau!$B73),"")</f>
        <v/>
      </c>
      <c r="D73" s="10" t="str">
        <f>IFERROR(SMALL(Bdd!T:T,tableau!$B73),"")</f>
        <v/>
      </c>
      <c r="E73" s="10" t="str">
        <f>IFERROR(SMALL(Bdd!U:U,tableau!$B73),"")</f>
        <v/>
      </c>
      <c r="F73" s="10" t="str">
        <f>IFERROR(SMALL(Bdd!V:V,tableau!$B73),"")</f>
        <v/>
      </c>
      <c r="G73" s="10" t="str">
        <f>IFERROR(SMALL(Bdd!W:W,tableau!$B73),"")</f>
        <v/>
      </c>
      <c r="H73" s="10" t="str">
        <f>IFERROR(SMALL(Bdd!X:X,tableau!$B73),"")</f>
        <v/>
      </c>
      <c r="I73" s="10" t="str">
        <f>IFERROR(SMALL(Bdd!Y:Y,tableau!$B73),"")</f>
        <v/>
      </c>
    </row>
    <row r="74" spans="2:9" x14ac:dyDescent="0.25">
      <c r="B74">
        <v>69</v>
      </c>
      <c r="C74" s="10" t="str">
        <f>IFERROR(SMALL(Bdd!S:S,tableau!$B74),"")</f>
        <v/>
      </c>
      <c r="D74" s="10" t="str">
        <f>IFERROR(SMALL(Bdd!T:T,tableau!$B74),"")</f>
        <v/>
      </c>
      <c r="E74" s="10" t="str">
        <f>IFERROR(SMALL(Bdd!U:U,tableau!$B74),"")</f>
        <v/>
      </c>
      <c r="F74" s="10" t="str">
        <f>IFERROR(SMALL(Bdd!V:V,tableau!$B74),"")</f>
        <v/>
      </c>
      <c r="G74" s="10" t="str">
        <f>IFERROR(SMALL(Bdd!W:W,tableau!$B74),"")</f>
        <v/>
      </c>
      <c r="H74" s="10" t="str">
        <f>IFERROR(SMALL(Bdd!X:X,tableau!$B74),"")</f>
        <v/>
      </c>
      <c r="I74" s="10" t="str">
        <f>IFERROR(SMALL(Bdd!Y:Y,tableau!$B74),"")</f>
        <v/>
      </c>
    </row>
    <row r="75" spans="2:9" x14ac:dyDescent="0.25">
      <c r="B75">
        <v>70</v>
      </c>
      <c r="C75" s="10" t="str">
        <f>IFERROR(SMALL(Bdd!S:S,tableau!$B75),"")</f>
        <v/>
      </c>
      <c r="D75" s="10" t="str">
        <f>IFERROR(SMALL(Bdd!T:T,tableau!$B75),"")</f>
        <v/>
      </c>
      <c r="E75" s="10" t="str">
        <f>IFERROR(SMALL(Bdd!U:U,tableau!$B75),"")</f>
        <v/>
      </c>
      <c r="F75" s="10" t="str">
        <f>IFERROR(SMALL(Bdd!V:V,tableau!$B75),"")</f>
        <v/>
      </c>
      <c r="G75" s="10" t="str">
        <f>IFERROR(SMALL(Bdd!W:W,tableau!$B75),"")</f>
        <v/>
      </c>
      <c r="H75" s="10" t="str">
        <f>IFERROR(SMALL(Bdd!X:X,tableau!$B75),"")</f>
        <v/>
      </c>
      <c r="I75" s="10" t="str">
        <f>IFERROR(SMALL(Bdd!Y:Y,tableau!$B75),"")</f>
        <v/>
      </c>
    </row>
    <row r="76" spans="2:9" x14ac:dyDescent="0.25">
      <c r="B76">
        <v>71</v>
      </c>
      <c r="C76" s="10" t="str">
        <f>IFERROR(SMALL(Bdd!S:S,tableau!$B76),"")</f>
        <v/>
      </c>
      <c r="D76" s="10" t="str">
        <f>IFERROR(SMALL(Bdd!T:T,tableau!$B76),"")</f>
        <v/>
      </c>
      <c r="E76" s="10" t="str">
        <f>IFERROR(SMALL(Bdd!U:U,tableau!$B76),"")</f>
        <v/>
      </c>
      <c r="F76" s="10" t="str">
        <f>IFERROR(SMALL(Bdd!V:V,tableau!$B76),"")</f>
        <v/>
      </c>
      <c r="G76" s="10" t="str">
        <f>IFERROR(SMALL(Bdd!W:W,tableau!$B76),"")</f>
        <v/>
      </c>
      <c r="H76" s="10" t="str">
        <f>IFERROR(SMALL(Bdd!X:X,tableau!$B76),"")</f>
        <v/>
      </c>
      <c r="I76" s="10" t="str">
        <f>IFERROR(SMALL(Bdd!Y:Y,tableau!$B76),"")</f>
        <v/>
      </c>
    </row>
    <row r="77" spans="2:9" x14ac:dyDescent="0.25">
      <c r="B77">
        <v>72</v>
      </c>
      <c r="C77" s="10" t="str">
        <f>IFERROR(SMALL(Bdd!S:S,tableau!$B77),"")</f>
        <v/>
      </c>
      <c r="D77" s="10" t="str">
        <f>IFERROR(SMALL(Bdd!T:T,tableau!$B77),"")</f>
        <v/>
      </c>
      <c r="E77" s="10" t="str">
        <f>IFERROR(SMALL(Bdd!U:U,tableau!$B77),"")</f>
        <v/>
      </c>
      <c r="F77" s="10" t="str">
        <f>IFERROR(SMALL(Bdd!V:V,tableau!$B77),"")</f>
        <v/>
      </c>
      <c r="G77" s="10" t="str">
        <f>IFERROR(SMALL(Bdd!W:W,tableau!$B77),"")</f>
        <v/>
      </c>
      <c r="H77" s="10" t="str">
        <f>IFERROR(SMALL(Bdd!X:X,tableau!$B77),"")</f>
        <v/>
      </c>
      <c r="I77" s="10" t="str">
        <f>IFERROR(SMALL(Bdd!Y:Y,tableau!$B77),"")</f>
        <v/>
      </c>
    </row>
    <row r="78" spans="2:9" x14ac:dyDescent="0.25">
      <c r="B78">
        <v>73</v>
      </c>
      <c r="C78" s="10" t="str">
        <f>IFERROR(SMALL(Bdd!S:S,tableau!$B78),"")</f>
        <v/>
      </c>
      <c r="D78" s="10" t="str">
        <f>IFERROR(SMALL(Bdd!T:T,tableau!$B78),"")</f>
        <v/>
      </c>
      <c r="E78" s="10" t="str">
        <f>IFERROR(SMALL(Bdd!U:U,tableau!$B78),"")</f>
        <v/>
      </c>
      <c r="F78" s="10" t="str">
        <f>IFERROR(SMALL(Bdd!V:V,tableau!$B78),"")</f>
        <v/>
      </c>
      <c r="G78" s="10" t="str">
        <f>IFERROR(SMALL(Bdd!W:W,tableau!$B78),"")</f>
        <v/>
      </c>
      <c r="H78" s="10" t="str">
        <f>IFERROR(SMALL(Bdd!X:X,tableau!$B78),"")</f>
        <v/>
      </c>
      <c r="I78" s="10" t="str">
        <f>IFERROR(SMALL(Bdd!Y:Y,tableau!$B78),"")</f>
        <v/>
      </c>
    </row>
    <row r="79" spans="2:9" x14ac:dyDescent="0.25">
      <c r="B79">
        <v>74</v>
      </c>
      <c r="C79" s="10" t="str">
        <f>IFERROR(SMALL(Bdd!S:S,tableau!$B79),"")</f>
        <v/>
      </c>
      <c r="D79" s="10" t="str">
        <f>IFERROR(SMALL(Bdd!T:T,tableau!$B79),"")</f>
        <v/>
      </c>
      <c r="E79" s="10" t="str">
        <f>IFERROR(SMALL(Bdd!U:U,tableau!$B79),"")</f>
        <v/>
      </c>
      <c r="F79" s="10" t="str">
        <f>IFERROR(SMALL(Bdd!V:V,tableau!$B79),"")</f>
        <v/>
      </c>
      <c r="G79" s="10" t="str">
        <f>IFERROR(SMALL(Bdd!W:W,tableau!$B79),"")</f>
        <v/>
      </c>
      <c r="H79" s="10" t="str">
        <f>IFERROR(SMALL(Bdd!X:X,tableau!$B79),"")</f>
        <v/>
      </c>
      <c r="I79" s="10" t="str">
        <f>IFERROR(SMALL(Bdd!Y:Y,tableau!$B79),"")</f>
        <v/>
      </c>
    </row>
    <row r="80" spans="2:9" x14ac:dyDescent="0.25">
      <c r="B80">
        <v>75</v>
      </c>
      <c r="C80" s="10" t="str">
        <f>IFERROR(SMALL(Bdd!S:S,tableau!$B80),"")</f>
        <v/>
      </c>
      <c r="D80" s="10" t="str">
        <f>IFERROR(SMALL(Bdd!T:T,tableau!$B80),"")</f>
        <v/>
      </c>
      <c r="E80" s="10" t="str">
        <f>IFERROR(SMALL(Bdd!U:U,tableau!$B80),"")</f>
        <v/>
      </c>
      <c r="F80" s="10" t="str">
        <f>IFERROR(SMALL(Bdd!V:V,tableau!$B80),"")</f>
        <v/>
      </c>
      <c r="G80" s="10" t="str">
        <f>IFERROR(SMALL(Bdd!W:W,tableau!$B80),"")</f>
        <v/>
      </c>
      <c r="H80" s="10" t="str">
        <f>IFERROR(SMALL(Bdd!X:X,tableau!$B80),"")</f>
        <v/>
      </c>
      <c r="I80" s="10" t="str">
        <f>IFERROR(SMALL(Bdd!Y:Y,tableau!$B80),"")</f>
        <v/>
      </c>
    </row>
    <row r="81" spans="2:9" x14ac:dyDescent="0.25">
      <c r="B81">
        <v>76</v>
      </c>
      <c r="C81" s="10" t="str">
        <f>IFERROR(SMALL(Bdd!S:S,tableau!$B81),"")</f>
        <v/>
      </c>
      <c r="D81" s="10" t="str">
        <f>IFERROR(SMALL(Bdd!T:T,tableau!$B81),"")</f>
        <v/>
      </c>
      <c r="E81" s="10" t="str">
        <f>IFERROR(SMALL(Bdd!U:U,tableau!$B81),"")</f>
        <v/>
      </c>
      <c r="F81" s="10" t="str">
        <f>IFERROR(SMALL(Bdd!V:V,tableau!$B81),"")</f>
        <v/>
      </c>
      <c r="G81" s="10" t="str">
        <f>IFERROR(SMALL(Bdd!W:W,tableau!$B81),"")</f>
        <v/>
      </c>
      <c r="H81" s="10" t="str">
        <f>IFERROR(SMALL(Bdd!X:X,tableau!$B81),"")</f>
        <v/>
      </c>
      <c r="I81" s="10" t="str">
        <f>IFERROR(SMALL(Bdd!Y:Y,tableau!$B81),"")</f>
        <v/>
      </c>
    </row>
    <row r="82" spans="2:9" x14ac:dyDescent="0.25">
      <c r="B82">
        <v>77</v>
      </c>
      <c r="C82" s="10" t="str">
        <f>IFERROR(SMALL(Bdd!S:S,tableau!$B82),"")</f>
        <v/>
      </c>
      <c r="D82" s="10" t="str">
        <f>IFERROR(SMALL(Bdd!T:T,tableau!$B82),"")</f>
        <v/>
      </c>
      <c r="E82" s="10" t="str">
        <f>IFERROR(SMALL(Bdd!U:U,tableau!$B82),"")</f>
        <v/>
      </c>
      <c r="F82" s="10" t="str">
        <f>IFERROR(SMALL(Bdd!V:V,tableau!$B82),"")</f>
        <v/>
      </c>
      <c r="G82" s="10" t="str">
        <f>IFERROR(SMALL(Bdd!W:W,tableau!$B82),"")</f>
        <v/>
      </c>
      <c r="H82" s="10" t="str">
        <f>IFERROR(SMALL(Bdd!X:X,tableau!$B82),"")</f>
        <v/>
      </c>
      <c r="I82" s="10" t="str">
        <f>IFERROR(SMALL(Bdd!Y:Y,tableau!$B82),"")</f>
        <v/>
      </c>
    </row>
    <row r="83" spans="2:9" x14ac:dyDescent="0.25">
      <c r="B83">
        <v>78</v>
      </c>
      <c r="C83" s="10" t="str">
        <f>IFERROR(SMALL(Bdd!S:S,tableau!$B83),"")</f>
        <v/>
      </c>
      <c r="D83" s="10" t="str">
        <f>IFERROR(SMALL(Bdd!T:T,tableau!$B83),"")</f>
        <v/>
      </c>
      <c r="E83" s="10" t="str">
        <f>IFERROR(SMALL(Bdd!U:U,tableau!$B83),"")</f>
        <v/>
      </c>
      <c r="F83" s="10" t="str">
        <f>IFERROR(SMALL(Bdd!V:V,tableau!$B83),"")</f>
        <v/>
      </c>
      <c r="G83" s="10" t="str">
        <f>IFERROR(SMALL(Bdd!W:W,tableau!$B83),"")</f>
        <v/>
      </c>
      <c r="H83" s="10" t="str">
        <f>IFERROR(SMALL(Bdd!X:X,tableau!$B83),"")</f>
        <v/>
      </c>
      <c r="I83" s="10" t="str">
        <f>IFERROR(SMALL(Bdd!Y:Y,tableau!$B83),"")</f>
        <v/>
      </c>
    </row>
    <row r="84" spans="2:9" x14ac:dyDescent="0.25">
      <c r="B84">
        <v>79</v>
      </c>
      <c r="C84" s="10" t="str">
        <f>IFERROR(SMALL(Bdd!S:S,tableau!$B84),"")</f>
        <v/>
      </c>
      <c r="D84" s="10" t="str">
        <f>IFERROR(SMALL(Bdd!T:T,tableau!$B84),"")</f>
        <v/>
      </c>
      <c r="E84" s="10" t="str">
        <f>IFERROR(SMALL(Bdd!U:U,tableau!$B84),"")</f>
        <v/>
      </c>
      <c r="F84" s="10" t="str">
        <f>IFERROR(SMALL(Bdd!V:V,tableau!$B84),"")</f>
        <v/>
      </c>
      <c r="G84" s="10" t="str">
        <f>IFERROR(SMALL(Bdd!W:W,tableau!$B84),"")</f>
        <v/>
      </c>
      <c r="H84" s="10" t="str">
        <f>IFERROR(SMALL(Bdd!X:X,tableau!$B84),"")</f>
        <v/>
      </c>
      <c r="I84" s="10" t="str">
        <f>IFERROR(SMALL(Bdd!Y:Y,tableau!$B84),"")</f>
        <v/>
      </c>
    </row>
    <row r="85" spans="2:9" x14ac:dyDescent="0.25">
      <c r="B85">
        <v>80</v>
      </c>
      <c r="C85" s="10" t="str">
        <f>IFERROR(SMALL(Bdd!S:S,tableau!$B85),"")</f>
        <v/>
      </c>
      <c r="D85" s="10" t="str">
        <f>IFERROR(SMALL(Bdd!T:T,tableau!$B85),"")</f>
        <v/>
      </c>
      <c r="E85" s="10" t="str">
        <f>IFERROR(SMALL(Bdd!U:U,tableau!$B85),"")</f>
        <v/>
      </c>
      <c r="F85" s="10" t="str">
        <f>IFERROR(SMALL(Bdd!V:V,tableau!$B85),"")</f>
        <v/>
      </c>
      <c r="G85" s="10" t="str">
        <f>IFERROR(SMALL(Bdd!W:W,tableau!$B85),"")</f>
        <v/>
      </c>
      <c r="H85" s="10" t="str">
        <f>IFERROR(SMALL(Bdd!X:X,tableau!$B85),"")</f>
        <v/>
      </c>
      <c r="I85" s="10" t="str">
        <f>IFERROR(SMALL(Bdd!Y:Y,tableau!$B85),"")</f>
        <v/>
      </c>
    </row>
    <row r="86" spans="2:9" x14ac:dyDescent="0.25">
      <c r="B86">
        <v>81</v>
      </c>
      <c r="C86" s="10" t="str">
        <f>IFERROR(SMALL(Bdd!S:S,tableau!$B86),"")</f>
        <v/>
      </c>
      <c r="D86" s="10" t="str">
        <f>IFERROR(SMALL(Bdd!T:T,tableau!$B86),"")</f>
        <v/>
      </c>
      <c r="E86" s="10" t="str">
        <f>IFERROR(SMALL(Bdd!U:U,tableau!$B86),"")</f>
        <v/>
      </c>
      <c r="F86" s="10" t="str">
        <f>IFERROR(SMALL(Bdd!V:V,tableau!$B86),"")</f>
        <v/>
      </c>
      <c r="G86" s="10" t="str">
        <f>IFERROR(SMALL(Bdd!W:W,tableau!$B86),"")</f>
        <v/>
      </c>
      <c r="H86" s="10" t="str">
        <f>IFERROR(SMALL(Bdd!X:X,tableau!$B86),"")</f>
        <v/>
      </c>
      <c r="I86" s="10" t="str">
        <f>IFERROR(SMALL(Bdd!Y:Y,tableau!$B86),"")</f>
        <v/>
      </c>
    </row>
    <row r="87" spans="2:9" x14ac:dyDescent="0.25">
      <c r="B87">
        <v>82</v>
      </c>
      <c r="C87" s="10" t="str">
        <f>IFERROR(SMALL(Bdd!S:S,tableau!$B87),"")</f>
        <v/>
      </c>
      <c r="D87" s="10" t="str">
        <f>IFERROR(SMALL(Bdd!T:T,tableau!$B87),"")</f>
        <v/>
      </c>
      <c r="E87" s="10" t="str">
        <f>IFERROR(SMALL(Bdd!U:U,tableau!$B87),"")</f>
        <v/>
      </c>
      <c r="F87" s="10" t="str">
        <f>IFERROR(SMALL(Bdd!V:V,tableau!$B87),"")</f>
        <v/>
      </c>
      <c r="G87" s="10" t="str">
        <f>IFERROR(SMALL(Bdd!W:W,tableau!$B87),"")</f>
        <v/>
      </c>
      <c r="H87" s="10" t="str">
        <f>IFERROR(SMALL(Bdd!X:X,tableau!$B87),"")</f>
        <v/>
      </c>
      <c r="I87" s="10" t="str">
        <f>IFERROR(SMALL(Bdd!Y:Y,tableau!$B87),"")</f>
        <v/>
      </c>
    </row>
    <row r="88" spans="2:9" x14ac:dyDescent="0.25">
      <c r="B88">
        <v>83</v>
      </c>
      <c r="C88" s="10" t="str">
        <f>IFERROR(SMALL(Bdd!S:S,tableau!$B88),"")</f>
        <v/>
      </c>
      <c r="D88" s="10" t="str">
        <f>IFERROR(SMALL(Bdd!T:T,tableau!$B88),"")</f>
        <v/>
      </c>
      <c r="E88" s="10" t="str">
        <f>IFERROR(SMALL(Bdd!U:U,tableau!$B88),"")</f>
        <v/>
      </c>
      <c r="F88" s="10" t="str">
        <f>IFERROR(SMALL(Bdd!V:V,tableau!$B88),"")</f>
        <v/>
      </c>
      <c r="G88" s="10" t="str">
        <f>IFERROR(SMALL(Bdd!W:W,tableau!$B88),"")</f>
        <v/>
      </c>
      <c r="H88" s="10" t="str">
        <f>IFERROR(SMALL(Bdd!X:X,tableau!$B88),"")</f>
        <v/>
      </c>
      <c r="I88" s="10" t="str">
        <f>IFERROR(SMALL(Bdd!Y:Y,tableau!$B88),"")</f>
        <v/>
      </c>
    </row>
    <row r="89" spans="2:9" x14ac:dyDescent="0.25">
      <c r="B89">
        <v>84</v>
      </c>
      <c r="C89" s="10" t="str">
        <f>IFERROR(SMALL(Bdd!S:S,tableau!$B89),"")</f>
        <v/>
      </c>
      <c r="D89" s="10" t="str">
        <f>IFERROR(SMALL(Bdd!T:T,tableau!$B89),"")</f>
        <v/>
      </c>
      <c r="E89" s="10" t="str">
        <f>IFERROR(SMALL(Bdd!U:U,tableau!$B89),"")</f>
        <v/>
      </c>
      <c r="F89" s="10" t="str">
        <f>IFERROR(SMALL(Bdd!V:V,tableau!$B89),"")</f>
        <v/>
      </c>
      <c r="G89" s="10" t="str">
        <f>IFERROR(SMALL(Bdd!W:W,tableau!$B89),"")</f>
        <v/>
      </c>
      <c r="H89" s="10" t="str">
        <f>IFERROR(SMALL(Bdd!X:X,tableau!$B89),"")</f>
        <v/>
      </c>
      <c r="I89" s="10" t="str">
        <f>IFERROR(SMALL(Bdd!Y:Y,tableau!$B89),"")</f>
        <v/>
      </c>
    </row>
    <row r="90" spans="2:9" x14ac:dyDescent="0.25">
      <c r="B90">
        <v>85</v>
      </c>
      <c r="C90" s="10" t="str">
        <f>IFERROR(SMALL(Bdd!S:S,tableau!$B90),"")</f>
        <v/>
      </c>
      <c r="D90" s="10" t="str">
        <f>IFERROR(SMALL(Bdd!T:T,tableau!$B90),"")</f>
        <v/>
      </c>
      <c r="E90" s="10" t="str">
        <f>IFERROR(SMALL(Bdd!U:U,tableau!$B90),"")</f>
        <v/>
      </c>
      <c r="F90" s="10" t="str">
        <f>IFERROR(SMALL(Bdd!V:V,tableau!$B90),"")</f>
        <v/>
      </c>
      <c r="G90" s="10" t="str">
        <f>IFERROR(SMALL(Bdd!W:W,tableau!$B90),"")</f>
        <v/>
      </c>
      <c r="H90" s="10" t="str">
        <f>IFERROR(SMALL(Bdd!X:X,tableau!$B90),"")</f>
        <v/>
      </c>
      <c r="I90" s="10" t="str">
        <f>IFERROR(SMALL(Bdd!Y:Y,tableau!$B90),"")</f>
        <v/>
      </c>
    </row>
    <row r="91" spans="2:9" x14ac:dyDescent="0.25">
      <c r="B91">
        <v>86</v>
      </c>
      <c r="C91" s="10" t="str">
        <f>IFERROR(SMALL(Bdd!S:S,tableau!$B91),"")</f>
        <v/>
      </c>
      <c r="D91" s="10" t="str">
        <f>IFERROR(SMALL(Bdd!T:T,tableau!$B91),"")</f>
        <v/>
      </c>
      <c r="E91" s="10" t="str">
        <f>IFERROR(SMALL(Bdd!U:U,tableau!$B91),"")</f>
        <v/>
      </c>
      <c r="F91" s="10" t="str">
        <f>IFERROR(SMALL(Bdd!V:V,tableau!$B91),"")</f>
        <v/>
      </c>
      <c r="G91" s="10" t="str">
        <f>IFERROR(SMALL(Bdd!W:W,tableau!$B91),"")</f>
        <v/>
      </c>
      <c r="H91" s="10" t="str">
        <f>IFERROR(SMALL(Bdd!X:X,tableau!$B91),"")</f>
        <v/>
      </c>
      <c r="I91" s="10" t="str">
        <f>IFERROR(SMALL(Bdd!Y:Y,tableau!$B91),"")</f>
        <v/>
      </c>
    </row>
    <row r="92" spans="2:9" x14ac:dyDescent="0.25">
      <c r="B92">
        <v>87</v>
      </c>
      <c r="C92" s="10" t="str">
        <f>IFERROR(SMALL(Bdd!S:S,tableau!$B92),"")</f>
        <v/>
      </c>
      <c r="D92" s="10" t="str">
        <f>IFERROR(SMALL(Bdd!T:T,tableau!$B92),"")</f>
        <v/>
      </c>
      <c r="E92" s="10" t="str">
        <f>IFERROR(SMALL(Bdd!U:U,tableau!$B92),"")</f>
        <v/>
      </c>
      <c r="F92" s="10" t="str">
        <f>IFERROR(SMALL(Bdd!V:V,tableau!$B92),"")</f>
        <v/>
      </c>
      <c r="G92" s="10" t="str">
        <f>IFERROR(SMALL(Bdd!W:W,tableau!$B92),"")</f>
        <v/>
      </c>
      <c r="H92" s="10" t="str">
        <f>IFERROR(SMALL(Bdd!X:X,tableau!$B92),"")</f>
        <v/>
      </c>
      <c r="I92" s="10" t="str">
        <f>IFERROR(SMALL(Bdd!Y:Y,tableau!$B92),"")</f>
        <v/>
      </c>
    </row>
    <row r="93" spans="2:9" x14ac:dyDescent="0.25">
      <c r="B93">
        <v>88</v>
      </c>
      <c r="C93" s="10" t="str">
        <f>IFERROR(SMALL(Bdd!S:S,tableau!$B93),"")</f>
        <v/>
      </c>
      <c r="D93" s="10" t="str">
        <f>IFERROR(SMALL(Bdd!T:T,tableau!$B93),"")</f>
        <v/>
      </c>
      <c r="E93" s="10" t="str">
        <f>IFERROR(SMALL(Bdd!U:U,tableau!$B93),"")</f>
        <v/>
      </c>
      <c r="F93" s="10" t="str">
        <f>IFERROR(SMALL(Bdd!V:V,tableau!$B93),"")</f>
        <v/>
      </c>
      <c r="G93" s="10" t="str">
        <f>IFERROR(SMALL(Bdd!W:W,tableau!$B93),"")</f>
        <v/>
      </c>
      <c r="H93" s="10" t="str">
        <f>IFERROR(SMALL(Bdd!X:X,tableau!$B93),"")</f>
        <v/>
      </c>
      <c r="I93" s="10" t="str">
        <f>IFERROR(SMALL(Bdd!Y:Y,tableau!$B93),"")</f>
        <v/>
      </c>
    </row>
    <row r="94" spans="2:9" x14ac:dyDescent="0.25">
      <c r="B94">
        <v>89</v>
      </c>
      <c r="C94" s="10" t="str">
        <f>IFERROR(SMALL(Bdd!S:S,tableau!$B94),"")</f>
        <v/>
      </c>
      <c r="D94" s="10" t="str">
        <f>IFERROR(SMALL(Bdd!T:T,tableau!$B94),"")</f>
        <v/>
      </c>
      <c r="E94" s="10" t="str">
        <f>IFERROR(SMALL(Bdd!U:U,tableau!$B94),"")</f>
        <v/>
      </c>
      <c r="F94" s="10" t="str">
        <f>IFERROR(SMALL(Bdd!V:V,tableau!$B94),"")</f>
        <v/>
      </c>
      <c r="G94" s="10" t="str">
        <f>IFERROR(SMALL(Bdd!W:W,tableau!$B94),"")</f>
        <v/>
      </c>
      <c r="H94" s="10" t="str">
        <f>IFERROR(SMALL(Bdd!X:X,tableau!$B94),"")</f>
        <v/>
      </c>
      <c r="I94" s="10" t="str">
        <f>IFERROR(SMALL(Bdd!Y:Y,tableau!$B94),"")</f>
        <v/>
      </c>
    </row>
    <row r="95" spans="2:9" x14ac:dyDescent="0.25">
      <c r="B95">
        <v>90</v>
      </c>
      <c r="C95" s="10" t="str">
        <f>IFERROR(SMALL(Bdd!S:S,tableau!$B95),"")</f>
        <v/>
      </c>
      <c r="D95" s="10" t="str">
        <f>IFERROR(SMALL(Bdd!T:T,tableau!$B95),"")</f>
        <v/>
      </c>
      <c r="E95" s="10" t="str">
        <f>IFERROR(SMALL(Bdd!U:U,tableau!$B95),"")</f>
        <v/>
      </c>
      <c r="F95" s="10" t="str">
        <f>IFERROR(SMALL(Bdd!V:V,tableau!$B95),"")</f>
        <v/>
      </c>
      <c r="G95" s="10" t="str">
        <f>IFERROR(SMALL(Bdd!W:W,tableau!$B95),"")</f>
        <v/>
      </c>
      <c r="H95" s="10" t="str">
        <f>IFERROR(SMALL(Bdd!X:X,tableau!$B95),"")</f>
        <v/>
      </c>
      <c r="I95" s="10" t="str">
        <f>IFERROR(SMALL(Bdd!Y:Y,tableau!$B95),"")</f>
        <v/>
      </c>
    </row>
    <row r="96" spans="2:9" x14ac:dyDescent="0.25">
      <c r="B96">
        <v>91</v>
      </c>
      <c r="C96" s="10" t="str">
        <f>IFERROR(SMALL(Bdd!S:S,tableau!$B96),"")</f>
        <v/>
      </c>
      <c r="D96" s="10" t="str">
        <f>IFERROR(SMALL(Bdd!T:T,tableau!$B96),"")</f>
        <v/>
      </c>
      <c r="E96" s="10" t="str">
        <f>IFERROR(SMALL(Bdd!U:U,tableau!$B96),"")</f>
        <v/>
      </c>
      <c r="F96" s="10" t="str">
        <f>IFERROR(SMALL(Bdd!V:V,tableau!$B96),"")</f>
        <v/>
      </c>
      <c r="G96" s="10" t="str">
        <f>IFERROR(SMALL(Bdd!W:W,tableau!$B96),"")</f>
        <v/>
      </c>
      <c r="H96" s="10" t="str">
        <f>IFERROR(SMALL(Bdd!X:X,tableau!$B96),"")</f>
        <v/>
      </c>
      <c r="I96" s="10" t="str">
        <f>IFERROR(SMALL(Bdd!Y:Y,tableau!$B96),"")</f>
        <v/>
      </c>
    </row>
    <row r="97" spans="2:9" x14ac:dyDescent="0.25">
      <c r="B97">
        <v>92</v>
      </c>
      <c r="C97" s="10" t="str">
        <f>IFERROR(SMALL(Bdd!S:S,tableau!$B97),"")</f>
        <v/>
      </c>
      <c r="D97" s="10" t="str">
        <f>IFERROR(SMALL(Bdd!T:T,tableau!$B97),"")</f>
        <v/>
      </c>
      <c r="E97" s="10" t="str">
        <f>IFERROR(SMALL(Bdd!U:U,tableau!$B97),"")</f>
        <v/>
      </c>
      <c r="F97" s="10" t="str">
        <f>IFERROR(SMALL(Bdd!V:V,tableau!$B97),"")</f>
        <v/>
      </c>
      <c r="G97" s="10" t="str">
        <f>IFERROR(SMALL(Bdd!W:W,tableau!$B97),"")</f>
        <v/>
      </c>
      <c r="H97" s="10" t="str">
        <f>IFERROR(SMALL(Bdd!X:X,tableau!$B97),"")</f>
        <v/>
      </c>
      <c r="I97" s="10" t="str">
        <f>IFERROR(SMALL(Bdd!Y:Y,tableau!$B97),"")</f>
        <v/>
      </c>
    </row>
    <row r="98" spans="2:9" x14ac:dyDescent="0.25">
      <c r="B98">
        <v>93</v>
      </c>
      <c r="C98" s="10" t="str">
        <f>IFERROR(SMALL(Bdd!S:S,tableau!$B98),"")</f>
        <v/>
      </c>
      <c r="D98" s="10" t="str">
        <f>IFERROR(SMALL(Bdd!T:T,tableau!$B98),"")</f>
        <v/>
      </c>
      <c r="E98" s="10" t="str">
        <f>IFERROR(SMALL(Bdd!U:U,tableau!$B98),"")</f>
        <v/>
      </c>
      <c r="F98" s="10" t="str">
        <f>IFERROR(SMALL(Bdd!V:V,tableau!$B98),"")</f>
        <v/>
      </c>
      <c r="G98" s="10" t="str">
        <f>IFERROR(SMALL(Bdd!W:W,tableau!$B98),"")</f>
        <v/>
      </c>
      <c r="H98" s="10" t="str">
        <f>IFERROR(SMALL(Bdd!X:X,tableau!$B98),"")</f>
        <v/>
      </c>
      <c r="I98" s="10" t="str">
        <f>IFERROR(SMALL(Bdd!Y:Y,tableau!$B98),"")</f>
        <v/>
      </c>
    </row>
    <row r="99" spans="2:9" x14ac:dyDescent="0.25">
      <c r="B99">
        <v>94</v>
      </c>
      <c r="C99" s="10" t="str">
        <f>IFERROR(SMALL(Bdd!S:S,tableau!$B99),"")</f>
        <v/>
      </c>
      <c r="D99" s="10" t="str">
        <f>IFERROR(SMALL(Bdd!T:T,tableau!$B99),"")</f>
        <v/>
      </c>
      <c r="E99" s="10" t="str">
        <f>IFERROR(SMALL(Bdd!U:U,tableau!$B99),"")</f>
        <v/>
      </c>
      <c r="F99" s="10" t="str">
        <f>IFERROR(SMALL(Bdd!V:V,tableau!$B99),"")</f>
        <v/>
      </c>
      <c r="G99" s="10" t="str">
        <f>IFERROR(SMALL(Bdd!W:W,tableau!$B99),"")</f>
        <v/>
      </c>
      <c r="H99" s="10" t="str">
        <f>IFERROR(SMALL(Bdd!X:X,tableau!$B99),"")</f>
        <v/>
      </c>
      <c r="I99" s="10" t="str">
        <f>IFERROR(SMALL(Bdd!Y:Y,tableau!$B99),"")</f>
        <v/>
      </c>
    </row>
    <row r="100" spans="2:9" x14ac:dyDescent="0.25">
      <c r="B100">
        <v>95</v>
      </c>
      <c r="C100" s="10" t="str">
        <f>IFERROR(SMALL(Bdd!S:S,tableau!$B100),"")</f>
        <v/>
      </c>
      <c r="D100" s="10" t="str">
        <f>IFERROR(SMALL(Bdd!T:T,tableau!$B100),"")</f>
        <v/>
      </c>
      <c r="E100" s="10" t="str">
        <f>IFERROR(SMALL(Bdd!U:U,tableau!$B100),"")</f>
        <v/>
      </c>
      <c r="F100" s="10" t="str">
        <f>IFERROR(SMALL(Bdd!V:V,tableau!$B100),"")</f>
        <v/>
      </c>
      <c r="G100" s="10" t="str">
        <f>IFERROR(SMALL(Bdd!W:W,tableau!$B100),"")</f>
        <v/>
      </c>
      <c r="H100" s="10" t="str">
        <f>IFERROR(SMALL(Bdd!X:X,tableau!$B100),"")</f>
        <v/>
      </c>
      <c r="I100" s="10" t="str">
        <f>IFERROR(SMALL(Bdd!Y:Y,tableau!$B100),"")</f>
        <v/>
      </c>
    </row>
    <row r="101" spans="2:9" x14ac:dyDescent="0.25">
      <c r="B101">
        <v>96</v>
      </c>
      <c r="C101" s="10" t="str">
        <f>IFERROR(SMALL(Bdd!S:S,tableau!$B101),"")</f>
        <v/>
      </c>
      <c r="D101" s="10" t="str">
        <f>IFERROR(SMALL(Bdd!T:T,tableau!$B101),"")</f>
        <v/>
      </c>
      <c r="E101" s="10" t="str">
        <f>IFERROR(SMALL(Bdd!U:U,tableau!$B101),"")</f>
        <v/>
      </c>
      <c r="F101" s="10" t="str">
        <f>IFERROR(SMALL(Bdd!V:V,tableau!$B101),"")</f>
        <v/>
      </c>
      <c r="G101" s="10" t="str">
        <f>IFERROR(SMALL(Bdd!W:W,tableau!$B101),"")</f>
        <v/>
      </c>
      <c r="H101" s="10" t="str">
        <f>IFERROR(SMALL(Bdd!X:X,tableau!$B101),"")</f>
        <v/>
      </c>
      <c r="I101" s="10" t="str">
        <f>IFERROR(SMALL(Bdd!Y:Y,tableau!$B101),"")</f>
        <v/>
      </c>
    </row>
    <row r="102" spans="2:9" x14ac:dyDescent="0.25">
      <c r="B102">
        <v>97</v>
      </c>
      <c r="C102" s="10" t="str">
        <f>IFERROR(SMALL(Bdd!S:S,tableau!$B102),"")</f>
        <v/>
      </c>
      <c r="D102" s="10" t="str">
        <f>IFERROR(SMALL(Bdd!T:T,tableau!$B102),"")</f>
        <v/>
      </c>
      <c r="E102" s="10" t="str">
        <f>IFERROR(SMALL(Bdd!U:U,tableau!$B102),"")</f>
        <v/>
      </c>
      <c r="F102" s="10" t="str">
        <f>IFERROR(SMALL(Bdd!V:V,tableau!$B102),"")</f>
        <v/>
      </c>
      <c r="G102" s="10" t="str">
        <f>IFERROR(SMALL(Bdd!W:W,tableau!$B102),"")</f>
        <v/>
      </c>
      <c r="H102" s="10" t="str">
        <f>IFERROR(SMALL(Bdd!X:X,tableau!$B102),"")</f>
        <v/>
      </c>
      <c r="I102" s="10" t="str">
        <f>IFERROR(SMALL(Bdd!Y:Y,tableau!$B102),"")</f>
        <v/>
      </c>
    </row>
    <row r="103" spans="2:9" x14ac:dyDescent="0.25">
      <c r="B103">
        <v>98</v>
      </c>
      <c r="C103" s="10" t="str">
        <f>IFERROR(SMALL(Bdd!S:S,tableau!$B103),"")</f>
        <v/>
      </c>
      <c r="D103" s="10" t="str">
        <f>IFERROR(SMALL(Bdd!T:T,tableau!$B103),"")</f>
        <v/>
      </c>
      <c r="E103" s="10" t="str">
        <f>IFERROR(SMALL(Bdd!U:U,tableau!$B103),"")</f>
        <v/>
      </c>
      <c r="F103" s="10" t="str">
        <f>IFERROR(SMALL(Bdd!V:V,tableau!$B103),"")</f>
        <v/>
      </c>
      <c r="G103" s="10" t="str">
        <f>IFERROR(SMALL(Bdd!W:W,tableau!$B103),"")</f>
        <v/>
      </c>
      <c r="H103" s="10" t="str">
        <f>IFERROR(SMALL(Bdd!X:X,tableau!$B103),"")</f>
        <v/>
      </c>
      <c r="I103" s="10" t="str">
        <f>IFERROR(SMALL(Bdd!Y:Y,tableau!$B103),"")</f>
        <v/>
      </c>
    </row>
    <row r="104" spans="2:9" x14ac:dyDescent="0.25">
      <c r="B104">
        <v>99</v>
      </c>
      <c r="C104" s="10" t="str">
        <f>IFERROR(SMALL(Bdd!S:S,tableau!$B104),"")</f>
        <v/>
      </c>
      <c r="D104" s="10" t="str">
        <f>IFERROR(SMALL(Bdd!T:T,tableau!$B104),"")</f>
        <v/>
      </c>
      <c r="E104" s="10" t="str">
        <f>IFERROR(SMALL(Bdd!U:U,tableau!$B104),"")</f>
        <v/>
      </c>
      <c r="F104" s="10" t="str">
        <f>IFERROR(SMALL(Bdd!V:V,tableau!$B104),"")</f>
        <v/>
      </c>
      <c r="G104" s="10" t="str">
        <f>IFERROR(SMALL(Bdd!W:W,tableau!$B104),"")</f>
        <v/>
      </c>
      <c r="H104" s="10" t="str">
        <f>IFERROR(SMALL(Bdd!X:X,tableau!$B104),"")</f>
        <v/>
      </c>
      <c r="I104" s="10" t="str">
        <f>IFERROR(SMALL(Bdd!Y:Y,tableau!$B104),"")</f>
        <v/>
      </c>
    </row>
    <row r="105" spans="2:9" x14ac:dyDescent="0.25">
      <c r="B105">
        <v>100</v>
      </c>
      <c r="C105" s="10" t="str">
        <f>IFERROR(SMALL(Bdd!S:S,tableau!$B105),"")</f>
        <v/>
      </c>
      <c r="D105" s="10" t="str">
        <f>IFERROR(SMALL(Bdd!T:T,tableau!$B105),"")</f>
        <v/>
      </c>
      <c r="E105" s="10" t="str">
        <f>IFERROR(SMALL(Bdd!U:U,tableau!$B105),"")</f>
        <v/>
      </c>
      <c r="F105" s="10" t="str">
        <f>IFERROR(SMALL(Bdd!V:V,tableau!$B105),"")</f>
        <v/>
      </c>
      <c r="G105" s="10" t="str">
        <f>IFERROR(SMALL(Bdd!W:W,tableau!$B105),"")</f>
        <v/>
      </c>
      <c r="H105" s="10" t="str">
        <f>IFERROR(SMALL(Bdd!X:X,tableau!$B105),"")</f>
        <v/>
      </c>
      <c r="I105" s="10" t="str">
        <f>IFERROR(SMALL(Bdd!Y:Y,tableau!$B105),"")</f>
        <v/>
      </c>
    </row>
    <row r="106" spans="2:9" x14ac:dyDescent="0.25">
      <c r="B106">
        <v>101</v>
      </c>
      <c r="C106" s="10" t="str">
        <f>IFERROR(SMALL(Bdd!S:S,tableau!$B106),"")</f>
        <v/>
      </c>
      <c r="D106" s="10" t="str">
        <f>IFERROR(SMALL(Bdd!T:T,tableau!$B106),"")</f>
        <v/>
      </c>
      <c r="E106" s="10" t="str">
        <f>IFERROR(SMALL(Bdd!U:U,tableau!$B106),"")</f>
        <v/>
      </c>
      <c r="F106" s="10" t="str">
        <f>IFERROR(SMALL(Bdd!V:V,tableau!$B106),"")</f>
        <v/>
      </c>
      <c r="G106" s="10" t="str">
        <f>IFERROR(SMALL(Bdd!W:W,tableau!$B106),"")</f>
        <v/>
      </c>
      <c r="H106" s="10" t="str">
        <f>IFERROR(SMALL(Bdd!X:X,tableau!$B106),"")</f>
        <v/>
      </c>
      <c r="I106" s="10" t="str">
        <f>IFERROR(SMALL(Bdd!Y:Y,tableau!$B106),"")</f>
        <v/>
      </c>
    </row>
    <row r="107" spans="2:9" x14ac:dyDescent="0.25">
      <c r="B107">
        <v>102</v>
      </c>
      <c r="C107" s="10" t="str">
        <f>IFERROR(SMALL(Bdd!S:S,tableau!$B107),"")</f>
        <v/>
      </c>
      <c r="D107" s="10" t="str">
        <f>IFERROR(SMALL(Bdd!T:T,tableau!$B107),"")</f>
        <v/>
      </c>
      <c r="E107" s="10" t="str">
        <f>IFERROR(SMALL(Bdd!U:U,tableau!$B107),"")</f>
        <v/>
      </c>
      <c r="F107" s="10" t="str">
        <f>IFERROR(SMALL(Bdd!V:V,tableau!$B107),"")</f>
        <v/>
      </c>
      <c r="G107" s="10" t="str">
        <f>IFERROR(SMALL(Bdd!W:W,tableau!$B107),"")</f>
        <v/>
      </c>
      <c r="H107" s="10" t="str">
        <f>IFERROR(SMALL(Bdd!X:X,tableau!$B107),"")</f>
        <v/>
      </c>
      <c r="I107" s="10" t="str">
        <f>IFERROR(SMALL(Bdd!Y:Y,tableau!$B107),"")</f>
        <v/>
      </c>
    </row>
    <row r="108" spans="2:9" x14ac:dyDescent="0.25">
      <c r="B108">
        <v>103</v>
      </c>
      <c r="C108" s="10" t="str">
        <f>IFERROR(SMALL(Bdd!S:S,tableau!$B108),"")</f>
        <v/>
      </c>
      <c r="D108" s="10" t="str">
        <f>IFERROR(SMALL(Bdd!T:T,tableau!$B108),"")</f>
        <v/>
      </c>
      <c r="E108" s="10" t="str">
        <f>IFERROR(SMALL(Bdd!U:U,tableau!$B108),"")</f>
        <v/>
      </c>
      <c r="F108" s="10" t="str">
        <f>IFERROR(SMALL(Bdd!V:V,tableau!$B108),"")</f>
        <v/>
      </c>
      <c r="G108" s="10" t="str">
        <f>IFERROR(SMALL(Bdd!W:W,tableau!$B108),"")</f>
        <v/>
      </c>
      <c r="H108" s="10" t="str">
        <f>IFERROR(SMALL(Bdd!X:X,tableau!$B108),"")</f>
        <v/>
      </c>
      <c r="I108" s="10" t="str">
        <f>IFERROR(SMALL(Bdd!Y:Y,tableau!$B108),"")</f>
        <v/>
      </c>
    </row>
    <row r="109" spans="2:9" x14ac:dyDescent="0.25">
      <c r="B109">
        <v>104</v>
      </c>
      <c r="C109" s="10" t="str">
        <f>IFERROR(SMALL(Bdd!S:S,tableau!$B109),"")</f>
        <v/>
      </c>
      <c r="D109" s="10" t="str">
        <f>IFERROR(SMALL(Bdd!T:T,tableau!$B109),"")</f>
        <v/>
      </c>
      <c r="E109" s="10" t="str">
        <f>IFERROR(SMALL(Bdd!U:U,tableau!$B109),"")</f>
        <v/>
      </c>
      <c r="F109" s="10" t="str">
        <f>IFERROR(SMALL(Bdd!V:V,tableau!$B109),"")</f>
        <v/>
      </c>
      <c r="G109" s="10" t="str">
        <f>IFERROR(SMALL(Bdd!W:W,tableau!$B109),"")</f>
        <v/>
      </c>
      <c r="H109" s="10" t="str">
        <f>IFERROR(SMALL(Bdd!X:X,tableau!$B109),"")</f>
        <v/>
      </c>
      <c r="I109" s="10" t="str">
        <f>IFERROR(SMALL(Bdd!Y:Y,tableau!$B109),"")</f>
        <v/>
      </c>
    </row>
    <row r="110" spans="2:9" x14ac:dyDescent="0.25">
      <c r="B110">
        <v>105</v>
      </c>
      <c r="C110" s="10" t="str">
        <f>IFERROR(SMALL(Bdd!S:S,tableau!$B110),"")</f>
        <v/>
      </c>
      <c r="D110" s="10" t="str">
        <f>IFERROR(SMALL(Bdd!T:T,tableau!$B110),"")</f>
        <v/>
      </c>
      <c r="E110" s="10" t="str">
        <f>IFERROR(SMALL(Bdd!U:U,tableau!$B110),"")</f>
        <v/>
      </c>
      <c r="F110" s="10" t="str">
        <f>IFERROR(SMALL(Bdd!V:V,tableau!$B110),"")</f>
        <v/>
      </c>
      <c r="G110" s="10" t="str">
        <f>IFERROR(SMALL(Bdd!W:W,tableau!$B110),"")</f>
        <v/>
      </c>
      <c r="H110" s="10" t="str">
        <f>IFERROR(SMALL(Bdd!X:X,tableau!$B110),"")</f>
        <v/>
      </c>
      <c r="I110" s="10" t="str">
        <f>IFERROR(SMALL(Bdd!Y:Y,tableau!$B110),"")</f>
        <v/>
      </c>
    </row>
    <row r="111" spans="2:9" x14ac:dyDescent="0.25">
      <c r="B111">
        <v>106</v>
      </c>
      <c r="C111" s="10" t="str">
        <f>IFERROR(SMALL(Bdd!S:S,tableau!$B111),"")</f>
        <v/>
      </c>
      <c r="D111" s="10" t="str">
        <f>IFERROR(SMALL(Bdd!T:T,tableau!$B111),"")</f>
        <v/>
      </c>
      <c r="E111" s="10" t="str">
        <f>IFERROR(SMALL(Bdd!U:U,tableau!$B111),"")</f>
        <v/>
      </c>
      <c r="F111" s="10" t="str">
        <f>IFERROR(SMALL(Bdd!V:V,tableau!$B111),"")</f>
        <v/>
      </c>
      <c r="G111" s="10" t="str">
        <f>IFERROR(SMALL(Bdd!W:W,tableau!$B111),"")</f>
        <v/>
      </c>
      <c r="H111" s="10" t="str">
        <f>IFERROR(SMALL(Bdd!X:X,tableau!$B111),"")</f>
        <v/>
      </c>
      <c r="I111" s="10" t="str">
        <f>IFERROR(SMALL(Bdd!Y:Y,tableau!$B111),"")</f>
        <v/>
      </c>
    </row>
    <row r="112" spans="2:9" x14ac:dyDescent="0.25">
      <c r="B112">
        <v>107</v>
      </c>
      <c r="C112" s="10" t="str">
        <f>IFERROR(SMALL(Bdd!S:S,tableau!$B112),"")</f>
        <v/>
      </c>
      <c r="D112" s="10" t="str">
        <f>IFERROR(SMALL(Bdd!T:T,tableau!$B112),"")</f>
        <v/>
      </c>
      <c r="E112" s="10" t="str">
        <f>IFERROR(SMALL(Bdd!U:U,tableau!$B112),"")</f>
        <v/>
      </c>
      <c r="F112" s="10" t="str">
        <f>IFERROR(SMALL(Bdd!V:V,tableau!$B112),"")</f>
        <v/>
      </c>
      <c r="G112" s="10" t="str">
        <f>IFERROR(SMALL(Bdd!W:W,tableau!$B112),"")</f>
        <v/>
      </c>
      <c r="H112" s="10" t="str">
        <f>IFERROR(SMALL(Bdd!X:X,tableau!$B112),"")</f>
        <v/>
      </c>
      <c r="I112" s="10" t="str">
        <f>IFERROR(SMALL(Bdd!Y:Y,tableau!$B112),"")</f>
        <v/>
      </c>
    </row>
    <row r="113" spans="2:9" x14ac:dyDescent="0.25">
      <c r="B113">
        <v>108</v>
      </c>
      <c r="C113" s="10" t="str">
        <f>IFERROR(SMALL(Bdd!S:S,tableau!$B113),"")</f>
        <v/>
      </c>
      <c r="D113" s="10" t="str">
        <f>IFERROR(SMALL(Bdd!T:T,tableau!$B113),"")</f>
        <v/>
      </c>
      <c r="E113" s="10" t="str">
        <f>IFERROR(SMALL(Bdd!U:U,tableau!$B113),"")</f>
        <v/>
      </c>
      <c r="F113" s="10" t="str">
        <f>IFERROR(SMALL(Bdd!V:V,tableau!$B113),"")</f>
        <v/>
      </c>
      <c r="G113" s="10" t="str">
        <f>IFERROR(SMALL(Bdd!W:W,tableau!$B113),"")</f>
        <v/>
      </c>
      <c r="H113" s="10" t="str">
        <f>IFERROR(SMALL(Bdd!X:X,tableau!$B113),"")</f>
        <v/>
      </c>
      <c r="I113" s="10" t="str">
        <f>IFERROR(SMALL(Bdd!Y:Y,tableau!$B113),"")</f>
        <v/>
      </c>
    </row>
    <row r="114" spans="2:9" x14ac:dyDescent="0.25">
      <c r="B114">
        <v>109</v>
      </c>
      <c r="C114" s="10" t="str">
        <f>IFERROR(SMALL(Bdd!S:S,tableau!$B114),"")</f>
        <v/>
      </c>
      <c r="D114" s="10" t="str">
        <f>IFERROR(SMALL(Bdd!T:T,tableau!$B114),"")</f>
        <v/>
      </c>
      <c r="E114" s="10" t="str">
        <f>IFERROR(SMALL(Bdd!U:U,tableau!$B114),"")</f>
        <v/>
      </c>
      <c r="F114" s="10" t="str">
        <f>IFERROR(SMALL(Bdd!V:V,tableau!$B114),"")</f>
        <v/>
      </c>
      <c r="G114" s="10" t="str">
        <f>IFERROR(SMALL(Bdd!W:W,tableau!$B114),"")</f>
        <v/>
      </c>
      <c r="H114" s="10" t="str">
        <f>IFERROR(SMALL(Bdd!X:X,tableau!$B114),"")</f>
        <v/>
      </c>
      <c r="I114" s="10" t="str">
        <f>IFERROR(SMALL(Bdd!Y:Y,tableau!$B114),"")</f>
        <v/>
      </c>
    </row>
    <row r="115" spans="2:9" x14ac:dyDescent="0.25">
      <c r="B115">
        <v>110</v>
      </c>
      <c r="C115" s="10" t="str">
        <f>IFERROR(SMALL(Bdd!S:S,tableau!$B115),"")</f>
        <v/>
      </c>
      <c r="D115" s="10" t="str">
        <f>IFERROR(SMALL(Bdd!T:T,tableau!$B115),"")</f>
        <v/>
      </c>
      <c r="E115" s="10" t="str">
        <f>IFERROR(SMALL(Bdd!U:U,tableau!$B115),"")</f>
        <v/>
      </c>
      <c r="F115" s="10" t="str">
        <f>IFERROR(SMALL(Bdd!V:V,tableau!$B115),"")</f>
        <v/>
      </c>
      <c r="G115" s="10" t="str">
        <f>IFERROR(SMALL(Bdd!W:W,tableau!$B115),"")</f>
        <v/>
      </c>
      <c r="H115" s="10" t="str">
        <f>IFERROR(SMALL(Bdd!X:X,tableau!$B115),"")</f>
        <v/>
      </c>
      <c r="I115" s="10" t="str">
        <f>IFERROR(SMALL(Bdd!Y:Y,tableau!$B115),"")</f>
        <v/>
      </c>
    </row>
    <row r="116" spans="2:9" x14ac:dyDescent="0.25">
      <c r="B116">
        <v>111</v>
      </c>
      <c r="C116" s="10" t="str">
        <f>IFERROR(SMALL(Bdd!S:S,tableau!$B116),"")</f>
        <v/>
      </c>
      <c r="D116" s="10" t="str">
        <f>IFERROR(SMALL(Bdd!T:T,tableau!$B116),"")</f>
        <v/>
      </c>
      <c r="E116" s="10" t="str">
        <f>IFERROR(SMALL(Bdd!U:U,tableau!$B116),"")</f>
        <v/>
      </c>
      <c r="F116" s="10" t="str">
        <f>IFERROR(SMALL(Bdd!V:V,tableau!$B116),"")</f>
        <v/>
      </c>
      <c r="G116" s="10" t="str">
        <f>IFERROR(SMALL(Bdd!W:W,tableau!$B116),"")</f>
        <v/>
      </c>
      <c r="H116" s="10" t="str">
        <f>IFERROR(SMALL(Bdd!X:X,tableau!$B116),"")</f>
        <v/>
      </c>
      <c r="I116" s="10" t="str">
        <f>IFERROR(SMALL(Bdd!Y:Y,tableau!$B116),"")</f>
        <v/>
      </c>
    </row>
    <row r="117" spans="2:9" x14ac:dyDescent="0.25">
      <c r="B117">
        <v>112</v>
      </c>
      <c r="C117" s="10" t="str">
        <f>IFERROR(SMALL(Bdd!S:S,tableau!$B117),"")</f>
        <v/>
      </c>
      <c r="D117" s="10" t="str">
        <f>IFERROR(SMALL(Bdd!T:T,tableau!$B117),"")</f>
        <v/>
      </c>
      <c r="E117" s="10" t="str">
        <f>IFERROR(SMALL(Bdd!U:U,tableau!$B117),"")</f>
        <v/>
      </c>
      <c r="F117" s="10" t="str">
        <f>IFERROR(SMALL(Bdd!V:V,tableau!$B117),"")</f>
        <v/>
      </c>
      <c r="G117" s="10" t="str">
        <f>IFERROR(SMALL(Bdd!W:W,tableau!$B117),"")</f>
        <v/>
      </c>
      <c r="H117" s="10" t="str">
        <f>IFERROR(SMALL(Bdd!X:X,tableau!$B117),"")</f>
        <v/>
      </c>
      <c r="I117" s="10" t="str">
        <f>IFERROR(SMALL(Bdd!Y:Y,tableau!$B117),"")</f>
        <v/>
      </c>
    </row>
    <row r="118" spans="2:9" x14ac:dyDescent="0.25">
      <c r="B118">
        <v>113</v>
      </c>
      <c r="C118" s="10" t="str">
        <f>IFERROR(SMALL(Bdd!S:S,tableau!$B118),"")</f>
        <v/>
      </c>
      <c r="D118" s="10" t="str">
        <f>IFERROR(SMALL(Bdd!T:T,tableau!$B118),"")</f>
        <v/>
      </c>
      <c r="E118" s="10" t="str">
        <f>IFERROR(SMALL(Bdd!U:U,tableau!$B118),"")</f>
        <v/>
      </c>
      <c r="F118" s="10" t="str">
        <f>IFERROR(SMALL(Bdd!V:V,tableau!$B118),"")</f>
        <v/>
      </c>
      <c r="G118" s="10" t="str">
        <f>IFERROR(SMALL(Bdd!W:W,tableau!$B118),"")</f>
        <v/>
      </c>
      <c r="H118" s="10" t="str">
        <f>IFERROR(SMALL(Bdd!X:X,tableau!$B118),"")</f>
        <v/>
      </c>
      <c r="I118" s="10" t="str">
        <f>IFERROR(SMALL(Bdd!Y:Y,tableau!$B118),"")</f>
        <v/>
      </c>
    </row>
    <row r="119" spans="2:9" x14ac:dyDescent="0.25">
      <c r="B119">
        <v>114</v>
      </c>
      <c r="C119" s="10" t="str">
        <f>IFERROR(SMALL(Bdd!S:S,tableau!$B119),"")</f>
        <v/>
      </c>
      <c r="D119" s="10" t="str">
        <f>IFERROR(SMALL(Bdd!T:T,tableau!$B119),"")</f>
        <v/>
      </c>
      <c r="E119" s="10" t="str">
        <f>IFERROR(SMALL(Bdd!U:U,tableau!$B119),"")</f>
        <v/>
      </c>
      <c r="F119" s="10" t="str">
        <f>IFERROR(SMALL(Bdd!V:V,tableau!$B119),"")</f>
        <v/>
      </c>
      <c r="G119" s="10" t="str">
        <f>IFERROR(SMALL(Bdd!W:W,tableau!$B119),"")</f>
        <v/>
      </c>
      <c r="H119" s="10" t="str">
        <f>IFERROR(SMALL(Bdd!X:X,tableau!$B119),"")</f>
        <v/>
      </c>
      <c r="I119" s="10" t="str">
        <f>IFERROR(SMALL(Bdd!Y:Y,tableau!$B119),"")</f>
        <v/>
      </c>
    </row>
    <row r="120" spans="2:9" x14ac:dyDescent="0.25">
      <c r="B120">
        <v>115</v>
      </c>
      <c r="C120" s="10" t="str">
        <f>IFERROR(SMALL(Bdd!S:S,tableau!$B120),"")</f>
        <v/>
      </c>
      <c r="D120" s="10" t="str">
        <f>IFERROR(SMALL(Bdd!T:T,tableau!$B120),"")</f>
        <v/>
      </c>
      <c r="E120" s="10" t="str">
        <f>IFERROR(SMALL(Bdd!U:U,tableau!$B120),"")</f>
        <v/>
      </c>
      <c r="F120" s="10" t="str">
        <f>IFERROR(SMALL(Bdd!V:V,tableau!$B120),"")</f>
        <v/>
      </c>
      <c r="G120" s="10" t="str">
        <f>IFERROR(SMALL(Bdd!W:W,tableau!$B120),"")</f>
        <v/>
      </c>
      <c r="H120" s="10" t="str">
        <f>IFERROR(SMALL(Bdd!X:X,tableau!$B120),"")</f>
        <v/>
      </c>
      <c r="I120" s="10" t="str">
        <f>IFERROR(SMALL(Bdd!Y:Y,tableau!$B120),"")</f>
        <v/>
      </c>
    </row>
    <row r="121" spans="2:9" x14ac:dyDescent="0.25">
      <c r="B121">
        <v>116</v>
      </c>
      <c r="C121" s="10" t="str">
        <f>IFERROR(SMALL(Bdd!S:S,tableau!$B121),"")</f>
        <v/>
      </c>
      <c r="D121" s="10" t="str">
        <f>IFERROR(SMALL(Bdd!T:T,tableau!$B121),"")</f>
        <v/>
      </c>
      <c r="E121" s="10" t="str">
        <f>IFERROR(SMALL(Bdd!U:U,tableau!$B121),"")</f>
        <v/>
      </c>
      <c r="F121" s="10" t="str">
        <f>IFERROR(SMALL(Bdd!V:V,tableau!$B121),"")</f>
        <v/>
      </c>
      <c r="G121" s="10" t="str">
        <f>IFERROR(SMALL(Bdd!W:W,tableau!$B121),"")</f>
        <v/>
      </c>
      <c r="H121" s="10" t="str">
        <f>IFERROR(SMALL(Bdd!X:X,tableau!$B121),"")</f>
        <v/>
      </c>
      <c r="I121" s="10" t="str">
        <f>IFERROR(SMALL(Bdd!Y:Y,tableau!$B121),"")</f>
        <v/>
      </c>
    </row>
    <row r="122" spans="2:9" x14ac:dyDescent="0.25">
      <c r="B122">
        <v>117</v>
      </c>
      <c r="C122" s="10" t="str">
        <f>IFERROR(SMALL(Bdd!S:S,tableau!$B122),"")</f>
        <v/>
      </c>
      <c r="D122" s="10" t="str">
        <f>IFERROR(SMALL(Bdd!T:T,tableau!$B122),"")</f>
        <v/>
      </c>
      <c r="E122" s="10" t="str">
        <f>IFERROR(SMALL(Bdd!U:U,tableau!$B122),"")</f>
        <v/>
      </c>
      <c r="F122" s="10" t="str">
        <f>IFERROR(SMALL(Bdd!V:V,tableau!$B122),"")</f>
        <v/>
      </c>
      <c r="G122" s="10" t="str">
        <f>IFERROR(SMALL(Bdd!W:W,tableau!$B122),"")</f>
        <v/>
      </c>
      <c r="H122" s="10" t="str">
        <f>IFERROR(SMALL(Bdd!X:X,tableau!$B122),"")</f>
        <v/>
      </c>
      <c r="I122" s="10" t="str">
        <f>IFERROR(SMALL(Bdd!Y:Y,tableau!$B122),"")</f>
        <v/>
      </c>
    </row>
    <row r="123" spans="2:9" x14ac:dyDescent="0.25">
      <c r="B123">
        <v>118</v>
      </c>
      <c r="C123" s="10" t="str">
        <f>IFERROR(SMALL(Bdd!S:S,tableau!$B123),"")</f>
        <v/>
      </c>
      <c r="D123" s="10" t="str">
        <f>IFERROR(SMALL(Bdd!T:T,tableau!$B123),"")</f>
        <v/>
      </c>
      <c r="E123" s="10" t="str">
        <f>IFERROR(SMALL(Bdd!U:U,tableau!$B123),"")</f>
        <v/>
      </c>
      <c r="F123" s="10" t="str">
        <f>IFERROR(SMALL(Bdd!V:V,tableau!$B123),"")</f>
        <v/>
      </c>
      <c r="G123" s="10" t="str">
        <f>IFERROR(SMALL(Bdd!W:W,tableau!$B123),"")</f>
        <v/>
      </c>
      <c r="H123" s="10" t="str">
        <f>IFERROR(SMALL(Bdd!X:X,tableau!$B123),"")</f>
        <v/>
      </c>
      <c r="I123" s="10" t="str">
        <f>IFERROR(SMALL(Bdd!Y:Y,tableau!$B123),"")</f>
        <v/>
      </c>
    </row>
    <row r="124" spans="2:9" x14ac:dyDescent="0.25">
      <c r="B124">
        <v>119</v>
      </c>
      <c r="C124" s="10" t="str">
        <f>IFERROR(SMALL(Bdd!S:S,tableau!$B124),"")</f>
        <v/>
      </c>
      <c r="D124" s="10" t="str">
        <f>IFERROR(SMALL(Bdd!T:T,tableau!$B124),"")</f>
        <v/>
      </c>
      <c r="E124" s="10" t="str">
        <f>IFERROR(SMALL(Bdd!U:U,tableau!$B124),"")</f>
        <v/>
      </c>
      <c r="F124" s="10" t="str">
        <f>IFERROR(SMALL(Bdd!V:V,tableau!$B124),"")</f>
        <v/>
      </c>
      <c r="G124" s="10" t="str">
        <f>IFERROR(SMALL(Bdd!W:W,tableau!$B124),"")</f>
        <v/>
      </c>
      <c r="H124" s="10" t="str">
        <f>IFERROR(SMALL(Bdd!X:X,tableau!$B124),"")</f>
        <v/>
      </c>
      <c r="I124" s="10" t="str">
        <f>IFERROR(SMALL(Bdd!Y:Y,tableau!$B124),"")</f>
        <v/>
      </c>
    </row>
    <row r="125" spans="2:9" x14ac:dyDescent="0.25">
      <c r="B125">
        <v>120</v>
      </c>
      <c r="C125" s="10" t="str">
        <f>IFERROR(SMALL(Bdd!S:S,tableau!$B125),"")</f>
        <v/>
      </c>
      <c r="D125" s="10" t="str">
        <f>IFERROR(SMALL(Bdd!T:T,tableau!$B125),"")</f>
        <v/>
      </c>
      <c r="E125" s="10" t="str">
        <f>IFERROR(SMALL(Bdd!U:U,tableau!$B125),"")</f>
        <v/>
      </c>
      <c r="F125" s="10" t="str">
        <f>IFERROR(SMALL(Bdd!V:V,tableau!$B125),"")</f>
        <v/>
      </c>
      <c r="G125" s="10" t="str">
        <f>IFERROR(SMALL(Bdd!W:W,tableau!$B125),"")</f>
        <v/>
      </c>
      <c r="H125" s="10" t="str">
        <f>IFERROR(SMALL(Bdd!X:X,tableau!$B125),"")</f>
        <v/>
      </c>
      <c r="I125" s="10" t="str">
        <f>IFERROR(SMALL(Bdd!Y:Y,tableau!$B125),"")</f>
        <v/>
      </c>
    </row>
    <row r="126" spans="2:9" x14ac:dyDescent="0.25">
      <c r="B126">
        <v>121</v>
      </c>
      <c r="C126" s="10" t="str">
        <f>IFERROR(SMALL(Bdd!S:S,tableau!$B126),"")</f>
        <v/>
      </c>
      <c r="D126" s="10" t="str">
        <f>IFERROR(SMALL(Bdd!T:T,tableau!$B126),"")</f>
        <v/>
      </c>
      <c r="E126" s="10" t="str">
        <f>IFERROR(SMALL(Bdd!U:U,tableau!$B126),"")</f>
        <v/>
      </c>
      <c r="F126" s="10" t="str">
        <f>IFERROR(SMALL(Bdd!V:V,tableau!$B126),"")</f>
        <v/>
      </c>
      <c r="G126" s="10" t="str">
        <f>IFERROR(SMALL(Bdd!W:W,tableau!$B126),"")</f>
        <v/>
      </c>
      <c r="H126" s="10" t="str">
        <f>IFERROR(SMALL(Bdd!X:X,tableau!$B126),"")</f>
        <v/>
      </c>
      <c r="I126" s="10" t="str">
        <f>IFERROR(SMALL(Bdd!Y:Y,tableau!$B126),"")</f>
        <v/>
      </c>
    </row>
    <row r="127" spans="2:9" x14ac:dyDescent="0.25">
      <c r="B127">
        <v>122</v>
      </c>
      <c r="C127" s="10" t="str">
        <f>IFERROR(SMALL(Bdd!S:S,tableau!$B127),"")</f>
        <v/>
      </c>
      <c r="D127" s="10" t="str">
        <f>IFERROR(SMALL(Bdd!T:T,tableau!$B127),"")</f>
        <v/>
      </c>
      <c r="E127" s="10" t="str">
        <f>IFERROR(SMALL(Bdd!U:U,tableau!$B127),"")</f>
        <v/>
      </c>
      <c r="F127" s="10" t="str">
        <f>IFERROR(SMALL(Bdd!V:V,tableau!$B127),"")</f>
        <v/>
      </c>
      <c r="G127" s="10" t="str">
        <f>IFERROR(SMALL(Bdd!W:W,tableau!$B127),"")</f>
        <v/>
      </c>
      <c r="H127" s="10" t="str">
        <f>IFERROR(SMALL(Bdd!X:X,tableau!$B127),"")</f>
        <v/>
      </c>
      <c r="I127" s="10" t="str">
        <f>IFERROR(SMALL(Bdd!Y:Y,tableau!$B127),"")</f>
        <v/>
      </c>
    </row>
    <row r="128" spans="2:9" x14ac:dyDescent="0.25">
      <c r="B128">
        <v>123</v>
      </c>
      <c r="C128" s="10" t="str">
        <f>IFERROR(SMALL(Bdd!S:S,tableau!$B128),"")</f>
        <v/>
      </c>
      <c r="D128" s="10" t="str">
        <f>IFERROR(SMALL(Bdd!T:T,tableau!$B128),"")</f>
        <v/>
      </c>
      <c r="E128" s="10" t="str">
        <f>IFERROR(SMALL(Bdd!U:U,tableau!$B128),"")</f>
        <v/>
      </c>
      <c r="F128" s="10" t="str">
        <f>IFERROR(SMALL(Bdd!V:V,tableau!$B128),"")</f>
        <v/>
      </c>
      <c r="G128" s="10" t="str">
        <f>IFERROR(SMALL(Bdd!W:W,tableau!$B128),"")</f>
        <v/>
      </c>
      <c r="H128" s="10" t="str">
        <f>IFERROR(SMALL(Bdd!X:X,tableau!$B128),"")</f>
        <v/>
      </c>
      <c r="I128" s="10" t="str">
        <f>IFERROR(SMALL(Bdd!Y:Y,tableau!$B128),"")</f>
        <v/>
      </c>
    </row>
    <row r="129" spans="2:9" x14ac:dyDescent="0.25">
      <c r="B129">
        <v>124</v>
      </c>
      <c r="C129" s="10" t="str">
        <f>IFERROR(SMALL(Bdd!S:S,tableau!$B129),"")</f>
        <v/>
      </c>
      <c r="D129" s="10" t="str">
        <f>IFERROR(SMALL(Bdd!T:T,tableau!$B129),"")</f>
        <v/>
      </c>
      <c r="E129" s="10" t="str">
        <f>IFERROR(SMALL(Bdd!U:U,tableau!$B129),"")</f>
        <v/>
      </c>
      <c r="F129" s="10" t="str">
        <f>IFERROR(SMALL(Bdd!V:V,tableau!$B129),"")</f>
        <v/>
      </c>
      <c r="G129" s="10" t="str">
        <f>IFERROR(SMALL(Bdd!W:W,tableau!$B129),"")</f>
        <v/>
      </c>
      <c r="H129" s="10" t="str">
        <f>IFERROR(SMALL(Bdd!X:X,tableau!$B129),"")</f>
        <v/>
      </c>
      <c r="I129" s="10" t="str">
        <f>IFERROR(SMALL(Bdd!Y:Y,tableau!$B129),"")</f>
        <v/>
      </c>
    </row>
    <row r="130" spans="2:9" x14ac:dyDescent="0.25">
      <c r="B130">
        <v>125</v>
      </c>
      <c r="C130" s="10" t="str">
        <f>IFERROR(SMALL(Bdd!S:S,tableau!$B130),"")</f>
        <v/>
      </c>
      <c r="D130" s="10" t="str">
        <f>IFERROR(SMALL(Bdd!T:T,tableau!$B130),"")</f>
        <v/>
      </c>
      <c r="E130" s="10" t="str">
        <f>IFERROR(SMALL(Bdd!U:U,tableau!$B130),"")</f>
        <v/>
      </c>
      <c r="F130" s="10" t="str">
        <f>IFERROR(SMALL(Bdd!V:V,tableau!$B130),"")</f>
        <v/>
      </c>
      <c r="G130" s="10" t="str">
        <f>IFERROR(SMALL(Bdd!W:W,tableau!$B130),"")</f>
        <v/>
      </c>
      <c r="H130" s="10" t="str">
        <f>IFERROR(SMALL(Bdd!X:X,tableau!$B130),"")</f>
        <v/>
      </c>
      <c r="I130" s="10" t="str">
        <f>IFERROR(SMALL(Bdd!Y:Y,tableau!$B130),"")</f>
        <v/>
      </c>
    </row>
    <row r="131" spans="2:9" x14ac:dyDescent="0.25">
      <c r="B131">
        <v>126</v>
      </c>
      <c r="C131" s="10" t="str">
        <f>IFERROR(SMALL(Bdd!S:S,tableau!$B131),"")</f>
        <v/>
      </c>
      <c r="D131" s="10" t="str">
        <f>IFERROR(SMALL(Bdd!T:T,tableau!$B131),"")</f>
        <v/>
      </c>
      <c r="E131" s="10" t="str">
        <f>IFERROR(SMALL(Bdd!U:U,tableau!$B131),"")</f>
        <v/>
      </c>
      <c r="F131" s="10" t="str">
        <f>IFERROR(SMALL(Bdd!V:V,tableau!$B131),"")</f>
        <v/>
      </c>
      <c r="G131" s="10" t="str">
        <f>IFERROR(SMALL(Bdd!W:W,tableau!$B131),"")</f>
        <v/>
      </c>
      <c r="H131" s="10" t="str">
        <f>IFERROR(SMALL(Bdd!X:X,tableau!$B131),"")</f>
        <v/>
      </c>
      <c r="I131" s="10" t="str">
        <f>IFERROR(SMALL(Bdd!Y:Y,tableau!$B131),"")</f>
        <v/>
      </c>
    </row>
    <row r="132" spans="2:9" x14ac:dyDescent="0.25">
      <c r="B132">
        <v>127</v>
      </c>
      <c r="C132" s="10" t="str">
        <f>IFERROR(SMALL(Bdd!S:S,tableau!$B132),"")</f>
        <v/>
      </c>
      <c r="D132" s="10" t="str">
        <f>IFERROR(SMALL(Bdd!T:T,tableau!$B132),"")</f>
        <v/>
      </c>
      <c r="E132" s="10" t="str">
        <f>IFERROR(SMALL(Bdd!U:U,tableau!$B132),"")</f>
        <v/>
      </c>
      <c r="F132" s="10" t="str">
        <f>IFERROR(SMALL(Bdd!V:V,tableau!$B132),"")</f>
        <v/>
      </c>
      <c r="G132" s="10" t="str">
        <f>IFERROR(SMALL(Bdd!W:W,tableau!$B132),"")</f>
        <v/>
      </c>
      <c r="H132" s="10" t="str">
        <f>IFERROR(SMALL(Bdd!X:X,tableau!$B132),"")</f>
        <v/>
      </c>
      <c r="I132" s="10" t="str">
        <f>IFERROR(SMALL(Bdd!Y:Y,tableau!$B132),"")</f>
        <v/>
      </c>
    </row>
    <row r="133" spans="2:9" x14ac:dyDescent="0.25">
      <c r="B133">
        <v>128</v>
      </c>
      <c r="C133" s="10" t="str">
        <f>IFERROR(SMALL(Bdd!S:S,tableau!$B133),"")</f>
        <v/>
      </c>
      <c r="D133" s="10" t="str">
        <f>IFERROR(SMALL(Bdd!T:T,tableau!$B133),"")</f>
        <v/>
      </c>
      <c r="E133" s="10" t="str">
        <f>IFERROR(SMALL(Bdd!U:U,tableau!$B133),"")</f>
        <v/>
      </c>
      <c r="F133" s="10" t="str">
        <f>IFERROR(SMALL(Bdd!V:V,tableau!$B133),"")</f>
        <v/>
      </c>
      <c r="G133" s="10" t="str">
        <f>IFERROR(SMALL(Bdd!W:W,tableau!$B133),"")</f>
        <v/>
      </c>
      <c r="H133" s="10" t="str">
        <f>IFERROR(SMALL(Bdd!X:X,tableau!$B133),"")</f>
        <v/>
      </c>
      <c r="I133" s="10" t="str">
        <f>IFERROR(SMALL(Bdd!Y:Y,tableau!$B133),"")</f>
        <v/>
      </c>
    </row>
    <row r="134" spans="2:9" x14ac:dyDescent="0.25">
      <c r="B134">
        <v>129</v>
      </c>
      <c r="C134" s="10" t="str">
        <f>IFERROR(SMALL(Bdd!S:S,tableau!$B134),"")</f>
        <v/>
      </c>
      <c r="D134" s="10" t="str">
        <f>IFERROR(SMALL(Bdd!T:T,tableau!$B134),"")</f>
        <v/>
      </c>
      <c r="E134" s="10" t="str">
        <f>IFERROR(SMALL(Bdd!U:U,tableau!$B134),"")</f>
        <v/>
      </c>
      <c r="F134" s="10" t="str">
        <f>IFERROR(SMALL(Bdd!V:V,tableau!$B134),"")</f>
        <v/>
      </c>
      <c r="G134" s="10" t="str">
        <f>IFERROR(SMALL(Bdd!W:W,tableau!$B134),"")</f>
        <v/>
      </c>
      <c r="H134" s="10" t="str">
        <f>IFERROR(SMALL(Bdd!X:X,tableau!$B134),"")</f>
        <v/>
      </c>
      <c r="I134" s="10" t="str">
        <f>IFERROR(SMALL(Bdd!Y:Y,tableau!$B134),"")</f>
        <v/>
      </c>
    </row>
    <row r="135" spans="2:9" x14ac:dyDescent="0.25">
      <c r="B135">
        <v>130</v>
      </c>
      <c r="C135" s="10" t="str">
        <f>IFERROR(SMALL(Bdd!S:S,tableau!$B135),"")</f>
        <v/>
      </c>
      <c r="D135" s="10" t="str">
        <f>IFERROR(SMALL(Bdd!T:T,tableau!$B135),"")</f>
        <v/>
      </c>
      <c r="E135" s="10" t="str">
        <f>IFERROR(SMALL(Bdd!U:U,tableau!$B135),"")</f>
        <v/>
      </c>
      <c r="F135" s="10" t="str">
        <f>IFERROR(SMALL(Bdd!V:V,tableau!$B135),"")</f>
        <v/>
      </c>
      <c r="G135" s="10" t="str">
        <f>IFERROR(SMALL(Bdd!W:W,tableau!$B135),"")</f>
        <v/>
      </c>
      <c r="H135" s="10" t="str">
        <f>IFERROR(SMALL(Bdd!X:X,tableau!$B135),"")</f>
        <v/>
      </c>
      <c r="I135" s="10" t="str">
        <f>IFERROR(SMALL(Bdd!Y:Y,tableau!$B135),"")</f>
        <v/>
      </c>
    </row>
    <row r="136" spans="2:9" x14ac:dyDescent="0.25">
      <c r="B136">
        <v>131</v>
      </c>
      <c r="C136" s="10" t="str">
        <f>IFERROR(SMALL(Bdd!S:S,tableau!$B136),"")</f>
        <v/>
      </c>
      <c r="D136" s="10" t="str">
        <f>IFERROR(SMALL(Bdd!T:T,tableau!$B136),"")</f>
        <v/>
      </c>
      <c r="E136" s="10" t="str">
        <f>IFERROR(SMALL(Bdd!U:U,tableau!$B136),"")</f>
        <v/>
      </c>
      <c r="F136" s="10" t="str">
        <f>IFERROR(SMALL(Bdd!V:V,tableau!$B136),"")</f>
        <v/>
      </c>
      <c r="G136" s="10" t="str">
        <f>IFERROR(SMALL(Bdd!W:W,tableau!$B136),"")</f>
        <v/>
      </c>
      <c r="H136" s="10" t="str">
        <f>IFERROR(SMALL(Bdd!X:X,tableau!$B136),"")</f>
        <v/>
      </c>
      <c r="I136" s="10" t="str">
        <f>IFERROR(SMALL(Bdd!Y:Y,tableau!$B136),"")</f>
        <v/>
      </c>
    </row>
    <row r="137" spans="2:9" x14ac:dyDescent="0.25">
      <c r="B137">
        <v>132</v>
      </c>
      <c r="C137" s="10" t="str">
        <f>IFERROR(SMALL(Bdd!S:S,tableau!$B137),"")</f>
        <v/>
      </c>
      <c r="D137" s="10" t="str">
        <f>IFERROR(SMALL(Bdd!T:T,tableau!$B137),"")</f>
        <v/>
      </c>
      <c r="E137" s="10" t="str">
        <f>IFERROR(SMALL(Bdd!U:U,tableau!$B137),"")</f>
        <v/>
      </c>
      <c r="F137" s="10" t="str">
        <f>IFERROR(SMALL(Bdd!V:V,tableau!$B137),"")</f>
        <v/>
      </c>
      <c r="G137" s="10" t="str">
        <f>IFERROR(SMALL(Bdd!W:W,tableau!$B137),"")</f>
        <v/>
      </c>
      <c r="H137" s="10" t="str">
        <f>IFERROR(SMALL(Bdd!X:X,tableau!$B137),"")</f>
        <v/>
      </c>
      <c r="I137" s="10" t="str">
        <f>IFERROR(SMALL(Bdd!Y:Y,tableau!$B137),"")</f>
        <v/>
      </c>
    </row>
    <row r="138" spans="2:9" x14ac:dyDescent="0.25">
      <c r="B138">
        <v>133</v>
      </c>
      <c r="C138" s="10" t="str">
        <f>IFERROR(SMALL(Bdd!S:S,tableau!$B138),"")</f>
        <v/>
      </c>
      <c r="D138" s="10" t="str">
        <f>IFERROR(SMALL(Bdd!T:T,tableau!$B138),"")</f>
        <v/>
      </c>
      <c r="E138" s="10" t="str">
        <f>IFERROR(SMALL(Bdd!U:U,tableau!$B138),"")</f>
        <v/>
      </c>
      <c r="F138" s="10" t="str">
        <f>IFERROR(SMALL(Bdd!V:V,tableau!$B138),"")</f>
        <v/>
      </c>
      <c r="G138" s="10" t="str">
        <f>IFERROR(SMALL(Bdd!W:W,tableau!$B138),"")</f>
        <v/>
      </c>
      <c r="H138" s="10" t="str">
        <f>IFERROR(SMALL(Bdd!X:X,tableau!$B138),"")</f>
        <v/>
      </c>
      <c r="I138" s="10" t="str">
        <f>IFERROR(SMALL(Bdd!Y:Y,tableau!$B138),"")</f>
        <v/>
      </c>
    </row>
    <row r="139" spans="2:9" x14ac:dyDescent="0.25">
      <c r="B139">
        <v>134</v>
      </c>
      <c r="C139" s="10" t="str">
        <f>IFERROR(SMALL(Bdd!S:S,tableau!$B139),"")</f>
        <v/>
      </c>
      <c r="D139" s="10" t="str">
        <f>IFERROR(SMALL(Bdd!T:T,tableau!$B139),"")</f>
        <v/>
      </c>
      <c r="E139" s="10" t="str">
        <f>IFERROR(SMALL(Bdd!U:U,tableau!$B139),"")</f>
        <v/>
      </c>
      <c r="F139" s="10" t="str">
        <f>IFERROR(SMALL(Bdd!V:V,tableau!$B139),"")</f>
        <v/>
      </c>
      <c r="G139" s="10" t="str">
        <f>IFERROR(SMALL(Bdd!W:W,tableau!$B139),"")</f>
        <v/>
      </c>
      <c r="H139" s="10" t="str">
        <f>IFERROR(SMALL(Bdd!X:X,tableau!$B139),"")</f>
        <v/>
      </c>
      <c r="I139" s="10" t="str">
        <f>IFERROR(SMALL(Bdd!Y:Y,tableau!$B139),"")</f>
        <v/>
      </c>
    </row>
    <row r="140" spans="2:9" x14ac:dyDescent="0.25">
      <c r="B140">
        <v>135</v>
      </c>
      <c r="C140" s="10" t="str">
        <f>IFERROR(SMALL(Bdd!S:S,tableau!$B140),"")</f>
        <v/>
      </c>
      <c r="D140" s="10" t="str">
        <f>IFERROR(SMALL(Bdd!T:T,tableau!$B140),"")</f>
        <v/>
      </c>
      <c r="E140" s="10" t="str">
        <f>IFERROR(SMALL(Bdd!U:U,tableau!$B140),"")</f>
        <v/>
      </c>
      <c r="F140" s="10" t="str">
        <f>IFERROR(SMALL(Bdd!V:V,tableau!$B140),"")</f>
        <v/>
      </c>
      <c r="G140" s="10" t="str">
        <f>IFERROR(SMALL(Bdd!W:W,tableau!$B140),"")</f>
        <v/>
      </c>
      <c r="H140" s="10" t="str">
        <f>IFERROR(SMALL(Bdd!X:X,tableau!$B140),"")</f>
        <v/>
      </c>
      <c r="I140" s="10" t="str">
        <f>IFERROR(SMALL(Bdd!Y:Y,tableau!$B140),"")</f>
        <v/>
      </c>
    </row>
    <row r="141" spans="2:9" x14ac:dyDescent="0.25">
      <c r="B141">
        <v>136</v>
      </c>
      <c r="C141" s="10" t="str">
        <f>IFERROR(SMALL(Bdd!S:S,tableau!$B141),"")</f>
        <v/>
      </c>
      <c r="D141" s="10" t="str">
        <f>IFERROR(SMALL(Bdd!T:T,tableau!$B141),"")</f>
        <v/>
      </c>
      <c r="E141" s="10" t="str">
        <f>IFERROR(SMALL(Bdd!U:U,tableau!$B141),"")</f>
        <v/>
      </c>
      <c r="F141" s="10" t="str">
        <f>IFERROR(SMALL(Bdd!V:V,tableau!$B141),"")</f>
        <v/>
      </c>
      <c r="G141" s="10" t="str">
        <f>IFERROR(SMALL(Bdd!W:W,tableau!$B141),"")</f>
        <v/>
      </c>
      <c r="H141" s="10" t="str">
        <f>IFERROR(SMALL(Bdd!X:X,tableau!$B141),"")</f>
        <v/>
      </c>
      <c r="I141" s="10" t="str">
        <f>IFERROR(SMALL(Bdd!Y:Y,tableau!$B141),"")</f>
        <v/>
      </c>
    </row>
    <row r="142" spans="2:9" x14ac:dyDescent="0.25">
      <c r="B142">
        <v>137</v>
      </c>
      <c r="C142" s="10" t="str">
        <f>IFERROR(SMALL(Bdd!S:S,tableau!$B142),"")</f>
        <v/>
      </c>
      <c r="D142" s="10" t="str">
        <f>IFERROR(SMALL(Bdd!T:T,tableau!$B142),"")</f>
        <v/>
      </c>
      <c r="E142" s="10" t="str">
        <f>IFERROR(SMALL(Bdd!U:U,tableau!$B142),"")</f>
        <v/>
      </c>
      <c r="F142" s="10" t="str">
        <f>IFERROR(SMALL(Bdd!V:V,tableau!$B142),"")</f>
        <v/>
      </c>
      <c r="G142" s="10" t="str">
        <f>IFERROR(SMALL(Bdd!W:W,tableau!$B142),"")</f>
        <v/>
      </c>
      <c r="H142" s="10" t="str">
        <f>IFERROR(SMALL(Bdd!X:X,tableau!$B142),"")</f>
        <v/>
      </c>
      <c r="I142" s="10" t="str">
        <f>IFERROR(SMALL(Bdd!Y:Y,tableau!$B142),"")</f>
        <v/>
      </c>
    </row>
    <row r="143" spans="2:9" x14ac:dyDescent="0.25">
      <c r="B143">
        <v>138</v>
      </c>
      <c r="C143" s="10" t="str">
        <f>IFERROR(SMALL(Bdd!S:S,tableau!$B143),"")</f>
        <v/>
      </c>
      <c r="D143" s="10" t="str">
        <f>IFERROR(SMALL(Bdd!T:T,tableau!$B143),"")</f>
        <v/>
      </c>
      <c r="E143" s="10" t="str">
        <f>IFERROR(SMALL(Bdd!U:U,tableau!$B143),"")</f>
        <v/>
      </c>
      <c r="F143" s="10" t="str">
        <f>IFERROR(SMALL(Bdd!V:V,tableau!$B143),"")</f>
        <v/>
      </c>
      <c r="G143" s="10" t="str">
        <f>IFERROR(SMALL(Bdd!W:W,tableau!$B143),"")</f>
        <v/>
      </c>
      <c r="H143" s="10" t="str">
        <f>IFERROR(SMALL(Bdd!X:X,tableau!$B143),"")</f>
        <v/>
      </c>
      <c r="I143" s="10" t="str">
        <f>IFERROR(SMALL(Bdd!Y:Y,tableau!$B143),"")</f>
        <v/>
      </c>
    </row>
    <row r="144" spans="2:9" x14ac:dyDescent="0.25">
      <c r="B144">
        <v>139</v>
      </c>
      <c r="C144" s="10" t="str">
        <f>IFERROR(SMALL(Bdd!S:S,tableau!$B144),"")</f>
        <v/>
      </c>
      <c r="D144" s="10" t="str">
        <f>IFERROR(SMALL(Bdd!T:T,tableau!$B144),"")</f>
        <v/>
      </c>
      <c r="E144" s="10" t="str">
        <f>IFERROR(SMALL(Bdd!U:U,tableau!$B144),"")</f>
        <v/>
      </c>
      <c r="F144" s="10" t="str">
        <f>IFERROR(SMALL(Bdd!V:V,tableau!$B144),"")</f>
        <v/>
      </c>
      <c r="G144" s="10" t="str">
        <f>IFERROR(SMALL(Bdd!W:W,tableau!$B144),"")</f>
        <v/>
      </c>
      <c r="H144" s="10" t="str">
        <f>IFERROR(SMALL(Bdd!X:X,tableau!$B144),"")</f>
        <v/>
      </c>
      <c r="I144" s="10" t="str">
        <f>IFERROR(SMALL(Bdd!Y:Y,tableau!$B144),"")</f>
        <v/>
      </c>
    </row>
    <row r="145" spans="2:9" x14ac:dyDescent="0.25">
      <c r="B145">
        <v>140</v>
      </c>
      <c r="C145" s="10" t="str">
        <f>IFERROR(SMALL(Bdd!S:S,tableau!$B145),"")</f>
        <v/>
      </c>
      <c r="D145" s="10" t="str">
        <f>IFERROR(SMALL(Bdd!T:T,tableau!$B145),"")</f>
        <v/>
      </c>
      <c r="E145" s="10" t="str">
        <f>IFERROR(SMALL(Bdd!U:U,tableau!$B145),"")</f>
        <v/>
      </c>
      <c r="F145" s="10" t="str">
        <f>IFERROR(SMALL(Bdd!V:V,tableau!$B145),"")</f>
        <v/>
      </c>
      <c r="G145" s="10" t="str">
        <f>IFERROR(SMALL(Bdd!W:W,tableau!$B145),"")</f>
        <v/>
      </c>
      <c r="H145" s="10" t="str">
        <f>IFERROR(SMALL(Bdd!X:X,tableau!$B145),"")</f>
        <v/>
      </c>
      <c r="I145" s="10" t="str">
        <f>IFERROR(SMALL(Bdd!Y:Y,tableau!$B145),"")</f>
        <v/>
      </c>
    </row>
    <row r="146" spans="2:9" x14ac:dyDescent="0.25">
      <c r="B146">
        <v>141</v>
      </c>
      <c r="C146" s="10" t="str">
        <f>IFERROR(SMALL(Bdd!S:S,tableau!$B146),"")</f>
        <v/>
      </c>
      <c r="D146" s="10" t="str">
        <f>IFERROR(SMALL(Bdd!T:T,tableau!$B146),"")</f>
        <v/>
      </c>
      <c r="E146" s="10" t="str">
        <f>IFERROR(SMALL(Bdd!U:U,tableau!$B146),"")</f>
        <v/>
      </c>
      <c r="F146" s="10" t="str">
        <f>IFERROR(SMALL(Bdd!V:V,tableau!$B146),"")</f>
        <v/>
      </c>
      <c r="G146" s="10" t="str">
        <f>IFERROR(SMALL(Bdd!W:W,tableau!$B146),"")</f>
        <v/>
      </c>
      <c r="H146" s="10" t="str">
        <f>IFERROR(SMALL(Bdd!X:X,tableau!$B146),"")</f>
        <v/>
      </c>
      <c r="I146" s="10" t="str">
        <f>IFERROR(SMALL(Bdd!Y:Y,tableau!$B146),"")</f>
        <v/>
      </c>
    </row>
    <row r="147" spans="2:9" x14ac:dyDescent="0.25">
      <c r="B147">
        <v>142</v>
      </c>
      <c r="C147" s="10" t="str">
        <f>IFERROR(SMALL(Bdd!S:S,tableau!$B147),"")</f>
        <v/>
      </c>
      <c r="D147" s="10" t="str">
        <f>IFERROR(SMALL(Bdd!T:T,tableau!$B147),"")</f>
        <v/>
      </c>
      <c r="E147" s="10" t="str">
        <f>IFERROR(SMALL(Bdd!U:U,tableau!$B147),"")</f>
        <v/>
      </c>
      <c r="F147" s="10" t="str">
        <f>IFERROR(SMALL(Bdd!V:V,tableau!$B147),"")</f>
        <v/>
      </c>
      <c r="G147" s="10" t="str">
        <f>IFERROR(SMALL(Bdd!W:W,tableau!$B147),"")</f>
        <v/>
      </c>
      <c r="H147" s="10" t="str">
        <f>IFERROR(SMALL(Bdd!X:X,tableau!$B147),"")</f>
        <v/>
      </c>
      <c r="I147" s="10" t="str">
        <f>IFERROR(SMALL(Bdd!Y:Y,tableau!$B147),"")</f>
        <v/>
      </c>
    </row>
    <row r="148" spans="2:9" x14ac:dyDescent="0.25">
      <c r="B148">
        <v>143</v>
      </c>
      <c r="C148" s="10" t="str">
        <f>IFERROR(SMALL(Bdd!S:S,tableau!$B148),"")</f>
        <v/>
      </c>
      <c r="D148" s="10" t="str">
        <f>IFERROR(SMALL(Bdd!T:T,tableau!$B148),"")</f>
        <v/>
      </c>
      <c r="E148" s="10" t="str">
        <f>IFERROR(SMALL(Bdd!U:U,tableau!$B148),"")</f>
        <v/>
      </c>
      <c r="F148" s="10" t="str">
        <f>IFERROR(SMALL(Bdd!V:V,tableau!$B148),"")</f>
        <v/>
      </c>
      <c r="G148" s="10" t="str">
        <f>IFERROR(SMALL(Bdd!W:W,tableau!$B148),"")</f>
        <v/>
      </c>
      <c r="H148" s="10" t="str">
        <f>IFERROR(SMALL(Bdd!X:X,tableau!$B148),"")</f>
        <v/>
      </c>
      <c r="I148" s="10" t="str">
        <f>IFERROR(SMALL(Bdd!Y:Y,tableau!$B148),"")</f>
        <v/>
      </c>
    </row>
    <row r="149" spans="2:9" x14ac:dyDescent="0.25">
      <c r="B149">
        <v>144</v>
      </c>
      <c r="C149" s="10" t="str">
        <f>IFERROR(SMALL(Bdd!S:S,tableau!$B149),"")</f>
        <v/>
      </c>
      <c r="D149" s="10" t="str">
        <f>IFERROR(SMALL(Bdd!T:T,tableau!$B149),"")</f>
        <v/>
      </c>
      <c r="E149" s="10" t="str">
        <f>IFERROR(SMALL(Bdd!U:U,tableau!$B149),"")</f>
        <v/>
      </c>
      <c r="F149" s="10" t="str">
        <f>IFERROR(SMALL(Bdd!V:V,tableau!$B149),"")</f>
        <v/>
      </c>
      <c r="G149" s="10" t="str">
        <f>IFERROR(SMALL(Bdd!W:W,tableau!$B149),"")</f>
        <v/>
      </c>
      <c r="H149" s="10" t="str">
        <f>IFERROR(SMALL(Bdd!X:X,tableau!$B149),"")</f>
        <v/>
      </c>
      <c r="I149" s="10" t="str">
        <f>IFERROR(SMALL(Bdd!Y:Y,tableau!$B149),"")</f>
        <v/>
      </c>
    </row>
    <row r="150" spans="2:9" x14ac:dyDescent="0.25">
      <c r="B150">
        <v>145</v>
      </c>
      <c r="C150" s="10" t="str">
        <f>IFERROR(SMALL(Bdd!S:S,tableau!$B150),"")</f>
        <v/>
      </c>
      <c r="D150" s="10" t="str">
        <f>IFERROR(SMALL(Bdd!T:T,tableau!$B150),"")</f>
        <v/>
      </c>
      <c r="E150" s="10" t="str">
        <f>IFERROR(SMALL(Bdd!U:U,tableau!$B150),"")</f>
        <v/>
      </c>
      <c r="F150" s="10" t="str">
        <f>IFERROR(SMALL(Bdd!V:V,tableau!$B150),"")</f>
        <v/>
      </c>
      <c r="G150" s="10" t="str">
        <f>IFERROR(SMALL(Bdd!W:W,tableau!$B150),"")</f>
        <v/>
      </c>
      <c r="H150" s="10" t="str">
        <f>IFERROR(SMALL(Bdd!X:X,tableau!$B150),"")</f>
        <v/>
      </c>
      <c r="I150" s="10" t="str">
        <f>IFERROR(SMALL(Bdd!Y:Y,tableau!$B150),"")</f>
        <v/>
      </c>
    </row>
    <row r="151" spans="2:9" x14ac:dyDescent="0.25">
      <c r="B151">
        <v>146</v>
      </c>
      <c r="C151" s="10" t="str">
        <f>IFERROR(SMALL(Bdd!S:S,tableau!$B151),"")</f>
        <v/>
      </c>
      <c r="D151" s="10" t="str">
        <f>IFERROR(SMALL(Bdd!T:T,tableau!$B151),"")</f>
        <v/>
      </c>
      <c r="E151" s="10" t="str">
        <f>IFERROR(SMALL(Bdd!U:U,tableau!$B151),"")</f>
        <v/>
      </c>
      <c r="F151" s="10" t="str">
        <f>IFERROR(SMALL(Bdd!V:V,tableau!$B151),"")</f>
        <v/>
      </c>
      <c r="G151" s="10" t="str">
        <f>IFERROR(SMALL(Bdd!W:W,tableau!$B151),"")</f>
        <v/>
      </c>
      <c r="H151" s="10" t="str">
        <f>IFERROR(SMALL(Bdd!X:X,tableau!$B151),"")</f>
        <v/>
      </c>
      <c r="I151" s="10" t="str">
        <f>IFERROR(SMALL(Bdd!Y:Y,tableau!$B151),"")</f>
        <v/>
      </c>
    </row>
    <row r="152" spans="2:9" x14ac:dyDescent="0.25">
      <c r="B152">
        <v>147</v>
      </c>
      <c r="C152" s="10" t="str">
        <f>IFERROR(SMALL(Bdd!S:S,tableau!$B152),"")</f>
        <v/>
      </c>
      <c r="D152" s="10" t="str">
        <f>IFERROR(SMALL(Bdd!T:T,tableau!$B152),"")</f>
        <v/>
      </c>
      <c r="E152" s="10" t="str">
        <f>IFERROR(SMALL(Bdd!U:U,tableau!$B152),"")</f>
        <v/>
      </c>
      <c r="F152" s="10" t="str">
        <f>IFERROR(SMALL(Bdd!V:V,tableau!$B152),"")</f>
        <v/>
      </c>
      <c r="G152" s="10" t="str">
        <f>IFERROR(SMALL(Bdd!W:W,tableau!$B152),"")</f>
        <v/>
      </c>
      <c r="H152" s="10" t="str">
        <f>IFERROR(SMALL(Bdd!X:X,tableau!$B152),"")</f>
        <v/>
      </c>
      <c r="I152" s="10" t="str">
        <f>IFERROR(SMALL(Bdd!Y:Y,tableau!$B152),"")</f>
        <v/>
      </c>
    </row>
    <row r="153" spans="2:9" x14ac:dyDescent="0.25">
      <c r="B153">
        <v>148</v>
      </c>
      <c r="C153" s="10" t="str">
        <f>IFERROR(SMALL(Bdd!S:S,tableau!$B153),"")</f>
        <v/>
      </c>
      <c r="D153" s="10" t="str">
        <f>IFERROR(SMALL(Bdd!T:T,tableau!$B153),"")</f>
        <v/>
      </c>
      <c r="E153" s="10" t="str">
        <f>IFERROR(SMALL(Bdd!U:U,tableau!$B153),"")</f>
        <v/>
      </c>
      <c r="F153" s="10" t="str">
        <f>IFERROR(SMALL(Bdd!V:V,tableau!$B153),"")</f>
        <v/>
      </c>
      <c r="G153" s="10" t="str">
        <f>IFERROR(SMALL(Bdd!W:W,tableau!$B153),"")</f>
        <v/>
      </c>
      <c r="H153" s="10" t="str">
        <f>IFERROR(SMALL(Bdd!X:X,tableau!$B153),"")</f>
        <v/>
      </c>
      <c r="I153" s="10" t="str">
        <f>IFERROR(SMALL(Bdd!Y:Y,tableau!$B153),"")</f>
        <v/>
      </c>
    </row>
    <row r="154" spans="2:9" x14ac:dyDescent="0.25">
      <c r="B154">
        <v>149</v>
      </c>
      <c r="C154" s="10" t="str">
        <f>IFERROR(SMALL(Bdd!S:S,tableau!$B154),"")</f>
        <v/>
      </c>
      <c r="D154" s="10" t="str">
        <f>IFERROR(SMALL(Bdd!T:T,tableau!$B154),"")</f>
        <v/>
      </c>
      <c r="E154" s="10" t="str">
        <f>IFERROR(SMALL(Bdd!U:U,tableau!$B154),"")</f>
        <v/>
      </c>
      <c r="F154" s="10" t="str">
        <f>IFERROR(SMALL(Bdd!V:V,tableau!$B154),"")</f>
        <v/>
      </c>
      <c r="G154" s="10" t="str">
        <f>IFERROR(SMALL(Bdd!W:W,tableau!$B154),"")</f>
        <v/>
      </c>
      <c r="H154" s="10" t="str">
        <f>IFERROR(SMALL(Bdd!X:X,tableau!$B154),"")</f>
        <v/>
      </c>
      <c r="I154" s="10" t="str">
        <f>IFERROR(SMALL(Bdd!Y:Y,tableau!$B154),"")</f>
        <v/>
      </c>
    </row>
    <row r="155" spans="2:9" x14ac:dyDescent="0.25">
      <c r="B155">
        <v>150</v>
      </c>
      <c r="C155" s="10" t="str">
        <f>IFERROR(SMALL(Bdd!S:S,tableau!$B155),"")</f>
        <v/>
      </c>
      <c r="D155" s="10" t="str">
        <f>IFERROR(SMALL(Bdd!T:T,tableau!$B155),"")</f>
        <v/>
      </c>
      <c r="E155" s="10" t="str">
        <f>IFERROR(SMALL(Bdd!U:U,tableau!$B155),"")</f>
        <v/>
      </c>
      <c r="F155" s="10" t="str">
        <f>IFERROR(SMALL(Bdd!V:V,tableau!$B155),"")</f>
        <v/>
      </c>
      <c r="G155" s="10" t="str">
        <f>IFERROR(SMALL(Bdd!W:W,tableau!$B155),"")</f>
        <v/>
      </c>
      <c r="H155" s="10" t="str">
        <f>IFERROR(SMALL(Bdd!X:X,tableau!$B155),"")</f>
        <v/>
      </c>
      <c r="I155" s="10" t="str">
        <f>IFERROR(SMALL(Bdd!Y:Y,tableau!$B155),"")</f>
        <v/>
      </c>
    </row>
    <row r="156" spans="2:9" x14ac:dyDescent="0.25">
      <c r="B156">
        <v>151</v>
      </c>
      <c r="C156" s="10" t="str">
        <f>IFERROR(SMALL(Bdd!S:S,tableau!$B156),"")</f>
        <v/>
      </c>
      <c r="D156" s="10" t="str">
        <f>IFERROR(SMALL(Bdd!T:T,tableau!$B156),"")</f>
        <v/>
      </c>
      <c r="E156" s="10" t="str">
        <f>IFERROR(SMALL(Bdd!U:U,tableau!$B156),"")</f>
        <v/>
      </c>
      <c r="F156" s="10" t="str">
        <f>IFERROR(SMALL(Bdd!V:V,tableau!$B156),"")</f>
        <v/>
      </c>
      <c r="G156" s="10" t="str">
        <f>IFERROR(SMALL(Bdd!W:W,tableau!$B156),"")</f>
        <v/>
      </c>
      <c r="H156" s="10" t="str">
        <f>IFERROR(SMALL(Bdd!X:X,tableau!$B156),"")</f>
        <v/>
      </c>
      <c r="I156" s="10" t="str">
        <f>IFERROR(SMALL(Bdd!Y:Y,tableau!$B156),"")</f>
        <v/>
      </c>
    </row>
    <row r="157" spans="2:9" x14ac:dyDescent="0.25">
      <c r="B157">
        <v>152</v>
      </c>
      <c r="C157" s="10" t="str">
        <f>IFERROR(SMALL(Bdd!S:S,tableau!$B157),"")</f>
        <v/>
      </c>
      <c r="D157" s="10" t="str">
        <f>IFERROR(SMALL(Bdd!T:T,tableau!$B157),"")</f>
        <v/>
      </c>
      <c r="E157" s="10" t="str">
        <f>IFERROR(SMALL(Bdd!U:U,tableau!$B157),"")</f>
        <v/>
      </c>
      <c r="F157" s="10" t="str">
        <f>IFERROR(SMALL(Bdd!V:V,tableau!$B157),"")</f>
        <v/>
      </c>
      <c r="G157" s="10" t="str">
        <f>IFERROR(SMALL(Bdd!W:W,tableau!$B157),"")</f>
        <v/>
      </c>
      <c r="H157" s="10" t="str">
        <f>IFERROR(SMALL(Bdd!X:X,tableau!$B157),"")</f>
        <v/>
      </c>
      <c r="I157" s="10" t="str">
        <f>IFERROR(SMALL(Bdd!Y:Y,tableau!$B157),"")</f>
        <v/>
      </c>
    </row>
    <row r="158" spans="2:9" x14ac:dyDescent="0.25">
      <c r="B158">
        <v>153</v>
      </c>
      <c r="C158" s="10" t="str">
        <f>IFERROR(SMALL(Bdd!S:S,tableau!$B158),"")</f>
        <v/>
      </c>
      <c r="D158" s="10" t="str">
        <f>IFERROR(SMALL(Bdd!T:T,tableau!$B158),"")</f>
        <v/>
      </c>
      <c r="E158" s="10" t="str">
        <f>IFERROR(SMALL(Bdd!U:U,tableau!$B158),"")</f>
        <v/>
      </c>
      <c r="F158" s="10" t="str">
        <f>IFERROR(SMALL(Bdd!V:V,tableau!$B158),"")</f>
        <v/>
      </c>
      <c r="G158" s="10" t="str">
        <f>IFERROR(SMALL(Bdd!W:W,tableau!$B158),"")</f>
        <v/>
      </c>
      <c r="H158" s="10" t="str">
        <f>IFERROR(SMALL(Bdd!X:X,tableau!$B158),"")</f>
        <v/>
      </c>
      <c r="I158" s="10" t="str">
        <f>IFERROR(SMALL(Bdd!Y:Y,tableau!$B158),"")</f>
        <v/>
      </c>
    </row>
    <row r="159" spans="2:9" x14ac:dyDescent="0.25">
      <c r="B159">
        <v>154</v>
      </c>
      <c r="C159" s="10" t="str">
        <f>IFERROR(SMALL(Bdd!S:S,tableau!$B159),"")</f>
        <v/>
      </c>
      <c r="D159" s="10" t="str">
        <f>IFERROR(SMALL(Bdd!T:T,tableau!$B159),"")</f>
        <v/>
      </c>
      <c r="E159" s="10" t="str">
        <f>IFERROR(SMALL(Bdd!U:U,tableau!$B159),"")</f>
        <v/>
      </c>
      <c r="F159" s="10" t="str">
        <f>IFERROR(SMALL(Bdd!V:V,tableau!$B159),"")</f>
        <v/>
      </c>
      <c r="G159" s="10" t="str">
        <f>IFERROR(SMALL(Bdd!W:W,tableau!$B159),"")</f>
        <v/>
      </c>
      <c r="H159" s="10" t="str">
        <f>IFERROR(SMALL(Bdd!X:X,tableau!$B159),"")</f>
        <v/>
      </c>
      <c r="I159" s="10" t="str">
        <f>IFERROR(SMALL(Bdd!Y:Y,tableau!$B159),"")</f>
        <v/>
      </c>
    </row>
    <row r="160" spans="2:9" x14ac:dyDescent="0.25">
      <c r="B160">
        <v>155</v>
      </c>
      <c r="C160" s="10" t="str">
        <f>IFERROR(SMALL(Bdd!S:S,tableau!$B160),"")</f>
        <v/>
      </c>
      <c r="D160" s="10" t="str">
        <f>IFERROR(SMALL(Bdd!T:T,tableau!$B160),"")</f>
        <v/>
      </c>
      <c r="E160" s="10" t="str">
        <f>IFERROR(SMALL(Bdd!U:U,tableau!$B160),"")</f>
        <v/>
      </c>
      <c r="F160" s="10" t="str">
        <f>IFERROR(SMALL(Bdd!V:V,tableau!$B160),"")</f>
        <v/>
      </c>
      <c r="G160" s="10" t="str">
        <f>IFERROR(SMALL(Bdd!W:W,tableau!$B160),"")</f>
        <v/>
      </c>
      <c r="H160" s="10" t="str">
        <f>IFERROR(SMALL(Bdd!X:X,tableau!$B160),"")</f>
        <v/>
      </c>
      <c r="I160" s="10" t="str">
        <f>IFERROR(SMALL(Bdd!Y:Y,tableau!$B160),"")</f>
        <v/>
      </c>
    </row>
    <row r="161" spans="2:9" x14ac:dyDescent="0.25">
      <c r="B161">
        <v>156</v>
      </c>
      <c r="C161" s="10" t="str">
        <f>IFERROR(SMALL(Bdd!S:S,tableau!$B161),"")</f>
        <v/>
      </c>
      <c r="D161" s="10" t="str">
        <f>IFERROR(SMALL(Bdd!T:T,tableau!$B161),"")</f>
        <v/>
      </c>
      <c r="E161" s="10" t="str">
        <f>IFERROR(SMALL(Bdd!U:U,tableau!$B161),"")</f>
        <v/>
      </c>
      <c r="F161" s="10" t="str">
        <f>IFERROR(SMALL(Bdd!V:V,tableau!$B161),"")</f>
        <v/>
      </c>
      <c r="G161" s="10" t="str">
        <f>IFERROR(SMALL(Bdd!W:W,tableau!$B161),"")</f>
        <v/>
      </c>
      <c r="H161" s="10" t="str">
        <f>IFERROR(SMALL(Bdd!X:X,tableau!$B161),"")</f>
        <v/>
      </c>
      <c r="I161" s="10" t="str">
        <f>IFERROR(SMALL(Bdd!Y:Y,tableau!$B161),"")</f>
        <v/>
      </c>
    </row>
    <row r="162" spans="2:9" x14ac:dyDescent="0.25">
      <c r="B162">
        <v>157</v>
      </c>
      <c r="C162" s="10" t="str">
        <f>IFERROR(SMALL(Bdd!S:S,tableau!$B162),"")</f>
        <v/>
      </c>
      <c r="D162" s="10" t="str">
        <f>IFERROR(SMALL(Bdd!T:T,tableau!$B162),"")</f>
        <v/>
      </c>
      <c r="E162" s="10" t="str">
        <f>IFERROR(SMALL(Bdd!U:U,tableau!$B162),"")</f>
        <v/>
      </c>
      <c r="F162" s="10" t="str">
        <f>IFERROR(SMALL(Bdd!V:V,tableau!$B162),"")</f>
        <v/>
      </c>
      <c r="G162" s="10" t="str">
        <f>IFERROR(SMALL(Bdd!W:W,tableau!$B162),"")</f>
        <v/>
      </c>
      <c r="H162" s="10" t="str">
        <f>IFERROR(SMALL(Bdd!X:X,tableau!$B162),"")</f>
        <v/>
      </c>
      <c r="I162" s="10" t="str">
        <f>IFERROR(SMALL(Bdd!Y:Y,tableau!$B162),"")</f>
        <v/>
      </c>
    </row>
    <row r="163" spans="2:9" x14ac:dyDescent="0.25">
      <c r="B163">
        <v>158</v>
      </c>
      <c r="C163" s="10" t="str">
        <f>IFERROR(SMALL(Bdd!S:S,tableau!$B163),"")</f>
        <v/>
      </c>
      <c r="D163" s="10" t="str">
        <f>IFERROR(SMALL(Bdd!T:T,tableau!$B163),"")</f>
        <v/>
      </c>
      <c r="E163" s="10" t="str">
        <f>IFERROR(SMALL(Bdd!U:U,tableau!$B163),"")</f>
        <v/>
      </c>
      <c r="F163" s="10" t="str">
        <f>IFERROR(SMALL(Bdd!V:V,tableau!$B163),"")</f>
        <v/>
      </c>
      <c r="G163" s="10" t="str">
        <f>IFERROR(SMALL(Bdd!W:W,tableau!$B163),"")</f>
        <v/>
      </c>
      <c r="H163" s="10" t="str">
        <f>IFERROR(SMALL(Bdd!X:X,tableau!$B163),"")</f>
        <v/>
      </c>
      <c r="I163" s="10" t="str">
        <f>IFERROR(SMALL(Bdd!Y:Y,tableau!$B163),"")</f>
        <v/>
      </c>
    </row>
    <row r="164" spans="2:9" x14ac:dyDescent="0.25">
      <c r="B164">
        <v>159</v>
      </c>
      <c r="C164" s="10" t="str">
        <f>IFERROR(SMALL(Bdd!S:S,tableau!$B164),"")</f>
        <v/>
      </c>
      <c r="D164" s="10" t="str">
        <f>IFERROR(SMALL(Bdd!T:T,tableau!$B164),"")</f>
        <v/>
      </c>
      <c r="E164" s="10" t="str">
        <f>IFERROR(SMALL(Bdd!U:U,tableau!$B164),"")</f>
        <v/>
      </c>
      <c r="F164" s="10" t="str">
        <f>IFERROR(SMALL(Bdd!V:V,tableau!$B164),"")</f>
        <v/>
      </c>
      <c r="G164" s="10" t="str">
        <f>IFERROR(SMALL(Bdd!W:W,tableau!$B164),"")</f>
        <v/>
      </c>
      <c r="H164" s="10" t="str">
        <f>IFERROR(SMALL(Bdd!X:X,tableau!$B164),"")</f>
        <v/>
      </c>
      <c r="I164" s="10" t="str">
        <f>IFERROR(SMALL(Bdd!Y:Y,tableau!$B164),"")</f>
        <v/>
      </c>
    </row>
    <row r="165" spans="2:9" x14ac:dyDescent="0.25">
      <c r="B165">
        <v>160</v>
      </c>
      <c r="C165" s="10" t="str">
        <f>IFERROR(SMALL(Bdd!S:S,tableau!$B165),"")</f>
        <v/>
      </c>
      <c r="D165" s="10" t="str">
        <f>IFERROR(SMALL(Bdd!T:T,tableau!$B165),"")</f>
        <v/>
      </c>
      <c r="E165" s="10" t="str">
        <f>IFERROR(SMALL(Bdd!U:U,tableau!$B165),"")</f>
        <v/>
      </c>
      <c r="F165" s="10" t="str">
        <f>IFERROR(SMALL(Bdd!V:V,tableau!$B165),"")</f>
        <v/>
      </c>
      <c r="G165" s="10" t="str">
        <f>IFERROR(SMALL(Bdd!W:W,tableau!$B165),"")</f>
        <v/>
      </c>
      <c r="H165" s="10" t="str">
        <f>IFERROR(SMALL(Bdd!X:X,tableau!$B165),"")</f>
        <v/>
      </c>
      <c r="I165" s="10" t="str">
        <f>IFERROR(SMALL(Bdd!Y:Y,tableau!$B165),"")</f>
        <v/>
      </c>
    </row>
    <row r="166" spans="2:9" x14ac:dyDescent="0.25">
      <c r="B166">
        <v>161</v>
      </c>
      <c r="C166" s="10" t="str">
        <f>IFERROR(SMALL(Bdd!S:S,tableau!$B166),"")</f>
        <v/>
      </c>
      <c r="D166" s="10" t="str">
        <f>IFERROR(SMALL(Bdd!T:T,tableau!$B166),"")</f>
        <v/>
      </c>
      <c r="E166" s="10" t="str">
        <f>IFERROR(SMALL(Bdd!U:U,tableau!$B166),"")</f>
        <v/>
      </c>
      <c r="F166" s="10" t="str">
        <f>IFERROR(SMALL(Bdd!V:V,tableau!$B166),"")</f>
        <v/>
      </c>
      <c r="G166" s="10" t="str">
        <f>IFERROR(SMALL(Bdd!W:W,tableau!$B166),"")</f>
        <v/>
      </c>
      <c r="H166" s="10" t="str">
        <f>IFERROR(SMALL(Bdd!X:X,tableau!$B166),"")</f>
        <v/>
      </c>
      <c r="I166" s="10" t="str">
        <f>IFERROR(SMALL(Bdd!Y:Y,tableau!$B166),"")</f>
        <v/>
      </c>
    </row>
    <row r="167" spans="2:9" x14ac:dyDescent="0.25">
      <c r="B167">
        <v>162</v>
      </c>
      <c r="C167" s="10" t="str">
        <f>IFERROR(SMALL(Bdd!S:S,tableau!$B167),"")</f>
        <v/>
      </c>
      <c r="D167" s="10" t="str">
        <f>IFERROR(SMALL(Bdd!T:T,tableau!$B167),"")</f>
        <v/>
      </c>
      <c r="E167" s="10" t="str">
        <f>IFERROR(SMALL(Bdd!U:U,tableau!$B167),"")</f>
        <v/>
      </c>
      <c r="F167" s="10" t="str">
        <f>IFERROR(SMALL(Bdd!V:V,tableau!$B167),"")</f>
        <v/>
      </c>
      <c r="G167" s="10" t="str">
        <f>IFERROR(SMALL(Bdd!W:W,tableau!$B167),"")</f>
        <v/>
      </c>
      <c r="H167" s="10" t="str">
        <f>IFERROR(SMALL(Bdd!X:X,tableau!$B167),"")</f>
        <v/>
      </c>
      <c r="I167" s="10" t="str">
        <f>IFERROR(SMALL(Bdd!Y:Y,tableau!$B167),"")</f>
        <v/>
      </c>
    </row>
    <row r="168" spans="2:9" x14ac:dyDescent="0.25">
      <c r="B168">
        <v>163</v>
      </c>
      <c r="C168" s="10" t="str">
        <f>IFERROR(SMALL(Bdd!S:S,tableau!$B168),"")</f>
        <v/>
      </c>
      <c r="D168" s="10" t="str">
        <f>IFERROR(SMALL(Bdd!T:T,tableau!$B168),"")</f>
        <v/>
      </c>
      <c r="E168" s="10" t="str">
        <f>IFERROR(SMALL(Bdd!U:U,tableau!$B168),"")</f>
        <v/>
      </c>
      <c r="F168" s="10" t="str">
        <f>IFERROR(SMALL(Bdd!V:V,tableau!$B168),"")</f>
        <v/>
      </c>
      <c r="G168" s="10" t="str">
        <f>IFERROR(SMALL(Bdd!W:W,tableau!$B168),"")</f>
        <v/>
      </c>
      <c r="H168" s="10" t="str">
        <f>IFERROR(SMALL(Bdd!X:X,tableau!$B168),"")</f>
        <v/>
      </c>
      <c r="I168" s="10" t="str">
        <f>IFERROR(SMALL(Bdd!Y:Y,tableau!$B168),"")</f>
        <v/>
      </c>
    </row>
    <row r="169" spans="2:9" x14ac:dyDescent="0.25">
      <c r="B169">
        <v>164</v>
      </c>
      <c r="C169" s="10" t="str">
        <f>IFERROR(SMALL(Bdd!S:S,tableau!$B169),"")</f>
        <v/>
      </c>
      <c r="D169" s="10" t="str">
        <f>IFERROR(SMALL(Bdd!T:T,tableau!$B169),"")</f>
        <v/>
      </c>
      <c r="E169" s="10" t="str">
        <f>IFERROR(SMALL(Bdd!U:U,tableau!$B169),"")</f>
        <v/>
      </c>
      <c r="F169" s="10" t="str">
        <f>IFERROR(SMALL(Bdd!V:V,tableau!$B169),"")</f>
        <v/>
      </c>
      <c r="G169" s="10" t="str">
        <f>IFERROR(SMALL(Bdd!W:W,tableau!$B169),"")</f>
        <v/>
      </c>
      <c r="H169" s="10" t="str">
        <f>IFERROR(SMALL(Bdd!X:X,tableau!$B169),"")</f>
        <v/>
      </c>
      <c r="I169" s="10" t="str">
        <f>IFERROR(SMALL(Bdd!Y:Y,tableau!$B169),"")</f>
        <v/>
      </c>
    </row>
    <row r="170" spans="2:9" x14ac:dyDescent="0.25">
      <c r="B170">
        <v>165</v>
      </c>
      <c r="C170" s="10" t="str">
        <f>IFERROR(SMALL(Bdd!S:S,tableau!$B170),"")</f>
        <v/>
      </c>
      <c r="D170" s="10" t="str">
        <f>IFERROR(SMALL(Bdd!T:T,tableau!$B170),"")</f>
        <v/>
      </c>
      <c r="E170" s="10" t="str">
        <f>IFERROR(SMALL(Bdd!U:U,tableau!$B170),"")</f>
        <v/>
      </c>
      <c r="F170" s="10" t="str">
        <f>IFERROR(SMALL(Bdd!V:V,tableau!$B170),"")</f>
        <v/>
      </c>
      <c r="G170" s="10" t="str">
        <f>IFERROR(SMALL(Bdd!W:W,tableau!$B170),"")</f>
        <v/>
      </c>
      <c r="H170" s="10" t="str">
        <f>IFERROR(SMALL(Bdd!X:X,tableau!$B170),"")</f>
        <v/>
      </c>
      <c r="I170" s="10" t="str">
        <f>IFERROR(SMALL(Bdd!Y:Y,tableau!$B170),"")</f>
        <v/>
      </c>
    </row>
    <row r="171" spans="2:9" x14ac:dyDescent="0.25">
      <c r="B171">
        <v>166</v>
      </c>
      <c r="C171" s="10" t="str">
        <f>IFERROR(SMALL(Bdd!S:S,tableau!$B171),"")</f>
        <v/>
      </c>
      <c r="D171" s="10" t="str">
        <f>IFERROR(SMALL(Bdd!T:T,tableau!$B171),"")</f>
        <v/>
      </c>
      <c r="E171" s="10" t="str">
        <f>IFERROR(SMALL(Bdd!U:U,tableau!$B171),"")</f>
        <v/>
      </c>
      <c r="F171" s="10" t="str">
        <f>IFERROR(SMALL(Bdd!V:V,tableau!$B171),"")</f>
        <v/>
      </c>
      <c r="G171" s="10" t="str">
        <f>IFERROR(SMALL(Bdd!W:W,tableau!$B171),"")</f>
        <v/>
      </c>
      <c r="H171" s="10" t="str">
        <f>IFERROR(SMALL(Bdd!X:X,tableau!$B171),"")</f>
        <v/>
      </c>
      <c r="I171" s="10" t="str">
        <f>IFERROR(SMALL(Bdd!Y:Y,tableau!$B171),"")</f>
        <v/>
      </c>
    </row>
    <row r="172" spans="2:9" x14ac:dyDescent="0.25">
      <c r="B172">
        <v>167</v>
      </c>
      <c r="C172" s="10" t="str">
        <f>IFERROR(SMALL(Bdd!S:S,tableau!$B172),"")</f>
        <v/>
      </c>
      <c r="D172" s="10" t="str">
        <f>IFERROR(SMALL(Bdd!T:T,tableau!$B172),"")</f>
        <v/>
      </c>
      <c r="E172" s="10" t="str">
        <f>IFERROR(SMALL(Bdd!U:U,tableau!$B172),"")</f>
        <v/>
      </c>
      <c r="F172" s="10" t="str">
        <f>IFERROR(SMALL(Bdd!V:V,tableau!$B172),"")</f>
        <v/>
      </c>
      <c r="G172" s="10" t="str">
        <f>IFERROR(SMALL(Bdd!W:W,tableau!$B172),"")</f>
        <v/>
      </c>
      <c r="H172" s="10" t="str">
        <f>IFERROR(SMALL(Bdd!X:X,tableau!$B172),"")</f>
        <v/>
      </c>
      <c r="I172" s="10" t="str">
        <f>IFERROR(SMALL(Bdd!Y:Y,tableau!$B172),"")</f>
        <v/>
      </c>
    </row>
    <row r="173" spans="2:9" x14ac:dyDescent="0.25">
      <c r="B173">
        <v>168</v>
      </c>
      <c r="C173" s="10" t="str">
        <f>IFERROR(SMALL(Bdd!S:S,tableau!$B173),"")</f>
        <v/>
      </c>
      <c r="D173" s="10" t="str">
        <f>IFERROR(SMALL(Bdd!T:T,tableau!$B173),"")</f>
        <v/>
      </c>
      <c r="E173" s="10" t="str">
        <f>IFERROR(SMALL(Bdd!U:U,tableau!$B173),"")</f>
        <v/>
      </c>
      <c r="F173" s="10" t="str">
        <f>IFERROR(SMALL(Bdd!V:V,tableau!$B173),"")</f>
        <v/>
      </c>
      <c r="G173" s="10" t="str">
        <f>IFERROR(SMALL(Bdd!W:W,tableau!$B173),"")</f>
        <v/>
      </c>
      <c r="H173" s="10" t="str">
        <f>IFERROR(SMALL(Bdd!X:X,tableau!$B173),"")</f>
        <v/>
      </c>
      <c r="I173" s="10" t="str">
        <f>IFERROR(SMALL(Bdd!Y:Y,tableau!$B173),"")</f>
        <v/>
      </c>
    </row>
    <row r="174" spans="2:9" x14ac:dyDescent="0.25">
      <c r="B174">
        <v>169</v>
      </c>
      <c r="C174" s="10" t="str">
        <f>IFERROR(SMALL(Bdd!S:S,tableau!$B174),"")</f>
        <v/>
      </c>
      <c r="D174" s="10" t="str">
        <f>IFERROR(SMALL(Bdd!T:T,tableau!$B174),"")</f>
        <v/>
      </c>
      <c r="E174" s="10" t="str">
        <f>IFERROR(SMALL(Bdd!U:U,tableau!$B174),"")</f>
        <v/>
      </c>
      <c r="F174" s="10" t="str">
        <f>IFERROR(SMALL(Bdd!V:V,tableau!$B174),"")</f>
        <v/>
      </c>
      <c r="G174" s="10" t="str">
        <f>IFERROR(SMALL(Bdd!W:W,tableau!$B174),"")</f>
        <v/>
      </c>
      <c r="H174" s="10" t="str">
        <f>IFERROR(SMALL(Bdd!X:X,tableau!$B174),"")</f>
        <v/>
      </c>
      <c r="I174" s="10" t="str">
        <f>IFERROR(SMALL(Bdd!Y:Y,tableau!$B174),"")</f>
        <v/>
      </c>
    </row>
    <row r="175" spans="2:9" x14ac:dyDescent="0.25">
      <c r="B175">
        <v>170</v>
      </c>
      <c r="C175" s="10" t="str">
        <f>IFERROR(SMALL(Bdd!S:S,tableau!$B175),"")</f>
        <v/>
      </c>
      <c r="D175" s="10" t="str">
        <f>IFERROR(SMALL(Bdd!T:T,tableau!$B175),"")</f>
        <v/>
      </c>
      <c r="E175" s="10" t="str">
        <f>IFERROR(SMALL(Bdd!U:U,tableau!$B175),"")</f>
        <v/>
      </c>
      <c r="F175" s="10" t="str">
        <f>IFERROR(SMALL(Bdd!V:V,tableau!$B175),"")</f>
        <v/>
      </c>
      <c r="G175" s="10" t="str">
        <f>IFERROR(SMALL(Bdd!W:W,tableau!$B175),"")</f>
        <v/>
      </c>
      <c r="H175" s="10" t="str">
        <f>IFERROR(SMALL(Bdd!X:X,tableau!$B175),"")</f>
        <v/>
      </c>
      <c r="I175" s="10" t="str">
        <f>IFERROR(SMALL(Bdd!Y:Y,tableau!$B175),"")</f>
        <v/>
      </c>
    </row>
    <row r="176" spans="2:9" x14ac:dyDescent="0.25">
      <c r="B176">
        <v>171</v>
      </c>
      <c r="C176" s="10" t="str">
        <f>IFERROR(SMALL(Bdd!S:S,tableau!$B176),"")</f>
        <v/>
      </c>
      <c r="D176" s="10" t="str">
        <f>IFERROR(SMALL(Bdd!T:T,tableau!$B176),"")</f>
        <v/>
      </c>
      <c r="E176" s="10" t="str">
        <f>IFERROR(SMALL(Bdd!U:U,tableau!$B176),"")</f>
        <v/>
      </c>
      <c r="F176" s="10" t="str">
        <f>IFERROR(SMALL(Bdd!V:V,tableau!$B176),"")</f>
        <v/>
      </c>
      <c r="G176" s="10" t="str">
        <f>IFERROR(SMALL(Bdd!W:W,tableau!$B176),"")</f>
        <v/>
      </c>
      <c r="H176" s="10" t="str">
        <f>IFERROR(SMALL(Bdd!X:X,tableau!$B176),"")</f>
        <v/>
      </c>
      <c r="I176" s="10" t="str">
        <f>IFERROR(SMALL(Bdd!Y:Y,tableau!$B176),"")</f>
        <v/>
      </c>
    </row>
    <row r="177" spans="2:9" x14ac:dyDescent="0.25">
      <c r="B177">
        <v>172</v>
      </c>
      <c r="C177" s="10" t="str">
        <f>IFERROR(SMALL(Bdd!S:S,tableau!$B177),"")</f>
        <v/>
      </c>
      <c r="D177" s="10" t="str">
        <f>IFERROR(SMALL(Bdd!T:T,tableau!$B177),"")</f>
        <v/>
      </c>
      <c r="E177" s="10" t="str">
        <f>IFERROR(SMALL(Bdd!U:U,tableau!$B177),"")</f>
        <v/>
      </c>
      <c r="F177" s="10" t="str">
        <f>IFERROR(SMALL(Bdd!V:V,tableau!$B177),"")</f>
        <v/>
      </c>
      <c r="G177" s="10" t="str">
        <f>IFERROR(SMALL(Bdd!W:W,tableau!$B177),"")</f>
        <v/>
      </c>
      <c r="H177" s="10" t="str">
        <f>IFERROR(SMALL(Bdd!X:X,tableau!$B177),"")</f>
        <v/>
      </c>
      <c r="I177" s="10" t="str">
        <f>IFERROR(SMALL(Bdd!Y:Y,tableau!$B177),"")</f>
        <v/>
      </c>
    </row>
    <row r="178" spans="2:9" x14ac:dyDescent="0.25">
      <c r="B178">
        <v>173</v>
      </c>
      <c r="C178" s="10" t="str">
        <f>IFERROR(SMALL(Bdd!S:S,tableau!$B178),"")</f>
        <v/>
      </c>
      <c r="D178" s="10" t="str">
        <f>IFERROR(SMALL(Bdd!T:T,tableau!$B178),"")</f>
        <v/>
      </c>
      <c r="E178" s="10" t="str">
        <f>IFERROR(SMALL(Bdd!U:U,tableau!$B178),"")</f>
        <v/>
      </c>
      <c r="F178" s="10" t="str">
        <f>IFERROR(SMALL(Bdd!V:V,tableau!$B178),"")</f>
        <v/>
      </c>
      <c r="G178" s="10" t="str">
        <f>IFERROR(SMALL(Bdd!W:W,tableau!$B178),"")</f>
        <v/>
      </c>
      <c r="H178" s="10" t="str">
        <f>IFERROR(SMALL(Bdd!X:X,tableau!$B178),"")</f>
        <v/>
      </c>
      <c r="I178" s="10" t="str">
        <f>IFERROR(SMALL(Bdd!Y:Y,tableau!$B178),"")</f>
        <v/>
      </c>
    </row>
    <row r="179" spans="2:9" x14ac:dyDescent="0.25">
      <c r="B179">
        <v>174</v>
      </c>
      <c r="C179" s="10" t="str">
        <f>IFERROR(SMALL(Bdd!S:S,tableau!$B179),"")</f>
        <v/>
      </c>
      <c r="D179" s="10" t="str">
        <f>IFERROR(SMALL(Bdd!T:T,tableau!$B179),"")</f>
        <v/>
      </c>
      <c r="E179" s="10" t="str">
        <f>IFERROR(SMALL(Bdd!U:U,tableau!$B179),"")</f>
        <v/>
      </c>
      <c r="F179" s="10" t="str">
        <f>IFERROR(SMALL(Bdd!V:V,tableau!$B179),"")</f>
        <v/>
      </c>
      <c r="G179" s="10" t="str">
        <f>IFERROR(SMALL(Bdd!W:W,tableau!$B179),"")</f>
        <v/>
      </c>
      <c r="H179" s="10" t="str">
        <f>IFERROR(SMALL(Bdd!X:X,tableau!$B179),"")</f>
        <v/>
      </c>
      <c r="I179" s="10" t="str">
        <f>IFERROR(SMALL(Bdd!Y:Y,tableau!$B179),"")</f>
        <v/>
      </c>
    </row>
    <row r="180" spans="2:9" x14ac:dyDescent="0.25">
      <c r="B180">
        <v>175</v>
      </c>
      <c r="C180" s="10" t="str">
        <f>IFERROR(SMALL(Bdd!S:S,tableau!$B180),"")</f>
        <v/>
      </c>
      <c r="D180" s="10" t="str">
        <f>IFERROR(SMALL(Bdd!T:T,tableau!$B180),"")</f>
        <v/>
      </c>
      <c r="E180" s="10" t="str">
        <f>IFERROR(SMALL(Bdd!U:U,tableau!$B180),"")</f>
        <v/>
      </c>
      <c r="F180" s="10" t="str">
        <f>IFERROR(SMALL(Bdd!V:V,tableau!$B180),"")</f>
        <v/>
      </c>
      <c r="G180" s="10" t="str">
        <f>IFERROR(SMALL(Bdd!W:W,tableau!$B180),"")</f>
        <v/>
      </c>
      <c r="H180" s="10" t="str">
        <f>IFERROR(SMALL(Bdd!X:X,tableau!$B180),"")</f>
        <v/>
      </c>
      <c r="I180" s="10" t="str">
        <f>IFERROR(SMALL(Bdd!Y:Y,tableau!$B180),"")</f>
        <v/>
      </c>
    </row>
    <row r="181" spans="2:9" x14ac:dyDescent="0.25">
      <c r="B181">
        <v>176</v>
      </c>
      <c r="C181" s="10" t="str">
        <f>IFERROR(SMALL(Bdd!S:S,tableau!$B181),"")</f>
        <v/>
      </c>
      <c r="D181" s="10" t="str">
        <f>IFERROR(SMALL(Bdd!T:T,tableau!$B181),"")</f>
        <v/>
      </c>
      <c r="E181" s="10" t="str">
        <f>IFERROR(SMALL(Bdd!U:U,tableau!$B181),"")</f>
        <v/>
      </c>
      <c r="F181" s="10" t="str">
        <f>IFERROR(SMALL(Bdd!V:V,tableau!$B181),"")</f>
        <v/>
      </c>
      <c r="G181" s="10" t="str">
        <f>IFERROR(SMALL(Bdd!W:W,tableau!$B181),"")</f>
        <v/>
      </c>
      <c r="H181" s="10" t="str">
        <f>IFERROR(SMALL(Bdd!X:X,tableau!$B181),"")</f>
        <v/>
      </c>
      <c r="I181" s="10" t="str">
        <f>IFERROR(SMALL(Bdd!Y:Y,tableau!$B181),"")</f>
        <v/>
      </c>
    </row>
    <row r="182" spans="2:9" x14ac:dyDescent="0.25">
      <c r="B182">
        <v>177</v>
      </c>
      <c r="C182" s="10" t="str">
        <f>IFERROR(SMALL(Bdd!S:S,tableau!$B182),"")</f>
        <v/>
      </c>
      <c r="D182" s="10" t="str">
        <f>IFERROR(SMALL(Bdd!T:T,tableau!$B182),"")</f>
        <v/>
      </c>
      <c r="E182" s="10" t="str">
        <f>IFERROR(SMALL(Bdd!U:U,tableau!$B182),"")</f>
        <v/>
      </c>
      <c r="F182" s="10" t="str">
        <f>IFERROR(SMALL(Bdd!V:V,tableau!$B182),"")</f>
        <v/>
      </c>
      <c r="G182" s="10" t="str">
        <f>IFERROR(SMALL(Bdd!W:W,tableau!$B182),"")</f>
        <v/>
      </c>
      <c r="H182" s="10" t="str">
        <f>IFERROR(SMALL(Bdd!X:X,tableau!$B182),"")</f>
        <v/>
      </c>
      <c r="I182" s="10" t="str">
        <f>IFERROR(SMALL(Bdd!Y:Y,tableau!$B182),"")</f>
        <v/>
      </c>
    </row>
    <row r="183" spans="2:9" x14ac:dyDescent="0.25">
      <c r="B183">
        <v>178</v>
      </c>
      <c r="C183" s="10" t="str">
        <f>IFERROR(SMALL(Bdd!S:S,tableau!$B183),"")</f>
        <v/>
      </c>
      <c r="D183" s="10" t="str">
        <f>IFERROR(SMALL(Bdd!T:T,tableau!$B183),"")</f>
        <v/>
      </c>
      <c r="E183" s="10" t="str">
        <f>IFERROR(SMALL(Bdd!U:U,tableau!$B183),"")</f>
        <v/>
      </c>
      <c r="F183" s="10" t="str">
        <f>IFERROR(SMALL(Bdd!V:V,tableau!$B183),"")</f>
        <v/>
      </c>
      <c r="G183" s="10" t="str">
        <f>IFERROR(SMALL(Bdd!W:W,tableau!$B183),"")</f>
        <v/>
      </c>
      <c r="H183" s="10" t="str">
        <f>IFERROR(SMALL(Bdd!X:X,tableau!$B183),"")</f>
        <v/>
      </c>
      <c r="I183" s="10" t="str">
        <f>IFERROR(SMALL(Bdd!Y:Y,tableau!$B183),"")</f>
        <v/>
      </c>
    </row>
    <row r="184" spans="2:9" x14ac:dyDescent="0.25">
      <c r="B184">
        <v>179</v>
      </c>
      <c r="C184" s="10" t="str">
        <f>IFERROR(SMALL(Bdd!S:S,tableau!$B184),"")</f>
        <v/>
      </c>
      <c r="D184" s="10" t="str">
        <f>IFERROR(SMALL(Bdd!T:T,tableau!$B184),"")</f>
        <v/>
      </c>
      <c r="E184" s="10" t="str">
        <f>IFERROR(SMALL(Bdd!U:U,tableau!$B184),"")</f>
        <v/>
      </c>
      <c r="F184" s="10" t="str">
        <f>IFERROR(SMALL(Bdd!V:V,tableau!$B184),"")</f>
        <v/>
      </c>
      <c r="G184" s="10" t="str">
        <f>IFERROR(SMALL(Bdd!W:W,tableau!$B184),"")</f>
        <v/>
      </c>
      <c r="H184" s="10" t="str">
        <f>IFERROR(SMALL(Bdd!X:X,tableau!$B184),"")</f>
        <v/>
      </c>
      <c r="I184" s="10" t="str">
        <f>IFERROR(SMALL(Bdd!Y:Y,tableau!$B184),"")</f>
        <v/>
      </c>
    </row>
    <row r="185" spans="2:9" x14ac:dyDescent="0.25">
      <c r="B185">
        <v>180</v>
      </c>
      <c r="C185" s="10" t="str">
        <f>IFERROR(SMALL(Bdd!S:S,tableau!$B185),"")</f>
        <v/>
      </c>
      <c r="D185" s="10" t="str">
        <f>IFERROR(SMALL(Bdd!T:T,tableau!$B185),"")</f>
        <v/>
      </c>
      <c r="E185" s="10" t="str">
        <f>IFERROR(SMALL(Bdd!U:U,tableau!$B185),"")</f>
        <v/>
      </c>
      <c r="F185" s="10" t="str">
        <f>IFERROR(SMALL(Bdd!V:V,tableau!$B185),"")</f>
        <v/>
      </c>
      <c r="G185" s="10" t="str">
        <f>IFERROR(SMALL(Bdd!W:W,tableau!$B185),"")</f>
        <v/>
      </c>
      <c r="H185" s="10" t="str">
        <f>IFERROR(SMALL(Bdd!X:X,tableau!$B185),"")</f>
        <v/>
      </c>
      <c r="I185" s="10" t="str">
        <f>IFERROR(SMALL(Bdd!Y:Y,tableau!$B185),"")</f>
        <v/>
      </c>
    </row>
    <row r="186" spans="2:9" x14ac:dyDescent="0.25">
      <c r="B186">
        <v>181</v>
      </c>
      <c r="C186" s="10" t="str">
        <f>IFERROR(SMALL(Bdd!S:S,tableau!$B186),"")</f>
        <v/>
      </c>
      <c r="D186" s="10" t="str">
        <f>IFERROR(SMALL(Bdd!T:T,tableau!$B186),"")</f>
        <v/>
      </c>
      <c r="E186" s="10" t="str">
        <f>IFERROR(SMALL(Bdd!U:U,tableau!$B186),"")</f>
        <v/>
      </c>
      <c r="F186" s="10" t="str">
        <f>IFERROR(SMALL(Bdd!V:V,tableau!$B186),"")</f>
        <v/>
      </c>
      <c r="G186" s="10" t="str">
        <f>IFERROR(SMALL(Bdd!W:W,tableau!$B186),"")</f>
        <v/>
      </c>
      <c r="H186" s="10" t="str">
        <f>IFERROR(SMALL(Bdd!X:X,tableau!$B186),"")</f>
        <v/>
      </c>
      <c r="I186" s="10" t="str">
        <f>IFERROR(SMALL(Bdd!Y:Y,tableau!$B186),"")</f>
        <v/>
      </c>
    </row>
    <row r="187" spans="2:9" x14ac:dyDescent="0.25">
      <c r="B187">
        <v>182</v>
      </c>
      <c r="C187" s="10" t="str">
        <f>IFERROR(SMALL(Bdd!S:S,tableau!$B187),"")</f>
        <v/>
      </c>
      <c r="D187" s="10" t="str">
        <f>IFERROR(SMALL(Bdd!T:T,tableau!$B187),"")</f>
        <v/>
      </c>
      <c r="E187" s="10" t="str">
        <f>IFERROR(SMALL(Bdd!U:U,tableau!$B187),"")</f>
        <v/>
      </c>
      <c r="F187" s="10" t="str">
        <f>IFERROR(SMALL(Bdd!V:V,tableau!$B187),"")</f>
        <v/>
      </c>
      <c r="G187" s="10" t="str">
        <f>IFERROR(SMALL(Bdd!W:W,tableau!$B187),"")</f>
        <v/>
      </c>
      <c r="H187" s="10" t="str">
        <f>IFERROR(SMALL(Bdd!X:X,tableau!$B187),"")</f>
        <v/>
      </c>
      <c r="I187" s="10" t="str">
        <f>IFERROR(SMALL(Bdd!Y:Y,tableau!$B187),"")</f>
        <v/>
      </c>
    </row>
    <row r="188" spans="2:9" x14ac:dyDescent="0.25">
      <c r="B188">
        <v>183</v>
      </c>
      <c r="C188" s="10" t="str">
        <f>IFERROR(SMALL(Bdd!S:S,tableau!$B188),"")</f>
        <v/>
      </c>
      <c r="D188" s="10" t="str">
        <f>IFERROR(SMALL(Bdd!T:T,tableau!$B188),"")</f>
        <v/>
      </c>
      <c r="E188" s="10" t="str">
        <f>IFERROR(SMALL(Bdd!U:U,tableau!$B188),"")</f>
        <v/>
      </c>
      <c r="F188" s="10" t="str">
        <f>IFERROR(SMALL(Bdd!V:V,tableau!$B188),"")</f>
        <v/>
      </c>
      <c r="G188" s="10" t="str">
        <f>IFERROR(SMALL(Bdd!W:W,tableau!$B188),"")</f>
        <v/>
      </c>
      <c r="H188" s="10" t="str">
        <f>IFERROR(SMALL(Bdd!X:X,tableau!$B188),"")</f>
        <v/>
      </c>
      <c r="I188" s="10" t="str">
        <f>IFERROR(SMALL(Bdd!Y:Y,tableau!$B188),"")</f>
        <v/>
      </c>
    </row>
    <row r="189" spans="2:9" x14ac:dyDescent="0.25">
      <c r="B189">
        <v>184</v>
      </c>
      <c r="C189" s="10" t="str">
        <f>IFERROR(SMALL(Bdd!S:S,tableau!$B189),"")</f>
        <v/>
      </c>
      <c r="D189" s="10" t="str">
        <f>IFERROR(SMALL(Bdd!T:T,tableau!$B189),"")</f>
        <v/>
      </c>
      <c r="E189" s="10" t="str">
        <f>IFERROR(SMALL(Bdd!U:U,tableau!$B189),"")</f>
        <v/>
      </c>
      <c r="F189" s="10" t="str">
        <f>IFERROR(SMALL(Bdd!V:V,tableau!$B189),"")</f>
        <v/>
      </c>
      <c r="G189" s="10" t="str">
        <f>IFERROR(SMALL(Bdd!W:W,tableau!$B189),"")</f>
        <v/>
      </c>
      <c r="H189" s="10" t="str">
        <f>IFERROR(SMALL(Bdd!X:X,tableau!$B189),"")</f>
        <v/>
      </c>
      <c r="I189" s="10" t="str">
        <f>IFERROR(SMALL(Bdd!Y:Y,tableau!$B189),"")</f>
        <v/>
      </c>
    </row>
    <row r="190" spans="2:9" x14ac:dyDescent="0.25">
      <c r="B190">
        <v>185</v>
      </c>
      <c r="C190" s="10" t="str">
        <f>IFERROR(SMALL(Bdd!S:S,tableau!$B190),"")</f>
        <v/>
      </c>
      <c r="D190" s="10" t="str">
        <f>IFERROR(SMALL(Bdd!T:T,tableau!$B190),"")</f>
        <v/>
      </c>
      <c r="E190" s="10" t="str">
        <f>IFERROR(SMALL(Bdd!U:U,tableau!$B190),"")</f>
        <v/>
      </c>
      <c r="F190" s="10" t="str">
        <f>IFERROR(SMALL(Bdd!V:V,tableau!$B190),"")</f>
        <v/>
      </c>
      <c r="G190" s="10" t="str">
        <f>IFERROR(SMALL(Bdd!W:W,tableau!$B190),"")</f>
        <v/>
      </c>
      <c r="H190" s="10" t="str">
        <f>IFERROR(SMALL(Bdd!X:X,tableau!$B190),"")</f>
        <v/>
      </c>
      <c r="I190" s="10" t="str">
        <f>IFERROR(SMALL(Bdd!Y:Y,tableau!$B190),"")</f>
        <v/>
      </c>
    </row>
    <row r="191" spans="2:9" x14ac:dyDescent="0.25">
      <c r="B191">
        <v>186</v>
      </c>
      <c r="C191" s="10" t="str">
        <f>IFERROR(SMALL(Bdd!S:S,tableau!$B191),"")</f>
        <v/>
      </c>
      <c r="D191" s="10" t="str">
        <f>IFERROR(SMALL(Bdd!T:T,tableau!$B191),"")</f>
        <v/>
      </c>
      <c r="E191" s="10" t="str">
        <f>IFERROR(SMALL(Bdd!U:U,tableau!$B191),"")</f>
        <v/>
      </c>
      <c r="F191" s="10" t="str">
        <f>IFERROR(SMALL(Bdd!V:V,tableau!$B191),"")</f>
        <v/>
      </c>
      <c r="G191" s="10" t="str">
        <f>IFERROR(SMALL(Bdd!W:W,tableau!$B191),"")</f>
        <v/>
      </c>
      <c r="H191" s="10" t="str">
        <f>IFERROR(SMALL(Bdd!X:X,tableau!$B191),"")</f>
        <v/>
      </c>
      <c r="I191" s="10" t="str">
        <f>IFERROR(SMALL(Bdd!Y:Y,tableau!$B191),"")</f>
        <v/>
      </c>
    </row>
    <row r="192" spans="2:9" x14ac:dyDescent="0.25">
      <c r="B192">
        <v>187</v>
      </c>
      <c r="C192" s="10" t="str">
        <f>IFERROR(SMALL(Bdd!S:S,tableau!$B192),"")</f>
        <v/>
      </c>
      <c r="D192" s="10" t="str">
        <f>IFERROR(SMALL(Bdd!T:T,tableau!$B192),"")</f>
        <v/>
      </c>
      <c r="E192" s="10" t="str">
        <f>IFERROR(SMALL(Bdd!U:U,tableau!$B192),"")</f>
        <v/>
      </c>
      <c r="F192" s="10" t="str">
        <f>IFERROR(SMALL(Bdd!V:V,tableau!$B192),"")</f>
        <v/>
      </c>
      <c r="G192" s="10" t="str">
        <f>IFERROR(SMALL(Bdd!W:W,tableau!$B192),"")</f>
        <v/>
      </c>
      <c r="H192" s="10" t="str">
        <f>IFERROR(SMALL(Bdd!X:X,tableau!$B192),"")</f>
        <v/>
      </c>
      <c r="I192" s="10" t="str">
        <f>IFERROR(SMALL(Bdd!Y:Y,tableau!$B192),"")</f>
        <v/>
      </c>
    </row>
    <row r="193" spans="2:9" x14ac:dyDescent="0.25">
      <c r="B193">
        <v>188</v>
      </c>
      <c r="C193" s="10" t="str">
        <f>IFERROR(SMALL(Bdd!S:S,tableau!$B193),"")</f>
        <v/>
      </c>
      <c r="D193" s="10" t="str">
        <f>IFERROR(SMALL(Bdd!T:T,tableau!$B193),"")</f>
        <v/>
      </c>
      <c r="E193" s="10" t="str">
        <f>IFERROR(SMALL(Bdd!U:U,tableau!$B193),"")</f>
        <v/>
      </c>
      <c r="F193" s="10" t="str">
        <f>IFERROR(SMALL(Bdd!V:V,tableau!$B193),"")</f>
        <v/>
      </c>
      <c r="G193" s="10" t="str">
        <f>IFERROR(SMALL(Bdd!W:W,tableau!$B193),"")</f>
        <v/>
      </c>
      <c r="H193" s="10" t="str">
        <f>IFERROR(SMALL(Bdd!X:X,tableau!$B193),"")</f>
        <v/>
      </c>
      <c r="I193" s="10" t="str">
        <f>IFERROR(SMALL(Bdd!Y:Y,tableau!$B193),"")</f>
        <v/>
      </c>
    </row>
    <row r="194" spans="2:9" x14ac:dyDescent="0.25">
      <c r="B194">
        <v>189</v>
      </c>
      <c r="C194" s="10" t="str">
        <f>IFERROR(SMALL(Bdd!S:S,tableau!$B194),"")</f>
        <v/>
      </c>
      <c r="D194" s="10" t="str">
        <f>IFERROR(SMALL(Bdd!T:T,tableau!$B194),"")</f>
        <v/>
      </c>
      <c r="E194" s="10" t="str">
        <f>IFERROR(SMALL(Bdd!U:U,tableau!$B194),"")</f>
        <v/>
      </c>
      <c r="F194" s="10" t="str">
        <f>IFERROR(SMALL(Bdd!V:V,tableau!$B194),"")</f>
        <v/>
      </c>
      <c r="G194" s="10" t="str">
        <f>IFERROR(SMALL(Bdd!W:W,tableau!$B194),"")</f>
        <v/>
      </c>
      <c r="H194" s="10" t="str">
        <f>IFERROR(SMALL(Bdd!X:X,tableau!$B194),"")</f>
        <v/>
      </c>
      <c r="I194" s="10" t="str">
        <f>IFERROR(SMALL(Bdd!Y:Y,tableau!$B194),"")</f>
        <v/>
      </c>
    </row>
    <row r="195" spans="2:9" x14ac:dyDescent="0.25">
      <c r="B195">
        <v>190</v>
      </c>
      <c r="C195" s="10" t="str">
        <f>IFERROR(SMALL(Bdd!S:S,tableau!$B195),"")</f>
        <v/>
      </c>
      <c r="D195" s="10" t="str">
        <f>IFERROR(SMALL(Bdd!T:T,tableau!$B195),"")</f>
        <v/>
      </c>
      <c r="E195" s="10" t="str">
        <f>IFERROR(SMALL(Bdd!U:U,tableau!$B195),"")</f>
        <v/>
      </c>
      <c r="F195" s="10" t="str">
        <f>IFERROR(SMALL(Bdd!V:V,tableau!$B195),"")</f>
        <v/>
      </c>
      <c r="G195" s="10" t="str">
        <f>IFERROR(SMALL(Bdd!W:W,tableau!$B195),"")</f>
        <v/>
      </c>
      <c r="H195" s="10" t="str">
        <f>IFERROR(SMALL(Bdd!X:X,tableau!$B195),"")</f>
        <v/>
      </c>
      <c r="I195" s="10" t="str">
        <f>IFERROR(SMALL(Bdd!Y:Y,tableau!$B195),"")</f>
        <v/>
      </c>
    </row>
    <row r="196" spans="2:9" x14ac:dyDescent="0.25">
      <c r="B196">
        <v>191</v>
      </c>
      <c r="C196" s="10" t="str">
        <f>IFERROR(SMALL(Bdd!S:S,tableau!$B196),"")</f>
        <v/>
      </c>
      <c r="D196" s="10" t="str">
        <f>IFERROR(SMALL(Bdd!T:T,tableau!$B196),"")</f>
        <v/>
      </c>
      <c r="E196" s="10" t="str">
        <f>IFERROR(SMALL(Bdd!U:U,tableau!$B196),"")</f>
        <v/>
      </c>
      <c r="F196" s="10" t="str">
        <f>IFERROR(SMALL(Bdd!V:V,tableau!$B196),"")</f>
        <v/>
      </c>
      <c r="G196" s="10" t="str">
        <f>IFERROR(SMALL(Bdd!W:W,tableau!$B196),"")</f>
        <v/>
      </c>
      <c r="H196" s="10" t="str">
        <f>IFERROR(SMALL(Bdd!X:X,tableau!$B196),"")</f>
        <v/>
      </c>
      <c r="I196" s="10" t="str">
        <f>IFERROR(SMALL(Bdd!Y:Y,tableau!$B196),"")</f>
        <v/>
      </c>
    </row>
    <row r="197" spans="2:9" x14ac:dyDescent="0.25">
      <c r="B197">
        <v>192</v>
      </c>
      <c r="C197" s="10" t="str">
        <f>IFERROR(SMALL(Bdd!S:S,tableau!$B197),"")</f>
        <v/>
      </c>
      <c r="D197" s="10" t="str">
        <f>IFERROR(SMALL(Bdd!T:T,tableau!$B197),"")</f>
        <v/>
      </c>
      <c r="E197" s="10" t="str">
        <f>IFERROR(SMALL(Bdd!U:U,tableau!$B197),"")</f>
        <v/>
      </c>
      <c r="F197" s="10" t="str">
        <f>IFERROR(SMALL(Bdd!V:V,tableau!$B197),"")</f>
        <v/>
      </c>
      <c r="G197" s="10" t="str">
        <f>IFERROR(SMALL(Bdd!W:W,tableau!$B197),"")</f>
        <v/>
      </c>
      <c r="H197" s="10" t="str">
        <f>IFERROR(SMALL(Bdd!X:X,tableau!$B197),"")</f>
        <v/>
      </c>
      <c r="I197" s="10" t="str">
        <f>IFERROR(SMALL(Bdd!Y:Y,tableau!$B197),"")</f>
        <v/>
      </c>
    </row>
    <row r="198" spans="2:9" x14ac:dyDescent="0.25">
      <c r="B198">
        <v>193</v>
      </c>
      <c r="C198" s="10" t="str">
        <f>IFERROR(SMALL(Bdd!S:S,tableau!$B198),"")</f>
        <v/>
      </c>
      <c r="D198" s="10" t="str">
        <f>IFERROR(SMALL(Bdd!T:T,tableau!$B198),"")</f>
        <v/>
      </c>
      <c r="E198" s="10" t="str">
        <f>IFERROR(SMALL(Bdd!U:U,tableau!$B198),"")</f>
        <v/>
      </c>
      <c r="F198" s="10" t="str">
        <f>IFERROR(SMALL(Bdd!V:V,tableau!$B198),"")</f>
        <v/>
      </c>
      <c r="G198" s="10" t="str">
        <f>IFERROR(SMALL(Bdd!W:W,tableau!$B198),"")</f>
        <v/>
      </c>
      <c r="H198" s="10" t="str">
        <f>IFERROR(SMALL(Bdd!X:X,tableau!$B198),"")</f>
        <v/>
      </c>
      <c r="I198" s="10" t="str">
        <f>IFERROR(SMALL(Bdd!Y:Y,tableau!$B198),"")</f>
        <v/>
      </c>
    </row>
    <row r="199" spans="2:9" x14ac:dyDescent="0.25">
      <c r="B199">
        <v>194</v>
      </c>
      <c r="C199" s="10" t="str">
        <f>IFERROR(SMALL(Bdd!S:S,tableau!$B199),"")</f>
        <v/>
      </c>
      <c r="D199" s="10" t="str">
        <f>IFERROR(SMALL(Bdd!T:T,tableau!$B199),"")</f>
        <v/>
      </c>
      <c r="E199" s="10" t="str">
        <f>IFERROR(SMALL(Bdd!U:U,tableau!$B199),"")</f>
        <v/>
      </c>
      <c r="F199" s="10" t="str">
        <f>IFERROR(SMALL(Bdd!V:V,tableau!$B199),"")</f>
        <v/>
      </c>
      <c r="G199" s="10" t="str">
        <f>IFERROR(SMALL(Bdd!W:W,tableau!$B199),"")</f>
        <v/>
      </c>
      <c r="H199" s="10" t="str">
        <f>IFERROR(SMALL(Bdd!X:X,tableau!$B199),"")</f>
        <v/>
      </c>
      <c r="I199" s="10" t="str">
        <f>IFERROR(SMALL(Bdd!Y:Y,tableau!$B199),"")</f>
        <v/>
      </c>
    </row>
    <row r="200" spans="2:9" x14ac:dyDescent="0.25">
      <c r="B200">
        <v>195</v>
      </c>
      <c r="C200" s="10" t="str">
        <f>IFERROR(SMALL(Bdd!S:S,tableau!$B200),"")</f>
        <v/>
      </c>
      <c r="D200" s="10" t="str">
        <f>IFERROR(SMALL(Bdd!T:T,tableau!$B200),"")</f>
        <v/>
      </c>
      <c r="E200" s="10" t="str">
        <f>IFERROR(SMALL(Bdd!U:U,tableau!$B200),"")</f>
        <v/>
      </c>
      <c r="F200" s="10" t="str">
        <f>IFERROR(SMALL(Bdd!V:V,tableau!$B200),"")</f>
        <v/>
      </c>
      <c r="G200" s="10" t="str">
        <f>IFERROR(SMALL(Bdd!W:W,tableau!$B200),"")</f>
        <v/>
      </c>
      <c r="H200" s="10" t="str">
        <f>IFERROR(SMALL(Bdd!X:X,tableau!$B200),"")</f>
        <v/>
      </c>
      <c r="I200" s="10" t="str">
        <f>IFERROR(SMALL(Bdd!Y:Y,tableau!$B200),"")</f>
        <v/>
      </c>
    </row>
    <row r="201" spans="2:9" x14ac:dyDescent="0.25">
      <c r="B201">
        <v>196</v>
      </c>
      <c r="C201" s="10" t="str">
        <f>IFERROR(SMALL(Bdd!S:S,tableau!$B201),"")</f>
        <v/>
      </c>
      <c r="D201" s="10" t="str">
        <f>IFERROR(SMALL(Bdd!T:T,tableau!$B201),"")</f>
        <v/>
      </c>
      <c r="E201" s="10" t="str">
        <f>IFERROR(SMALL(Bdd!U:U,tableau!$B201),"")</f>
        <v/>
      </c>
      <c r="F201" s="10" t="str">
        <f>IFERROR(SMALL(Bdd!V:V,tableau!$B201),"")</f>
        <v/>
      </c>
      <c r="G201" s="10" t="str">
        <f>IFERROR(SMALL(Bdd!W:W,tableau!$B201),"")</f>
        <v/>
      </c>
      <c r="H201" s="10" t="str">
        <f>IFERROR(SMALL(Bdd!X:X,tableau!$B201),"")</f>
        <v/>
      </c>
      <c r="I201" s="10" t="str">
        <f>IFERROR(SMALL(Bdd!Y:Y,tableau!$B201),"")</f>
        <v/>
      </c>
    </row>
    <row r="202" spans="2:9" x14ac:dyDescent="0.25">
      <c r="B202">
        <v>197</v>
      </c>
      <c r="C202" s="10" t="str">
        <f>IFERROR(SMALL(Bdd!S:S,tableau!$B202),"")</f>
        <v/>
      </c>
      <c r="D202" s="10" t="str">
        <f>IFERROR(SMALL(Bdd!T:T,tableau!$B202),"")</f>
        <v/>
      </c>
      <c r="E202" s="10" t="str">
        <f>IFERROR(SMALL(Bdd!U:U,tableau!$B202),"")</f>
        <v/>
      </c>
      <c r="F202" s="10" t="str">
        <f>IFERROR(SMALL(Bdd!V:V,tableau!$B202),"")</f>
        <v/>
      </c>
      <c r="G202" s="10" t="str">
        <f>IFERROR(SMALL(Bdd!W:W,tableau!$B202),"")</f>
        <v/>
      </c>
      <c r="H202" s="10" t="str">
        <f>IFERROR(SMALL(Bdd!X:X,tableau!$B202),"")</f>
        <v/>
      </c>
      <c r="I202" s="10" t="str">
        <f>IFERROR(SMALL(Bdd!Y:Y,tableau!$B202),"")</f>
        <v/>
      </c>
    </row>
    <row r="203" spans="2:9" x14ac:dyDescent="0.25">
      <c r="B203">
        <v>198</v>
      </c>
      <c r="C203" s="10" t="str">
        <f>IFERROR(SMALL(Bdd!S:S,tableau!$B203),"")</f>
        <v/>
      </c>
      <c r="D203" s="10" t="str">
        <f>IFERROR(SMALL(Bdd!T:T,tableau!$B203),"")</f>
        <v/>
      </c>
      <c r="E203" s="10" t="str">
        <f>IFERROR(SMALL(Bdd!U:U,tableau!$B203),"")</f>
        <v/>
      </c>
      <c r="F203" s="10" t="str">
        <f>IFERROR(SMALL(Bdd!V:V,tableau!$B203),"")</f>
        <v/>
      </c>
      <c r="G203" s="10" t="str">
        <f>IFERROR(SMALL(Bdd!W:W,tableau!$B203),"")</f>
        <v/>
      </c>
      <c r="H203" s="10" t="str">
        <f>IFERROR(SMALL(Bdd!X:X,tableau!$B203),"")</f>
        <v/>
      </c>
      <c r="I203" s="10" t="str">
        <f>IFERROR(SMALL(Bdd!Y:Y,tableau!$B203),"")</f>
        <v/>
      </c>
    </row>
    <row r="204" spans="2:9" x14ac:dyDescent="0.25">
      <c r="B204">
        <v>199</v>
      </c>
      <c r="C204" s="10" t="str">
        <f>IFERROR(SMALL(Bdd!S:S,tableau!$B204),"")</f>
        <v/>
      </c>
      <c r="D204" s="10" t="str">
        <f>IFERROR(SMALL(Bdd!T:T,tableau!$B204),"")</f>
        <v/>
      </c>
      <c r="E204" s="10" t="str">
        <f>IFERROR(SMALL(Bdd!U:U,tableau!$B204),"")</f>
        <v/>
      </c>
      <c r="F204" s="10" t="str">
        <f>IFERROR(SMALL(Bdd!V:V,tableau!$B204),"")</f>
        <v/>
      </c>
      <c r="G204" s="10" t="str">
        <f>IFERROR(SMALL(Bdd!W:W,tableau!$B204),"")</f>
        <v/>
      </c>
      <c r="H204" s="10" t="str">
        <f>IFERROR(SMALL(Bdd!X:X,tableau!$B204),"")</f>
        <v/>
      </c>
      <c r="I204" s="10" t="str">
        <f>IFERROR(SMALL(Bdd!Y:Y,tableau!$B204),"")</f>
        <v/>
      </c>
    </row>
    <row r="205" spans="2:9" x14ac:dyDescent="0.25">
      <c r="B205">
        <v>200</v>
      </c>
      <c r="C205" s="10" t="str">
        <f>IFERROR(SMALL(Bdd!S:S,tableau!$B205),"")</f>
        <v/>
      </c>
      <c r="D205" s="10" t="str">
        <f>IFERROR(SMALL(Bdd!T:T,tableau!$B205),"")</f>
        <v/>
      </c>
      <c r="E205" s="10" t="str">
        <f>IFERROR(SMALL(Bdd!U:U,tableau!$B205),"")</f>
        <v/>
      </c>
      <c r="F205" s="10" t="str">
        <f>IFERROR(SMALL(Bdd!V:V,tableau!$B205),"")</f>
        <v/>
      </c>
      <c r="G205" s="10" t="str">
        <f>IFERROR(SMALL(Bdd!W:W,tableau!$B205),"")</f>
        <v/>
      </c>
      <c r="H205" s="10" t="str">
        <f>IFERROR(SMALL(Bdd!X:X,tableau!$B205),"")</f>
        <v/>
      </c>
      <c r="I205" s="10" t="str">
        <f>IFERROR(SMALL(Bdd!Y:Y,tableau!$B205),"")</f>
        <v/>
      </c>
    </row>
    <row r="206" spans="2:9" x14ac:dyDescent="0.25">
      <c r="B206">
        <v>201</v>
      </c>
      <c r="C206" s="10" t="str">
        <f>IFERROR(SMALL(Bdd!S:S,tableau!$B206),"")</f>
        <v/>
      </c>
      <c r="D206" s="10" t="str">
        <f>IFERROR(SMALL(Bdd!T:T,tableau!$B206),"")</f>
        <v/>
      </c>
      <c r="E206" s="10" t="str">
        <f>IFERROR(SMALL(Bdd!U:U,tableau!$B206),"")</f>
        <v/>
      </c>
      <c r="F206" s="10" t="str">
        <f>IFERROR(SMALL(Bdd!V:V,tableau!$B206),"")</f>
        <v/>
      </c>
      <c r="G206" s="10" t="str">
        <f>IFERROR(SMALL(Bdd!W:W,tableau!$B206),"")</f>
        <v/>
      </c>
      <c r="H206" s="10" t="str">
        <f>IFERROR(SMALL(Bdd!X:X,tableau!$B206),"")</f>
        <v/>
      </c>
      <c r="I206" s="10" t="str">
        <f>IFERROR(SMALL(Bdd!Y:Y,tableau!$B206),"")</f>
        <v/>
      </c>
    </row>
    <row r="207" spans="2:9" x14ac:dyDescent="0.25">
      <c r="B207">
        <v>202</v>
      </c>
      <c r="C207" s="10" t="str">
        <f>IFERROR(SMALL(Bdd!S:S,tableau!$B207),"")</f>
        <v/>
      </c>
      <c r="D207" s="10" t="str">
        <f>IFERROR(SMALL(Bdd!T:T,tableau!$B207),"")</f>
        <v/>
      </c>
      <c r="E207" s="10" t="str">
        <f>IFERROR(SMALL(Bdd!U:U,tableau!$B207),"")</f>
        <v/>
      </c>
      <c r="F207" s="10" t="str">
        <f>IFERROR(SMALL(Bdd!V:V,tableau!$B207),"")</f>
        <v/>
      </c>
      <c r="G207" s="10" t="str">
        <f>IFERROR(SMALL(Bdd!W:W,tableau!$B207),"")</f>
        <v/>
      </c>
      <c r="H207" s="10" t="str">
        <f>IFERROR(SMALL(Bdd!X:X,tableau!$B207),"")</f>
        <v/>
      </c>
      <c r="I207" s="10" t="str">
        <f>IFERROR(SMALL(Bdd!Y:Y,tableau!$B207),"")</f>
        <v/>
      </c>
    </row>
    <row r="208" spans="2:9" x14ac:dyDescent="0.25">
      <c r="B208">
        <v>203</v>
      </c>
      <c r="C208" s="10" t="str">
        <f>IFERROR(SMALL(Bdd!S:S,tableau!$B208),"")</f>
        <v/>
      </c>
      <c r="D208" s="10" t="str">
        <f>IFERROR(SMALL(Bdd!T:T,tableau!$B208),"")</f>
        <v/>
      </c>
      <c r="E208" s="10" t="str">
        <f>IFERROR(SMALL(Bdd!U:U,tableau!$B208),"")</f>
        <v/>
      </c>
      <c r="F208" s="10" t="str">
        <f>IFERROR(SMALL(Bdd!V:V,tableau!$B208),"")</f>
        <v/>
      </c>
      <c r="G208" s="10" t="str">
        <f>IFERROR(SMALL(Bdd!W:W,tableau!$B208),"")</f>
        <v/>
      </c>
      <c r="H208" s="10" t="str">
        <f>IFERROR(SMALL(Bdd!X:X,tableau!$B208),"")</f>
        <v/>
      </c>
      <c r="I208" s="10" t="str">
        <f>IFERROR(SMALL(Bdd!Y:Y,tableau!$B208),"")</f>
        <v/>
      </c>
    </row>
    <row r="209" spans="2:9" x14ac:dyDescent="0.25">
      <c r="B209">
        <v>204</v>
      </c>
      <c r="C209" s="10" t="str">
        <f>IFERROR(SMALL(Bdd!S:S,tableau!$B209),"")</f>
        <v/>
      </c>
      <c r="D209" s="10" t="str">
        <f>IFERROR(SMALL(Bdd!T:T,tableau!$B209),"")</f>
        <v/>
      </c>
      <c r="E209" s="10" t="str">
        <f>IFERROR(SMALL(Bdd!U:U,tableau!$B209),"")</f>
        <v/>
      </c>
      <c r="F209" s="10" t="str">
        <f>IFERROR(SMALL(Bdd!V:V,tableau!$B209),"")</f>
        <v/>
      </c>
      <c r="G209" s="10" t="str">
        <f>IFERROR(SMALL(Bdd!W:W,tableau!$B209),"")</f>
        <v/>
      </c>
      <c r="H209" s="10" t="str">
        <f>IFERROR(SMALL(Bdd!X:X,tableau!$B209),"")</f>
        <v/>
      </c>
      <c r="I209" s="10" t="str">
        <f>IFERROR(SMALL(Bdd!Y:Y,tableau!$B209),"")</f>
        <v/>
      </c>
    </row>
    <row r="210" spans="2:9" x14ac:dyDescent="0.25">
      <c r="B210">
        <v>205</v>
      </c>
      <c r="C210" s="10" t="str">
        <f>IFERROR(SMALL(Bdd!S:S,tableau!$B210),"")</f>
        <v/>
      </c>
      <c r="D210" s="10" t="str">
        <f>IFERROR(SMALL(Bdd!T:T,tableau!$B210),"")</f>
        <v/>
      </c>
      <c r="E210" s="10" t="str">
        <f>IFERROR(SMALL(Bdd!U:U,tableau!$B210),"")</f>
        <v/>
      </c>
      <c r="F210" s="10" t="str">
        <f>IFERROR(SMALL(Bdd!V:V,tableau!$B210),"")</f>
        <v/>
      </c>
      <c r="G210" s="10" t="str">
        <f>IFERROR(SMALL(Bdd!W:W,tableau!$B210),"")</f>
        <v/>
      </c>
      <c r="H210" s="10" t="str">
        <f>IFERROR(SMALL(Bdd!X:X,tableau!$B210),"")</f>
        <v/>
      </c>
      <c r="I210" s="10" t="str">
        <f>IFERROR(SMALL(Bdd!Y:Y,tableau!$B210),"")</f>
        <v/>
      </c>
    </row>
    <row r="211" spans="2:9" x14ac:dyDescent="0.25">
      <c r="B211">
        <v>206</v>
      </c>
      <c r="C211" s="10" t="str">
        <f>IFERROR(SMALL(Bdd!S:S,tableau!$B211),"")</f>
        <v/>
      </c>
      <c r="D211" s="10" t="str">
        <f>IFERROR(SMALL(Bdd!T:T,tableau!$B211),"")</f>
        <v/>
      </c>
      <c r="E211" s="10" t="str">
        <f>IFERROR(SMALL(Bdd!U:U,tableau!$B211),"")</f>
        <v/>
      </c>
      <c r="F211" s="10" t="str">
        <f>IFERROR(SMALL(Bdd!V:V,tableau!$B211),"")</f>
        <v/>
      </c>
      <c r="G211" s="10" t="str">
        <f>IFERROR(SMALL(Bdd!W:W,tableau!$B211),"")</f>
        <v/>
      </c>
      <c r="H211" s="10" t="str">
        <f>IFERROR(SMALL(Bdd!X:X,tableau!$B211),"")</f>
        <v/>
      </c>
      <c r="I211" s="10" t="str">
        <f>IFERROR(SMALL(Bdd!Y:Y,tableau!$B211),"")</f>
        <v/>
      </c>
    </row>
    <row r="212" spans="2:9" x14ac:dyDescent="0.25">
      <c r="B212">
        <v>207</v>
      </c>
      <c r="C212" s="10" t="str">
        <f>IFERROR(SMALL(Bdd!S:S,tableau!$B212),"")</f>
        <v/>
      </c>
      <c r="D212" s="10" t="str">
        <f>IFERROR(SMALL(Bdd!T:T,tableau!$B212),"")</f>
        <v/>
      </c>
      <c r="E212" s="10" t="str">
        <f>IFERROR(SMALL(Bdd!U:U,tableau!$B212),"")</f>
        <v/>
      </c>
      <c r="F212" s="10" t="str">
        <f>IFERROR(SMALL(Bdd!V:V,tableau!$B212),"")</f>
        <v/>
      </c>
      <c r="G212" s="10" t="str">
        <f>IFERROR(SMALL(Bdd!W:W,tableau!$B212),"")</f>
        <v/>
      </c>
      <c r="H212" s="10" t="str">
        <f>IFERROR(SMALL(Bdd!X:X,tableau!$B212),"")</f>
        <v/>
      </c>
      <c r="I212" s="10" t="str">
        <f>IFERROR(SMALL(Bdd!Y:Y,tableau!$B212),"")</f>
        <v/>
      </c>
    </row>
    <row r="213" spans="2:9" x14ac:dyDescent="0.25">
      <c r="B213">
        <v>208</v>
      </c>
      <c r="C213" s="10" t="str">
        <f>IFERROR(SMALL(Bdd!S:S,tableau!$B213),"")</f>
        <v/>
      </c>
      <c r="D213" s="10" t="str">
        <f>IFERROR(SMALL(Bdd!T:T,tableau!$B213),"")</f>
        <v/>
      </c>
      <c r="E213" s="10" t="str">
        <f>IFERROR(SMALL(Bdd!U:U,tableau!$B213),"")</f>
        <v/>
      </c>
      <c r="F213" s="10" t="str">
        <f>IFERROR(SMALL(Bdd!V:V,tableau!$B213),"")</f>
        <v/>
      </c>
      <c r="G213" s="10" t="str">
        <f>IFERROR(SMALL(Bdd!W:W,tableau!$B213),"")</f>
        <v/>
      </c>
      <c r="H213" s="10" t="str">
        <f>IFERROR(SMALL(Bdd!X:X,tableau!$B213),"")</f>
        <v/>
      </c>
      <c r="I213" s="10" t="str">
        <f>IFERROR(SMALL(Bdd!Y:Y,tableau!$B213),"")</f>
        <v/>
      </c>
    </row>
    <row r="214" spans="2:9" x14ac:dyDescent="0.25">
      <c r="B214">
        <v>209</v>
      </c>
      <c r="C214" s="10" t="str">
        <f>IFERROR(SMALL(Bdd!S:S,tableau!$B214),"")</f>
        <v/>
      </c>
      <c r="D214" s="10" t="str">
        <f>IFERROR(SMALL(Bdd!T:T,tableau!$B214),"")</f>
        <v/>
      </c>
      <c r="E214" s="10" t="str">
        <f>IFERROR(SMALL(Bdd!U:U,tableau!$B214),"")</f>
        <v/>
      </c>
      <c r="F214" s="10" t="str">
        <f>IFERROR(SMALL(Bdd!V:V,tableau!$B214),"")</f>
        <v/>
      </c>
      <c r="G214" s="10" t="str">
        <f>IFERROR(SMALL(Bdd!W:W,tableau!$B214),"")</f>
        <v/>
      </c>
      <c r="H214" s="10" t="str">
        <f>IFERROR(SMALL(Bdd!X:X,tableau!$B214),"")</f>
        <v/>
      </c>
      <c r="I214" s="10" t="str">
        <f>IFERROR(SMALL(Bdd!Y:Y,tableau!$B214),"")</f>
        <v/>
      </c>
    </row>
    <row r="215" spans="2:9" x14ac:dyDescent="0.25">
      <c r="B215">
        <v>210</v>
      </c>
      <c r="C215" s="10" t="str">
        <f>IFERROR(SMALL(Bdd!S:S,tableau!$B215),"")</f>
        <v/>
      </c>
      <c r="D215" s="10" t="str">
        <f>IFERROR(SMALL(Bdd!T:T,tableau!$B215),"")</f>
        <v/>
      </c>
      <c r="E215" s="10" t="str">
        <f>IFERROR(SMALL(Bdd!U:U,tableau!$B215),"")</f>
        <v/>
      </c>
      <c r="F215" s="10" t="str">
        <f>IFERROR(SMALL(Bdd!V:V,tableau!$B215),"")</f>
        <v/>
      </c>
      <c r="G215" s="10" t="str">
        <f>IFERROR(SMALL(Bdd!W:W,tableau!$B215),"")</f>
        <v/>
      </c>
      <c r="H215" s="10" t="str">
        <f>IFERROR(SMALL(Bdd!X:X,tableau!$B215),"")</f>
        <v/>
      </c>
      <c r="I215" s="10" t="str">
        <f>IFERROR(SMALL(Bdd!Y:Y,tableau!$B215),"")</f>
        <v/>
      </c>
    </row>
    <row r="216" spans="2:9" x14ac:dyDescent="0.25">
      <c r="B216">
        <v>211</v>
      </c>
      <c r="C216" s="10" t="str">
        <f>IFERROR(SMALL(Bdd!S:S,tableau!$B216),"")</f>
        <v/>
      </c>
      <c r="D216" s="10" t="str">
        <f>IFERROR(SMALL(Bdd!T:T,tableau!$B216),"")</f>
        <v/>
      </c>
      <c r="E216" s="10" t="str">
        <f>IFERROR(SMALL(Bdd!U:U,tableau!$B216),"")</f>
        <v/>
      </c>
      <c r="F216" s="10" t="str">
        <f>IFERROR(SMALL(Bdd!V:V,tableau!$B216),"")</f>
        <v/>
      </c>
      <c r="G216" s="10" t="str">
        <f>IFERROR(SMALL(Bdd!W:W,tableau!$B216),"")</f>
        <v/>
      </c>
      <c r="H216" s="10" t="str">
        <f>IFERROR(SMALL(Bdd!X:X,tableau!$B216),"")</f>
        <v/>
      </c>
      <c r="I216" s="10" t="str">
        <f>IFERROR(SMALL(Bdd!Y:Y,tableau!$B216),"")</f>
        <v/>
      </c>
    </row>
    <row r="217" spans="2:9" x14ac:dyDescent="0.25">
      <c r="B217">
        <v>212</v>
      </c>
      <c r="C217" s="10" t="str">
        <f>IFERROR(SMALL(Bdd!S:S,tableau!$B217),"")</f>
        <v/>
      </c>
      <c r="D217" s="10" t="str">
        <f>IFERROR(SMALL(Bdd!T:T,tableau!$B217),"")</f>
        <v/>
      </c>
      <c r="E217" s="10" t="str">
        <f>IFERROR(SMALL(Bdd!U:U,tableau!$B217),"")</f>
        <v/>
      </c>
      <c r="F217" s="10" t="str">
        <f>IFERROR(SMALL(Bdd!V:V,tableau!$B217),"")</f>
        <v/>
      </c>
      <c r="G217" s="10" t="str">
        <f>IFERROR(SMALL(Bdd!W:W,tableau!$B217),"")</f>
        <v/>
      </c>
      <c r="H217" s="10" t="str">
        <f>IFERROR(SMALL(Bdd!X:X,tableau!$B217),"")</f>
        <v/>
      </c>
      <c r="I217" s="10" t="str">
        <f>IFERROR(SMALL(Bdd!Y:Y,tableau!$B217),"")</f>
        <v/>
      </c>
    </row>
    <row r="218" spans="2:9" x14ac:dyDescent="0.25">
      <c r="B218">
        <v>213</v>
      </c>
      <c r="C218" s="10" t="str">
        <f>IFERROR(SMALL(Bdd!S:S,tableau!$B218),"")</f>
        <v/>
      </c>
      <c r="D218" s="10" t="str">
        <f>IFERROR(SMALL(Bdd!T:T,tableau!$B218),"")</f>
        <v/>
      </c>
      <c r="E218" s="10" t="str">
        <f>IFERROR(SMALL(Bdd!U:U,tableau!$B218),"")</f>
        <v/>
      </c>
      <c r="F218" s="10" t="str">
        <f>IFERROR(SMALL(Bdd!V:V,tableau!$B218),"")</f>
        <v/>
      </c>
      <c r="G218" s="10" t="str">
        <f>IFERROR(SMALL(Bdd!W:W,tableau!$B218),"")</f>
        <v/>
      </c>
      <c r="H218" s="10" t="str">
        <f>IFERROR(SMALL(Bdd!X:X,tableau!$B218),"")</f>
        <v/>
      </c>
      <c r="I218" s="10" t="str">
        <f>IFERROR(SMALL(Bdd!Y:Y,tableau!$B218),"")</f>
        <v/>
      </c>
    </row>
    <row r="219" spans="2:9" x14ac:dyDescent="0.25">
      <c r="B219">
        <v>214</v>
      </c>
      <c r="C219" s="10" t="str">
        <f>IFERROR(SMALL(Bdd!S:S,tableau!$B219),"")</f>
        <v/>
      </c>
      <c r="D219" s="10" t="str">
        <f>IFERROR(SMALL(Bdd!T:T,tableau!$B219),"")</f>
        <v/>
      </c>
      <c r="E219" s="10" t="str">
        <f>IFERROR(SMALL(Bdd!U:U,tableau!$B219),"")</f>
        <v/>
      </c>
      <c r="F219" s="10" t="str">
        <f>IFERROR(SMALL(Bdd!V:V,tableau!$B219),"")</f>
        <v/>
      </c>
      <c r="G219" s="10" t="str">
        <f>IFERROR(SMALL(Bdd!W:W,tableau!$B219),"")</f>
        <v/>
      </c>
      <c r="H219" s="10" t="str">
        <f>IFERROR(SMALL(Bdd!X:X,tableau!$B219),"")</f>
        <v/>
      </c>
      <c r="I219" s="10" t="str">
        <f>IFERROR(SMALL(Bdd!Y:Y,tableau!$B219),"")</f>
        <v/>
      </c>
    </row>
    <row r="220" spans="2:9" x14ac:dyDescent="0.25">
      <c r="B220">
        <v>215</v>
      </c>
      <c r="C220" s="10" t="str">
        <f>IFERROR(SMALL(Bdd!S:S,tableau!$B220),"")</f>
        <v/>
      </c>
      <c r="D220" s="10" t="str">
        <f>IFERROR(SMALL(Bdd!T:T,tableau!$B220),"")</f>
        <v/>
      </c>
      <c r="E220" s="10" t="str">
        <f>IFERROR(SMALL(Bdd!U:U,tableau!$B220),"")</f>
        <v/>
      </c>
      <c r="F220" s="10" t="str">
        <f>IFERROR(SMALL(Bdd!V:V,tableau!$B220),"")</f>
        <v/>
      </c>
      <c r="G220" s="10" t="str">
        <f>IFERROR(SMALL(Bdd!W:W,tableau!$B220),"")</f>
        <v/>
      </c>
      <c r="H220" s="10" t="str">
        <f>IFERROR(SMALL(Bdd!X:X,tableau!$B220),"")</f>
        <v/>
      </c>
      <c r="I220" s="10" t="str">
        <f>IFERROR(SMALL(Bdd!Y:Y,tableau!$B220),"")</f>
        <v/>
      </c>
    </row>
    <row r="221" spans="2:9" x14ac:dyDescent="0.25">
      <c r="B221">
        <v>216</v>
      </c>
      <c r="C221" s="10" t="str">
        <f>IFERROR(SMALL(Bdd!S:S,tableau!$B221),"")</f>
        <v/>
      </c>
      <c r="D221" s="10" t="str">
        <f>IFERROR(SMALL(Bdd!T:T,tableau!$B221),"")</f>
        <v/>
      </c>
      <c r="E221" s="10" t="str">
        <f>IFERROR(SMALL(Bdd!U:U,tableau!$B221),"")</f>
        <v/>
      </c>
      <c r="F221" s="10" t="str">
        <f>IFERROR(SMALL(Bdd!V:V,tableau!$B221),"")</f>
        <v/>
      </c>
      <c r="G221" s="10" t="str">
        <f>IFERROR(SMALL(Bdd!W:W,tableau!$B221),"")</f>
        <v/>
      </c>
      <c r="H221" s="10" t="str">
        <f>IFERROR(SMALL(Bdd!X:X,tableau!$B221),"")</f>
        <v/>
      </c>
      <c r="I221" s="10" t="str">
        <f>IFERROR(SMALL(Bdd!Y:Y,tableau!$B221),"")</f>
        <v/>
      </c>
    </row>
    <row r="222" spans="2:9" x14ac:dyDescent="0.25">
      <c r="B222">
        <v>217</v>
      </c>
      <c r="C222" s="10" t="str">
        <f>IFERROR(SMALL(Bdd!S:S,tableau!$B222),"")</f>
        <v/>
      </c>
      <c r="D222" s="10" t="str">
        <f>IFERROR(SMALL(Bdd!T:T,tableau!$B222),"")</f>
        <v/>
      </c>
      <c r="E222" s="10" t="str">
        <f>IFERROR(SMALL(Bdd!U:U,tableau!$B222),"")</f>
        <v/>
      </c>
      <c r="F222" s="10" t="str">
        <f>IFERROR(SMALL(Bdd!V:V,tableau!$B222),"")</f>
        <v/>
      </c>
      <c r="G222" s="10" t="str">
        <f>IFERROR(SMALL(Bdd!W:W,tableau!$B222),"")</f>
        <v/>
      </c>
      <c r="H222" s="10" t="str">
        <f>IFERROR(SMALL(Bdd!X:X,tableau!$B222),"")</f>
        <v/>
      </c>
      <c r="I222" s="10" t="str">
        <f>IFERROR(SMALL(Bdd!Y:Y,tableau!$B222),"")</f>
        <v/>
      </c>
    </row>
    <row r="223" spans="2:9" x14ac:dyDescent="0.25">
      <c r="B223">
        <v>218</v>
      </c>
      <c r="C223" s="10" t="str">
        <f>IFERROR(SMALL(Bdd!S:S,tableau!$B223),"")</f>
        <v/>
      </c>
      <c r="D223" s="10" t="str">
        <f>IFERROR(SMALL(Bdd!T:T,tableau!$B223),"")</f>
        <v/>
      </c>
      <c r="E223" s="10" t="str">
        <f>IFERROR(SMALL(Bdd!U:U,tableau!$B223),"")</f>
        <v/>
      </c>
      <c r="F223" s="10" t="str">
        <f>IFERROR(SMALL(Bdd!V:V,tableau!$B223),"")</f>
        <v/>
      </c>
      <c r="G223" s="10" t="str">
        <f>IFERROR(SMALL(Bdd!W:W,tableau!$B223),"")</f>
        <v/>
      </c>
      <c r="H223" s="10" t="str">
        <f>IFERROR(SMALL(Bdd!X:X,tableau!$B223),"")</f>
        <v/>
      </c>
      <c r="I223" s="10" t="str">
        <f>IFERROR(SMALL(Bdd!Y:Y,tableau!$B223),"")</f>
        <v/>
      </c>
    </row>
    <row r="224" spans="2:9" x14ac:dyDescent="0.25">
      <c r="B224">
        <v>219</v>
      </c>
      <c r="C224" s="10" t="str">
        <f>IFERROR(SMALL(Bdd!S:S,tableau!$B224),"")</f>
        <v/>
      </c>
      <c r="D224" s="10" t="str">
        <f>IFERROR(SMALL(Bdd!T:T,tableau!$B224),"")</f>
        <v/>
      </c>
      <c r="E224" s="10" t="str">
        <f>IFERROR(SMALL(Bdd!U:U,tableau!$B224),"")</f>
        <v/>
      </c>
      <c r="F224" s="10" t="str">
        <f>IFERROR(SMALL(Bdd!V:V,tableau!$B224),"")</f>
        <v/>
      </c>
      <c r="G224" s="10" t="str">
        <f>IFERROR(SMALL(Bdd!W:W,tableau!$B224),"")</f>
        <v/>
      </c>
      <c r="H224" s="10" t="str">
        <f>IFERROR(SMALL(Bdd!X:X,tableau!$B224),"")</f>
        <v/>
      </c>
      <c r="I224" s="10" t="str">
        <f>IFERROR(SMALL(Bdd!Y:Y,tableau!$B224),"")</f>
        <v/>
      </c>
    </row>
    <row r="225" spans="2:9" x14ac:dyDescent="0.25">
      <c r="B225">
        <v>220</v>
      </c>
      <c r="C225" s="10" t="str">
        <f>IFERROR(SMALL(Bdd!S:S,tableau!$B225),"")</f>
        <v/>
      </c>
      <c r="D225" s="10" t="str">
        <f>IFERROR(SMALL(Bdd!T:T,tableau!$B225),"")</f>
        <v/>
      </c>
      <c r="E225" s="10" t="str">
        <f>IFERROR(SMALL(Bdd!U:U,tableau!$B225),"")</f>
        <v/>
      </c>
      <c r="F225" s="10" t="str">
        <f>IFERROR(SMALL(Bdd!V:V,tableau!$B225),"")</f>
        <v/>
      </c>
      <c r="G225" s="10" t="str">
        <f>IFERROR(SMALL(Bdd!W:W,tableau!$B225),"")</f>
        <v/>
      </c>
      <c r="H225" s="10" t="str">
        <f>IFERROR(SMALL(Bdd!X:X,tableau!$B225),"")</f>
        <v/>
      </c>
      <c r="I225" s="10" t="str">
        <f>IFERROR(SMALL(Bdd!Y:Y,tableau!$B225),"")</f>
        <v/>
      </c>
    </row>
    <row r="226" spans="2:9" x14ac:dyDescent="0.25">
      <c r="B226">
        <v>221</v>
      </c>
      <c r="C226" s="10" t="str">
        <f>IFERROR(SMALL(Bdd!S:S,tableau!$B226),"")</f>
        <v/>
      </c>
      <c r="D226" s="10" t="str">
        <f>IFERROR(SMALL(Bdd!T:T,tableau!$B226),"")</f>
        <v/>
      </c>
      <c r="E226" s="10" t="str">
        <f>IFERROR(SMALL(Bdd!U:U,tableau!$B226),"")</f>
        <v/>
      </c>
      <c r="F226" s="10" t="str">
        <f>IFERROR(SMALL(Bdd!V:V,tableau!$B226),"")</f>
        <v/>
      </c>
      <c r="G226" s="10" t="str">
        <f>IFERROR(SMALL(Bdd!W:W,tableau!$B226),"")</f>
        <v/>
      </c>
      <c r="H226" s="10" t="str">
        <f>IFERROR(SMALL(Bdd!X:X,tableau!$B226),"")</f>
        <v/>
      </c>
      <c r="I226" s="10" t="str">
        <f>IFERROR(SMALL(Bdd!Y:Y,tableau!$B226),"")</f>
        <v/>
      </c>
    </row>
    <row r="227" spans="2:9" x14ac:dyDescent="0.25">
      <c r="B227">
        <v>222</v>
      </c>
      <c r="C227" s="10" t="str">
        <f>IFERROR(SMALL(Bdd!S:S,tableau!$B227),"")</f>
        <v/>
      </c>
      <c r="D227" s="10" t="str">
        <f>IFERROR(SMALL(Bdd!T:T,tableau!$B227),"")</f>
        <v/>
      </c>
      <c r="E227" s="10" t="str">
        <f>IFERROR(SMALL(Bdd!U:U,tableau!$B227),"")</f>
        <v/>
      </c>
      <c r="F227" s="10" t="str">
        <f>IFERROR(SMALL(Bdd!V:V,tableau!$B227),"")</f>
        <v/>
      </c>
      <c r="G227" s="10" t="str">
        <f>IFERROR(SMALL(Bdd!W:W,tableau!$B227),"")</f>
        <v/>
      </c>
      <c r="H227" s="10" t="str">
        <f>IFERROR(SMALL(Bdd!X:X,tableau!$B227),"")</f>
        <v/>
      </c>
      <c r="I227" s="10" t="str">
        <f>IFERROR(SMALL(Bdd!Y:Y,tableau!$B227),"")</f>
        <v/>
      </c>
    </row>
    <row r="228" spans="2:9" x14ac:dyDescent="0.25">
      <c r="B228">
        <v>223</v>
      </c>
      <c r="C228" s="10" t="str">
        <f>IFERROR(SMALL(Bdd!S:S,tableau!$B228),"")</f>
        <v/>
      </c>
      <c r="D228" s="10" t="str">
        <f>IFERROR(SMALL(Bdd!T:T,tableau!$B228),"")</f>
        <v/>
      </c>
      <c r="E228" s="10" t="str">
        <f>IFERROR(SMALL(Bdd!U:U,tableau!$B228),"")</f>
        <v/>
      </c>
      <c r="F228" s="10" t="str">
        <f>IFERROR(SMALL(Bdd!V:V,tableau!$B228),"")</f>
        <v/>
      </c>
      <c r="G228" s="10" t="str">
        <f>IFERROR(SMALL(Bdd!W:W,tableau!$B228),"")</f>
        <v/>
      </c>
      <c r="H228" s="10" t="str">
        <f>IFERROR(SMALL(Bdd!X:X,tableau!$B228),"")</f>
        <v/>
      </c>
      <c r="I228" s="10" t="str">
        <f>IFERROR(SMALL(Bdd!Y:Y,tableau!$B228),"")</f>
        <v/>
      </c>
    </row>
    <row r="229" spans="2:9" x14ac:dyDescent="0.25">
      <c r="B229">
        <v>224</v>
      </c>
      <c r="C229" s="10" t="str">
        <f>IFERROR(SMALL(Bdd!S:S,tableau!$B229),"")</f>
        <v/>
      </c>
      <c r="D229" s="10" t="str">
        <f>IFERROR(SMALL(Bdd!T:T,tableau!$B229),"")</f>
        <v/>
      </c>
      <c r="E229" s="10" t="str">
        <f>IFERROR(SMALL(Bdd!U:U,tableau!$B229),"")</f>
        <v/>
      </c>
      <c r="F229" s="10" t="str">
        <f>IFERROR(SMALL(Bdd!V:V,tableau!$B229),"")</f>
        <v/>
      </c>
      <c r="G229" s="10" t="str">
        <f>IFERROR(SMALL(Bdd!W:W,tableau!$B229),"")</f>
        <v/>
      </c>
      <c r="H229" s="10" t="str">
        <f>IFERROR(SMALL(Bdd!X:X,tableau!$B229),"")</f>
        <v/>
      </c>
      <c r="I229" s="10" t="str">
        <f>IFERROR(SMALL(Bdd!Y:Y,tableau!$B229),"")</f>
        <v/>
      </c>
    </row>
    <row r="230" spans="2:9" x14ac:dyDescent="0.25">
      <c r="B230">
        <v>225</v>
      </c>
      <c r="C230" s="10" t="str">
        <f>IFERROR(SMALL(Bdd!S:S,tableau!$B230),"")</f>
        <v/>
      </c>
      <c r="D230" s="10" t="str">
        <f>IFERROR(SMALL(Bdd!T:T,tableau!$B230),"")</f>
        <v/>
      </c>
      <c r="E230" s="10" t="str">
        <f>IFERROR(SMALL(Bdd!U:U,tableau!$B230),"")</f>
        <v/>
      </c>
      <c r="F230" s="10" t="str">
        <f>IFERROR(SMALL(Bdd!V:V,tableau!$B230),"")</f>
        <v/>
      </c>
      <c r="G230" s="10" t="str">
        <f>IFERROR(SMALL(Bdd!W:W,tableau!$B230),"")</f>
        <v/>
      </c>
      <c r="H230" s="10" t="str">
        <f>IFERROR(SMALL(Bdd!X:X,tableau!$B230),"")</f>
        <v/>
      </c>
      <c r="I230" s="10" t="str">
        <f>IFERROR(SMALL(Bdd!Y:Y,tableau!$B230),"")</f>
        <v/>
      </c>
    </row>
    <row r="231" spans="2:9" x14ac:dyDescent="0.25">
      <c r="B231">
        <v>226</v>
      </c>
      <c r="C231" s="10" t="str">
        <f>IFERROR(SMALL(Bdd!S:S,tableau!$B231),"")</f>
        <v/>
      </c>
      <c r="D231" s="10" t="str">
        <f>IFERROR(SMALL(Bdd!T:T,tableau!$B231),"")</f>
        <v/>
      </c>
      <c r="E231" s="10" t="str">
        <f>IFERROR(SMALL(Bdd!U:U,tableau!$B231),"")</f>
        <v/>
      </c>
      <c r="F231" s="10" t="str">
        <f>IFERROR(SMALL(Bdd!V:V,tableau!$B231),"")</f>
        <v/>
      </c>
      <c r="G231" s="10" t="str">
        <f>IFERROR(SMALL(Bdd!W:W,tableau!$B231),"")</f>
        <v/>
      </c>
      <c r="H231" s="10" t="str">
        <f>IFERROR(SMALL(Bdd!X:X,tableau!$B231),"")</f>
        <v/>
      </c>
      <c r="I231" s="10" t="str">
        <f>IFERROR(SMALL(Bdd!Y:Y,tableau!$B231),"")</f>
        <v/>
      </c>
    </row>
    <row r="232" spans="2:9" x14ac:dyDescent="0.25">
      <c r="B232">
        <v>227</v>
      </c>
      <c r="C232" s="10" t="str">
        <f>IFERROR(SMALL(Bdd!S:S,tableau!$B232),"")</f>
        <v/>
      </c>
      <c r="D232" s="10" t="str">
        <f>IFERROR(SMALL(Bdd!T:T,tableau!$B232),"")</f>
        <v/>
      </c>
      <c r="E232" s="10" t="str">
        <f>IFERROR(SMALL(Bdd!U:U,tableau!$B232),"")</f>
        <v/>
      </c>
      <c r="F232" s="10" t="str">
        <f>IFERROR(SMALL(Bdd!V:V,tableau!$B232),"")</f>
        <v/>
      </c>
      <c r="G232" s="10" t="str">
        <f>IFERROR(SMALL(Bdd!W:W,tableau!$B232),"")</f>
        <v/>
      </c>
      <c r="H232" s="10" t="str">
        <f>IFERROR(SMALL(Bdd!X:X,tableau!$B232),"")</f>
        <v/>
      </c>
      <c r="I232" s="10" t="str">
        <f>IFERROR(SMALL(Bdd!Y:Y,tableau!$B232),"")</f>
        <v/>
      </c>
    </row>
    <row r="233" spans="2:9" x14ac:dyDescent="0.25">
      <c r="B233">
        <v>228</v>
      </c>
      <c r="C233" s="10" t="str">
        <f>IFERROR(SMALL(Bdd!S:S,tableau!$B233),"")</f>
        <v/>
      </c>
      <c r="D233" s="10" t="str">
        <f>IFERROR(SMALL(Bdd!T:T,tableau!$B233),"")</f>
        <v/>
      </c>
      <c r="E233" s="10" t="str">
        <f>IFERROR(SMALL(Bdd!U:U,tableau!$B233),"")</f>
        <v/>
      </c>
      <c r="F233" s="10" t="str">
        <f>IFERROR(SMALL(Bdd!V:V,tableau!$B233),"")</f>
        <v/>
      </c>
      <c r="G233" s="10" t="str">
        <f>IFERROR(SMALL(Bdd!W:W,tableau!$B233),"")</f>
        <v/>
      </c>
      <c r="H233" s="10" t="str">
        <f>IFERROR(SMALL(Bdd!X:X,tableau!$B233),"")</f>
        <v/>
      </c>
      <c r="I233" s="10" t="str">
        <f>IFERROR(SMALL(Bdd!Y:Y,tableau!$B233),"")</f>
        <v/>
      </c>
    </row>
    <row r="234" spans="2:9" x14ac:dyDescent="0.25">
      <c r="B234">
        <v>229</v>
      </c>
      <c r="C234" s="10" t="str">
        <f>IFERROR(SMALL(Bdd!S:S,tableau!$B234),"")</f>
        <v/>
      </c>
      <c r="D234" s="10" t="str">
        <f>IFERROR(SMALL(Bdd!T:T,tableau!$B234),"")</f>
        <v/>
      </c>
      <c r="E234" s="10" t="str">
        <f>IFERROR(SMALL(Bdd!U:U,tableau!$B234),"")</f>
        <v/>
      </c>
      <c r="F234" s="10" t="str">
        <f>IFERROR(SMALL(Bdd!V:V,tableau!$B234),"")</f>
        <v/>
      </c>
      <c r="G234" s="10" t="str">
        <f>IFERROR(SMALL(Bdd!W:W,tableau!$B234),"")</f>
        <v/>
      </c>
      <c r="H234" s="10" t="str">
        <f>IFERROR(SMALL(Bdd!X:X,tableau!$B234),"")</f>
        <v/>
      </c>
      <c r="I234" s="10" t="str">
        <f>IFERROR(SMALL(Bdd!Y:Y,tableau!$B234),"")</f>
        <v/>
      </c>
    </row>
    <row r="235" spans="2:9" x14ac:dyDescent="0.25">
      <c r="B235">
        <v>230</v>
      </c>
      <c r="C235" s="10" t="str">
        <f>IFERROR(SMALL(Bdd!S:S,tableau!$B235),"")</f>
        <v/>
      </c>
      <c r="D235" s="10" t="str">
        <f>IFERROR(SMALL(Bdd!T:T,tableau!$B235),"")</f>
        <v/>
      </c>
      <c r="E235" s="10" t="str">
        <f>IFERROR(SMALL(Bdd!U:U,tableau!$B235),"")</f>
        <v/>
      </c>
      <c r="F235" s="10" t="str">
        <f>IFERROR(SMALL(Bdd!V:V,tableau!$B235),"")</f>
        <v/>
      </c>
      <c r="G235" s="10" t="str">
        <f>IFERROR(SMALL(Bdd!W:W,tableau!$B235),"")</f>
        <v/>
      </c>
      <c r="H235" s="10" t="str">
        <f>IFERROR(SMALL(Bdd!X:X,tableau!$B235),"")</f>
        <v/>
      </c>
      <c r="I235" s="10" t="str">
        <f>IFERROR(SMALL(Bdd!Y:Y,tableau!$B235),"")</f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12</xdr:col>
                    <xdr:colOff>57150</xdr:colOff>
                    <xdr:row>1</xdr:row>
                    <xdr:rowOff>133350</xdr:rowOff>
                  </from>
                  <to>
                    <xdr:col>13</xdr:col>
                    <xdr:colOff>180975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6</xdr:col>
                    <xdr:colOff>161925</xdr:colOff>
                    <xdr:row>0</xdr:row>
                    <xdr:rowOff>85725</xdr:rowOff>
                  </from>
                  <to>
                    <xdr:col>8</xdr:col>
                    <xdr:colOff>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I56"/>
  <sheetViews>
    <sheetView workbookViewId="0">
      <selection activeCell="I2" sqref="I2"/>
    </sheetView>
  </sheetViews>
  <sheetFormatPr baseColWidth="10" defaultRowHeight="15" x14ac:dyDescent="0.25"/>
  <cols>
    <col min="2" max="2" width="17.28515625" customWidth="1"/>
    <col min="3" max="3" width="13.7109375" customWidth="1"/>
  </cols>
  <sheetData>
    <row r="1" spans="1:9" x14ac:dyDescent="0.25">
      <c r="A1">
        <v>1</v>
      </c>
      <c r="B1" t="s">
        <v>614</v>
      </c>
      <c r="C1" t="str">
        <f>IF(hexacolor!T2=1,$B$2,$B$1)</f>
        <v>&amp;HFFFFFF</v>
      </c>
      <c r="D1" t="s">
        <v>195</v>
      </c>
      <c r="F1">
        <f>LEN($E$2)</f>
        <v>2</v>
      </c>
      <c r="G1">
        <f>LEN($E$2)</f>
        <v>2</v>
      </c>
      <c r="H1">
        <f>LEN($E$2)</f>
        <v>2</v>
      </c>
    </row>
    <row r="2" spans="1:9" x14ac:dyDescent="0.25">
      <c r="A2">
        <v>2</v>
      </c>
      <c r="B2" t="s">
        <v>615</v>
      </c>
      <c r="C2" t="str">
        <f>IF(hexacolor!T3=1,$B$2,$B$1)</f>
        <v>&amp;H000000</v>
      </c>
      <c r="D2" s="75" t="s">
        <v>1028</v>
      </c>
      <c r="E2" s="8" t="str">
        <f>RIGHT(D2,LEN(D2)-5)</f>
        <v>30</v>
      </c>
      <c r="F2" s="8" t="str">
        <f>LEFT(E2,1)</f>
        <v>3</v>
      </c>
      <c r="G2" s="8" t="str">
        <f>RIGHT(LEFT(E2,2),1)</f>
        <v>0</v>
      </c>
      <c r="H2" s="8" t="str">
        <f>RIGHT(LEFT(E2,3),1)</f>
        <v>0</v>
      </c>
      <c r="I2" s="75">
        <f>F16+G16+H16</f>
        <v>30</v>
      </c>
    </row>
    <row r="3" spans="1:9" x14ac:dyDescent="0.25">
      <c r="A3">
        <v>3</v>
      </c>
      <c r="B3" t="s">
        <v>618</v>
      </c>
      <c r="C3" t="str">
        <f>IF(hexacolor!T4=1,$B$2,$B$1)</f>
        <v>&amp;HFFFFFF</v>
      </c>
      <c r="D3" s="8">
        <v>0</v>
      </c>
      <c r="E3" s="8" t="s">
        <v>113</v>
      </c>
      <c r="F3" s="8">
        <f>IF(F$2=$E3,$D3,0)</f>
        <v>0</v>
      </c>
      <c r="G3" s="8">
        <f>IF(G$2=$E3,$D3,0)</f>
        <v>0</v>
      </c>
      <c r="H3" s="8">
        <f>IF(H$2=$E3,$D3,0)</f>
        <v>0</v>
      </c>
    </row>
    <row r="4" spans="1:9" x14ac:dyDescent="0.25">
      <c r="A4">
        <v>4</v>
      </c>
      <c r="B4" t="s">
        <v>617</v>
      </c>
      <c r="C4" t="str">
        <f>IF(hexacolor!T5=1,$B$2,$B$1)</f>
        <v>&amp;H000000</v>
      </c>
      <c r="D4" s="8">
        <v>1</v>
      </c>
      <c r="E4" s="8" t="s">
        <v>103</v>
      </c>
      <c r="F4" s="8">
        <f t="shared" ref="F4:H12" si="0">IF(F$2=$E4,$D4,0)</f>
        <v>0</v>
      </c>
      <c r="G4" s="8">
        <f t="shared" si="0"/>
        <v>0</v>
      </c>
      <c r="H4" s="8">
        <f t="shared" si="0"/>
        <v>0</v>
      </c>
    </row>
    <row r="5" spans="1:9" x14ac:dyDescent="0.25">
      <c r="A5">
        <v>5</v>
      </c>
      <c r="B5" t="s">
        <v>616</v>
      </c>
      <c r="C5" t="str">
        <f>IF(hexacolor!T6=1,$B$2,$B$1)</f>
        <v>&amp;HFFFFFF</v>
      </c>
      <c r="D5" s="8">
        <v>2</v>
      </c>
      <c r="E5" s="8" t="s">
        <v>104</v>
      </c>
      <c r="F5" s="8">
        <f>IF(F$2=$E5,$D5,0)</f>
        <v>0</v>
      </c>
      <c r="G5" s="8">
        <f t="shared" si="0"/>
        <v>0</v>
      </c>
      <c r="H5" s="8">
        <f t="shared" si="0"/>
        <v>0</v>
      </c>
    </row>
    <row r="6" spans="1:9" x14ac:dyDescent="0.25">
      <c r="A6">
        <v>6</v>
      </c>
      <c r="B6" t="s">
        <v>621</v>
      </c>
      <c r="C6" t="str">
        <f>IF(hexacolor!T7=1,$B$2,$B$1)</f>
        <v>&amp;H000000</v>
      </c>
      <c r="D6" s="8">
        <v>3</v>
      </c>
      <c r="E6" s="8" t="s">
        <v>106</v>
      </c>
      <c r="F6" s="8">
        <f t="shared" si="0"/>
        <v>3</v>
      </c>
      <c r="G6" s="8">
        <f t="shared" si="0"/>
        <v>0</v>
      </c>
      <c r="H6" s="8">
        <f t="shared" si="0"/>
        <v>0</v>
      </c>
    </row>
    <row r="7" spans="1:9" x14ac:dyDescent="0.25">
      <c r="A7">
        <v>7</v>
      </c>
      <c r="B7" t="s">
        <v>620</v>
      </c>
      <c r="C7" t="str">
        <f>IF(hexacolor!T8=1,$B$2,$B$1)</f>
        <v>&amp;HFFFFFF</v>
      </c>
      <c r="D7" s="8">
        <v>4</v>
      </c>
      <c r="E7" s="8" t="s">
        <v>107</v>
      </c>
      <c r="F7" s="8">
        <f t="shared" si="0"/>
        <v>0</v>
      </c>
      <c r="G7" s="8">
        <f t="shared" si="0"/>
        <v>0</v>
      </c>
      <c r="H7" s="8">
        <f t="shared" si="0"/>
        <v>0</v>
      </c>
    </row>
    <row r="8" spans="1:9" x14ac:dyDescent="0.25">
      <c r="A8">
        <v>8</v>
      </c>
      <c r="B8" t="s">
        <v>619</v>
      </c>
      <c r="C8" t="str">
        <f>IF(hexacolor!T9=1,$B$2,$B$1)</f>
        <v>&amp;H000000</v>
      </c>
      <c r="D8" s="8">
        <v>5</v>
      </c>
      <c r="E8" s="8" t="s">
        <v>108</v>
      </c>
      <c r="F8" s="8">
        <f t="shared" si="0"/>
        <v>0</v>
      </c>
      <c r="G8" s="8">
        <f t="shared" si="0"/>
        <v>0</v>
      </c>
      <c r="H8" s="8">
        <f t="shared" si="0"/>
        <v>0</v>
      </c>
    </row>
    <row r="9" spans="1:9" x14ac:dyDescent="0.25">
      <c r="A9">
        <v>9</v>
      </c>
      <c r="B9" t="s">
        <v>624</v>
      </c>
      <c r="C9" t="str">
        <f>IF(hexacolor!T10=1,$B$2,$B$1)</f>
        <v>&amp;HFFFFFF</v>
      </c>
      <c r="D9" s="8">
        <v>6</v>
      </c>
      <c r="E9" s="8" t="s">
        <v>109</v>
      </c>
      <c r="F9" s="8">
        <f t="shared" si="0"/>
        <v>0</v>
      </c>
      <c r="G9" s="8">
        <f t="shared" si="0"/>
        <v>0</v>
      </c>
      <c r="H9" s="8">
        <f t="shared" si="0"/>
        <v>0</v>
      </c>
    </row>
    <row r="10" spans="1:9" x14ac:dyDescent="0.25">
      <c r="A10">
        <v>10</v>
      </c>
      <c r="B10" t="s">
        <v>623</v>
      </c>
      <c r="C10" t="str">
        <f>IF(hexacolor!T11=1,$B$2,$B$1)</f>
        <v>&amp;HFFFFFF</v>
      </c>
      <c r="D10" s="8">
        <v>7</v>
      </c>
      <c r="E10" s="8" t="s">
        <v>110</v>
      </c>
      <c r="F10" s="8">
        <f t="shared" si="0"/>
        <v>0</v>
      </c>
      <c r="G10" s="8">
        <f t="shared" si="0"/>
        <v>0</v>
      </c>
      <c r="H10" s="8">
        <f t="shared" si="0"/>
        <v>0</v>
      </c>
    </row>
    <row r="11" spans="1:9" x14ac:dyDescent="0.25">
      <c r="A11">
        <v>11</v>
      </c>
      <c r="B11" t="s">
        <v>622</v>
      </c>
      <c r="C11" t="str">
        <f>IF(hexacolor!T12=1,$B$2,$B$1)</f>
        <v>&amp;HFFFFFF</v>
      </c>
      <c r="D11" s="8">
        <v>8</v>
      </c>
      <c r="E11" s="8" t="s">
        <v>111</v>
      </c>
      <c r="F11" s="8">
        <f t="shared" si="0"/>
        <v>0</v>
      </c>
      <c r="G11" s="8">
        <f t="shared" si="0"/>
        <v>0</v>
      </c>
      <c r="H11" s="8">
        <f t="shared" si="0"/>
        <v>0</v>
      </c>
    </row>
    <row r="12" spans="1:9" x14ac:dyDescent="0.25">
      <c r="A12">
        <v>12</v>
      </c>
      <c r="B12" t="s">
        <v>627</v>
      </c>
      <c r="C12" t="str">
        <f>IF(hexacolor!T13=1,$B$2,$B$1)</f>
        <v>&amp;HFFFFFF</v>
      </c>
      <c r="D12" s="8">
        <v>9</v>
      </c>
      <c r="E12" s="8" t="s">
        <v>112</v>
      </c>
      <c r="F12" s="8">
        <f t="shared" si="0"/>
        <v>0</v>
      </c>
      <c r="G12" s="8">
        <f t="shared" si="0"/>
        <v>0</v>
      </c>
      <c r="H12" s="8">
        <f t="shared" si="0"/>
        <v>0</v>
      </c>
    </row>
    <row r="13" spans="1:9" x14ac:dyDescent="0.25">
      <c r="A13">
        <v>13</v>
      </c>
      <c r="B13" t="s">
        <v>626</v>
      </c>
      <c r="C13" t="str">
        <f>IF(hexacolor!T14=1,$B$2,$B$1)</f>
        <v>&amp;HFFFFFF</v>
      </c>
      <c r="F13" s="8">
        <f>SUM(F3:F12)</f>
        <v>3</v>
      </c>
      <c r="G13" s="8">
        <f>SUM(G3:G12)</f>
        <v>0</v>
      </c>
      <c r="H13" s="8">
        <f>SUM(H3:H12)</f>
        <v>0</v>
      </c>
    </row>
    <row r="14" spans="1:9" x14ac:dyDescent="0.25">
      <c r="A14">
        <v>14</v>
      </c>
      <c r="B14" t="s">
        <v>625</v>
      </c>
      <c r="C14" t="str">
        <f>IF(hexacolor!T15=1,$B$2,$B$1)</f>
        <v>&amp;HFFFFFF</v>
      </c>
      <c r="F14" s="66">
        <f>IF(F1=3,100,IF(F1=2,10,IF(F1=1,1,0)))</f>
        <v>10</v>
      </c>
      <c r="G14" s="66">
        <f>F14/10</f>
        <v>1</v>
      </c>
      <c r="H14" s="66">
        <f>G14/10</f>
        <v>0.1</v>
      </c>
    </row>
    <row r="15" spans="1:9" x14ac:dyDescent="0.25">
      <c r="A15">
        <v>15</v>
      </c>
      <c r="B15" t="s">
        <v>628</v>
      </c>
      <c r="C15" t="str">
        <f>IF(hexacolor!T16=1,$B$2,$B$1)</f>
        <v>&amp;H000000</v>
      </c>
      <c r="F15" t="b">
        <f>ROUND(F14,0)=F14</f>
        <v>1</v>
      </c>
      <c r="G15" t="b">
        <f>ROUND(G14,0)=G14</f>
        <v>1</v>
      </c>
      <c r="H15" t="b">
        <f>ROUND(H14,0)=H14</f>
        <v>0</v>
      </c>
    </row>
    <row r="16" spans="1:9" x14ac:dyDescent="0.25">
      <c r="A16">
        <v>16</v>
      </c>
      <c r="B16" t="s">
        <v>629</v>
      </c>
      <c r="C16" t="str">
        <f>IF(hexacolor!T17=1,$B$2,$B$1)</f>
        <v>&amp;HFFFFFF</v>
      </c>
      <c r="F16">
        <f>IF(F15,SUM(F3:F12)*F14,0)</f>
        <v>30</v>
      </c>
      <c r="G16">
        <f>IF(G15,SUM(G3:G12)*G14,0)</f>
        <v>0</v>
      </c>
      <c r="H16">
        <f>IF(H15,SUM(H3:H12)*H14,0)</f>
        <v>0</v>
      </c>
    </row>
    <row r="17" spans="1:3" x14ac:dyDescent="0.25">
      <c r="A17">
        <v>17</v>
      </c>
      <c r="B17" t="s">
        <v>651</v>
      </c>
      <c r="C17" t="str">
        <f>IF(hexacolor!T18=1,$B$2,$B$1)</f>
        <v>&amp;H000000</v>
      </c>
    </row>
    <row r="18" spans="1:3" x14ac:dyDescent="0.25">
      <c r="A18">
        <v>18</v>
      </c>
      <c r="B18" t="s">
        <v>652</v>
      </c>
      <c r="C18" t="str">
        <f>IF(hexacolor!T19=1,$B$2,$B$1)</f>
        <v>&amp;HFFFFFF</v>
      </c>
    </row>
    <row r="19" spans="1:3" x14ac:dyDescent="0.25">
      <c r="A19">
        <v>19</v>
      </c>
      <c r="B19" t="s">
        <v>631</v>
      </c>
      <c r="C19" t="str">
        <f>IF(hexacolor!T20=1,$B$2,$B$1)</f>
        <v>&amp;H000000</v>
      </c>
    </row>
    <row r="20" spans="1:3" x14ac:dyDescent="0.25">
      <c r="A20">
        <v>20</v>
      </c>
      <c r="B20" t="s">
        <v>630</v>
      </c>
      <c r="C20" t="str">
        <f>IF(hexacolor!T21=1,$B$2,$B$1)</f>
        <v>&amp;H000000</v>
      </c>
    </row>
    <row r="21" spans="1:3" x14ac:dyDescent="0.25">
      <c r="A21">
        <v>21</v>
      </c>
      <c r="B21" t="s">
        <v>632</v>
      </c>
      <c r="C21" t="str">
        <f>IF(hexacolor!T22=1,$B$2,$B$1)</f>
        <v>&amp;HFFFFFF</v>
      </c>
    </row>
    <row r="22" spans="1:3" x14ac:dyDescent="0.25">
      <c r="A22">
        <v>22</v>
      </c>
      <c r="B22" t="s">
        <v>653</v>
      </c>
      <c r="C22" t="str">
        <f>IF(hexacolor!T23=1,$B$2,$B$1)</f>
        <v>&amp;H000000</v>
      </c>
    </row>
    <row r="23" spans="1:3" x14ac:dyDescent="0.25">
      <c r="A23">
        <v>23</v>
      </c>
      <c r="B23" t="s">
        <v>654</v>
      </c>
      <c r="C23" t="str">
        <f>IF(hexacolor!T24=1,$B$2,$B$1)</f>
        <v>&amp;H000000</v>
      </c>
    </row>
    <row r="24" spans="1:3" x14ac:dyDescent="0.25">
      <c r="A24">
        <v>24</v>
      </c>
      <c r="B24" t="s">
        <v>655</v>
      </c>
      <c r="C24" t="str">
        <f>IF(hexacolor!T25=1,$B$2,$B$1)</f>
        <v>&amp;H000000</v>
      </c>
    </row>
    <row r="25" spans="1:3" x14ac:dyDescent="0.25">
      <c r="A25">
        <v>25</v>
      </c>
      <c r="B25" t="s">
        <v>622</v>
      </c>
      <c r="C25" t="str">
        <f>IF(hexacolor!T26=1,$B$2,$B$1)</f>
        <v>&amp;HFFFFFF</v>
      </c>
    </row>
    <row r="26" spans="1:3" x14ac:dyDescent="0.25">
      <c r="A26">
        <v>26</v>
      </c>
      <c r="B26" t="s">
        <v>620</v>
      </c>
      <c r="C26" t="str">
        <f>IF(hexacolor!T27=1,$B$2,$B$1)</f>
        <v>&amp;HFFFFFF</v>
      </c>
    </row>
    <row r="27" spans="1:3" x14ac:dyDescent="0.25">
      <c r="A27">
        <v>27</v>
      </c>
      <c r="B27" t="s">
        <v>621</v>
      </c>
      <c r="C27" t="str">
        <f>IF(hexacolor!T28=1,$B$2,$B$1)</f>
        <v>&amp;H000000</v>
      </c>
    </row>
    <row r="28" spans="1:3" x14ac:dyDescent="0.25">
      <c r="A28">
        <v>28</v>
      </c>
      <c r="B28" t="s">
        <v>619</v>
      </c>
      <c r="C28" t="str">
        <f>IF(hexacolor!T29=1,$B$2,$B$1)</f>
        <v>&amp;H000000</v>
      </c>
    </row>
    <row r="29" spans="1:3" x14ac:dyDescent="0.25">
      <c r="A29">
        <v>29</v>
      </c>
      <c r="B29" t="s">
        <v>626</v>
      </c>
      <c r="C29" t="str">
        <f>IF(hexacolor!T30=1,$B$2,$B$1)</f>
        <v>&amp;HFFFFFF</v>
      </c>
    </row>
    <row r="30" spans="1:3" x14ac:dyDescent="0.25">
      <c r="A30">
        <v>30</v>
      </c>
      <c r="B30" t="s">
        <v>624</v>
      </c>
      <c r="C30" t="str">
        <f>IF(hexacolor!T31=1,$B$2,$B$1)</f>
        <v>&amp;HFFFFFF</v>
      </c>
    </row>
    <row r="31" spans="1:3" x14ac:dyDescent="0.25">
      <c r="A31">
        <v>31</v>
      </c>
      <c r="B31" t="s">
        <v>625</v>
      </c>
      <c r="C31" t="str">
        <f>IF(hexacolor!T32=1,$B$2,$B$1)</f>
        <v>&amp;HFFFFFF</v>
      </c>
    </row>
    <row r="32" spans="1:3" x14ac:dyDescent="0.25">
      <c r="A32">
        <v>32</v>
      </c>
      <c r="B32" t="s">
        <v>616</v>
      </c>
      <c r="C32" t="str">
        <f>IF(hexacolor!T33=1,$B$2,$B$1)</f>
        <v>&amp;HFFFFFF</v>
      </c>
    </row>
    <row r="33" spans="1:3" x14ac:dyDescent="0.25">
      <c r="A33">
        <v>33</v>
      </c>
      <c r="B33" t="s">
        <v>639</v>
      </c>
      <c r="C33" t="str">
        <f>IF(hexacolor!T34=1,$B$2,$B$1)</f>
        <v>&amp;H000000</v>
      </c>
    </row>
    <row r="34" spans="1:3" x14ac:dyDescent="0.25">
      <c r="A34">
        <v>34</v>
      </c>
      <c r="B34" t="s">
        <v>630</v>
      </c>
      <c r="C34" t="str">
        <f>IF(hexacolor!T35=1,$B$2,$B$1)</f>
        <v>&amp;H000000</v>
      </c>
    </row>
    <row r="35" spans="1:3" x14ac:dyDescent="0.25">
      <c r="A35">
        <v>35</v>
      </c>
      <c r="B35" t="s">
        <v>634</v>
      </c>
      <c r="C35" t="str">
        <f>IF(hexacolor!T36=1,$B$2,$B$1)</f>
        <v>&amp;H000000</v>
      </c>
    </row>
    <row r="36" spans="1:3" x14ac:dyDescent="0.25">
      <c r="A36">
        <v>36</v>
      </c>
      <c r="B36" t="s">
        <v>656</v>
      </c>
      <c r="C36" t="str">
        <f>IF(hexacolor!T37=1,$B$2,$B$1)</f>
        <v>&amp;H000000</v>
      </c>
    </row>
    <row r="37" spans="1:3" x14ac:dyDescent="0.25">
      <c r="A37">
        <v>37</v>
      </c>
      <c r="B37" t="s">
        <v>638</v>
      </c>
      <c r="C37" t="str">
        <f>IF(hexacolor!T38=1,$B$2,$B$1)</f>
        <v>&amp;H000000</v>
      </c>
    </row>
    <row r="38" spans="1:3" x14ac:dyDescent="0.25">
      <c r="A38">
        <v>38</v>
      </c>
      <c r="B38" t="s">
        <v>637</v>
      </c>
      <c r="C38" t="str">
        <f>IF(hexacolor!T39=1,$B$2,$B$1)</f>
        <v>&amp;H000000</v>
      </c>
    </row>
    <row r="39" spans="1:3" x14ac:dyDescent="0.25">
      <c r="A39">
        <v>39</v>
      </c>
      <c r="B39" t="s">
        <v>636</v>
      </c>
      <c r="C39" t="str">
        <f>IF(hexacolor!T40=1,$B$2,$B$1)</f>
        <v>&amp;H000000</v>
      </c>
    </row>
    <row r="40" spans="1:3" x14ac:dyDescent="0.25">
      <c r="A40">
        <v>40</v>
      </c>
      <c r="B40" t="s">
        <v>635</v>
      </c>
      <c r="C40" t="str">
        <f>IF(hexacolor!T41=1,$B$2,$B$1)</f>
        <v>&amp;H000000</v>
      </c>
    </row>
    <row r="41" spans="1:3" x14ac:dyDescent="0.25">
      <c r="A41">
        <v>41</v>
      </c>
      <c r="B41" t="s">
        <v>657</v>
      </c>
      <c r="C41" t="str">
        <f>IF(hexacolor!T42=1,$B$2,$B$1)</f>
        <v>&amp;HFFFFFF</v>
      </c>
    </row>
    <row r="42" spans="1:3" x14ac:dyDescent="0.25">
      <c r="A42">
        <v>42</v>
      </c>
      <c r="B42" t="s">
        <v>658</v>
      </c>
      <c r="C42" t="str">
        <f>IF(hexacolor!T43=1,$B$2,$B$1)</f>
        <v>&amp;H000000</v>
      </c>
    </row>
    <row r="43" spans="1:3" x14ac:dyDescent="0.25">
      <c r="A43">
        <v>43</v>
      </c>
      <c r="B43" t="s">
        <v>659</v>
      </c>
      <c r="C43" t="str">
        <f>IF(hexacolor!T44=1,$B$2,$B$1)</f>
        <v>&amp;H000000</v>
      </c>
    </row>
    <row r="44" spans="1:3" x14ac:dyDescent="0.25">
      <c r="A44">
        <v>44</v>
      </c>
      <c r="B44" t="s">
        <v>633</v>
      </c>
      <c r="C44" t="str">
        <f>IF(hexacolor!T45=1,$B$2,$B$1)</f>
        <v>&amp;H000000</v>
      </c>
    </row>
    <row r="45" spans="1:3" x14ac:dyDescent="0.25">
      <c r="A45">
        <v>45</v>
      </c>
      <c r="B45" t="s">
        <v>660</v>
      </c>
      <c r="C45" t="str">
        <f>IF(hexacolor!T46=1,$B$2,$B$1)</f>
        <v>&amp;H000000</v>
      </c>
    </row>
    <row r="46" spans="1:3" x14ac:dyDescent="0.25">
      <c r="A46">
        <v>46</v>
      </c>
      <c r="B46" t="s">
        <v>661</v>
      </c>
      <c r="C46" t="str">
        <f>IF(hexacolor!T47=1,$B$2,$B$1)</f>
        <v>&amp;HFFFFFF</v>
      </c>
    </row>
    <row r="47" spans="1:3" x14ac:dyDescent="0.25">
      <c r="A47">
        <v>47</v>
      </c>
      <c r="B47" t="s">
        <v>662</v>
      </c>
      <c r="C47" t="str">
        <f>IF(hexacolor!T48=1,$B$2,$B$1)</f>
        <v>&amp;HFFFFFF</v>
      </c>
    </row>
    <row r="48" spans="1:3" x14ac:dyDescent="0.25">
      <c r="A48">
        <v>48</v>
      </c>
      <c r="B48" t="s">
        <v>640</v>
      </c>
      <c r="C48" t="str">
        <f>IF(hexacolor!T49=1,$B$2,$B$1)</f>
        <v>&amp;HFFFFFF</v>
      </c>
    </row>
    <row r="49" spans="1:3" x14ac:dyDescent="0.25">
      <c r="A49">
        <v>49</v>
      </c>
      <c r="B49" t="s">
        <v>663</v>
      </c>
      <c r="C49" t="str">
        <f>IF(hexacolor!T50=1,$B$2,$B$1)</f>
        <v>&amp;HFFFFFF</v>
      </c>
    </row>
    <row r="50" spans="1:3" x14ac:dyDescent="0.25">
      <c r="A50">
        <v>50</v>
      </c>
      <c r="B50" t="s">
        <v>664</v>
      </c>
      <c r="C50" t="str">
        <f>IF(hexacolor!T51=1,$B$2,$B$1)</f>
        <v>&amp;HFFFFFF</v>
      </c>
    </row>
    <row r="51" spans="1:3" x14ac:dyDescent="0.25">
      <c r="A51">
        <v>51</v>
      </c>
      <c r="B51" t="s">
        <v>641</v>
      </c>
      <c r="C51" t="str">
        <f>IF(hexacolor!T52=1,$B$2,$B$1)</f>
        <v>&amp;HFFFFFF</v>
      </c>
    </row>
    <row r="52" spans="1:3" x14ac:dyDescent="0.25">
      <c r="A52">
        <v>52</v>
      </c>
      <c r="B52" t="s">
        <v>665</v>
      </c>
      <c r="C52" t="str">
        <f>IF(hexacolor!T53=1,$B$2,$B$1)</f>
        <v>&amp;HFFFFFF</v>
      </c>
    </row>
    <row r="53" spans="1:3" x14ac:dyDescent="0.25">
      <c r="A53">
        <v>53</v>
      </c>
      <c r="B53" t="s">
        <v>666</v>
      </c>
      <c r="C53" t="str">
        <f>IF(hexacolor!T54=1,$B$2,$B$1)</f>
        <v>&amp;HFFFFFF</v>
      </c>
    </row>
    <row r="54" spans="1:3" x14ac:dyDescent="0.25">
      <c r="A54">
        <v>54</v>
      </c>
      <c r="B54" t="s">
        <v>652</v>
      </c>
      <c r="C54" t="str">
        <f>IF(hexacolor!T55=1,$B$2,$B$1)</f>
        <v>&amp;HFFFFFF</v>
      </c>
    </row>
    <row r="55" spans="1:3" x14ac:dyDescent="0.25">
      <c r="A55">
        <v>55</v>
      </c>
      <c r="B55" t="s">
        <v>667</v>
      </c>
      <c r="C55" t="str">
        <f>IF(hexacolor!T56=1,$B$2,$B$1)</f>
        <v>&amp;HFFFFFF</v>
      </c>
    </row>
    <row r="56" spans="1:3" x14ac:dyDescent="0.25">
      <c r="A56">
        <v>56</v>
      </c>
      <c r="B56" t="s">
        <v>668</v>
      </c>
      <c r="C56" t="str">
        <f>IF(hexacolor!T57=1,$B$2,$B$1)</f>
        <v>&amp;HFFFFFF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T57"/>
  <sheetViews>
    <sheetView topLeftCell="B1" zoomScale="130" zoomScaleNormal="130" workbookViewId="0">
      <pane ySplit="1" topLeftCell="A2" activePane="bottomLeft" state="frozenSplit"/>
      <selection activeCell="B1" sqref="B1"/>
      <selection pane="bottomLeft" activeCell="D5" sqref="D5"/>
    </sheetView>
  </sheetViews>
  <sheetFormatPr baseColWidth="10" defaultRowHeight="15" x14ac:dyDescent="0.25"/>
  <cols>
    <col min="1" max="1" width="19" customWidth="1"/>
    <col min="2" max="2" width="13.7109375" style="12" customWidth="1"/>
    <col min="3" max="3" width="19" customWidth="1"/>
    <col min="4" max="4" width="12.140625" customWidth="1"/>
    <col min="5" max="13" width="12.140625" hidden="1" customWidth="1"/>
    <col min="14" max="14" width="13.7109375" hidden="1" customWidth="1"/>
    <col min="15" max="19" width="0" hidden="1" customWidth="1"/>
  </cols>
  <sheetData>
    <row r="1" spans="1:20" s="149" customFormat="1" x14ac:dyDescent="0.25">
      <c r="A1" s="89" t="s">
        <v>490</v>
      </c>
      <c r="B1" s="145" t="s">
        <v>491</v>
      </c>
      <c r="C1" s="146" t="s">
        <v>492</v>
      </c>
      <c r="D1" s="147" t="s">
        <v>493</v>
      </c>
      <c r="E1" s="148" t="s">
        <v>505</v>
      </c>
      <c r="F1" s="87" t="s">
        <v>494</v>
      </c>
      <c r="G1" s="88" t="s">
        <v>495</v>
      </c>
      <c r="H1" s="89" t="s">
        <v>496</v>
      </c>
      <c r="K1" s="149" t="s">
        <v>613</v>
      </c>
      <c r="L1" s="149" t="s">
        <v>645</v>
      </c>
      <c r="M1" s="149">
        <v>16</v>
      </c>
      <c r="N1" s="149" t="str">
        <f>INDEX(S:S,M1+1)</f>
        <v>&amp;H808080</v>
      </c>
      <c r="O1" s="149" t="s">
        <v>647</v>
      </c>
      <c r="P1" s="149" t="s">
        <v>39</v>
      </c>
      <c r="Q1" s="149" t="s">
        <v>649</v>
      </c>
      <c r="R1" s="149" t="s">
        <v>650</v>
      </c>
      <c r="S1" s="149" t="s">
        <v>648</v>
      </c>
    </row>
    <row r="2" spans="1:20" x14ac:dyDescent="0.25">
      <c r="A2" s="90" t="s">
        <v>497</v>
      </c>
      <c r="B2" s="92" t="s">
        <v>498</v>
      </c>
      <c r="C2" s="85" t="s">
        <v>499</v>
      </c>
      <c r="D2" s="90" t="s">
        <v>499</v>
      </c>
      <c r="E2" s="86">
        <v>0</v>
      </c>
      <c r="F2" s="86">
        <v>0</v>
      </c>
      <c r="G2" s="86">
        <v>0</v>
      </c>
      <c r="H2" s="89" t="s">
        <v>500</v>
      </c>
      <c r="K2" t="s">
        <v>175</v>
      </c>
      <c r="L2" t="str">
        <f>"&amp;H"&amp;R2&amp;Q2&amp;P2</f>
        <v>&amp;H000000</v>
      </c>
      <c r="N2" s="138"/>
      <c r="O2" t="str">
        <f>RIGHT(D2,6)</f>
        <v>000000</v>
      </c>
      <c r="P2" t="str">
        <f>LEFT(O2,2)</f>
        <v>00</v>
      </c>
      <c r="Q2" t="str">
        <f>LEFT(RIGHT(O2,4),2)</f>
        <v>00</v>
      </c>
      <c r="R2" t="str">
        <f t="shared" ref="R2:R19" si="0">RIGHT(O2,2)</f>
        <v>00</v>
      </c>
      <c r="S2" t="str">
        <f>"&amp;H"&amp;R2&amp;Q2&amp;P2</f>
        <v>&amp;H000000</v>
      </c>
      <c r="T2">
        <v>1</v>
      </c>
    </row>
    <row r="3" spans="1:20" x14ac:dyDescent="0.25">
      <c r="A3" s="85" t="s">
        <v>501</v>
      </c>
      <c r="B3" s="92" t="s">
        <v>502</v>
      </c>
      <c r="C3" s="85" t="s">
        <v>503</v>
      </c>
      <c r="D3" s="85" t="s">
        <v>503</v>
      </c>
      <c r="E3" s="86">
        <v>255</v>
      </c>
      <c r="F3" s="86">
        <v>255</v>
      </c>
      <c r="G3" s="86">
        <v>255</v>
      </c>
      <c r="H3" s="89" t="s">
        <v>504</v>
      </c>
      <c r="K3" t="s">
        <v>176</v>
      </c>
      <c r="L3" t="str">
        <f t="shared" ref="L3:L57" si="1">"&amp;H"&amp;R3&amp;Q3&amp;P3</f>
        <v>&amp;HFFFFFF</v>
      </c>
      <c r="O3" t="str">
        <f t="shared" ref="O3:O16" si="2">RIGHT(D3,6)</f>
        <v>FFFFFF</v>
      </c>
      <c r="P3" t="str">
        <f t="shared" ref="P3:P57" si="3">LEFT(O3,2)</f>
        <v>FF</v>
      </c>
      <c r="Q3" t="str">
        <f t="shared" ref="Q3:Q16" si="4">LEFT(RIGHT(O3,4),2)</f>
        <v>FF</v>
      </c>
      <c r="R3" t="str">
        <f t="shared" si="0"/>
        <v>FF</v>
      </c>
      <c r="S3" t="str">
        <f t="shared" ref="S3:S16" si="5">"&amp;H"&amp;R3&amp;Q3&amp;P3</f>
        <v>&amp;HFFFFFF</v>
      </c>
      <c r="T3">
        <v>0</v>
      </c>
    </row>
    <row r="4" spans="1:20" x14ac:dyDescent="0.25">
      <c r="A4" s="91" t="s">
        <v>505</v>
      </c>
      <c r="B4" s="92" t="s">
        <v>506</v>
      </c>
      <c r="C4" s="85" t="s">
        <v>507</v>
      </c>
      <c r="D4" s="91" t="s">
        <v>507</v>
      </c>
      <c r="E4" s="86">
        <v>255</v>
      </c>
      <c r="F4" s="86">
        <v>0</v>
      </c>
      <c r="G4" s="86">
        <v>0</v>
      </c>
      <c r="H4" s="89" t="s">
        <v>508</v>
      </c>
      <c r="K4" t="s">
        <v>177</v>
      </c>
      <c r="L4" t="str">
        <f t="shared" si="1"/>
        <v>&amp;H0000FF</v>
      </c>
      <c r="N4" s="149"/>
      <c r="O4" t="str">
        <f t="shared" si="2"/>
        <v>FF0000</v>
      </c>
      <c r="P4" t="str">
        <f t="shared" si="3"/>
        <v>FF</v>
      </c>
      <c r="Q4" t="str">
        <f t="shared" si="4"/>
        <v>00</v>
      </c>
      <c r="R4" t="str">
        <f t="shared" si="0"/>
        <v>00</v>
      </c>
      <c r="S4" t="str">
        <f t="shared" si="5"/>
        <v>&amp;H0000FF</v>
      </c>
      <c r="T4">
        <v>1</v>
      </c>
    </row>
    <row r="5" spans="1:20" x14ac:dyDescent="0.25">
      <c r="A5" s="93" t="s">
        <v>494</v>
      </c>
      <c r="B5" s="92" t="s">
        <v>509</v>
      </c>
      <c r="C5" s="85" t="s">
        <v>510</v>
      </c>
      <c r="D5" s="93" t="s">
        <v>510</v>
      </c>
      <c r="E5" s="86">
        <v>0</v>
      </c>
      <c r="F5" s="86">
        <v>255</v>
      </c>
      <c r="G5" s="86">
        <v>0</v>
      </c>
      <c r="H5" s="89" t="s">
        <v>511</v>
      </c>
      <c r="K5" t="s">
        <v>178</v>
      </c>
      <c r="L5" t="str">
        <f t="shared" si="1"/>
        <v>&amp;H00FF00</v>
      </c>
      <c r="O5" t="str">
        <f t="shared" si="2"/>
        <v>00FF00</v>
      </c>
      <c r="P5" t="str">
        <f t="shared" si="3"/>
        <v>00</v>
      </c>
      <c r="Q5" t="str">
        <f t="shared" si="4"/>
        <v>FF</v>
      </c>
      <c r="R5" t="str">
        <f t="shared" si="0"/>
        <v>00</v>
      </c>
      <c r="S5" t="str">
        <f t="shared" si="5"/>
        <v>&amp;H00FF00</v>
      </c>
      <c r="T5">
        <v>0</v>
      </c>
    </row>
    <row r="6" spans="1:20" x14ac:dyDescent="0.25">
      <c r="A6" s="94" t="s">
        <v>495</v>
      </c>
      <c r="B6" s="92" t="s">
        <v>512</v>
      </c>
      <c r="C6" s="85" t="s">
        <v>513</v>
      </c>
      <c r="D6" s="94" t="s">
        <v>513</v>
      </c>
      <c r="E6" s="86">
        <v>0</v>
      </c>
      <c r="F6" s="86">
        <v>0</v>
      </c>
      <c r="G6" s="86">
        <v>255</v>
      </c>
      <c r="H6" s="89" t="s">
        <v>514</v>
      </c>
      <c r="K6" t="s">
        <v>179</v>
      </c>
      <c r="L6" t="str">
        <f t="shared" si="1"/>
        <v>&amp;HFF0000</v>
      </c>
      <c r="N6" s="149"/>
      <c r="O6" t="str">
        <f t="shared" si="2"/>
        <v>0000FF</v>
      </c>
      <c r="P6" t="str">
        <f t="shared" si="3"/>
        <v>00</v>
      </c>
      <c r="Q6" t="str">
        <f t="shared" si="4"/>
        <v>00</v>
      </c>
      <c r="R6" t="str">
        <f t="shared" si="0"/>
        <v>FF</v>
      </c>
      <c r="S6" t="str">
        <f t="shared" si="5"/>
        <v>&amp;HFF0000</v>
      </c>
      <c r="T6">
        <v>1</v>
      </c>
    </row>
    <row r="7" spans="1:20" x14ac:dyDescent="0.25">
      <c r="A7" s="95" t="s">
        <v>515</v>
      </c>
      <c r="B7" s="92" t="s">
        <v>516</v>
      </c>
      <c r="C7" s="85" t="s">
        <v>517</v>
      </c>
      <c r="D7" s="95" t="s">
        <v>517</v>
      </c>
      <c r="E7" s="86">
        <v>255</v>
      </c>
      <c r="F7" s="86">
        <v>255</v>
      </c>
      <c r="G7" s="86">
        <v>0</v>
      </c>
      <c r="H7" s="89" t="s">
        <v>518</v>
      </c>
      <c r="K7" t="s">
        <v>180</v>
      </c>
      <c r="L7" t="str">
        <f t="shared" si="1"/>
        <v>&amp;H00FFFF</v>
      </c>
      <c r="O7" t="str">
        <f t="shared" si="2"/>
        <v>FFFF00</v>
      </c>
      <c r="P7" t="str">
        <f t="shared" si="3"/>
        <v>FF</v>
      </c>
      <c r="Q7" t="str">
        <f t="shared" si="4"/>
        <v>FF</v>
      </c>
      <c r="R7" t="str">
        <f t="shared" si="0"/>
        <v>00</v>
      </c>
      <c r="S7" t="str">
        <f t="shared" si="5"/>
        <v>&amp;H00FFFF</v>
      </c>
      <c r="T7">
        <v>0</v>
      </c>
    </row>
    <row r="8" spans="1:20" x14ac:dyDescent="0.25">
      <c r="A8" s="96" t="s">
        <v>519</v>
      </c>
      <c r="B8" s="92" t="s">
        <v>520</v>
      </c>
      <c r="C8" s="85" t="s">
        <v>521</v>
      </c>
      <c r="D8" s="96" t="s">
        <v>521</v>
      </c>
      <c r="E8" s="86">
        <v>255</v>
      </c>
      <c r="F8" s="86">
        <v>0</v>
      </c>
      <c r="G8" s="86">
        <v>255</v>
      </c>
      <c r="H8" s="89" t="s">
        <v>522</v>
      </c>
      <c r="K8" t="s">
        <v>181</v>
      </c>
      <c r="L8" t="str">
        <f t="shared" si="1"/>
        <v>&amp;HFF00FF</v>
      </c>
      <c r="O8" t="str">
        <f t="shared" si="2"/>
        <v>FF00FF</v>
      </c>
      <c r="P8" t="str">
        <f t="shared" si="3"/>
        <v>FF</v>
      </c>
      <c r="Q8" t="str">
        <f t="shared" si="4"/>
        <v>00</v>
      </c>
      <c r="R8" t="str">
        <f t="shared" si="0"/>
        <v>FF</v>
      </c>
      <c r="S8" t="str">
        <f t="shared" si="5"/>
        <v>&amp;HFF00FF</v>
      </c>
      <c r="T8">
        <v>1</v>
      </c>
    </row>
    <row r="9" spans="1:20" x14ac:dyDescent="0.25">
      <c r="A9" s="97" t="s">
        <v>523</v>
      </c>
      <c r="B9" s="92" t="s">
        <v>524</v>
      </c>
      <c r="C9" s="85" t="s">
        <v>525</v>
      </c>
      <c r="D9" s="97" t="s">
        <v>525</v>
      </c>
      <c r="E9" s="86">
        <v>0</v>
      </c>
      <c r="F9" s="86">
        <v>255</v>
      </c>
      <c r="G9" s="86">
        <v>255</v>
      </c>
      <c r="H9" s="89" t="s">
        <v>526</v>
      </c>
      <c r="K9" t="s">
        <v>182</v>
      </c>
      <c r="L9" t="str">
        <f t="shared" si="1"/>
        <v>&amp;HFFFF00</v>
      </c>
      <c r="O9" t="str">
        <f t="shared" si="2"/>
        <v>00FFFF</v>
      </c>
      <c r="P9" t="str">
        <f t="shared" si="3"/>
        <v>00</v>
      </c>
      <c r="Q9" t="str">
        <f t="shared" si="4"/>
        <v>FF</v>
      </c>
      <c r="R9" t="str">
        <f t="shared" si="0"/>
        <v>FF</v>
      </c>
      <c r="S9" t="str">
        <f t="shared" si="5"/>
        <v>&amp;HFFFF00</v>
      </c>
      <c r="T9">
        <v>0</v>
      </c>
    </row>
    <row r="10" spans="1:20" x14ac:dyDescent="0.25">
      <c r="A10" s="98" t="s">
        <v>527</v>
      </c>
      <c r="B10" s="92" t="s">
        <v>527</v>
      </c>
      <c r="C10" s="85" t="s">
        <v>528</v>
      </c>
      <c r="D10" s="98" t="s">
        <v>528</v>
      </c>
      <c r="E10" s="86">
        <v>128</v>
      </c>
      <c r="F10" s="86">
        <v>0</v>
      </c>
      <c r="G10" s="86">
        <v>0</v>
      </c>
      <c r="H10" s="85" t="s">
        <v>527</v>
      </c>
      <c r="K10" t="s">
        <v>183</v>
      </c>
      <c r="L10" t="str">
        <f t="shared" si="1"/>
        <v>&amp;H000080</v>
      </c>
      <c r="O10" t="str">
        <f t="shared" si="2"/>
        <v>800000</v>
      </c>
      <c r="P10" t="str">
        <f t="shared" si="3"/>
        <v>80</v>
      </c>
      <c r="Q10" t="str">
        <f t="shared" si="4"/>
        <v>00</v>
      </c>
      <c r="R10" t="str">
        <f t="shared" si="0"/>
        <v>00</v>
      </c>
      <c r="S10" t="str">
        <f t="shared" si="5"/>
        <v>&amp;H000080</v>
      </c>
      <c r="T10">
        <v>1</v>
      </c>
    </row>
    <row r="11" spans="1:20" x14ac:dyDescent="0.25">
      <c r="A11" s="99" t="s">
        <v>529</v>
      </c>
      <c r="B11" s="92" t="s">
        <v>529</v>
      </c>
      <c r="C11" s="85" t="s">
        <v>530</v>
      </c>
      <c r="D11" s="99" t="s">
        <v>530</v>
      </c>
      <c r="E11" s="86">
        <v>0</v>
      </c>
      <c r="F11" s="86">
        <v>128</v>
      </c>
      <c r="G11" s="86">
        <v>0</v>
      </c>
      <c r="H11" s="85" t="s">
        <v>529</v>
      </c>
      <c r="K11" t="s">
        <v>178</v>
      </c>
      <c r="L11" t="str">
        <f t="shared" si="1"/>
        <v>&amp;H008000</v>
      </c>
      <c r="O11" t="str">
        <f t="shared" si="2"/>
        <v>008000</v>
      </c>
      <c r="P11" t="str">
        <f t="shared" si="3"/>
        <v>00</v>
      </c>
      <c r="Q11" t="str">
        <f t="shared" si="4"/>
        <v>80</v>
      </c>
      <c r="R11" t="str">
        <f t="shared" si="0"/>
        <v>00</v>
      </c>
      <c r="S11" t="str">
        <f t="shared" si="5"/>
        <v>&amp;H008000</v>
      </c>
      <c r="T11">
        <v>1</v>
      </c>
    </row>
    <row r="12" spans="1:20" x14ac:dyDescent="0.25">
      <c r="A12" s="100" t="s">
        <v>531</v>
      </c>
      <c r="B12" s="92" t="s">
        <v>531</v>
      </c>
      <c r="C12" s="85" t="s">
        <v>532</v>
      </c>
      <c r="D12" s="100" t="s">
        <v>532</v>
      </c>
      <c r="E12" s="86">
        <v>0</v>
      </c>
      <c r="F12" s="86">
        <v>0</v>
      </c>
      <c r="G12" s="86">
        <v>128</v>
      </c>
      <c r="H12" s="85" t="s">
        <v>531</v>
      </c>
      <c r="K12" t="s">
        <v>184</v>
      </c>
      <c r="L12" t="str">
        <f t="shared" si="1"/>
        <v>&amp;H800000</v>
      </c>
      <c r="O12" t="str">
        <f t="shared" si="2"/>
        <v>000080</v>
      </c>
      <c r="P12" t="str">
        <f t="shared" si="3"/>
        <v>00</v>
      </c>
      <c r="Q12" t="str">
        <f t="shared" si="4"/>
        <v>00</v>
      </c>
      <c r="R12" t="str">
        <f t="shared" si="0"/>
        <v>80</v>
      </c>
      <c r="S12" t="str">
        <f t="shared" si="5"/>
        <v>&amp;H800000</v>
      </c>
      <c r="T12">
        <v>1</v>
      </c>
    </row>
    <row r="13" spans="1:20" x14ac:dyDescent="0.25">
      <c r="A13" s="101" t="s">
        <v>533</v>
      </c>
      <c r="B13" s="92" t="s">
        <v>533</v>
      </c>
      <c r="C13" s="85" t="s">
        <v>534</v>
      </c>
      <c r="D13" s="101" t="s">
        <v>534</v>
      </c>
      <c r="E13" s="86">
        <v>128</v>
      </c>
      <c r="F13" s="86">
        <v>128</v>
      </c>
      <c r="G13" s="86">
        <v>0</v>
      </c>
      <c r="H13" s="85" t="s">
        <v>533</v>
      </c>
      <c r="K13" t="s">
        <v>185</v>
      </c>
      <c r="L13" t="str">
        <f t="shared" si="1"/>
        <v>&amp;H008080</v>
      </c>
      <c r="O13" t="str">
        <f t="shared" si="2"/>
        <v>808000</v>
      </c>
      <c r="P13" t="str">
        <f t="shared" si="3"/>
        <v>80</v>
      </c>
      <c r="Q13" t="str">
        <f t="shared" si="4"/>
        <v>80</v>
      </c>
      <c r="R13" t="str">
        <f t="shared" si="0"/>
        <v>00</v>
      </c>
      <c r="S13" t="str">
        <f t="shared" si="5"/>
        <v>&amp;H008080</v>
      </c>
      <c r="T13">
        <v>1</v>
      </c>
    </row>
    <row r="14" spans="1:20" x14ac:dyDescent="0.25">
      <c r="A14" s="102" t="s">
        <v>535</v>
      </c>
      <c r="B14" s="92" t="s">
        <v>535</v>
      </c>
      <c r="C14" s="85" t="s">
        <v>536</v>
      </c>
      <c r="D14" s="102" t="s">
        <v>536</v>
      </c>
      <c r="E14" s="86">
        <v>128</v>
      </c>
      <c r="F14" s="86">
        <v>0</v>
      </c>
      <c r="G14" s="86">
        <v>128</v>
      </c>
      <c r="H14" s="85" t="s">
        <v>535</v>
      </c>
      <c r="K14" t="s">
        <v>186</v>
      </c>
      <c r="L14" t="str">
        <f t="shared" si="1"/>
        <v>&amp;H800080</v>
      </c>
      <c r="O14" t="str">
        <f t="shared" si="2"/>
        <v>800080</v>
      </c>
      <c r="P14" t="str">
        <f t="shared" si="3"/>
        <v>80</v>
      </c>
      <c r="Q14" t="str">
        <f t="shared" si="4"/>
        <v>00</v>
      </c>
      <c r="R14" t="str">
        <f t="shared" si="0"/>
        <v>80</v>
      </c>
      <c r="S14" t="str">
        <f t="shared" si="5"/>
        <v>&amp;H800080</v>
      </c>
      <c r="T14">
        <v>1</v>
      </c>
    </row>
    <row r="15" spans="1:20" x14ac:dyDescent="0.25">
      <c r="A15" s="103" t="s">
        <v>537</v>
      </c>
      <c r="B15" s="92" t="s">
        <v>537</v>
      </c>
      <c r="C15" s="85" t="s">
        <v>538</v>
      </c>
      <c r="D15" s="103" t="s">
        <v>538</v>
      </c>
      <c r="E15" s="86">
        <v>0</v>
      </c>
      <c r="F15" s="86">
        <v>128</v>
      </c>
      <c r="G15" s="86">
        <v>128</v>
      </c>
      <c r="H15" s="85" t="s">
        <v>537</v>
      </c>
      <c r="K15" t="s">
        <v>191</v>
      </c>
      <c r="L15" t="str">
        <f t="shared" si="1"/>
        <v>&amp;H808000</v>
      </c>
      <c r="O15" t="str">
        <f t="shared" si="2"/>
        <v>008080</v>
      </c>
      <c r="P15" t="str">
        <f t="shared" si="3"/>
        <v>00</v>
      </c>
      <c r="Q15" t="str">
        <f t="shared" si="4"/>
        <v>80</v>
      </c>
      <c r="R15" t="str">
        <f t="shared" si="0"/>
        <v>80</v>
      </c>
      <c r="S15" t="str">
        <f t="shared" si="5"/>
        <v>&amp;H808000</v>
      </c>
      <c r="T15">
        <v>1</v>
      </c>
    </row>
    <row r="16" spans="1:20" x14ac:dyDescent="0.25">
      <c r="A16" s="104" t="s">
        <v>539</v>
      </c>
      <c r="B16" s="92" t="s">
        <v>539</v>
      </c>
      <c r="C16" s="85" t="s">
        <v>540</v>
      </c>
      <c r="D16" s="104" t="s">
        <v>540</v>
      </c>
      <c r="E16" s="86">
        <v>192</v>
      </c>
      <c r="F16" s="86">
        <v>192</v>
      </c>
      <c r="G16" s="86">
        <v>192</v>
      </c>
      <c r="H16" s="85" t="s">
        <v>539</v>
      </c>
      <c r="K16" t="s">
        <v>187</v>
      </c>
      <c r="L16" t="str">
        <f t="shared" si="1"/>
        <v>&amp;HC0C0C0</v>
      </c>
      <c r="O16" t="str">
        <f t="shared" si="2"/>
        <v>C0C0C0</v>
      </c>
      <c r="P16" t="str">
        <f t="shared" si="3"/>
        <v>C0</v>
      </c>
      <c r="Q16" t="str">
        <f t="shared" si="4"/>
        <v>C0</v>
      </c>
      <c r="R16" t="str">
        <f t="shared" si="0"/>
        <v>C0</v>
      </c>
      <c r="S16" t="str">
        <f t="shared" si="5"/>
        <v>&amp;HC0C0C0</v>
      </c>
      <c r="T16">
        <v>0</v>
      </c>
    </row>
    <row r="17" spans="1:20" x14ac:dyDescent="0.25">
      <c r="A17" s="105" t="s">
        <v>541</v>
      </c>
      <c r="B17" s="92" t="s">
        <v>541</v>
      </c>
      <c r="C17" s="85" t="s">
        <v>542</v>
      </c>
      <c r="D17" s="105" t="s">
        <v>542</v>
      </c>
      <c r="E17" s="86">
        <v>128</v>
      </c>
      <c r="F17" s="86">
        <v>128</v>
      </c>
      <c r="G17" s="86">
        <v>128</v>
      </c>
      <c r="H17" s="85" t="s">
        <v>541</v>
      </c>
      <c r="K17" t="s">
        <v>191</v>
      </c>
      <c r="L17" t="str">
        <f t="shared" si="1"/>
        <v>&amp;H808080</v>
      </c>
      <c r="O17" t="str">
        <f t="shared" ref="O17:O57" si="6">RIGHT(D17,6)</f>
        <v>808080</v>
      </c>
      <c r="P17" t="str">
        <f t="shared" si="3"/>
        <v>80</v>
      </c>
      <c r="Q17" t="str">
        <f t="shared" ref="Q17:Q57" si="7">LEFT(RIGHT(O17,4),2)</f>
        <v>80</v>
      </c>
      <c r="R17" t="str">
        <f t="shared" si="0"/>
        <v>80</v>
      </c>
      <c r="S17" t="str">
        <f t="shared" ref="S17:S57" si="8">"&amp;H"&amp;R17&amp;Q17&amp;P17</f>
        <v>&amp;H808080</v>
      </c>
      <c r="T17">
        <v>1</v>
      </c>
    </row>
    <row r="18" spans="1:20" x14ac:dyDescent="0.25">
      <c r="A18" s="106" t="s">
        <v>543</v>
      </c>
      <c r="B18" s="92" t="s">
        <v>543</v>
      </c>
      <c r="C18" s="85" t="s">
        <v>544</v>
      </c>
      <c r="D18" s="106" t="s">
        <v>544</v>
      </c>
      <c r="E18" s="86">
        <v>153</v>
      </c>
      <c r="F18" s="86">
        <v>153</v>
      </c>
      <c r="G18" s="86">
        <v>255</v>
      </c>
      <c r="H18" s="85" t="s">
        <v>543</v>
      </c>
      <c r="K18" t="s">
        <v>192</v>
      </c>
      <c r="L18" t="str">
        <f t="shared" si="1"/>
        <v>&amp;HFF9999</v>
      </c>
      <c r="O18" t="str">
        <f t="shared" si="6"/>
        <v>9999FF</v>
      </c>
      <c r="P18" t="str">
        <f t="shared" si="3"/>
        <v>99</v>
      </c>
      <c r="Q18" t="str">
        <f t="shared" si="7"/>
        <v>99</v>
      </c>
      <c r="R18" t="str">
        <f t="shared" si="0"/>
        <v>FF</v>
      </c>
      <c r="S18" t="str">
        <f t="shared" si="8"/>
        <v>&amp;HFF9999</v>
      </c>
      <c r="T18">
        <v>0</v>
      </c>
    </row>
    <row r="19" spans="1:20" x14ac:dyDescent="0.25">
      <c r="A19" s="107" t="s">
        <v>545</v>
      </c>
      <c r="B19" s="92" t="s">
        <v>545</v>
      </c>
      <c r="C19" s="85" t="s">
        <v>546</v>
      </c>
      <c r="D19" s="107" t="s">
        <v>546</v>
      </c>
      <c r="E19" s="86">
        <v>153</v>
      </c>
      <c r="F19" s="86">
        <v>51</v>
      </c>
      <c r="G19" s="86">
        <v>102</v>
      </c>
      <c r="H19" s="85" t="s">
        <v>545</v>
      </c>
      <c r="K19" t="s">
        <v>175</v>
      </c>
      <c r="L19" t="str">
        <f t="shared" si="1"/>
        <v>&amp;H663399</v>
      </c>
      <c r="O19" t="str">
        <f t="shared" si="6"/>
        <v>993366</v>
      </c>
      <c r="P19" t="str">
        <f t="shared" si="3"/>
        <v>99</v>
      </c>
      <c r="Q19" t="str">
        <f t="shared" si="7"/>
        <v>33</v>
      </c>
      <c r="R19" t="str">
        <f t="shared" si="0"/>
        <v>66</v>
      </c>
      <c r="S19" t="str">
        <f t="shared" si="8"/>
        <v>&amp;H663399</v>
      </c>
      <c r="T19">
        <v>1</v>
      </c>
    </row>
    <row r="20" spans="1:20" x14ac:dyDescent="0.25">
      <c r="A20" s="108" t="s">
        <v>547</v>
      </c>
      <c r="B20" s="92" t="s">
        <v>547</v>
      </c>
      <c r="C20" s="85" t="s">
        <v>548</v>
      </c>
      <c r="D20" s="108" t="s">
        <v>548</v>
      </c>
      <c r="E20" s="86">
        <v>255</v>
      </c>
      <c r="F20" s="86">
        <v>255</v>
      </c>
      <c r="G20" s="86">
        <v>204</v>
      </c>
      <c r="H20" s="85" t="s">
        <v>547</v>
      </c>
      <c r="K20" t="s">
        <v>193</v>
      </c>
      <c r="L20" t="str">
        <f t="shared" si="1"/>
        <v>&amp;HCCFFFF</v>
      </c>
      <c r="O20" t="str">
        <f t="shared" si="6"/>
        <v>FFFFCC</v>
      </c>
      <c r="P20" t="str">
        <f t="shared" si="3"/>
        <v>FF</v>
      </c>
      <c r="Q20" t="str">
        <f t="shared" si="7"/>
        <v>FF</v>
      </c>
      <c r="R20" t="str">
        <f>RIGHT(O20,2)</f>
        <v>CC</v>
      </c>
      <c r="S20" t="str">
        <f t="shared" si="8"/>
        <v>&amp;HCCFFFF</v>
      </c>
      <c r="T20">
        <v>0</v>
      </c>
    </row>
    <row r="21" spans="1:20" x14ac:dyDescent="0.25">
      <c r="A21" s="109" t="s">
        <v>549</v>
      </c>
      <c r="B21" s="92" t="s">
        <v>549</v>
      </c>
      <c r="C21" s="85" t="s">
        <v>550</v>
      </c>
      <c r="D21" s="109" t="s">
        <v>550</v>
      </c>
      <c r="E21" s="86">
        <v>204</v>
      </c>
      <c r="F21" s="86">
        <v>255</v>
      </c>
      <c r="G21" s="86">
        <v>255</v>
      </c>
      <c r="H21" s="85" t="s">
        <v>549</v>
      </c>
      <c r="K21" t="s">
        <v>185</v>
      </c>
      <c r="L21" t="str">
        <f t="shared" si="1"/>
        <v>&amp;HFFFFCC</v>
      </c>
      <c r="O21" t="str">
        <f t="shared" si="6"/>
        <v>CCFFFF</v>
      </c>
      <c r="P21" t="str">
        <f t="shared" si="3"/>
        <v>CC</v>
      </c>
      <c r="Q21" t="str">
        <f t="shared" si="7"/>
        <v>FF</v>
      </c>
      <c r="R21" t="str">
        <f t="shared" ref="R21:R57" si="9">RIGHT(O21,2)</f>
        <v>FF</v>
      </c>
      <c r="S21" t="str">
        <f t="shared" si="8"/>
        <v>&amp;HFFFFCC</v>
      </c>
      <c r="T21">
        <v>0</v>
      </c>
    </row>
    <row r="22" spans="1:20" x14ac:dyDescent="0.25">
      <c r="A22" s="110" t="s">
        <v>551</v>
      </c>
      <c r="B22" s="92" t="s">
        <v>551</v>
      </c>
      <c r="C22" s="85" t="s">
        <v>552</v>
      </c>
      <c r="D22" s="110" t="s">
        <v>552</v>
      </c>
      <c r="E22" s="86">
        <v>102</v>
      </c>
      <c r="F22" s="86">
        <v>0</v>
      </c>
      <c r="G22" s="86">
        <v>102</v>
      </c>
      <c r="H22" s="85" t="s">
        <v>551</v>
      </c>
      <c r="K22" t="s">
        <v>191</v>
      </c>
      <c r="L22" t="str">
        <f t="shared" si="1"/>
        <v>&amp;H660066</v>
      </c>
      <c r="O22" t="str">
        <f t="shared" si="6"/>
        <v>660066</v>
      </c>
      <c r="P22" t="str">
        <f t="shared" si="3"/>
        <v>66</v>
      </c>
      <c r="Q22" t="str">
        <f t="shared" si="7"/>
        <v>00</v>
      </c>
      <c r="R22" t="str">
        <f t="shared" si="9"/>
        <v>66</v>
      </c>
      <c r="S22" t="str">
        <f t="shared" si="8"/>
        <v>&amp;H660066</v>
      </c>
      <c r="T22">
        <v>1</v>
      </c>
    </row>
    <row r="23" spans="1:20" x14ac:dyDescent="0.25">
      <c r="A23" s="111" t="s">
        <v>553</v>
      </c>
      <c r="B23" s="92" t="s">
        <v>553</v>
      </c>
      <c r="C23" s="85" t="s">
        <v>554</v>
      </c>
      <c r="D23" s="111" t="s">
        <v>554</v>
      </c>
      <c r="E23" s="86">
        <v>255</v>
      </c>
      <c r="F23" s="86">
        <v>128</v>
      </c>
      <c r="G23" s="86">
        <v>128</v>
      </c>
      <c r="H23" s="85" t="s">
        <v>553</v>
      </c>
      <c r="K23" t="s">
        <v>186</v>
      </c>
      <c r="L23" t="str">
        <f t="shared" si="1"/>
        <v>&amp;H8080FF</v>
      </c>
      <c r="O23" t="str">
        <f t="shared" si="6"/>
        <v>FF8080</v>
      </c>
      <c r="P23" t="str">
        <f t="shared" si="3"/>
        <v>FF</v>
      </c>
      <c r="Q23" t="str">
        <f t="shared" si="7"/>
        <v>80</v>
      </c>
      <c r="R23" t="str">
        <f t="shared" si="9"/>
        <v>80</v>
      </c>
      <c r="S23" t="str">
        <f t="shared" si="8"/>
        <v>&amp;H8080FF</v>
      </c>
      <c r="T23">
        <v>0</v>
      </c>
    </row>
    <row r="24" spans="1:20" x14ac:dyDescent="0.25">
      <c r="A24" s="112" t="s">
        <v>555</v>
      </c>
      <c r="B24" s="92" t="s">
        <v>555</v>
      </c>
      <c r="C24" s="85" t="s">
        <v>556</v>
      </c>
      <c r="D24" s="112" t="s">
        <v>556</v>
      </c>
      <c r="E24" s="86">
        <v>0</v>
      </c>
      <c r="F24" s="86">
        <v>102</v>
      </c>
      <c r="G24" s="86">
        <v>204</v>
      </c>
      <c r="H24" s="85" t="s">
        <v>555</v>
      </c>
      <c r="K24" t="s">
        <v>193</v>
      </c>
      <c r="L24" t="str">
        <f t="shared" si="1"/>
        <v>&amp;HCC6600</v>
      </c>
      <c r="O24" t="str">
        <f t="shared" si="6"/>
        <v>0066CC</v>
      </c>
      <c r="P24" t="str">
        <f t="shared" si="3"/>
        <v>00</v>
      </c>
      <c r="Q24" t="str">
        <f t="shared" si="7"/>
        <v>66</v>
      </c>
      <c r="R24" t="str">
        <f t="shared" si="9"/>
        <v>CC</v>
      </c>
      <c r="S24" t="str">
        <f t="shared" si="8"/>
        <v>&amp;HCC6600</v>
      </c>
      <c r="T24">
        <v>0</v>
      </c>
    </row>
    <row r="25" spans="1:20" x14ac:dyDescent="0.25">
      <c r="A25" s="113" t="s">
        <v>557</v>
      </c>
      <c r="B25" s="92" t="s">
        <v>557</v>
      </c>
      <c r="C25" s="85" t="s">
        <v>558</v>
      </c>
      <c r="D25" s="113" t="s">
        <v>558</v>
      </c>
      <c r="E25" s="86">
        <v>204</v>
      </c>
      <c r="F25" s="86">
        <v>204</v>
      </c>
      <c r="G25" s="86">
        <v>255</v>
      </c>
      <c r="H25" s="85" t="s">
        <v>557</v>
      </c>
      <c r="K25" t="s">
        <v>178</v>
      </c>
      <c r="L25" t="str">
        <f t="shared" si="1"/>
        <v>&amp;HFFCCCC</v>
      </c>
      <c r="O25" t="str">
        <f t="shared" si="6"/>
        <v>CCCCFF</v>
      </c>
      <c r="P25" t="str">
        <f t="shared" si="3"/>
        <v>CC</v>
      </c>
      <c r="Q25" t="str">
        <f t="shared" si="7"/>
        <v>CC</v>
      </c>
      <c r="R25" t="str">
        <f t="shared" si="9"/>
        <v>FF</v>
      </c>
      <c r="S25" t="str">
        <f t="shared" si="8"/>
        <v>&amp;HFFCCCC</v>
      </c>
      <c r="T25">
        <v>0</v>
      </c>
    </row>
    <row r="26" spans="1:20" x14ac:dyDescent="0.25">
      <c r="A26" s="100" t="s">
        <v>559</v>
      </c>
      <c r="B26" s="92" t="s">
        <v>559</v>
      </c>
      <c r="C26" s="85" t="s">
        <v>532</v>
      </c>
      <c r="D26" s="100" t="s">
        <v>532</v>
      </c>
      <c r="E26" s="86">
        <v>0</v>
      </c>
      <c r="F26" s="86">
        <v>0</v>
      </c>
      <c r="G26" s="86">
        <v>128</v>
      </c>
      <c r="H26" s="85" t="s">
        <v>559</v>
      </c>
      <c r="K26" t="s">
        <v>180</v>
      </c>
      <c r="L26" t="str">
        <f t="shared" si="1"/>
        <v>&amp;H800000</v>
      </c>
      <c r="O26" t="str">
        <f t="shared" si="6"/>
        <v>000080</v>
      </c>
      <c r="P26" t="str">
        <f t="shared" si="3"/>
        <v>00</v>
      </c>
      <c r="Q26" t="str">
        <f t="shared" si="7"/>
        <v>00</v>
      </c>
      <c r="R26" t="str">
        <f t="shared" si="9"/>
        <v>80</v>
      </c>
      <c r="S26" t="str">
        <f t="shared" si="8"/>
        <v>&amp;H800000</v>
      </c>
      <c r="T26">
        <v>1</v>
      </c>
    </row>
    <row r="27" spans="1:20" x14ac:dyDescent="0.25">
      <c r="A27" s="96" t="s">
        <v>560</v>
      </c>
      <c r="B27" s="92" t="s">
        <v>560</v>
      </c>
      <c r="C27" s="85" t="s">
        <v>521</v>
      </c>
      <c r="D27" s="96" t="s">
        <v>521</v>
      </c>
      <c r="E27" s="86">
        <v>255</v>
      </c>
      <c r="F27" s="86">
        <v>0</v>
      </c>
      <c r="G27" s="86">
        <v>255</v>
      </c>
      <c r="H27" s="85" t="s">
        <v>560</v>
      </c>
      <c r="K27" t="s">
        <v>179</v>
      </c>
      <c r="L27" t="str">
        <f t="shared" si="1"/>
        <v>&amp;HFF00FF</v>
      </c>
      <c r="O27" t="str">
        <f t="shared" si="6"/>
        <v>FF00FF</v>
      </c>
      <c r="P27" t="str">
        <f t="shared" si="3"/>
        <v>FF</v>
      </c>
      <c r="Q27" t="str">
        <f t="shared" si="7"/>
        <v>00</v>
      </c>
      <c r="R27" t="str">
        <f t="shared" si="9"/>
        <v>FF</v>
      </c>
      <c r="S27" t="str">
        <f t="shared" si="8"/>
        <v>&amp;HFF00FF</v>
      </c>
      <c r="T27">
        <v>1</v>
      </c>
    </row>
    <row r="28" spans="1:20" x14ac:dyDescent="0.25">
      <c r="A28" s="95" t="s">
        <v>561</v>
      </c>
      <c r="B28" s="92" t="s">
        <v>561</v>
      </c>
      <c r="C28" s="85" t="s">
        <v>517</v>
      </c>
      <c r="D28" s="95" t="s">
        <v>517</v>
      </c>
      <c r="E28" s="86">
        <v>255</v>
      </c>
      <c r="F28" s="86">
        <v>255</v>
      </c>
      <c r="G28" s="86">
        <v>0</v>
      </c>
      <c r="H28" s="85" t="s">
        <v>561</v>
      </c>
      <c r="K28" t="s">
        <v>181</v>
      </c>
      <c r="L28" t="str">
        <f t="shared" si="1"/>
        <v>&amp;H00FFFF</v>
      </c>
      <c r="O28" t="str">
        <f t="shared" si="6"/>
        <v>FFFF00</v>
      </c>
      <c r="P28" t="str">
        <f t="shared" si="3"/>
        <v>FF</v>
      </c>
      <c r="Q28" t="str">
        <f t="shared" si="7"/>
        <v>FF</v>
      </c>
      <c r="R28" t="str">
        <f t="shared" si="9"/>
        <v>00</v>
      </c>
      <c r="S28" t="str">
        <f t="shared" si="8"/>
        <v>&amp;H00FFFF</v>
      </c>
      <c r="T28">
        <v>0</v>
      </c>
    </row>
    <row r="29" spans="1:20" x14ac:dyDescent="0.25">
      <c r="A29" s="97" t="s">
        <v>562</v>
      </c>
      <c r="B29" s="92" t="s">
        <v>562</v>
      </c>
      <c r="C29" s="85" t="s">
        <v>525</v>
      </c>
      <c r="D29" s="97" t="s">
        <v>525</v>
      </c>
      <c r="E29" s="86">
        <v>0</v>
      </c>
      <c r="F29" s="86">
        <v>255</v>
      </c>
      <c r="G29" s="86">
        <v>255</v>
      </c>
      <c r="H29" s="85" t="s">
        <v>562</v>
      </c>
      <c r="K29" t="s">
        <v>185</v>
      </c>
      <c r="L29" t="str">
        <f t="shared" si="1"/>
        <v>&amp;HFFFF00</v>
      </c>
      <c r="O29" t="str">
        <f t="shared" si="6"/>
        <v>00FFFF</v>
      </c>
      <c r="P29" t="str">
        <f t="shared" si="3"/>
        <v>00</v>
      </c>
      <c r="Q29" t="str">
        <f t="shared" si="7"/>
        <v>FF</v>
      </c>
      <c r="R29" t="str">
        <f t="shared" si="9"/>
        <v>FF</v>
      </c>
      <c r="S29" t="str">
        <f t="shared" si="8"/>
        <v>&amp;HFFFF00</v>
      </c>
      <c r="T29">
        <v>0</v>
      </c>
    </row>
    <row r="30" spans="1:20" x14ac:dyDescent="0.25">
      <c r="A30" s="102" t="s">
        <v>563</v>
      </c>
      <c r="B30" s="92" t="s">
        <v>563</v>
      </c>
      <c r="C30" s="85" t="s">
        <v>536</v>
      </c>
      <c r="D30" s="102" t="s">
        <v>536</v>
      </c>
      <c r="E30" s="86">
        <v>128</v>
      </c>
      <c r="F30" s="86">
        <v>0</v>
      </c>
      <c r="G30" s="86">
        <v>128</v>
      </c>
      <c r="H30" s="85" t="s">
        <v>563</v>
      </c>
      <c r="K30" t="s">
        <v>182</v>
      </c>
      <c r="L30" t="str">
        <f t="shared" si="1"/>
        <v>&amp;H800080</v>
      </c>
      <c r="O30" t="str">
        <f t="shared" si="6"/>
        <v>800080</v>
      </c>
      <c r="P30" t="str">
        <f t="shared" si="3"/>
        <v>80</v>
      </c>
      <c r="Q30" t="str">
        <f t="shared" si="7"/>
        <v>00</v>
      </c>
      <c r="R30" t="str">
        <f t="shared" si="9"/>
        <v>80</v>
      </c>
      <c r="S30" t="str">
        <f t="shared" si="8"/>
        <v>&amp;H800080</v>
      </c>
      <c r="T30">
        <v>1</v>
      </c>
    </row>
    <row r="31" spans="1:20" x14ac:dyDescent="0.25">
      <c r="A31" s="98" t="s">
        <v>564</v>
      </c>
      <c r="B31" s="92" t="s">
        <v>564</v>
      </c>
      <c r="C31" s="85" t="s">
        <v>528</v>
      </c>
      <c r="D31" s="98" t="s">
        <v>528</v>
      </c>
      <c r="E31" s="86">
        <v>128</v>
      </c>
      <c r="F31" s="86">
        <v>0</v>
      </c>
      <c r="G31" s="86">
        <v>0</v>
      </c>
      <c r="H31" s="85" t="s">
        <v>564</v>
      </c>
      <c r="K31" t="s">
        <v>186</v>
      </c>
      <c r="L31" t="str">
        <f t="shared" si="1"/>
        <v>&amp;H000080</v>
      </c>
      <c r="O31" t="str">
        <f t="shared" si="6"/>
        <v>800000</v>
      </c>
      <c r="P31" t="str">
        <f t="shared" si="3"/>
        <v>80</v>
      </c>
      <c r="Q31" t="str">
        <f t="shared" si="7"/>
        <v>00</v>
      </c>
      <c r="R31" t="str">
        <f t="shared" si="9"/>
        <v>00</v>
      </c>
      <c r="S31" t="str">
        <f t="shared" si="8"/>
        <v>&amp;H000080</v>
      </c>
      <c r="T31">
        <v>1</v>
      </c>
    </row>
    <row r="32" spans="1:20" x14ac:dyDescent="0.25">
      <c r="A32" s="103" t="s">
        <v>565</v>
      </c>
      <c r="B32" s="92" t="s">
        <v>565</v>
      </c>
      <c r="C32" s="85" t="s">
        <v>538</v>
      </c>
      <c r="D32" s="103" t="s">
        <v>538</v>
      </c>
      <c r="E32" s="86">
        <v>0</v>
      </c>
      <c r="F32" s="86">
        <v>128</v>
      </c>
      <c r="G32" s="86">
        <v>128</v>
      </c>
      <c r="H32" s="85" t="s">
        <v>565</v>
      </c>
      <c r="K32" t="s">
        <v>178</v>
      </c>
      <c r="L32" t="str">
        <f t="shared" si="1"/>
        <v>&amp;H808000</v>
      </c>
      <c r="O32" t="str">
        <f t="shared" si="6"/>
        <v>008080</v>
      </c>
      <c r="P32" t="str">
        <f t="shared" si="3"/>
        <v>00</v>
      </c>
      <c r="Q32" t="str">
        <f t="shared" si="7"/>
        <v>80</v>
      </c>
      <c r="R32" t="str">
        <f t="shared" si="9"/>
        <v>80</v>
      </c>
      <c r="S32" t="str">
        <f t="shared" si="8"/>
        <v>&amp;H808000</v>
      </c>
      <c r="T32">
        <v>1</v>
      </c>
    </row>
    <row r="33" spans="1:20" x14ac:dyDescent="0.25">
      <c r="A33" s="94" t="s">
        <v>566</v>
      </c>
      <c r="B33" s="92" t="s">
        <v>566</v>
      </c>
      <c r="C33" s="85" t="s">
        <v>513</v>
      </c>
      <c r="D33" s="94" t="s">
        <v>513</v>
      </c>
      <c r="E33" s="86">
        <v>0</v>
      </c>
      <c r="F33" s="86">
        <v>0</v>
      </c>
      <c r="G33" s="86">
        <v>255</v>
      </c>
      <c r="H33" s="85" t="s">
        <v>566</v>
      </c>
      <c r="K33" t="s">
        <v>181</v>
      </c>
      <c r="L33" t="str">
        <f t="shared" si="1"/>
        <v>&amp;HFF0000</v>
      </c>
      <c r="O33" t="str">
        <f t="shared" si="6"/>
        <v>0000FF</v>
      </c>
      <c r="P33" t="str">
        <f t="shared" si="3"/>
        <v>00</v>
      </c>
      <c r="Q33" t="str">
        <f t="shared" si="7"/>
        <v>00</v>
      </c>
      <c r="R33" t="str">
        <f t="shared" si="9"/>
        <v>FF</v>
      </c>
      <c r="S33" t="str">
        <f t="shared" si="8"/>
        <v>&amp;HFF0000</v>
      </c>
      <c r="T33">
        <v>1</v>
      </c>
    </row>
    <row r="34" spans="1:20" x14ac:dyDescent="0.25">
      <c r="A34" s="114" t="s">
        <v>567</v>
      </c>
      <c r="B34" s="92" t="s">
        <v>567</v>
      </c>
      <c r="C34" s="85" t="s">
        <v>568</v>
      </c>
      <c r="D34" s="114" t="s">
        <v>568</v>
      </c>
      <c r="E34" s="86">
        <v>0</v>
      </c>
      <c r="F34" s="86">
        <v>204</v>
      </c>
      <c r="G34" s="86">
        <v>255</v>
      </c>
      <c r="H34" s="85" t="s">
        <v>567</v>
      </c>
      <c r="K34" t="s">
        <v>193</v>
      </c>
      <c r="L34" t="str">
        <f t="shared" si="1"/>
        <v>&amp;HFFCC00</v>
      </c>
      <c r="O34" t="str">
        <f t="shared" si="6"/>
        <v>00CCFF</v>
      </c>
      <c r="P34" t="str">
        <f t="shared" si="3"/>
        <v>00</v>
      </c>
      <c r="Q34" t="str">
        <f t="shared" si="7"/>
        <v>CC</v>
      </c>
      <c r="R34" t="str">
        <f t="shared" si="9"/>
        <v>FF</v>
      </c>
      <c r="S34" t="str">
        <f t="shared" si="8"/>
        <v>&amp;HFFCC00</v>
      </c>
      <c r="T34">
        <v>0</v>
      </c>
    </row>
    <row r="35" spans="1:20" x14ac:dyDescent="0.25">
      <c r="A35" s="109" t="s">
        <v>569</v>
      </c>
      <c r="B35" s="92" t="s">
        <v>569</v>
      </c>
      <c r="C35" s="85" t="s">
        <v>550</v>
      </c>
      <c r="D35" s="109" t="s">
        <v>550</v>
      </c>
      <c r="E35" s="86">
        <v>204</v>
      </c>
      <c r="F35" s="86">
        <v>255</v>
      </c>
      <c r="G35" s="86">
        <v>255</v>
      </c>
      <c r="H35" s="85" t="s">
        <v>569</v>
      </c>
      <c r="K35" t="s">
        <v>193</v>
      </c>
      <c r="L35" t="str">
        <f t="shared" si="1"/>
        <v>&amp;HFFFFCC</v>
      </c>
      <c r="O35" t="str">
        <f t="shared" si="6"/>
        <v>CCFFFF</v>
      </c>
      <c r="P35" t="str">
        <f t="shared" si="3"/>
        <v>CC</v>
      </c>
      <c r="Q35" t="str">
        <f t="shared" si="7"/>
        <v>FF</v>
      </c>
      <c r="R35" t="str">
        <f t="shared" si="9"/>
        <v>FF</v>
      </c>
      <c r="S35" t="str">
        <f t="shared" si="8"/>
        <v>&amp;HFFFFCC</v>
      </c>
      <c r="T35">
        <v>0</v>
      </c>
    </row>
    <row r="36" spans="1:20" x14ac:dyDescent="0.25">
      <c r="A36" s="115" t="s">
        <v>570</v>
      </c>
      <c r="B36" s="92" t="s">
        <v>570</v>
      </c>
      <c r="C36" s="85" t="s">
        <v>571</v>
      </c>
      <c r="D36" s="115" t="s">
        <v>571</v>
      </c>
      <c r="E36" s="86">
        <v>204</v>
      </c>
      <c r="F36" s="86">
        <v>255</v>
      </c>
      <c r="G36" s="86">
        <v>204</v>
      </c>
      <c r="H36" s="85" t="s">
        <v>570</v>
      </c>
      <c r="K36" t="s">
        <v>194</v>
      </c>
      <c r="L36" t="str">
        <f t="shared" si="1"/>
        <v>&amp;HCCFFCC</v>
      </c>
      <c r="O36" t="str">
        <f t="shared" si="6"/>
        <v>CCFFCC</v>
      </c>
      <c r="P36" t="str">
        <f t="shared" si="3"/>
        <v>CC</v>
      </c>
      <c r="Q36" t="str">
        <f t="shared" si="7"/>
        <v>FF</v>
      </c>
      <c r="R36" t="str">
        <f t="shared" si="9"/>
        <v>CC</v>
      </c>
      <c r="S36" t="str">
        <f t="shared" si="8"/>
        <v>&amp;HCCFFCC</v>
      </c>
      <c r="T36">
        <v>0</v>
      </c>
    </row>
    <row r="37" spans="1:20" x14ac:dyDescent="0.25">
      <c r="A37" s="116" t="s">
        <v>572</v>
      </c>
      <c r="B37" s="92" t="s">
        <v>572</v>
      </c>
      <c r="C37" s="85" t="s">
        <v>573</v>
      </c>
      <c r="D37" s="116" t="s">
        <v>573</v>
      </c>
      <c r="E37" s="86">
        <v>255</v>
      </c>
      <c r="F37" s="86">
        <v>255</v>
      </c>
      <c r="G37" s="86">
        <v>153</v>
      </c>
      <c r="H37" s="85" t="s">
        <v>572</v>
      </c>
      <c r="K37" t="s">
        <v>181</v>
      </c>
      <c r="L37" t="str">
        <f t="shared" si="1"/>
        <v>&amp;H99FFFF</v>
      </c>
      <c r="O37" t="str">
        <f t="shared" si="6"/>
        <v>FFFF99</v>
      </c>
      <c r="P37" t="str">
        <f t="shared" si="3"/>
        <v>FF</v>
      </c>
      <c r="Q37" t="str">
        <f t="shared" si="7"/>
        <v>FF</v>
      </c>
      <c r="R37" t="str">
        <f t="shared" si="9"/>
        <v>99</v>
      </c>
      <c r="S37" t="str">
        <f t="shared" si="8"/>
        <v>&amp;H99FFFF</v>
      </c>
      <c r="T37">
        <v>0</v>
      </c>
    </row>
    <row r="38" spans="1:20" x14ac:dyDescent="0.25">
      <c r="A38" s="117" t="s">
        <v>574</v>
      </c>
      <c r="B38" s="92" t="s">
        <v>574</v>
      </c>
      <c r="C38" s="85" t="s">
        <v>575</v>
      </c>
      <c r="D38" s="117" t="s">
        <v>575</v>
      </c>
      <c r="E38" s="86">
        <v>153</v>
      </c>
      <c r="F38" s="86">
        <v>204</v>
      </c>
      <c r="G38" s="86">
        <v>255</v>
      </c>
      <c r="H38" s="85" t="s">
        <v>574</v>
      </c>
      <c r="K38" t="s">
        <v>191</v>
      </c>
      <c r="L38" t="str">
        <f t="shared" si="1"/>
        <v>&amp;HFFCC99</v>
      </c>
      <c r="O38" t="str">
        <f t="shared" si="6"/>
        <v>99CCFF</v>
      </c>
      <c r="P38" t="str">
        <f t="shared" si="3"/>
        <v>99</v>
      </c>
      <c r="Q38" t="str">
        <f t="shared" si="7"/>
        <v>CC</v>
      </c>
      <c r="R38" t="str">
        <f t="shared" si="9"/>
        <v>FF</v>
      </c>
      <c r="S38" t="str">
        <f t="shared" si="8"/>
        <v>&amp;HFFCC99</v>
      </c>
      <c r="T38">
        <v>0</v>
      </c>
    </row>
    <row r="39" spans="1:20" x14ac:dyDescent="0.25">
      <c r="A39" s="118" t="s">
        <v>576</v>
      </c>
      <c r="B39" s="92" t="s">
        <v>576</v>
      </c>
      <c r="C39" s="85" t="s">
        <v>577</v>
      </c>
      <c r="D39" s="118" t="s">
        <v>577</v>
      </c>
      <c r="E39" s="86">
        <v>255</v>
      </c>
      <c r="F39" s="86">
        <v>153</v>
      </c>
      <c r="G39" s="86">
        <v>204</v>
      </c>
      <c r="H39" s="85" t="s">
        <v>576</v>
      </c>
      <c r="K39" t="s">
        <v>191</v>
      </c>
      <c r="L39" t="str">
        <f t="shared" si="1"/>
        <v>&amp;HCC99FF</v>
      </c>
      <c r="O39" t="str">
        <f t="shared" si="6"/>
        <v>FF99CC</v>
      </c>
      <c r="P39" t="str">
        <f t="shared" si="3"/>
        <v>FF</v>
      </c>
      <c r="Q39" t="str">
        <f t="shared" si="7"/>
        <v>99</v>
      </c>
      <c r="R39" t="str">
        <f t="shared" si="9"/>
        <v>CC</v>
      </c>
      <c r="S39" t="str">
        <f t="shared" si="8"/>
        <v>&amp;HCC99FF</v>
      </c>
      <c r="T39">
        <v>0</v>
      </c>
    </row>
    <row r="40" spans="1:20" x14ac:dyDescent="0.25">
      <c r="A40" s="119" t="s">
        <v>578</v>
      </c>
      <c r="B40" s="92" t="s">
        <v>578</v>
      </c>
      <c r="C40" s="85" t="s">
        <v>579</v>
      </c>
      <c r="D40" s="119" t="s">
        <v>579</v>
      </c>
      <c r="E40" s="86">
        <v>204</v>
      </c>
      <c r="F40" s="86">
        <v>153</v>
      </c>
      <c r="G40" s="86">
        <v>255</v>
      </c>
      <c r="H40" s="85" t="s">
        <v>578</v>
      </c>
      <c r="K40" t="s">
        <v>191</v>
      </c>
      <c r="L40" t="str">
        <f t="shared" si="1"/>
        <v>&amp;HFF99CC</v>
      </c>
      <c r="O40" t="str">
        <f t="shared" si="6"/>
        <v>CC99FF</v>
      </c>
      <c r="P40" t="str">
        <f t="shared" si="3"/>
        <v>CC</v>
      </c>
      <c r="Q40" t="str">
        <f t="shared" si="7"/>
        <v>99</v>
      </c>
      <c r="R40" t="str">
        <f t="shared" si="9"/>
        <v>FF</v>
      </c>
      <c r="S40" t="str">
        <f t="shared" si="8"/>
        <v>&amp;HFF99CC</v>
      </c>
      <c r="T40">
        <v>0</v>
      </c>
    </row>
    <row r="41" spans="1:20" x14ac:dyDescent="0.25">
      <c r="A41" s="120" t="s">
        <v>580</v>
      </c>
      <c r="B41" s="92" t="s">
        <v>580</v>
      </c>
      <c r="C41" s="85" t="s">
        <v>581</v>
      </c>
      <c r="D41" s="120" t="s">
        <v>581</v>
      </c>
      <c r="E41" s="86">
        <v>255</v>
      </c>
      <c r="F41" s="86">
        <v>204</v>
      </c>
      <c r="G41" s="86">
        <v>153</v>
      </c>
      <c r="H41" s="85" t="s">
        <v>580</v>
      </c>
      <c r="K41" t="s">
        <v>189</v>
      </c>
      <c r="L41" t="str">
        <f t="shared" si="1"/>
        <v>&amp;H99CCFF</v>
      </c>
      <c r="O41" t="str">
        <f t="shared" si="6"/>
        <v>FFCC99</v>
      </c>
      <c r="P41" t="str">
        <f t="shared" si="3"/>
        <v>FF</v>
      </c>
      <c r="Q41" t="str">
        <f t="shared" si="7"/>
        <v>CC</v>
      </c>
      <c r="R41" t="str">
        <f t="shared" si="9"/>
        <v>99</v>
      </c>
      <c r="S41" t="str">
        <f t="shared" si="8"/>
        <v>&amp;H99CCFF</v>
      </c>
      <c r="T41">
        <v>0</v>
      </c>
    </row>
    <row r="42" spans="1:20" x14ac:dyDescent="0.25">
      <c r="A42" s="121" t="s">
        <v>582</v>
      </c>
      <c r="B42" s="92" t="s">
        <v>582</v>
      </c>
      <c r="C42" s="85" t="s">
        <v>583</v>
      </c>
      <c r="D42" s="121" t="s">
        <v>583</v>
      </c>
      <c r="E42" s="86">
        <v>51</v>
      </c>
      <c r="F42" s="86">
        <v>102</v>
      </c>
      <c r="G42" s="86">
        <v>255</v>
      </c>
      <c r="H42" s="85" t="s">
        <v>582</v>
      </c>
      <c r="K42" t="s">
        <v>181</v>
      </c>
      <c r="L42" t="str">
        <f t="shared" si="1"/>
        <v>&amp;HFF6633</v>
      </c>
      <c r="O42" t="str">
        <f t="shared" si="6"/>
        <v>3366FF</v>
      </c>
      <c r="P42" t="str">
        <f t="shared" si="3"/>
        <v>33</v>
      </c>
      <c r="Q42" t="str">
        <f t="shared" si="7"/>
        <v>66</v>
      </c>
      <c r="R42" t="str">
        <f t="shared" si="9"/>
        <v>FF</v>
      </c>
      <c r="S42" t="str">
        <f t="shared" si="8"/>
        <v>&amp;HFF6633</v>
      </c>
      <c r="T42">
        <v>1</v>
      </c>
    </row>
    <row r="43" spans="1:20" x14ac:dyDescent="0.25">
      <c r="A43" s="122" t="s">
        <v>584</v>
      </c>
      <c r="B43" s="92" t="s">
        <v>584</v>
      </c>
      <c r="C43" s="85" t="s">
        <v>585</v>
      </c>
      <c r="D43" s="122" t="s">
        <v>585</v>
      </c>
      <c r="E43" s="86">
        <v>51</v>
      </c>
      <c r="F43" s="86">
        <v>204</v>
      </c>
      <c r="G43" s="86">
        <v>204</v>
      </c>
      <c r="H43" s="85" t="s">
        <v>584</v>
      </c>
      <c r="K43" t="s">
        <v>190</v>
      </c>
      <c r="L43" t="str">
        <f t="shared" si="1"/>
        <v>&amp;HCCCC33</v>
      </c>
      <c r="O43" t="str">
        <f t="shared" si="6"/>
        <v>33CCCC</v>
      </c>
      <c r="P43" t="str">
        <f t="shared" si="3"/>
        <v>33</v>
      </c>
      <c r="Q43" t="str">
        <f t="shared" si="7"/>
        <v>CC</v>
      </c>
      <c r="R43" t="str">
        <f t="shared" si="9"/>
        <v>CC</v>
      </c>
      <c r="S43" t="str">
        <f t="shared" si="8"/>
        <v>&amp;HCCCC33</v>
      </c>
      <c r="T43">
        <v>0</v>
      </c>
    </row>
    <row r="44" spans="1:20" x14ac:dyDescent="0.25">
      <c r="A44" s="123" t="s">
        <v>586</v>
      </c>
      <c r="B44" s="92" t="s">
        <v>586</v>
      </c>
      <c r="C44" s="85" t="s">
        <v>587</v>
      </c>
      <c r="D44" s="123" t="s">
        <v>587</v>
      </c>
      <c r="E44" s="86">
        <v>153</v>
      </c>
      <c r="F44" s="86">
        <v>204</v>
      </c>
      <c r="G44" s="86">
        <v>0</v>
      </c>
      <c r="H44" s="85" t="s">
        <v>586</v>
      </c>
      <c r="K44" t="s">
        <v>179</v>
      </c>
      <c r="L44" t="str">
        <f t="shared" si="1"/>
        <v>&amp;H00CC99</v>
      </c>
      <c r="O44" t="str">
        <f t="shared" si="6"/>
        <v>99CC00</v>
      </c>
      <c r="P44" t="str">
        <f t="shared" si="3"/>
        <v>99</v>
      </c>
      <c r="Q44" t="str">
        <f t="shared" si="7"/>
        <v>CC</v>
      </c>
      <c r="R44" t="str">
        <f t="shared" si="9"/>
        <v>00</v>
      </c>
      <c r="S44" t="str">
        <f t="shared" si="8"/>
        <v>&amp;H00CC99</v>
      </c>
      <c r="T44">
        <v>0</v>
      </c>
    </row>
    <row r="45" spans="1:20" x14ac:dyDescent="0.25">
      <c r="A45" s="124" t="s">
        <v>588</v>
      </c>
      <c r="B45" s="92" t="s">
        <v>588</v>
      </c>
      <c r="C45" s="85" t="s">
        <v>589</v>
      </c>
      <c r="D45" s="124" t="s">
        <v>589</v>
      </c>
      <c r="E45" s="86">
        <v>255</v>
      </c>
      <c r="F45" s="86">
        <v>204</v>
      </c>
      <c r="G45" s="86">
        <v>0</v>
      </c>
      <c r="H45" s="85" t="s">
        <v>588</v>
      </c>
      <c r="K45" t="s">
        <v>188</v>
      </c>
      <c r="L45" t="str">
        <f t="shared" si="1"/>
        <v>&amp;H00CCFF</v>
      </c>
      <c r="O45" t="str">
        <f t="shared" si="6"/>
        <v>FFCC00</v>
      </c>
      <c r="P45" t="str">
        <f t="shared" si="3"/>
        <v>FF</v>
      </c>
      <c r="Q45" t="str">
        <f t="shared" si="7"/>
        <v>CC</v>
      </c>
      <c r="R45" t="str">
        <f t="shared" si="9"/>
        <v>00</v>
      </c>
      <c r="S45" t="str">
        <f t="shared" si="8"/>
        <v>&amp;H00CCFF</v>
      </c>
      <c r="T45">
        <v>0</v>
      </c>
    </row>
    <row r="46" spans="1:20" x14ac:dyDescent="0.25">
      <c r="A46" s="125" t="s">
        <v>590</v>
      </c>
      <c r="B46" s="92" t="s">
        <v>590</v>
      </c>
      <c r="C46" s="85" t="s">
        <v>591</v>
      </c>
      <c r="D46" s="125" t="s">
        <v>591</v>
      </c>
      <c r="E46" s="86">
        <v>255</v>
      </c>
      <c r="F46" s="86">
        <v>153</v>
      </c>
      <c r="G46" s="86">
        <v>0</v>
      </c>
      <c r="H46" s="85" t="s">
        <v>590</v>
      </c>
      <c r="K46" t="s">
        <v>188</v>
      </c>
      <c r="L46" t="str">
        <f t="shared" si="1"/>
        <v>&amp;H0099FF</v>
      </c>
      <c r="O46" t="str">
        <f t="shared" si="6"/>
        <v>FF9900</v>
      </c>
      <c r="P46" t="str">
        <f t="shared" si="3"/>
        <v>FF</v>
      </c>
      <c r="Q46" t="str">
        <f t="shared" si="7"/>
        <v>99</v>
      </c>
      <c r="R46" t="str">
        <f t="shared" si="9"/>
        <v>00</v>
      </c>
      <c r="S46" t="str">
        <f t="shared" si="8"/>
        <v>&amp;H0099FF</v>
      </c>
      <c r="T46">
        <v>0</v>
      </c>
    </row>
    <row r="47" spans="1:20" x14ac:dyDescent="0.25">
      <c r="A47" s="126" t="s">
        <v>592</v>
      </c>
      <c r="B47" s="92" t="s">
        <v>592</v>
      </c>
      <c r="C47" s="85" t="s">
        <v>593</v>
      </c>
      <c r="D47" s="126" t="s">
        <v>593</v>
      </c>
      <c r="E47" s="86">
        <v>255</v>
      </c>
      <c r="F47" s="86">
        <v>102</v>
      </c>
      <c r="G47" s="86">
        <v>0</v>
      </c>
      <c r="H47" s="85" t="s">
        <v>592</v>
      </c>
      <c r="K47" t="s">
        <v>185</v>
      </c>
      <c r="L47" t="str">
        <f t="shared" si="1"/>
        <v>&amp;H0066FF</v>
      </c>
      <c r="O47" t="str">
        <f t="shared" si="6"/>
        <v>FF6600</v>
      </c>
      <c r="P47" t="str">
        <f t="shared" si="3"/>
        <v>FF</v>
      </c>
      <c r="Q47" t="str">
        <f t="shared" si="7"/>
        <v>66</v>
      </c>
      <c r="R47" t="str">
        <f t="shared" si="9"/>
        <v>00</v>
      </c>
      <c r="S47" t="str">
        <f t="shared" si="8"/>
        <v>&amp;H0066FF</v>
      </c>
      <c r="T47">
        <v>1</v>
      </c>
    </row>
    <row r="48" spans="1:20" x14ac:dyDescent="0.25">
      <c r="A48" s="127" t="s">
        <v>594</v>
      </c>
      <c r="B48" s="92" t="s">
        <v>594</v>
      </c>
      <c r="C48" s="85" t="s">
        <v>595</v>
      </c>
      <c r="D48" s="127" t="s">
        <v>595</v>
      </c>
      <c r="E48" s="86">
        <v>102</v>
      </c>
      <c r="F48" s="86">
        <v>102</v>
      </c>
      <c r="G48" s="86">
        <v>153</v>
      </c>
      <c r="H48" s="85" t="s">
        <v>594</v>
      </c>
      <c r="K48" t="s">
        <v>181</v>
      </c>
      <c r="L48" t="str">
        <f t="shared" si="1"/>
        <v>&amp;H996666</v>
      </c>
      <c r="O48" t="str">
        <f t="shared" si="6"/>
        <v>666699</v>
      </c>
      <c r="P48" t="str">
        <f t="shared" si="3"/>
        <v>66</v>
      </c>
      <c r="Q48" t="str">
        <f t="shared" si="7"/>
        <v>66</v>
      </c>
      <c r="R48" t="str">
        <f t="shared" si="9"/>
        <v>99</v>
      </c>
      <c r="S48" t="str">
        <f t="shared" si="8"/>
        <v>&amp;H996666</v>
      </c>
      <c r="T48">
        <v>1</v>
      </c>
    </row>
    <row r="49" spans="1:20" x14ac:dyDescent="0.25">
      <c r="A49" s="128" t="s">
        <v>596</v>
      </c>
      <c r="B49" s="92" t="s">
        <v>596</v>
      </c>
      <c r="C49" s="85" t="s">
        <v>597</v>
      </c>
      <c r="D49" s="128" t="s">
        <v>597</v>
      </c>
      <c r="E49" s="86">
        <v>150</v>
      </c>
      <c r="F49" s="86">
        <v>150</v>
      </c>
      <c r="G49" s="86">
        <v>150</v>
      </c>
      <c r="H49" s="85" t="s">
        <v>596</v>
      </c>
      <c r="K49" t="s">
        <v>181</v>
      </c>
      <c r="L49" t="str">
        <f t="shared" si="1"/>
        <v>&amp;H969696</v>
      </c>
      <c r="O49" t="str">
        <f t="shared" si="6"/>
        <v>969696</v>
      </c>
      <c r="P49" t="str">
        <f t="shared" si="3"/>
        <v>96</v>
      </c>
      <c r="Q49" t="str">
        <f t="shared" si="7"/>
        <v>96</v>
      </c>
      <c r="R49" t="str">
        <f t="shared" si="9"/>
        <v>96</v>
      </c>
      <c r="S49" t="str">
        <f t="shared" si="8"/>
        <v>&amp;H969696</v>
      </c>
      <c r="T49">
        <v>1</v>
      </c>
    </row>
    <row r="50" spans="1:20" x14ac:dyDescent="0.25">
      <c r="A50" s="129" t="s">
        <v>598</v>
      </c>
      <c r="B50" s="92" t="s">
        <v>598</v>
      </c>
      <c r="C50" s="85" t="s">
        <v>599</v>
      </c>
      <c r="D50" s="129" t="s">
        <v>599</v>
      </c>
      <c r="E50" s="86">
        <v>0</v>
      </c>
      <c r="F50" s="86">
        <v>51</v>
      </c>
      <c r="G50" s="86">
        <v>102</v>
      </c>
      <c r="H50" s="85" t="s">
        <v>598</v>
      </c>
      <c r="K50" t="s">
        <v>189</v>
      </c>
      <c r="L50" t="str">
        <f t="shared" si="1"/>
        <v>&amp;H663300</v>
      </c>
      <c r="O50" t="str">
        <f t="shared" si="6"/>
        <v>003366</v>
      </c>
      <c r="P50" t="str">
        <f t="shared" si="3"/>
        <v>00</v>
      </c>
      <c r="Q50" t="str">
        <f t="shared" si="7"/>
        <v>33</v>
      </c>
      <c r="R50" t="str">
        <f t="shared" si="9"/>
        <v>66</v>
      </c>
      <c r="S50" t="str">
        <f t="shared" si="8"/>
        <v>&amp;H663300</v>
      </c>
      <c r="T50">
        <v>1</v>
      </c>
    </row>
    <row r="51" spans="1:20" x14ac:dyDescent="0.25">
      <c r="A51" s="130" t="s">
        <v>600</v>
      </c>
      <c r="B51" s="92" t="s">
        <v>600</v>
      </c>
      <c r="C51" s="85" t="s">
        <v>601</v>
      </c>
      <c r="D51" s="130" t="s">
        <v>601</v>
      </c>
      <c r="E51" s="86">
        <v>51</v>
      </c>
      <c r="F51" s="86">
        <v>153</v>
      </c>
      <c r="G51" s="86">
        <v>102</v>
      </c>
      <c r="H51" s="85" t="s">
        <v>600</v>
      </c>
      <c r="K51" t="s">
        <v>183</v>
      </c>
      <c r="L51" t="str">
        <f t="shared" si="1"/>
        <v>&amp;H669933</v>
      </c>
      <c r="O51" t="str">
        <f t="shared" si="6"/>
        <v>339966</v>
      </c>
      <c r="P51" t="str">
        <f t="shared" si="3"/>
        <v>33</v>
      </c>
      <c r="Q51" t="str">
        <f t="shared" si="7"/>
        <v>99</v>
      </c>
      <c r="R51" t="str">
        <f t="shared" si="9"/>
        <v>66</v>
      </c>
      <c r="S51" t="str">
        <f t="shared" si="8"/>
        <v>&amp;H669933</v>
      </c>
      <c r="T51">
        <v>1</v>
      </c>
    </row>
    <row r="52" spans="1:20" x14ac:dyDescent="0.25">
      <c r="A52" s="131" t="s">
        <v>602</v>
      </c>
      <c r="B52" s="92" t="s">
        <v>602</v>
      </c>
      <c r="C52" s="85" t="s">
        <v>603</v>
      </c>
      <c r="D52" s="131" t="s">
        <v>603</v>
      </c>
      <c r="E52" s="86">
        <v>0</v>
      </c>
      <c r="F52" s="86">
        <v>51</v>
      </c>
      <c r="G52" s="86">
        <v>0</v>
      </c>
      <c r="H52" s="85" t="s">
        <v>602</v>
      </c>
      <c r="K52" t="s">
        <v>184</v>
      </c>
      <c r="L52" t="str">
        <f t="shared" si="1"/>
        <v>&amp;H003300</v>
      </c>
      <c r="O52" t="str">
        <f t="shared" si="6"/>
        <v>003300</v>
      </c>
      <c r="P52" t="str">
        <f t="shared" si="3"/>
        <v>00</v>
      </c>
      <c r="Q52" t="str">
        <f t="shared" si="7"/>
        <v>33</v>
      </c>
      <c r="R52" t="str">
        <f t="shared" si="9"/>
        <v>00</v>
      </c>
      <c r="S52" t="str">
        <f t="shared" si="8"/>
        <v>&amp;H003300</v>
      </c>
      <c r="T52">
        <v>1</v>
      </c>
    </row>
    <row r="53" spans="1:20" x14ac:dyDescent="0.25">
      <c r="A53" s="132" t="s">
        <v>604</v>
      </c>
      <c r="B53" s="92" t="s">
        <v>604</v>
      </c>
      <c r="C53" s="85" t="s">
        <v>605</v>
      </c>
      <c r="D53" s="132" t="s">
        <v>605</v>
      </c>
      <c r="E53" s="86">
        <v>51</v>
      </c>
      <c r="F53" s="86">
        <v>51</v>
      </c>
      <c r="G53" s="86">
        <v>0</v>
      </c>
      <c r="H53" s="85" t="s">
        <v>604</v>
      </c>
      <c r="K53" t="s">
        <v>188</v>
      </c>
      <c r="L53" t="str">
        <f t="shared" si="1"/>
        <v>&amp;H003333</v>
      </c>
      <c r="O53" t="str">
        <f t="shared" si="6"/>
        <v>333300</v>
      </c>
      <c r="P53" t="str">
        <f t="shared" si="3"/>
        <v>33</v>
      </c>
      <c r="Q53" t="str">
        <f t="shared" si="7"/>
        <v>33</v>
      </c>
      <c r="R53" t="str">
        <f t="shared" si="9"/>
        <v>00</v>
      </c>
      <c r="S53" t="str">
        <f t="shared" si="8"/>
        <v>&amp;H003333</v>
      </c>
      <c r="T53">
        <v>1</v>
      </c>
    </row>
    <row r="54" spans="1:20" x14ac:dyDescent="0.25">
      <c r="A54" s="133" t="s">
        <v>606</v>
      </c>
      <c r="B54" s="92" t="s">
        <v>606</v>
      </c>
      <c r="C54" s="85" t="s">
        <v>607</v>
      </c>
      <c r="D54" s="133" t="s">
        <v>607</v>
      </c>
      <c r="E54" s="86">
        <v>153</v>
      </c>
      <c r="F54" s="86">
        <v>51</v>
      </c>
      <c r="G54" s="86">
        <v>0</v>
      </c>
      <c r="H54" s="85" t="s">
        <v>606</v>
      </c>
      <c r="K54" t="s">
        <v>185</v>
      </c>
      <c r="L54" t="str">
        <f t="shared" si="1"/>
        <v>&amp;H003399</v>
      </c>
      <c r="O54" t="str">
        <f t="shared" si="6"/>
        <v>993300</v>
      </c>
      <c r="P54" t="str">
        <f t="shared" si="3"/>
        <v>99</v>
      </c>
      <c r="Q54" t="str">
        <f t="shared" si="7"/>
        <v>33</v>
      </c>
      <c r="R54" t="str">
        <f t="shared" si="9"/>
        <v>00</v>
      </c>
      <c r="S54" t="str">
        <f t="shared" si="8"/>
        <v>&amp;H003399</v>
      </c>
      <c r="T54">
        <v>1</v>
      </c>
    </row>
    <row r="55" spans="1:20" x14ac:dyDescent="0.25">
      <c r="A55" s="107" t="s">
        <v>608</v>
      </c>
      <c r="B55" s="92" t="s">
        <v>608</v>
      </c>
      <c r="C55" s="85" t="s">
        <v>546</v>
      </c>
      <c r="D55" s="107" t="s">
        <v>546</v>
      </c>
      <c r="E55" s="86">
        <v>153</v>
      </c>
      <c r="F55" s="86">
        <v>51</v>
      </c>
      <c r="G55" s="86">
        <v>102</v>
      </c>
      <c r="H55" s="85" t="s">
        <v>608</v>
      </c>
      <c r="K55" t="s">
        <v>185</v>
      </c>
      <c r="L55" t="str">
        <f t="shared" si="1"/>
        <v>&amp;H663399</v>
      </c>
      <c r="O55" t="str">
        <f t="shared" si="6"/>
        <v>993366</v>
      </c>
      <c r="P55" t="str">
        <f t="shared" si="3"/>
        <v>99</v>
      </c>
      <c r="Q55" t="str">
        <f t="shared" si="7"/>
        <v>33</v>
      </c>
      <c r="R55" t="str">
        <f t="shared" si="9"/>
        <v>66</v>
      </c>
      <c r="S55" t="str">
        <f t="shared" si="8"/>
        <v>&amp;H663399</v>
      </c>
      <c r="T55">
        <v>1</v>
      </c>
    </row>
    <row r="56" spans="1:20" x14ac:dyDescent="0.25">
      <c r="A56" s="134" t="s">
        <v>609</v>
      </c>
      <c r="B56" s="92" t="s">
        <v>609</v>
      </c>
      <c r="C56" s="85" t="s">
        <v>610</v>
      </c>
      <c r="D56" s="134" t="s">
        <v>610</v>
      </c>
      <c r="E56" s="86">
        <v>51</v>
      </c>
      <c r="F56" s="86">
        <v>51</v>
      </c>
      <c r="G56" s="86">
        <v>153</v>
      </c>
      <c r="H56" s="85" t="s">
        <v>609</v>
      </c>
      <c r="K56" t="s">
        <v>187</v>
      </c>
      <c r="L56" t="str">
        <f t="shared" si="1"/>
        <v>&amp;H993333</v>
      </c>
      <c r="O56" t="str">
        <f t="shared" si="6"/>
        <v>333399</v>
      </c>
      <c r="P56" t="str">
        <f t="shared" si="3"/>
        <v>33</v>
      </c>
      <c r="Q56" t="str">
        <f t="shared" si="7"/>
        <v>33</v>
      </c>
      <c r="R56" t="str">
        <f t="shared" si="9"/>
        <v>99</v>
      </c>
      <c r="S56" t="str">
        <f t="shared" si="8"/>
        <v>&amp;H993333</v>
      </c>
      <c r="T56">
        <v>1</v>
      </c>
    </row>
    <row r="57" spans="1:20" x14ac:dyDescent="0.25">
      <c r="A57" s="135" t="s">
        <v>611</v>
      </c>
      <c r="B57" s="92" t="s">
        <v>611</v>
      </c>
      <c r="C57" s="85" t="s">
        <v>612</v>
      </c>
      <c r="D57" s="135" t="s">
        <v>612</v>
      </c>
      <c r="E57" s="86"/>
      <c r="F57" s="136"/>
      <c r="G57" s="136"/>
      <c r="H57" s="137"/>
      <c r="K57" t="s">
        <v>646</v>
      </c>
      <c r="L57" t="str">
        <f t="shared" si="1"/>
        <v>&amp;H333333</v>
      </c>
      <c r="O57" t="str">
        <f t="shared" si="6"/>
        <v>333333</v>
      </c>
      <c r="P57" t="str">
        <f t="shared" si="3"/>
        <v>33</v>
      </c>
      <c r="Q57" t="str">
        <f t="shared" si="7"/>
        <v>33</v>
      </c>
      <c r="R57" t="str">
        <f t="shared" si="9"/>
        <v>33</v>
      </c>
      <c r="S57" t="str">
        <f t="shared" si="8"/>
        <v>&amp;H333333</v>
      </c>
      <c r="T57">
        <v>1</v>
      </c>
    </row>
  </sheetData>
  <hyperlinks>
    <hyperlink ref="C1" r:id="rId1" location="hexconvxl" display="http://dmcritchie.mvps.org/excel/colors.htm - hexconvxl"/>
    <hyperlink ref="E1" r:id="rId2" location="hexconv" display="http://dmcritchie.mvps.org/excel/colors.htm - hexconv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I33"/>
  <sheetViews>
    <sheetView topLeftCell="D1" zoomScale="85" zoomScaleNormal="85" workbookViewId="0">
      <selection activeCell="I3" sqref="I3"/>
    </sheetView>
  </sheetViews>
  <sheetFormatPr baseColWidth="10" defaultColWidth="12.85546875" defaultRowHeight="15" x14ac:dyDescent="0.25"/>
  <cols>
    <col min="1" max="5" width="12.85546875" style="3"/>
    <col min="6" max="6" width="42.85546875" style="3" customWidth="1"/>
    <col min="7" max="16384" width="12.85546875" style="3"/>
  </cols>
  <sheetData>
    <row r="1" spans="1:35" ht="16.5" x14ac:dyDescent="0.3">
      <c r="A1" s="1">
        <v>0</v>
      </c>
      <c r="B1" s="2"/>
      <c r="C1" s="2"/>
      <c r="D1" s="2"/>
      <c r="E1" s="2"/>
      <c r="F1" s="6">
        <f ca="1">TODAY()</f>
        <v>43465</v>
      </c>
      <c r="G1" s="2"/>
      <c r="H1" s="2"/>
      <c r="I1" s="2"/>
      <c r="J1" s="2" t="s">
        <v>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>
        <v>1</v>
      </c>
      <c r="X1" s="2">
        <v>2</v>
      </c>
      <c r="Y1" s="2">
        <v>3</v>
      </c>
      <c r="Z1" s="2">
        <v>4</v>
      </c>
      <c r="AA1" s="2">
        <v>5</v>
      </c>
      <c r="AB1" s="2">
        <v>6</v>
      </c>
      <c r="AC1" s="2">
        <v>7</v>
      </c>
      <c r="AD1" s="2">
        <v>8</v>
      </c>
      <c r="AE1" s="2">
        <v>9</v>
      </c>
      <c r="AF1" s="2">
        <v>10</v>
      </c>
      <c r="AG1" s="2">
        <v>11</v>
      </c>
      <c r="AH1" s="2"/>
      <c r="AI1" s="2"/>
    </row>
    <row r="2" spans="1:35" x14ac:dyDescent="0.25">
      <c r="A2" s="2"/>
      <c r="B2" s="2"/>
      <c r="C2" s="2"/>
      <c r="D2" s="2"/>
      <c r="E2" s="2"/>
      <c r="F2" s="2"/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98</v>
      </c>
      <c r="T2" s="2" t="s">
        <v>16</v>
      </c>
      <c r="U2" s="2" t="s">
        <v>17</v>
      </c>
      <c r="V2" s="2" t="s">
        <v>7</v>
      </c>
      <c r="W2" s="2" t="str">
        <f>K2</f>
        <v>Noel</v>
      </c>
      <c r="X2" s="2" t="str">
        <f t="shared" ref="X2:AD2" si="0">L2</f>
        <v>Nouvel an</v>
      </c>
      <c r="Y2" s="2" t="str">
        <f t="shared" si="0"/>
        <v>Fête du travail</v>
      </c>
      <c r="Z2" s="2" t="str">
        <f t="shared" si="0"/>
        <v>Victoire 39 /45</v>
      </c>
      <c r="AA2" s="2" t="str">
        <f t="shared" si="0"/>
        <v>Fête nationnale</v>
      </c>
      <c r="AB2" s="2" t="str">
        <f t="shared" si="0"/>
        <v>Assomption</v>
      </c>
      <c r="AC2" s="2" t="str">
        <f t="shared" si="0"/>
        <v>Armistice 14/18</v>
      </c>
      <c r="AD2" s="2" t="str">
        <f t="shared" si="0"/>
        <v>Toussaint</v>
      </c>
      <c r="AE2" s="2" t="str">
        <f>S2</f>
        <v>Lundi de Pâque</v>
      </c>
      <c r="AF2" s="2" t="str">
        <f>T2</f>
        <v>Ascension</v>
      </c>
      <c r="AG2" s="2" t="str">
        <f>U2</f>
        <v>Pentecôte</v>
      </c>
      <c r="AH2" s="2"/>
      <c r="AI2" s="2"/>
    </row>
    <row r="3" spans="1:35" x14ac:dyDescent="0.25">
      <c r="A3" s="2">
        <f>N(OR(J3:Q3))</f>
        <v>0</v>
      </c>
      <c r="B3" s="2">
        <f t="shared" ref="B3:B33" si="1">SUM(W3:AG3)</f>
        <v>0</v>
      </c>
      <c r="C3" s="2"/>
      <c r="D3" s="2"/>
      <c r="E3" s="4" t="str">
        <f t="shared" ref="E3:E33" si="2">IF(SUM(W3:AG3)=0,"",CHOOSE(SUM(W3:AG3),$K$2,$L$2,$M$2,$N$2,$O$2,$P$2,$Q$2,$R$2,$S$2,$T$2,$U$2))</f>
        <v/>
      </c>
      <c r="F3" s="5">
        <f>planning!D8</f>
        <v>43465</v>
      </c>
      <c r="G3" s="2">
        <f>DAY(F3)</f>
        <v>31</v>
      </c>
      <c r="H3" s="2">
        <f>MONTH(F3)</f>
        <v>12</v>
      </c>
      <c r="I3" s="2">
        <f>YEAR(F3)</f>
        <v>2018</v>
      </c>
      <c r="J3" s="2">
        <f>N(WEEKDAY(F3)=1)</f>
        <v>0</v>
      </c>
      <c r="K3" s="2">
        <f>N(AND(G3=25,H3=12))</f>
        <v>0</v>
      </c>
      <c r="L3" s="2">
        <f>N(AND(G3=1,H3=1))</f>
        <v>0</v>
      </c>
      <c r="M3" s="2">
        <f>N(AND(G3=1,H3=5))</f>
        <v>0</v>
      </c>
      <c r="N3" s="2">
        <f>N(AND(G3=8,H3=5))</f>
        <v>0</v>
      </c>
      <c r="O3" s="2">
        <f>N(AND(G3=14,H3=7))</f>
        <v>0</v>
      </c>
      <c r="P3" s="2">
        <f>N(AND(G3=15,H3=8))</f>
        <v>0</v>
      </c>
      <c r="Q3" s="2">
        <f>N(AND(G3=11,H3=11))</f>
        <v>0</v>
      </c>
      <c r="R3" s="2">
        <f>N(AND(G3=1,H3=11))</f>
        <v>0</v>
      </c>
      <c r="S3" s="2">
        <f t="shared" ref="S3:S9" si="3">N(EXACT(DATE(I3,3,29.56+0.979*MOD(204-11*MOD(I3,19),30)-
WEEKDAY(DATE(I3,3,28.56+0.979*MOD(204-11*MOD(I3,19),30)))),F3-1))</f>
        <v>0</v>
      </c>
      <c r="T3" s="2">
        <f t="shared" ref="T3:T33" si="4">N(EXACT(DATE(I3,3,29.56+0.979*MOD(204-11*MOD(I3,19),30)-
WEEKDAY(DATE(I3,3,28.56+0.979*MOD(204-11*MOD(I3,19),30))))+39,F3))</f>
        <v>0</v>
      </c>
      <c r="U3" s="2">
        <f t="shared" ref="U3:U33" si="5">N(EXACT(DATE(I3,3,29.56+0.979*MOD(204-11*MOD(I3,19),30)-
WEEKDAY(DATE(I3,3,28.56+0.979*MOD(204-11*MOD(I3,19),30))))+49,F3))</f>
        <v>0</v>
      </c>
      <c r="V3" s="2"/>
      <c r="W3" s="2">
        <f>K3*$W$1</f>
        <v>0</v>
      </c>
      <c r="X3" s="2">
        <f>L3*$X$1</f>
        <v>0</v>
      </c>
      <c r="Y3" s="2">
        <f>M3*$Y$1</f>
        <v>0</v>
      </c>
      <c r="Z3" s="2">
        <f>N3*$Z$1</f>
        <v>0</v>
      </c>
      <c r="AA3" s="2">
        <f>O3*$AA$1</f>
        <v>0</v>
      </c>
      <c r="AB3" s="2">
        <f>P3*$AB$1</f>
        <v>0</v>
      </c>
      <c r="AC3" s="2">
        <f>Q3*$AC$1</f>
        <v>0</v>
      </c>
      <c r="AD3" s="2">
        <f>R3*$AD$1</f>
        <v>0</v>
      </c>
      <c r="AE3" s="2">
        <f t="shared" ref="AE3:AE33" si="6">S3*$AE$1</f>
        <v>0</v>
      </c>
      <c r="AF3" s="2">
        <f t="shared" ref="AF3:AF33" si="7">T3*$AF$1</f>
        <v>0</v>
      </c>
      <c r="AG3" s="2">
        <f>U3*$AG$1</f>
        <v>0</v>
      </c>
      <c r="AH3" s="2"/>
      <c r="AI3" s="2"/>
    </row>
    <row r="4" spans="1:35" x14ac:dyDescent="0.25">
      <c r="A4" s="2">
        <f t="shared" ref="A4:A33" si="8">N(OR(J4:Q4))</f>
        <v>1</v>
      </c>
      <c r="B4" s="2">
        <f t="shared" si="1"/>
        <v>2</v>
      </c>
      <c r="C4" s="2"/>
      <c r="D4" s="2"/>
      <c r="E4" s="4" t="str">
        <f t="shared" si="2"/>
        <v>Nouvel an</v>
      </c>
      <c r="F4" s="5">
        <f>F3+1</f>
        <v>43466</v>
      </c>
      <c r="G4" s="2">
        <f t="shared" ref="G4:G33" si="9">DAY(F4)</f>
        <v>1</v>
      </c>
      <c r="H4" s="2">
        <f t="shared" ref="H4:H33" si="10">MONTH(F4)</f>
        <v>1</v>
      </c>
      <c r="I4" s="2">
        <f t="shared" ref="I4:I33" si="11">YEAR(F4)</f>
        <v>2019</v>
      </c>
      <c r="J4" s="2">
        <f t="shared" ref="J4:J33" si="12">N(WEEKDAY(F4)=1)</f>
        <v>0</v>
      </c>
      <c r="K4" s="2">
        <f t="shared" ref="K4:K33" si="13">N(AND(G4=25,H4=12))</f>
        <v>0</v>
      </c>
      <c r="L4" s="2">
        <f t="shared" ref="L4:L33" si="14">N(AND(G4=1,H4=1))</f>
        <v>1</v>
      </c>
      <c r="M4" s="2">
        <f t="shared" ref="M4:M33" si="15">N(AND(G4=1,H4=5))</f>
        <v>0</v>
      </c>
      <c r="N4" s="2">
        <f t="shared" ref="N4:N33" si="16">N(AND(G4=8,H4=5))</f>
        <v>0</v>
      </c>
      <c r="O4" s="2">
        <f t="shared" ref="O4:O33" si="17">N(AND(G4=14,H4=7))</f>
        <v>0</v>
      </c>
      <c r="P4" s="2">
        <f t="shared" ref="P4:P33" si="18">N(AND(G4=15,H4=8))</f>
        <v>0</v>
      </c>
      <c r="Q4" s="2">
        <f t="shared" ref="Q4:Q33" si="19">N(AND(G4=11,H4=11))</f>
        <v>0</v>
      </c>
      <c r="R4" s="2">
        <f t="shared" ref="R4:R33" si="20">N(AND(G4=1,H4=11))</f>
        <v>0</v>
      </c>
      <c r="S4" s="2">
        <f t="shared" si="3"/>
        <v>0</v>
      </c>
      <c r="T4" s="2">
        <f t="shared" si="4"/>
        <v>0</v>
      </c>
      <c r="U4" s="2">
        <f t="shared" si="5"/>
        <v>0</v>
      </c>
      <c r="V4" s="2"/>
      <c r="W4" s="2">
        <f t="shared" ref="W4:W33" si="21">K4*$W$1</f>
        <v>0</v>
      </c>
      <c r="X4" s="2">
        <f t="shared" ref="X4:X33" si="22">L4*$X$1</f>
        <v>2</v>
      </c>
      <c r="Y4" s="2">
        <f t="shared" ref="Y4:Y33" si="23">M4*$Y$1</f>
        <v>0</v>
      </c>
      <c r="Z4" s="2">
        <f t="shared" ref="Z4:Z33" si="24">N4*$Z$1</f>
        <v>0</v>
      </c>
      <c r="AA4" s="2">
        <f t="shared" ref="AA4:AA33" si="25">O4*$AA$1</f>
        <v>0</v>
      </c>
      <c r="AB4" s="2">
        <f t="shared" ref="AB4:AB33" si="26">P4*$AB$1</f>
        <v>0</v>
      </c>
      <c r="AC4" s="2">
        <f t="shared" ref="AC4:AC33" si="27">Q4*$AC$1</f>
        <v>0</v>
      </c>
      <c r="AD4" s="2">
        <f t="shared" ref="AD4:AD33" si="28">R4*$AD$1</f>
        <v>0</v>
      </c>
      <c r="AE4" s="2">
        <f t="shared" si="6"/>
        <v>0</v>
      </c>
      <c r="AF4" s="2">
        <f t="shared" si="7"/>
        <v>0</v>
      </c>
      <c r="AG4" s="2">
        <f t="shared" ref="AG4:AG33" si="29">U4*$AG$1</f>
        <v>0</v>
      </c>
      <c r="AH4" s="2"/>
      <c r="AI4" s="2"/>
    </row>
    <row r="5" spans="1:35" x14ac:dyDescent="0.25">
      <c r="A5" s="2">
        <f t="shared" si="8"/>
        <v>0</v>
      </c>
      <c r="B5" s="2">
        <f t="shared" si="1"/>
        <v>0</v>
      </c>
      <c r="C5" s="2"/>
      <c r="D5" s="2"/>
      <c r="E5" s="4" t="str">
        <f t="shared" si="2"/>
        <v/>
      </c>
      <c r="F5" s="5">
        <f>F4+1</f>
        <v>43467</v>
      </c>
      <c r="G5" s="2">
        <f t="shared" si="9"/>
        <v>2</v>
      </c>
      <c r="H5" s="2">
        <f t="shared" si="10"/>
        <v>1</v>
      </c>
      <c r="I5" s="2">
        <f t="shared" si="11"/>
        <v>2019</v>
      </c>
      <c r="J5" s="2">
        <f t="shared" si="12"/>
        <v>0</v>
      </c>
      <c r="K5" s="2">
        <f t="shared" si="13"/>
        <v>0</v>
      </c>
      <c r="L5" s="2">
        <f t="shared" si="14"/>
        <v>0</v>
      </c>
      <c r="M5" s="2">
        <f t="shared" si="15"/>
        <v>0</v>
      </c>
      <c r="N5" s="2">
        <f t="shared" si="16"/>
        <v>0</v>
      </c>
      <c r="O5" s="2">
        <f t="shared" si="17"/>
        <v>0</v>
      </c>
      <c r="P5" s="2">
        <f t="shared" si="18"/>
        <v>0</v>
      </c>
      <c r="Q5" s="2">
        <f t="shared" si="19"/>
        <v>0</v>
      </c>
      <c r="R5" s="2">
        <f t="shared" si="20"/>
        <v>0</v>
      </c>
      <c r="S5" s="2">
        <f t="shared" si="3"/>
        <v>0</v>
      </c>
      <c r="T5" s="2">
        <f t="shared" si="4"/>
        <v>0</v>
      </c>
      <c r="U5" s="2">
        <f t="shared" si="5"/>
        <v>0</v>
      </c>
      <c r="V5" s="2">
        <f t="shared" ref="V5:V33" si="30">J5*$V$1</f>
        <v>0</v>
      </c>
      <c r="W5" s="2">
        <f t="shared" si="21"/>
        <v>0</v>
      </c>
      <c r="X5" s="2">
        <f t="shared" si="22"/>
        <v>0</v>
      </c>
      <c r="Y5" s="2">
        <f t="shared" si="23"/>
        <v>0</v>
      </c>
      <c r="Z5" s="2">
        <f t="shared" si="24"/>
        <v>0</v>
      </c>
      <c r="AA5" s="2">
        <f t="shared" si="25"/>
        <v>0</v>
      </c>
      <c r="AB5" s="2">
        <f t="shared" si="26"/>
        <v>0</v>
      </c>
      <c r="AC5" s="2">
        <f t="shared" si="27"/>
        <v>0</v>
      </c>
      <c r="AD5" s="2">
        <f t="shared" si="28"/>
        <v>0</v>
      </c>
      <c r="AE5" s="2">
        <f t="shared" si="6"/>
        <v>0</v>
      </c>
      <c r="AF5" s="2">
        <f t="shared" si="7"/>
        <v>0</v>
      </c>
      <c r="AG5" s="2">
        <f t="shared" si="29"/>
        <v>0</v>
      </c>
      <c r="AH5" s="2"/>
      <c r="AI5" s="2"/>
    </row>
    <row r="6" spans="1:35" x14ac:dyDescent="0.25">
      <c r="A6" s="2">
        <f t="shared" si="8"/>
        <v>0</v>
      </c>
      <c r="B6" s="2">
        <f t="shared" si="1"/>
        <v>0</v>
      </c>
      <c r="C6" s="2"/>
      <c r="D6" s="2"/>
      <c r="E6" s="4" t="str">
        <f t="shared" si="2"/>
        <v/>
      </c>
      <c r="F6" s="5">
        <f t="shared" ref="F6:F33" si="31">F5+1</f>
        <v>43468</v>
      </c>
      <c r="G6" s="2">
        <f t="shared" si="9"/>
        <v>3</v>
      </c>
      <c r="H6" s="2">
        <f t="shared" si="10"/>
        <v>1</v>
      </c>
      <c r="I6" s="2">
        <f t="shared" si="11"/>
        <v>2019</v>
      </c>
      <c r="J6" s="2">
        <f t="shared" si="12"/>
        <v>0</v>
      </c>
      <c r="K6" s="2">
        <f t="shared" si="13"/>
        <v>0</v>
      </c>
      <c r="L6" s="2">
        <f t="shared" si="14"/>
        <v>0</v>
      </c>
      <c r="M6" s="2">
        <f t="shared" si="15"/>
        <v>0</v>
      </c>
      <c r="N6" s="2">
        <f t="shared" si="16"/>
        <v>0</v>
      </c>
      <c r="O6" s="2">
        <f t="shared" si="17"/>
        <v>0</v>
      </c>
      <c r="P6" s="2">
        <f t="shared" si="18"/>
        <v>0</v>
      </c>
      <c r="Q6" s="2">
        <f t="shared" si="19"/>
        <v>0</v>
      </c>
      <c r="R6" s="2">
        <f t="shared" si="20"/>
        <v>0</v>
      </c>
      <c r="S6" s="2">
        <f t="shared" si="3"/>
        <v>0</v>
      </c>
      <c r="T6" s="2">
        <f t="shared" si="4"/>
        <v>0</v>
      </c>
      <c r="U6" s="2">
        <f t="shared" si="5"/>
        <v>0</v>
      </c>
      <c r="V6" s="2">
        <f t="shared" si="30"/>
        <v>0</v>
      </c>
      <c r="W6" s="2">
        <f t="shared" si="21"/>
        <v>0</v>
      </c>
      <c r="X6" s="2">
        <f t="shared" si="22"/>
        <v>0</v>
      </c>
      <c r="Y6" s="2">
        <f t="shared" si="23"/>
        <v>0</v>
      </c>
      <c r="Z6" s="2">
        <f t="shared" si="24"/>
        <v>0</v>
      </c>
      <c r="AA6" s="2">
        <f t="shared" si="25"/>
        <v>0</v>
      </c>
      <c r="AB6" s="2">
        <f t="shared" si="26"/>
        <v>0</v>
      </c>
      <c r="AC6" s="2">
        <f t="shared" si="27"/>
        <v>0</v>
      </c>
      <c r="AD6" s="2">
        <f t="shared" si="28"/>
        <v>0</v>
      </c>
      <c r="AE6" s="2">
        <f t="shared" si="6"/>
        <v>0</v>
      </c>
      <c r="AF6" s="2">
        <f t="shared" si="7"/>
        <v>0</v>
      </c>
      <c r="AG6" s="2">
        <f t="shared" si="29"/>
        <v>0</v>
      </c>
      <c r="AH6" s="2"/>
      <c r="AI6" s="2"/>
    </row>
    <row r="7" spans="1:35" x14ac:dyDescent="0.25">
      <c r="A7" s="2">
        <f t="shared" si="8"/>
        <v>0</v>
      </c>
      <c r="B7" s="2">
        <f t="shared" si="1"/>
        <v>0</v>
      </c>
      <c r="C7" s="2"/>
      <c r="D7" s="2"/>
      <c r="E7" s="4" t="str">
        <f t="shared" si="2"/>
        <v/>
      </c>
      <c r="F7" s="5">
        <f t="shared" si="31"/>
        <v>43469</v>
      </c>
      <c r="G7" s="2">
        <f t="shared" si="9"/>
        <v>4</v>
      </c>
      <c r="H7" s="2">
        <f t="shared" si="10"/>
        <v>1</v>
      </c>
      <c r="I7" s="2">
        <f t="shared" si="11"/>
        <v>2019</v>
      </c>
      <c r="J7" s="2">
        <f t="shared" si="12"/>
        <v>0</v>
      </c>
      <c r="K7" s="2">
        <f t="shared" si="13"/>
        <v>0</v>
      </c>
      <c r="L7" s="2">
        <f t="shared" si="14"/>
        <v>0</v>
      </c>
      <c r="M7" s="2">
        <f t="shared" si="15"/>
        <v>0</v>
      </c>
      <c r="N7" s="2">
        <f t="shared" si="16"/>
        <v>0</v>
      </c>
      <c r="O7" s="2">
        <f t="shared" si="17"/>
        <v>0</v>
      </c>
      <c r="P7" s="2">
        <f t="shared" si="18"/>
        <v>0</v>
      </c>
      <c r="Q7" s="2">
        <f t="shared" si="19"/>
        <v>0</v>
      </c>
      <c r="R7" s="2">
        <f t="shared" si="20"/>
        <v>0</v>
      </c>
      <c r="S7" s="2">
        <f t="shared" si="3"/>
        <v>0</v>
      </c>
      <c r="T7" s="2">
        <f t="shared" si="4"/>
        <v>0</v>
      </c>
      <c r="U7" s="2">
        <f t="shared" si="5"/>
        <v>0</v>
      </c>
      <c r="V7" s="2">
        <f t="shared" si="30"/>
        <v>0</v>
      </c>
      <c r="W7" s="2">
        <f t="shared" si="21"/>
        <v>0</v>
      </c>
      <c r="X7" s="2">
        <f t="shared" si="22"/>
        <v>0</v>
      </c>
      <c r="Y7" s="2">
        <f t="shared" si="23"/>
        <v>0</v>
      </c>
      <c r="Z7" s="2">
        <f t="shared" si="24"/>
        <v>0</v>
      </c>
      <c r="AA7" s="2">
        <f t="shared" si="25"/>
        <v>0</v>
      </c>
      <c r="AB7" s="2">
        <f t="shared" si="26"/>
        <v>0</v>
      </c>
      <c r="AC7" s="2">
        <f t="shared" si="27"/>
        <v>0</v>
      </c>
      <c r="AD7" s="2">
        <f t="shared" si="28"/>
        <v>0</v>
      </c>
      <c r="AE7" s="2">
        <f t="shared" si="6"/>
        <v>0</v>
      </c>
      <c r="AF7" s="2">
        <f t="shared" si="7"/>
        <v>0</v>
      </c>
      <c r="AG7" s="2">
        <f t="shared" si="29"/>
        <v>0</v>
      </c>
      <c r="AH7" s="2"/>
      <c r="AI7" s="2"/>
    </row>
    <row r="8" spans="1:35" x14ac:dyDescent="0.25">
      <c r="A8" s="2">
        <f t="shared" si="8"/>
        <v>0</v>
      </c>
      <c r="B8" s="2">
        <f t="shared" si="1"/>
        <v>0</v>
      </c>
      <c r="C8" s="2"/>
      <c r="D8" s="2"/>
      <c r="E8" s="4" t="str">
        <f t="shared" si="2"/>
        <v/>
      </c>
      <c r="F8" s="5">
        <f t="shared" si="31"/>
        <v>43470</v>
      </c>
      <c r="G8" s="2">
        <f t="shared" si="9"/>
        <v>5</v>
      </c>
      <c r="H8" s="2">
        <f t="shared" si="10"/>
        <v>1</v>
      </c>
      <c r="I8" s="2">
        <f t="shared" si="11"/>
        <v>2019</v>
      </c>
      <c r="J8" s="2">
        <f t="shared" si="12"/>
        <v>0</v>
      </c>
      <c r="K8" s="2">
        <f t="shared" si="13"/>
        <v>0</v>
      </c>
      <c r="L8" s="2">
        <f t="shared" si="14"/>
        <v>0</v>
      </c>
      <c r="M8" s="2">
        <f t="shared" si="15"/>
        <v>0</v>
      </c>
      <c r="N8" s="2">
        <f t="shared" si="16"/>
        <v>0</v>
      </c>
      <c r="O8" s="2">
        <f t="shared" si="17"/>
        <v>0</v>
      </c>
      <c r="P8" s="2">
        <f t="shared" si="18"/>
        <v>0</v>
      </c>
      <c r="Q8" s="2">
        <f t="shared" si="19"/>
        <v>0</v>
      </c>
      <c r="R8" s="2">
        <f t="shared" si="20"/>
        <v>0</v>
      </c>
      <c r="S8" s="2">
        <f t="shared" si="3"/>
        <v>0</v>
      </c>
      <c r="T8" s="2">
        <f t="shared" si="4"/>
        <v>0</v>
      </c>
      <c r="U8" s="2">
        <f t="shared" si="5"/>
        <v>0</v>
      </c>
      <c r="V8" s="2">
        <f t="shared" si="30"/>
        <v>0</v>
      </c>
      <c r="W8" s="2">
        <f t="shared" si="21"/>
        <v>0</v>
      </c>
      <c r="X8" s="2">
        <f t="shared" si="22"/>
        <v>0</v>
      </c>
      <c r="Y8" s="2">
        <f t="shared" si="23"/>
        <v>0</v>
      </c>
      <c r="Z8" s="2">
        <f t="shared" si="24"/>
        <v>0</v>
      </c>
      <c r="AA8" s="2">
        <f t="shared" si="25"/>
        <v>0</v>
      </c>
      <c r="AB8" s="2">
        <f t="shared" si="26"/>
        <v>0</v>
      </c>
      <c r="AC8" s="2">
        <f t="shared" si="27"/>
        <v>0</v>
      </c>
      <c r="AD8" s="2">
        <f t="shared" si="28"/>
        <v>0</v>
      </c>
      <c r="AE8" s="2">
        <f t="shared" si="6"/>
        <v>0</v>
      </c>
      <c r="AF8" s="2">
        <f t="shared" si="7"/>
        <v>0</v>
      </c>
      <c r="AG8" s="2">
        <f>U8*$AG$1</f>
        <v>0</v>
      </c>
      <c r="AH8" s="2"/>
      <c r="AI8" s="2"/>
    </row>
    <row r="9" spans="1:35" x14ac:dyDescent="0.25">
      <c r="A9" s="2">
        <f t="shared" si="8"/>
        <v>1</v>
      </c>
      <c r="B9" s="2">
        <f t="shared" si="1"/>
        <v>0</v>
      </c>
      <c r="C9" s="2"/>
      <c r="D9" s="2"/>
      <c r="E9" s="4" t="str">
        <f t="shared" si="2"/>
        <v/>
      </c>
      <c r="F9" s="5">
        <f t="shared" si="31"/>
        <v>43471</v>
      </c>
      <c r="G9" s="2">
        <f t="shared" si="9"/>
        <v>6</v>
      </c>
      <c r="H9" s="2">
        <f t="shared" si="10"/>
        <v>1</v>
      </c>
      <c r="I9" s="2">
        <f t="shared" si="11"/>
        <v>2019</v>
      </c>
      <c r="J9" s="2">
        <f t="shared" si="12"/>
        <v>1</v>
      </c>
      <c r="K9" s="2">
        <f t="shared" si="13"/>
        <v>0</v>
      </c>
      <c r="L9" s="2">
        <f t="shared" si="14"/>
        <v>0</v>
      </c>
      <c r="M9" s="2">
        <f t="shared" si="15"/>
        <v>0</v>
      </c>
      <c r="N9" s="2">
        <f t="shared" si="16"/>
        <v>0</v>
      </c>
      <c r="O9" s="2">
        <f t="shared" si="17"/>
        <v>0</v>
      </c>
      <c r="P9" s="2">
        <f t="shared" si="18"/>
        <v>0</v>
      </c>
      <c r="Q9" s="2">
        <f t="shared" si="19"/>
        <v>0</v>
      </c>
      <c r="R9" s="2">
        <f t="shared" si="20"/>
        <v>0</v>
      </c>
      <c r="S9" s="2">
        <f t="shared" si="3"/>
        <v>0</v>
      </c>
      <c r="T9" s="2">
        <f t="shared" si="4"/>
        <v>0</v>
      </c>
      <c r="U9" s="2">
        <f t="shared" si="5"/>
        <v>0</v>
      </c>
      <c r="V9" s="2">
        <f t="shared" si="30"/>
        <v>0</v>
      </c>
      <c r="W9" s="2">
        <f t="shared" si="21"/>
        <v>0</v>
      </c>
      <c r="X9" s="2">
        <f t="shared" si="22"/>
        <v>0</v>
      </c>
      <c r="Y9" s="2">
        <f t="shared" si="23"/>
        <v>0</v>
      </c>
      <c r="Z9" s="2">
        <f t="shared" si="24"/>
        <v>0</v>
      </c>
      <c r="AA9" s="2">
        <f t="shared" si="25"/>
        <v>0</v>
      </c>
      <c r="AB9" s="2">
        <f t="shared" si="26"/>
        <v>0</v>
      </c>
      <c r="AC9" s="2">
        <f t="shared" si="27"/>
        <v>0</v>
      </c>
      <c r="AD9" s="2">
        <f t="shared" si="28"/>
        <v>0</v>
      </c>
      <c r="AE9" s="2">
        <f t="shared" si="6"/>
        <v>0</v>
      </c>
      <c r="AF9" s="2">
        <f t="shared" si="7"/>
        <v>0</v>
      </c>
      <c r="AG9" s="2">
        <f t="shared" si="29"/>
        <v>0</v>
      </c>
      <c r="AH9" s="2"/>
      <c r="AI9" s="2"/>
    </row>
    <row r="10" spans="1:35" x14ac:dyDescent="0.25">
      <c r="A10" s="2">
        <f t="shared" si="8"/>
        <v>0</v>
      </c>
      <c r="B10" s="2">
        <f t="shared" si="1"/>
        <v>0</v>
      </c>
      <c r="C10" s="2"/>
      <c r="D10" s="2"/>
      <c r="E10" s="4" t="str">
        <f t="shared" si="2"/>
        <v/>
      </c>
      <c r="F10" s="5">
        <f t="shared" si="31"/>
        <v>43472</v>
      </c>
      <c r="G10" s="2">
        <f t="shared" si="9"/>
        <v>7</v>
      </c>
      <c r="H10" s="2">
        <f t="shared" si="10"/>
        <v>1</v>
      </c>
      <c r="I10" s="2">
        <f t="shared" si="11"/>
        <v>2019</v>
      </c>
      <c r="J10" s="2">
        <f t="shared" si="12"/>
        <v>0</v>
      </c>
      <c r="K10" s="2">
        <f t="shared" si="13"/>
        <v>0</v>
      </c>
      <c r="L10" s="2">
        <f t="shared" si="14"/>
        <v>0</v>
      </c>
      <c r="M10" s="2">
        <f t="shared" si="15"/>
        <v>0</v>
      </c>
      <c r="N10" s="2">
        <f t="shared" si="16"/>
        <v>0</v>
      </c>
      <c r="O10" s="2">
        <f t="shared" si="17"/>
        <v>0</v>
      </c>
      <c r="P10" s="2">
        <f t="shared" si="18"/>
        <v>0</v>
      </c>
      <c r="Q10" s="2">
        <f t="shared" si="19"/>
        <v>0</v>
      </c>
      <c r="R10" s="2">
        <f t="shared" si="20"/>
        <v>0</v>
      </c>
      <c r="S10" s="2">
        <f>N(EXACT(DATE(I10,3,29.56+0.979*MOD(204-11*MOD(I10,19),30)-
WEEKDAY(DATE(I10,3,28.56+0.979*MOD(204-11*MOD(I10,19),30)))),F10-1))</f>
        <v>0</v>
      </c>
      <c r="T10" s="2">
        <f t="shared" si="4"/>
        <v>0</v>
      </c>
      <c r="U10" s="2">
        <f t="shared" si="5"/>
        <v>0</v>
      </c>
      <c r="V10" s="2">
        <f>J10*$V$1</f>
        <v>0</v>
      </c>
      <c r="W10" s="2">
        <f t="shared" si="21"/>
        <v>0</v>
      </c>
      <c r="X10" s="2">
        <f t="shared" si="22"/>
        <v>0</v>
      </c>
      <c r="Y10" s="2">
        <f t="shared" si="23"/>
        <v>0</v>
      </c>
      <c r="Z10" s="2">
        <f t="shared" si="24"/>
        <v>0</v>
      </c>
      <c r="AA10" s="2">
        <f t="shared" si="25"/>
        <v>0</v>
      </c>
      <c r="AB10" s="2">
        <f t="shared" si="26"/>
        <v>0</v>
      </c>
      <c r="AC10" s="2">
        <f t="shared" si="27"/>
        <v>0</v>
      </c>
      <c r="AD10" s="2">
        <f t="shared" si="28"/>
        <v>0</v>
      </c>
      <c r="AE10" s="2">
        <f t="shared" si="6"/>
        <v>0</v>
      </c>
      <c r="AF10" s="2">
        <f t="shared" si="7"/>
        <v>0</v>
      </c>
      <c r="AG10" s="2">
        <f t="shared" si="29"/>
        <v>0</v>
      </c>
      <c r="AH10" s="2"/>
      <c r="AI10" s="2"/>
    </row>
    <row r="11" spans="1:35" x14ac:dyDescent="0.25">
      <c r="A11" s="2">
        <f t="shared" si="8"/>
        <v>0</v>
      </c>
      <c r="B11" s="2">
        <f t="shared" si="1"/>
        <v>0</v>
      </c>
      <c r="C11" s="2"/>
      <c r="D11" s="2"/>
      <c r="E11" s="4" t="str">
        <f t="shared" si="2"/>
        <v/>
      </c>
      <c r="F11" s="5">
        <f t="shared" si="31"/>
        <v>43473</v>
      </c>
      <c r="G11" s="2">
        <f t="shared" si="9"/>
        <v>8</v>
      </c>
      <c r="H11" s="2">
        <f t="shared" si="10"/>
        <v>1</v>
      </c>
      <c r="I11" s="2">
        <f t="shared" si="11"/>
        <v>2019</v>
      </c>
      <c r="J11" s="2">
        <f t="shared" si="12"/>
        <v>0</v>
      </c>
      <c r="K11" s="2">
        <f t="shared" si="13"/>
        <v>0</v>
      </c>
      <c r="L11" s="2">
        <f t="shared" si="14"/>
        <v>0</v>
      </c>
      <c r="M11" s="2">
        <f t="shared" si="15"/>
        <v>0</v>
      </c>
      <c r="N11" s="2">
        <f t="shared" si="16"/>
        <v>0</v>
      </c>
      <c r="O11" s="2">
        <f t="shared" si="17"/>
        <v>0</v>
      </c>
      <c r="P11" s="2">
        <f t="shared" si="18"/>
        <v>0</v>
      </c>
      <c r="Q11" s="2">
        <f t="shared" si="19"/>
        <v>0</v>
      </c>
      <c r="R11" s="2">
        <f t="shared" si="20"/>
        <v>0</v>
      </c>
      <c r="S11" s="2">
        <f t="shared" ref="S11:S33" si="32">N(EXACT(DATE(I11,3,29.56+0.979*MOD(204-11*MOD(I11,19),30)-
WEEKDAY(DATE(I11,3,28.56+0.979*MOD(204-11*MOD(I11,19),30)))),F11-1))</f>
        <v>0</v>
      </c>
      <c r="T11" s="2">
        <f t="shared" si="4"/>
        <v>0</v>
      </c>
      <c r="U11" s="2">
        <f t="shared" si="5"/>
        <v>0</v>
      </c>
      <c r="V11" s="2">
        <f t="shared" si="30"/>
        <v>0</v>
      </c>
      <c r="W11" s="2">
        <f t="shared" si="21"/>
        <v>0</v>
      </c>
      <c r="X11" s="2">
        <f t="shared" si="22"/>
        <v>0</v>
      </c>
      <c r="Y11" s="2">
        <f t="shared" si="23"/>
        <v>0</v>
      </c>
      <c r="Z11" s="2">
        <f t="shared" si="24"/>
        <v>0</v>
      </c>
      <c r="AA11" s="2">
        <f t="shared" si="25"/>
        <v>0</v>
      </c>
      <c r="AB11" s="2">
        <f t="shared" si="26"/>
        <v>0</v>
      </c>
      <c r="AC11" s="2">
        <f t="shared" si="27"/>
        <v>0</v>
      </c>
      <c r="AD11" s="2">
        <f t="shared" si="28"/>
        <v>0</v>
      </c>
      <c r="AE11" s="2">
        <f t="shared" si="6"/>
        <v>0</v>
      </c>
      <c r="AF11" s="2">
        <f t="shared" si="7"/>
        <v>0</v>
      </c>
      <c r="AG11" s="2">
        <f t="shared" si="29"/>
        <v>0</v>
      </c>
      <c r="AH11" s="2"/>
      <c r="AI11" s="2"/>
    </row>
    <row r="12" spans="1:35" x14ac:dyDescent="0.25">
      <c r="A12" s="2">
        <f t="shared" si="8"/>
        <v>0</v>
      </c>
      <c r="B12" s="2">
        <f t="shared" si="1"/>
        <v>0</v>
      </c>
      <c r="C12" s="2"/>
      <c r="D12" s="2"/>
      <c r="E12" s="4" t="str">
        <f t="shared" si="2"/>
        <v/>
      </c>
      <c r="F12" s="5">
        <f t="shared" si="31"/>
        <v>43474</v>
      </c>
      <c r="G12" s="2">
        <f t="shared" si="9"/>
        <v>9</v>
      </c>
      <c r="H12" s="2">
        <f t="shared" si="10"/>
        <v>1</v>
      </c>
      <c r="I12" s="2">
        <f t="shared" si="11"/>
        <v>2019</v>
      </c>
      <c r="J12" s="2">
        <f t="shared" si="12"/>
        <v>0</v>
      </c>
      <c r="K12" s="2">
        <f t="shared" si="13"/>
        <v>0</v>
      </c>
      <c r="L12" s="2">
        <f t="shared" si="14"/>
        <v>0</v>
      </c>
      <c r="M12" s="2">
        <f t="shared" si="15"/>
        <v>0</v>
      </c>
      <c r="N12" s="2">
        <f t="shared" si="16"/>
        <v>0</v>
      </c>
      <c r="O12" s="2">
        <f t="shared" si="17"/>
        <v>0</v>
      </c>
      <c r="P12" s="2">
        <f t="shared" si="18"/>
        <v>0</v>
      </c>
      <c r="Q12" s="2">
        <f t="shared" si="19"/>
        <v>0</v>
      </c>
      <c r="R12" s="2">
        <f t="shared" si="20"/>
        <v>0</v>
      </c>
      <c r="S12" s="2">
        <f t="shared" si="32"/>
        <v>0</v>
      </c>
      <c r="T12" s="2">
        <f t="shared" si="4"/>
        <v>0</v>
      </c>
      <c r="U12" s="2">
        <f t="shared" si="5"/>
        <v>0</v>
      </c>
      <c r="V12" s="2">
        <f t="shared" si="30"/>
        <v>0</v>
      </c>
      <c r="W12" s="2">
        <f t="shared" si="21"/>
        <v>0</v>
      </c>
      <c r="X12" s="2">
        <f t="shared" si="22"/>
        <v>0</v>
      </c>
      <c r="Y12" s="2">
        <f t="shared" si="23"/>
        <v>0</v>
      </c>
      <c r="Z12" s="2">
        <f t="shared" si="24"/>
        <v>0</v>
      </c>
      <c r="AA12" s="2">
        <f t="shared" si="25"/>
        <v>0</v>
      </c>
      <c r="AB12" s="2">
        <f t="shared" si="26"/>
        <v>0</v>
      </c>
      <c r="AC12" s="2">
        <f t="shared" si="27"/>
        <v>0</v>
      </c>
      <c r="AD12" s="2">
        <f t="shared" si="28"/>
        <v>0</v>
      </c>
      <c r="AE12" s="2">
        <f t="shared" si="6"/>
        <v>0</v>
      </c>
      <c r="AF12" s="2">
        <f t="shared" si="7"/>
        <v>0</v>
      </c>
      <c r="AG12" s="2">
        <f t="shared" si="29"/>
        <v>0</v>
      </c>
      <c r="AH12" s="2"/>
      <c r="AI12" s="2"/>
    </row>
    <row r="13" spans="1:35" x14ac:dyDescent="0.25">
      <c r="A13" s="2">
        <f t="shared" si="8"/>
        <v>0</v>
      </c>
      <c r="B13" s="2">
        <f t="shared" si="1"/>
        <v>0</v>
      </c>
      <c r="C13" s="2"/>
      <c r="D13" s="2"/>
      <c r="E13" s="4" t="str">
        <f t="shared" si="2"/>
        <v/>
      </c>
      <c r="F13" s="5">
        <f t="shared" si="31"/>
        <v>43475</v>
      </c>
      <c r="G13" s="2">
        <f t="shared" si="9"/>
        <v>10</v>
      </c>
      <c r="H13" s="2">
        <f t="shared" si="10"/>
        <v>1</v>
      </c>
      <c r="I13" s="2">
        <f t="shared" si="11"/>
        <v>2019</v>
      </c>
      <c r="J13" s="2">
        <f t="shared" si="12"/>
        <v>0</v>
      </c>
      <c r="K13" s="2">
        <f t="shared" si="13"/>
        <v>0</v>
      </c>
      <c r="L13" s="2">
        <f t="shared" si="14"/>
        <v>0</v>
      </c>
      <c r="M13" s="2">
        <f t="shared" si="15"/>
        <v>0</v>
      </c>
      <c r="N13" s="2">
        <f t="shared" si="16"/>
        <v>0</v>
      </c>
      <c r="O13" s="2">
        <f t="shared" si="17"/>
        <v>0</v>
      </c>
      <c r="P13" s="2">
        <f t="shared" si="18"/>
        <v>0</v>
      </c>
      <c r="Q13" s="2">
        <f t="shared" si="19"/>
        <v>0</v>
      </c>
      <c r="R13" s="2">
        <f t="shared" si="20"/>
        <v>0</v>
      </c>
      <c r="S13" s="2">
        <f t="shared" si="32"/>
        <v>0</v>
      </c>
      <c r="T13" s="2">
        <f t="shared" si="4"/>
        <v>0</v>
      </c>
      <c r="U13" s="2">
        <f t="shared" si="5"/>
        <v>0</v>
      </c>
      <c r="V13" s="2">
        <f t="shared" si="30"/>
        <v>0</v>
      </c>
      <c r="W13" s="2">
        <f t="shared" si="21"/>
        <v>0</v>
      </c>
      <c r="X13" s="2">
        <f t="shared" si="22"/>
        <v>0</v>
      </c>
      <c r="Y13" s="2">
        <f t="shared" si="23"/>
        <v>0</v>
      </c>
      <c r="Z13" s="2">
        <f t="shared" si="24"/>
        <v>0</v>
      </c>
      <c r="AA13" s="2">
        <f t="shared" si="25"/>
        <v>0</v>
      </c>
      <c r="AB13" s="2">
        <f t="shared" si="26"/>
        <v>0</v>
      </c>
      <c r="AC13" s="2">
        <f t="shared" si="27"/>
        <v>0</v>
      </c>
      <c r="AD13" s="2">
        <f t="shared" si="28"/>
        <v>0</v>
      </c>
      <c r="AE13" s="2">
        <f t="shared" si="6"/>
        <v>0</v>
      </c>
      <c r="AF13" s="2">
        <f t="shared" si="7"/>
        <v>0</v>
      </c>
      <c r="AG13" s="2">
        <f t="shared" si="29"/>
        <v>0</v>
      </c>
      <c r="AH13" s="2"/>
      <c r="AI13" s="2"/>
    </row>
    <row r="14" spans="1:35" x14ac:dyDescent="0.25">
      <c r="A14" s="2">
        <f t="shared" si="8"/>
        <v>0</v>
      </c>
      <c r="B14" s="2">
        <f t="shared" si="1"/>
        <v>0</v>
      </c>
      <c r="C14" s="2"/>
      <c r="D14" s="2"/>
      <c r="E14" s="4" t="str">
        <f t="shared" si="2"/>
        <v/>
      </c>
      <c r="F14" s="5">
        <f t="shared" si="31"/>
        <v>43476</v>
      </c>
      <c r="G14" s="2">
        <f t="shared" si="9"/>
        <v>11</v>
      </c>
      <c r="H14" s="2">
        <f t="shared" si="10"/>
        <v>1</v>
      </c>
      <c r="I14" s="2">
        <f t="shared" si="11"/>
        <v>2019</v>
      </c>
      <c r="J14" s="2">
        <f t="shared" si="12"/>
        <v>0</v>
      </c>
      <c r="K14" s="2">
        <f t="shared" si="13"/>
        <v>0</v>
      </c>
      <c r="L14" s="2">
        <f t="shared" si="14"/>
        <v>0</v>
      </c>
      <c r="M14" s="2">
        <f t="shared" si="15"/>
        <v>0</v>
      </c>
      <c r="N14" s="2">
        <f t="shared" si="16"/>
        <v>0</v>
      </c>
      <c r="O14" s="2">
        <f t="shared" si="17"/>
        <v>0</v>
      </c>
      <c r="P14" s="2">
        <f t="shared" si="18"/>
        <v>0</v>
      </c>
      <c r="Q14" s="2">
        <f t="shared" si="19"/>
        <v>0</v>
      </c>
      <c r="R14" s="2">
        <f t="shared" si="20"/>
        <v>0</v>
      </c>
      <c r="S14" s="2">
        <f t="shared" si="32"/>
        <v>0</v>
      </c>
      <c r="T14" s="2">
        <f t="shared" si="4"/>
        <v>0</v>
      </c>
      <c r="U14" s="2">
        <f t="shared" si="5"/>
        <v>0</v>
      </c>
      <c r="V14" s="2">
        <f t="shared" si="30"/>
        <v>0</v>
      </c>
      <c r="W14" s="2">
        <f t="shared" si="21"/>
        <v>0</v>
      </c>
      <c r="X14" s="2">
        <f t="shared" si="22"/>
        <v>0</v>
      </c>
      <c r="Y14" s="2">
        <f t="shared" si="23"/>
        <v>0</v>
      </c>
      <c r="Z14" s="2">
        <f t="shared" si="24"/>
        <v>0</v>
      </c>
      <c r="AA14" s="2">
        <f t="shared" si="25"/>
        <v>0</v>
      </c>
      <c r="AB14" s="2">
        <f t="shared" si="26"/>
        <v>0</v>
      </c>
      <c r="AC14" s="2">
        <f t="shared" si="27"/>
        <v>0</v>
      </c>
      <c r="AD14" s="2">
        <f t="shared" si="28"/>
        <v>0</v>
      </c>
      <c r="AE14" s="2">
        <f t="shared" si="6"/>
        <v>0</v>
      </c>
      <c r="AF14" s="2">
        <f t="shared" si="7"/>
        <v>0</v>
      </c>
      <c r="AG14" s="2">
        <f t="shared" si="29"/>
        <v>0</v>
      </c>
      <c r="AH14" s="2"/>
      <c r="AI14" s="2"/>
    </row>
    <row r="15" spans="1:35" x14ac:dyDescent="0.25">
      <c r="A15" s="2">
        <f t="shared" si="8"/>
        <v>0</v>
      </c>
      <c r="B15" s="2">
        <f t="shared" si="1"/>
        <v>0</v>
      </c>
      <c r="C15" s="2"/>
      <c r="D15" s="2"/>
      <c r="E15" s="4" t="str">
        <f t="shared" si="2"/>
        <v/>
      </c>
      <c r="F15" s="5">
        <f t="shared" si="31"/>
        <v>43477</v>
      </c>
      <c r="G15" s="2">
        <f t="shared" si="9"/>
        <v>12</v>
      </c>
      <c r="H15" s="2">
        <f t="shared" si="10"/>
        <v>1</v>
      </c>
      <c r="I15" s="2">
        <f t="shared" si="11"/>
        <v>2019</v>
      </c>
      <c r="J15" s="2">
        <f t="shared" si="12"/>
        <v>0</v>
      </c>
      <c r="K15" s="2">
        <f t="shared" si="13"/>
        <v>0</v>
      </c>
      <c r="L15" s="2">
        <f t="shared" si="14"/>
        <v>0</v>
      </c>
      <c r="M15" s="2">
        <f t="shared" si="15"/>
        <v>0</v>
      </c>
      <c r="N15" s="2">
        <f t="shared" si="16"/>
        <v>0</v>
      </c>
      <c r="O15" s="2">
        <f t="shared" si="17"/>
        <v>0</v>
      </c>
      <c r="P15" s="2">
        <f t="shared" si="18"/>
        <v>0</v>
      </c>
      <c r="Q15" s="2">
        <f t="shared" si="19"/>
        <v>0</v>
      </c>
      <c r="R15" s="2">
        <f t="shared" si="20"/>
        <v>0</v>
      </c>
      <c r="S15" s="2">
        <f t="shared" si="32"/>
        <v>0</v>
      </c>
      <c r="T15" s="2">
        <f t="shared" si="4"/>
        <v>0</v>
      </c>
      <c r="U15" s="2">
        <f t="shared" si="5"/>
        <v>0</v>
      </c>
      <c r="V15" s="2">
        <f t="shared" si="30"/>
        <v>0</v>
      </c>
      <c r="W15" s="2">
        <f t="shared" si="21"/>
        <v>0</v>
      </c>
      <c r="X15" s="2">
        <f t="shared" si="22"/>
        <v>0</v>
      </c>
      <c r="Y15" s="2">
        <f t="shared" si="23"/>
        <v>0</v>
      </c>
      <c r="Z15" s="2">
        <f t="shared" si="24"/>
        <v>0</v>
      </c>
      <c r="AA15" s="2">
        <f t="shared" si="25"/>
        <v>0</v>
      </c>
      <c r="AB15" s="2">
        <f t="shared" si="26"/>
        <v>0</v>
      </c>
      <c r="AC15" s="2">
        <f t="shared" si="27"/>
        <v>0</v>
      </c>
      <c r="AD15" s="2">
        <f t="shared" si="28"/>
        <v>0</v>
      </c>
      <c r="AE15" s="2">
        <f t="shared" si="6"/>
        <v>0</v>
      </c>
      <c r="AF15" s="2">
        <f t="shared" si="7"/>
        <v>0</v>
      </c>
      <c r="AG15" s="2">
        <f t="shared" si="29"/>
        <v>0</v>
      </c>
      <c r="AH15" s="2"/>
      <c r="AI15" s="2"/>
    </row>
    <row r="16" spans="1:35" x14ac:dyDescent="0.25">
      <c r="A16" s="2">
        <f t="shared" si="8"/>
        <v>1</v>
      </c>
      <c r="B16" s="2">
        <f t="shared" si="1"/>
        <v>0</v>
      </c>
      <c r="C16" s="2"/>
      <c r="D16" s="2"/>
      <c r="E16" s="4" t="str">
        <f t="shared" si="2"/>
        <v/>
      </c>
      <c r="F16" s="5">
        <f t="shared" si="31"/>
        <v>43478</v>
      </c>
      <c r="G16" s="2">
        <f t="shared" si="9"/>
        <v>13</v>
      </c>
      <c r="H16" s="2">
        <f t="shared" si="10"/>
        <v>1</v>
      </c>
      <c r="I16" s="2">
        <f t="shared" si="11"/>
        <v>2019</v>
      </c>
      <c r="J16" s="2">
        <f t="shared" si="12"/>
        <v>1</v>
      </c>
      <c r="K16" s="2">
        <f t="shared" si="13"/>
        <v>0</v>
      </c>
      <c r="L16" s="2">
        <f t="shared" si="14"/>
        <v>0</v>
      </c>
      <c r="M16" s="2">
        <f t="shared" si="15"/>
        <v>0</v>
      </c>
      <c r="N16" s="2">
        <f t="shared" si="16"/>
        <v>0</v>
      </c>
      <c r="O16" s="2">
        <f t="shared" si="17"/>
        <v>0</v>
      </c>
      <c r="P16" s="2">
        <f t="shared" si="18"/>
        <v>0</v>
      </c>
      <c r="Q16" s="2">
        <f t="shared" si="19"/>
        <v>0</v>
      </c>
      <c r="R16" s="2">
        <f t="shared" si="20"/>
        <v>0</v>
      </c>
      <c r="S16" s="2">
        <f t="shared" si="32"/>
        <v>0</v>
      </c>
      <c r="T16" s="2">
        <f t="shared" si="4"/>
        <v>0</v>
      </c>
      <c r="U16" s="2">
        <f t="shared" si="5"/>
        <v>0</v>
      </c>
      <c r="V16" s="2">
        <f t="shared" si="30"/>
        <v>0</v>
      </c>
      <c r="W16" s="2">
        <f t="shared" si="21"/>
        <v>0</v>
      </c>
      <c r="X16" s="2">
        <f t="shared" si="22"/>
        <v>0</v>
      </c>
      <c r="Y16" s="2">
        <f t="shared" si="23"/>
        <v>0</v>
      </c>
      <c r="Z16" s="2">
        <f t="shared" si="24"/>
        <v>0</v>
      </c>
      <c r="AA16" s="2">
        <f t="shared" si="25"/>
        <v>0</v>
      </c>
      <c r="AB16" s="2">
        <f t="shared" si="26"/>
        <v>0</v>
      </c>
      <c r="AC16" s="2">
        <f t="shared" si="27"/>
        <v>0</v>
      </c>
      <c r="AD16" s="2">
        <f t="shared" si="28"/>
        <v>0</v>
      </c>
      <c r="AE16" s="2">
        <f t="shared" si="6"/>
        <v>0</v>
      </c>
      <c r="AF16" s="2">
        <f t="shared" si="7"/>
        <v>0</v>
      </c>
      <c r="AG16" s="2">
        <f t="shared" si="29"/>
        <v>0</v>
      </c>
      <c r="AH16" s="2"/>
      <c r="AI16" s="2"/>
    </row>
    <row r="17" spans="1:35" x14ac:dyDescent="0.25">
      <c r="A17" s="2">
        <f t="shared" si="8"/>
        <v>0</v>
      </c>
      <c r="B17" s="2">
        <f t="shared" si="1"/>
        <v>0</v>
      </c>
      <c r="C17" s="2"/>
      <c r="D17" s="2"/>
      <c r="E17" s="4" t="str">
        <f t="shared" si="2"/>
        <v/>
      </c>
      <c r="F17" s="5">
        <f t="shared" si="31"/>
        <v>43479</v>
      </c>
      <c r="G17" s="2">
        <f t="shared" si="9"/>
        <v>14</v>
      </c>
      <c r="H17" s="2">
        <f t="shared" si="10"/>
        <v>1</v>
      </c>
      <c r="I17" s="2">
        <f t="shared" si="11"/>
        <v>2019</v>
      </c>
      <c r="J17" s="2">
        <f t="shared" si="12"/>
        <v>0</v>
      </c>
      <c r="K17" s="2">
        <f t="shared" si="13"/>
        <v>0</v>
      </c>
      <c r="L17" s="2">
        <f t="shared" si="14"/>
        <v>0</v>
      </c>
      <c r="M17" s="2">
        <f t="shared" si="15"/>
        <v>0</v>
      </c>
      <c r="N17" s="2">
        <f t="shared" si="16"/>
        <v>0</v>
      </c>
      <c r="O17" s="2">
        <f t="shared" si="17"/>
        <v>0</v>
      </c>
      <c r="P17" s="2">
        <f t="shared" si="18"/>
        <v>0</v>
      </c>
      <c r="Q17" s="2">
        <f t="shared" si="19"/>
        <v>0</v>
      </c>
      <c r="R17" s="2">
        <f t="shared" si="20"/>
        <v>0</v>
      </c>
      <c r="S17" s="2">
        <f t="shared" si="32"/>
        <v>0</v>
      </c>
      <c r="T17" s="2">
        <f t="shared" si="4"/>
        <v>0</v>
      </c>
      <c r="U17" s="2">
        <f t="shared" si="5"/>
        <v>0</v>
      </c>
      <c r="V17" s="2">
        <f t="shared" si="30"/>
        <v>0</v>
      </c>
      <c r="W17" s="2">
        <f t="shared" si="21"/>
        <v>0</v>
      </c>
      <c r="X17" s="2">
        <f t="shared" si="22"/>
        <v>0</v>
      </c>
      <c r="Y17" s="2">
        <f t="shared" si="23"/>
        <v>0</v>
      </c>
      <c r="Z17" s="2">
        <f t="shared" si="24"/>
        <v>0</v>
      </c>
      <c r="AA17" s="2">
        <f t="shared" si="25"/>
        <v>0</v>
      </c>
      <c r="AB17" s="2">
        <f t="shared" si="26"/>
        <v>0</v>
      </c>
      <c r="AC17" s="2">
        <f t="shared" si="27"/>
        <v>0</v>
      </c>
      <c r="AD17" s="2">
        <f t="shared" si="28"/>
        <v>0</v>
      </c>
      <c r="AE17" s="2">
        <f t="shared" si="6"/>
        <v>0</v>
      </c>
      <c r="AF17" s="2">
        <f t="shared" si="7"/>
        <v>0</v>
      </c>
      <c r="AG17" s="2">
        <f t="shared" si="29"/>
        <v>0</v>
      </c>
      <c r="AH17" s="2"/>
      <c r="AI17" s="2"/>
    </row>
    <row r="18" spans="1:35" x14ac:dyDescent="0.25">
      <c r="A18" s="2">
        <f t="shared" si="8"/>
        <v>0</v>
      </c>
      <c r="B18" s="2">
        <f t="shared" si="1"/>
        <v>0</v>
      </c>
      <c r="C18" s="2"/>
      <c r="D18" s="2"/>
      <c r="E18" s="4" t="str">
        <f t="shared" si="2"/>
        <v/>
      </c>
      <c r="F18" s="5">
        <f t="shared" si="31"/>
        <v>43480</v>
      </c>
      <c r="G18" s="2">
        <f t="shared" si="9"/>
        <v>15</v>
      </c>
      <c r="H18" s="2">
        <f t="shared" si="10"/>
        <v>1</v>
      </c>
      <c r="I18" s="2">
        <f t="shared" si="11"/>
        <v>2019</v>
      </c>
      <c r="J18" s="2">
        <f t="shared" si="12"/>
        <v>0</v>
      </c>
      <c r="K18" s="2">
        <f t="shared" si="13"/>
        <v>0</v>
      </c>
      <c r="L18" s="2">
        <f t="shared" si="14"/>
        <v>0</v>
      </c>
      <c r="M18" s="2">
        <f t="shared" si="15"/>
        <v>0</v>
      </c>
      <c r="N18" s="2">
        <f t="shared" si="16"/>
        <v>0</v>
      </c>
      <c r="O18" s="2">
        <f t="shared" si="17"/>
        <v>0</v>
      </c>
      <c r="P18" s="2">
        <f t="shared" si="18"/>
        <v>0</v>
      </c>
      <c r="Q18" s="2">
        <f t="shared" si="19"/>
        <v>0</v>
      </c>
      <c r="R18" s="2">
        <f t="shared" si="20"/>
        <v>0</v>
      </c>
      <c r="S18" s="2">
        <f t="shared" si="32"/>
        <v>0</v>
      </c>
      <c r="T18" s="2">
        <f t="shared" si="4"/>
        <v>0</v>
      </c>
      <c r="U18" s="2">
        <f t="shared" si="5"/>
        <v>0</v>
      </c>
      <c r="V18" s="2">
        <f t="shared" si="30"/>
        <v>0</v>
      </c>
      <c r="W18" s="2">
        <f t="shared" si="21"/>
        <v>0</v>
      </c>
      <c r="X18" s="2">
        <f t="shared" si="22"/>
        <v>0</v>
      </c>
      <c r="Y18" s="2">
        <f t="shared" si="23"/>
        <v>0</v>
      </c>
      <c r="Z18" s="2">
        <f t="shared" si="24"/>
        <v>0</v>
      </c>
      <c r="AA18" s="2">
        <f t="shared" si="25"/>
        <v>0</v>
      </c>
      <c r="AB18" s="2">
        <f t="shared" si="26"/>
        <v>0</v>
      </c>
      <c r="AC18" s="2">
        <f t="shared" si="27"/>
        <v>0</v>
      </c>
      <c r="AD18" s="2">
        <f t="shared" si="28"/>
        <v>0</v>
      </c>
      <c r="AE18" s="2">
        <f t="shared" si="6"/>
        <v>0</v>
      </c>
      <c r="AF18" s="2">
        <f t="shared" si="7"/>
        <v>0</v>
      </c>
      <c r="AG18" s="2">
        <f t="shared" si="29"/>
        <v>0</v>
      </c>
      <c r="AH18" s="2"/>
      <c r="AI18" s="2"/>
    </row>
    <row r="19" spans="1:35" x14ac:dyDescent="0.25">
      <c r="A19" s="2">
        <f t="shared" si="8"/>
        <v>0</v>
      </c>
      <c r="B19" s="2">
        <f t="shared" si="1"/>
        <v>0</v>
      </c>
      <c r="C19" s="2"/>
      <c r="D19" s="2"/>
      <c r="E19" s="4" t="str">
        <f t="shared" si="2"/>
        <v/>
      </c>
      <c r="F19" s="5">
        <f t="shared" si="31"/>
        <v>43481</v>
      </c>
      <c r="G19" s="2">
        <f t="shared" si="9"/>
        <v>16</v>
      </c>
      <c r="H19" s="2">
        <f t="shared" si="10"/>
        <v>1</v>
      </c>
      <c r="I19" s="2">
        <f t="shared" si="11"/>
        <v>2019</v>
      </c>
      <c r="J19" s="2">
        <f t="shared" si="12"/>
        <v>0</v>
      </c>
      <c r="K19" s="2">
        <f t="shared" si="13"/>
        <v>0</v>
      </c>
      <c r="L19" s="2">
        <f t="shared" si="14"/>
        <v>0</v>
      </c>
      <c r="M19" s="2">
        <f t="shared" si="15"/>
        <v>0</v>
      </c>
      <c r="N19" s="2">
        <f t="shared" si="16"/>
        <v>0</v>
      </c>
      <c r="O19" s="2">
        <f t="shared" si="17"/>
        <v>0</v>
      </c>
      <c r="P19" s="2">
        <f t="shared" si="18"/>
        <v>0</v>
      </c>
      <c r="Q19" s="2">
        <f t="shared" si="19"/>
        <v>0</v>
      </c>
      <c r="R19" s="2">
        <f t="shared" si="20"/>
        <v>0</v>
      </c>
      <c r="S19" s="2">
        <f t="shared" si="32"/>
        <v>0</v>
      </c>
      <c r="T19" s="2">
        <f t="shared" si="4"/>
        <v>0</v>
      </c>
      <c r="U19" s="2">
        <f t="shared" si="5"/>
        <v>0</v>
      </c>
      <c r="V19" s="2">
        <f t="shared" si="30"/>
        <v>0</v>
      </c>
      <c r="W19" s="2">
        <f t="shared" si="21"/>
        <v>0</v>
      </c>
      <c r="X19" s="2">
        <f t="shared" si="22"/>
        <v>0</v>
      </c>
      <c r="Y19" s="2">
        <f t="shared" si="23"/>
        <v>0</v>
      </c>
      <c r="Z19" s="2">
        <f t="shared" si="24"/>
        <v>0</v>
      </c>
      <c r="AA19" s="2">
        <f t="shared" si="25"/>
        <v>0</v>
      </c>
      <c r="AB19" s="2">
        <f t="shared" si="26"/>
        <v>0</v>
      </c>
      <c r="AC19" s="2">
        <f t="shared" si="27"/>
        <v>0</v>
      </c>
      <c r="AD19" s="2">
        <f t="shared" si="28"/>
        <v>0</v>
      </c>
      <c r="AE19" s="2">
        <f t="shared" si="6"/>
        <v>0</v>
      </c>
      <c r="AF19" s="2">
        <f t="shared" si="7"/>
        <v>0</v>
      </c>
      <c r="AG19" s="2">
        <f t="shared" si="29"/>
        <v>0</v>
      </c>
      <c r="AH19" s="2"/>
      <c r="AI19" s="2"/>
    </row>
    <row r="20" spans="1:35" x14ac:dyDescent="0.25">
      <c r="A20" s="2">
        <f t="shared" si="8"/>
        <v>0</v>
      </c>
      <c r="B20" s="2">
        <f t="shared" si="1"/>
        <v>0</v>
      </c>
      <c r="C20" s="2"/>
      <c r="D20" s="2"/>
      <c r="E20" s="4" t="str">
        <f t="shared" si="2"/>
        <v/>
      </c>
      <c r="F20" s="5">
        <f t="shared" si="31"/>
        <v>43482</v>
      </c>
      <c r="G20" s="2">
        <f t="shared" si="9"/>
        <v>17</v>
      </c>
      <c r="H20" s="2">
        <f t="shared" si="10"/>
        <v>1</v>
      </c>
      <c r="I20" s="2">
        <f t="shared" si="11"/>
        <v>2019</v>
      </c>
      <c r="J20" s="2">
        <f t="shared" si="12"/>
        <v>0</v>
      </c>
      <c r="K20" s="2">
        <f t="shared" si="13"/>
        <v>0</v>
      </c>
      <c r="L20" s="2">
        <f t="shared" si="14"/>
        <v>0</v>
      </c>
      <c r="M20" s="2">
        <f t="shared" si="15"/>
        <v>0</v>
      </c>
      <c r="N20" s="2">
        <f t="shared" si="16"/>
        <v>0</v>
      </c>
      <c r="O20" s="2">
        <f t="shared" si="17"/>
        <v>0</v>
      </c>
      <c r="P20" s="2">
        <f t="shared" si="18"/>
        <v>0</v>
      </c>
      <c r="Q20" s="2">
        <f t="shared" si="19"/>
        <v>0</v>
      </c>
      <c r="R20" s="2">
        <f t="shared" si="20"/>
        <v>0</v>
      </c>
      <c r="S20" s="2">
        <f t="shared" si="32"/>
        <v>0</v>
      </c>
      <c r="T20" s="2">
        <f t="shared" si="4"/>
        <v>0</v>
      </c>
      <c r="U20" s="2">
        <f t="shared" si="5"/>
        <v>0</v>
      </c>
      <c r="V20" s="2">
        <f t="shared" si="30"/>
        <v>0</v>
      </c>
      <c r="W20" s="2">
        <f t="shared" si="21"/>
        <v>0</v>
      </c>
      <c r="X20" s="2">
        <f t="shared" si="22"/>
        <v>0</v>
      </c>
      <c r="Y20" s="2">
        <f t="shared" si="23"/>
        <v>0</v>
      </c>
      <c r="Z20" s="2">
        <f t="shared" si="24"/>
        <v>0</v>
      </c>
      <c r="AA20" s="2">
        <f t="shared" si="25"/>
        <v>0</v>
      </c>
      <c r="AB20" s="2">
        <f t="shared" si="26"/>
        <v>0</v>
      </c>
      <c r="AC20" s="2">
        <f t="shared" si="27"/>
        <v>0</v>
      </c>
      <c r="AD20" s="2">
        <f t="shared" si="28"/>
        <v>0</v>
      </c>
      <c r="AE20" s="2">
        <f t="shared" si="6"/>
        <v>0</v>
      </c>
      <c r="AF20" s="2">
        <f t="shared" si="7"/>
        <v>0</v>
      </c>
      <c r="AG20" s="2">
        <f t="shared" si="29"/>
        <v>0</v>
      </c>
      <c r="AH20" s="2"/>
      <c r="AI20" s="2"/>
    </row>
    <row r="21" spans="1:35" x14ac:dyDescent="0.25">
      <c r="A21" s="2">
        <f t="shared" si="8"/>
        <v>0</v>
      </c>
      <c r="B21" s="2">
        <f t="shared" si="1"/>
        <v>0</v>
      </c>
      <c r="C21" s="2"/>
      <c r="D21" s="2"/>
      <c r="E21" s="4" t="str">
        <f t="shared" si="2"/>
        <v/>
      </c>
      <c r="F21" s="5">
        <f t="shared" si="31"/>
        <v>43483</v>
      </c>
      <c r="G21" s="2">
        <f t="shared" si="9"/>
        <v>18</v>
      </c>
      <c r="H21" s="2">
        <f t="shared" si="10"/>
        <v>1</v>
      </c>
      <c r="I21" s="2">
        <f t="shared" si="11"/>
        <v>2019</v>
      </c>
      <c r="J21" s="2">
        <f t="shared" si="12"/>
        <v>0</v>
      </c>
      <c r="K21" s="2">
        <f t="shared" si="13"/>
        <v>0</v>
      </c>
      <c r="L21" s="2">
        <f t="shared" si="14"/>
        <v>0</v>
      </c>
      <c r="M21" s="2">
        <f t="shared" si="15"/>
        <v>0</v>
      </c>
      <c r="N21" s="2">
        <f t="shared" si="16"/>
        <v>0</v>
      </c>
      <c r="O21" s="2">
        <f t="shared" si="17"/>
        <v>0</v>
      </c>
      <c r="P21" s="2">
        <f t="shared" si="18"/>
        <v>0</v>
      </c>
      <c r="Q21" s="2">
        <f t="shared" si="19"/>
        <v>0</v>
      </c>
      <c r="R21" s="2">
        <f t="shared" si="20"/>
        <v>0</v>
      </c>
      <c r="S21" s="2">
        <f t="shared" si="32"/>
        <v>0</v>
      </c>
      <c r="T21" s="2">
        <f t="shared" si="4"/>
        <v>0</v>
      </c>
      <c r="U21" s="2">
        <f t="shared" si="5"/>
        <v>0</v>
      </c>
      <c r="V21" s="2">
        <f t="shared" si="30"/>
        <v>0</v>
      </c>
      <c r="W21" s="2">
        <f t="shared" si="21"/>
        <v>0</v>
      </c>
      <c r="X21" s="2">
        <f t="shared" si="22"/>
        <v>0</v>
      </c>
      <c r="Y21" s="2">
        <f t="shared" si="23"/>
        <v>0</v>
      </c>
      <c r="Z21" s="2">
        <f t="shared" si="24"/>
        <v>0</v>
      </c>
      <c r="AA21" s="2">
        <f t="shared" si="25"/>
        <v>0</v>
      </c>
      <c r="AB21" s="2">
        <f t="shared" si="26"/>
        <v>0</v>
      </c>
      <c r="AC21" s="2">
        <f t="shared" si="27"/>
        <v>0</v>
      </c>
      <c r="AD21" s="2">
        <f t="shared" si="28"/>
        <v>0</v>
      </c>
      <c r="AE21" s="2">
        <f t="shared" si="6"/>
        <v>0</v>
      </c>
      <c r="AF21" s="2">
        <f t="shared" si="7"/>
        <v>0</v>
      </c>
      <c r="AG21" s="2">
        <f t="shared" si="29"/>
        <v>0</v>
      </c>
      <c r="AH21" s="2"/>
      <c r="AI21" s="2"/>
    </row>
    <row r="22" spans="1:35" x14ac:dyDescent="0.25">
      <c r="A22" s="2">
        <f t="shared" si="8"/>
        <v>0</v>
      </c>
      <c r="B22" s="2">
        <f t="shared" si="1"/>
        <v>0</v>
      </c>
      <c r="C22" s="2"/>
      <c r="D22" s="2"/>
      <c r="E22" s="4" t="str">
        <f t="shared" si="2"/>
        <v/>
      </c>
      <c r="F22" s="5">
        <f t="shared" si="31"/>
        <v>43484</v>
      </c>
      <c r="G22" s="2">
        <f t="shared" si="9"/>
        <v>19</v>
      </c>
      <c r="H22" s="2">
        <f t="shared" si="10"/>
        <v>1</v>
      </c>
      <c r="I22" s="2">
        <f t="shared" si="11"/>
        <v>2019</v>
      </c>
      <c r="J22" s="2">
        <f t="shared" si="12"/>
        <v>0</v>
      </c>
      <c r="K22" s="2">
        <f t="shared" si="13"/>
        <v>0</v>
      </c>
      <c r="L22" s="2">
        <f t="shared" si="14"/>
        <v>0</v>
      </c>
      <c r="M22" s="2">
        <f t="shared" si="15"/>
        <v>0</v>
      </c>
      <c r="N22" s="2">
        <f t="shared" si="16"/>
        <v>0</v>
      </c>
      <c r="O22" s="2">
        <f t="shared" si="17"/>
        <v>0</v>
      </c>
      <c r="P22" s="2">
        <f t="shared" si="18"/>
        <v>0</v>
      </c>
      <c r="Q22" s="2">
        <f t="shared" si="19"/>
        <v>0</v>
      </c>
      <c r="R22" s="2">
        <f t="shared" si="20"/>
        <v>0</v>
      </c>
      <c r="S22" s="2">
        <f t="shared" si="32"/>
        <v>0</v>
      </c>
      <c r="T22" s="2">
        <f t="shared" si="4"/>
        <v>0</v>
      </c>
      <c r="U22" s="2">
        <f t="shared" si="5"/>
        <v>0</v>
      </c>
      <c r="V22" s="2">
        <f t="shared" si="30"/>
        <v>0</v>
      </c>
      <c r="W22" s="2">
        <f t="shared" si="21"/>
        <v>0</v>
      </c>
      <c r="X22" s="2">
        <f t="shared" si="22"/>
        <v>0</v>
      </c>
      <c r="Y22" s="2">
        <f t="shared" si="23"/>
        <v>0</v>
      </c>
      <c r="Z22" s="2">
        <f t="shared" si="24"/>
        <v>0</v>
      </c>
      <c r="AA22" s="2">
        <f t="shared" si="25"/>
        <v>0</v>
      </c>
      <c r="AB22" s="2">
        <f t="shared" si="26"/>
        <v>0</v>
      </c>
      <c r="AC22" s="2">
        <f t="shared" si="27"/>
        <v>0</v>
      </c>
      <c r="AD22" s="2">
        <f t="shared" si="28"/>
        <v>0</v>
      </c>
      <c r="AE22" s="2">
        <f t="shared" si="6"/>
        <v>0</v>
      </c>
      <c r="AF22" s="2">
        <f t="shared" si="7"/>
        <v>0</v>
      </c>
      <c r="AG22" s="2">
        <f t="shared" si="29"/>
        <v>0</v>
      </c>
      <c r="AH22" s="2"/>
      <c r="AI22" s="2"/>
    </row>
    <row r="23" spans="1:35" x14ac:dyDescent="0.25">
      <c r="A23" s="2">
        <f t="shared" si="8"/>
        <v>1</v>
      </c>
      <c r="B23" s="2">
        <f t="shared" si="1"/>
        <v>0</v>
      </c>
      <c r="C23" s="2"/>
      <c r="D23" s="2"/>
      <c r="E23" s="4" t="str">
        <f t="shared" si="2"/>
        <v/>
      </c>
      <c r="F23" s="5">
        <f t="shared" si="31"/>
        <v>43485</v>
      </c>
      <c r="G23" s="2">
        <f t="shared" si="9"/>
        <v>20</v>
      </c>
      <c r="H23" s="2">
        <f t="shared" si="10"/>
        <v>1</v>
      </c>
      <c r="I23" s="2">
        <f t="shared" si="11"/>
        <v>2019</v>
      </c>
      <c r="J23" s="2">
        <f t="shared" si="12"/>
        <v>1</v>
      </c>
      <c r="K23" s="2">
        <f t="shared" si="13"/>
        <v>0</v>
      </c>
      <c r="L23" s="2">
        <f t="shared" si="14"/>
        <v>0</v>
      </c>
      <c r="M23" s="2">
        <f t="shared" si="15"/>
        <v>0</v>
      </c>
      <c r="N23" s="2">
        <f t="shared" si="16"/>
        <v>0</v>
      </c>
      <c r="O23" s="2">
        <f t="shared" si="17"/>
        <v>0</v>
      </c>
      <c r="P23" s="2">
        <f t="shared" si="18"/>
        <v>0</v>
      </c>
      <c r="Q23" s="2">
        <f t="shared" si="19"/>
        <v>0</v>
      </c>
      <c r="R23" s="2">
        <f t="shared" si="20"/>
        <v>0</v>
      </c>
      <c r="S23" s="2">
        <f t="shared" si="32"/>
        <v>0</v>
      </c>
      <c r="T23" s="2">
        <f t="shared" si="4"/>
        <v>0</v>
      </c>
      <c r="U23" s="2">
        <f t="shared" si="5"/>
        <v>0</v>
      </c>
      <c r="V23" s="2">
        <f t="shared" si="30"/>
        <v>0</v>
      </c>
      <c r="W23" s="2">
        <f t="shared" si="21"/>
        <v>0</v>
      </c>
      <c r="X23" s="2">
        <f t="shared" si="22"/>
        <v>0</v>
      </c>
      <c r="Y23" s="2">
        <f t="shared" si="23"/>
        <v>0</v>
      </c>
      <c r="Z23" s="2">
        <f t="shared" si="24"/>
        <v>0</v>
      </c>
      <c r="AA23" s="2">
        <f t="shared" si="25"/>
        <v>0</v>
      </c>
      <c r="AB23" s="2">
        <f t="shared" si="26"/>
        <v>0</v>
      </c>
      <c r="AC23" s="2">
        <f t="shared" si="27"/>
        <v>0</v>
      </c>
      <c r="AD23" s="2">
        <f t="shared" si="28"/>
        <v>0</v>
      </c>
      <c r="AE23" s="2">
        <f t="shared" si="6"/>
        <v>0</v>
      </c>
      <c r="AF23" s="2">
        <f t="shared" si="7"/>
        <v>0</v>
      </c>
      <c r="AG23" s="2">
        <f t="shared" si="29"/>
        <v>0</v>
      </c>
      <c r="AH23" s="2"/>
      <c r="AI23" s="2"/>
    </row>
    <row r="24" spans="1:35" x14ac:dyDescent="0.25">
      <c r="A24" s="2">
        <f t="shared" si="8"/>
        <v>0</v>
      </c>
      <c r="B24" s="2">
        <f t="shared" si="1"/>
        <v>0</v>
      </c>
      <c r="C24" s="2"/>
      <c r="D24" s="2"/>
      <c r="E24" s="4" t="str">
        <f t="shared" si="2"/>
        <v/>
      </c>
      <c r="F24" s="5">
        <f t="shared" si="31"/>
        <v>43486</v>
      </c>
      <c r="G24" s="2">
        <f t="shared" si="9"/>
        <v>21</v>
      </c>
      <c r="H24" s="2">
        <f t="shared" si="10"/>
        <v>1</v>
      </c>
      <c r="I24" s="2">
        <f t="shared" si="11"/>
        <v>2019</v>
      </c>
      <c r="J24" s="2">
        <f t="shared" si="12"/>
        <v>0</v>
      </c>
      <c r="K24" s="2">
        <f t="shared" si="13"/>
        <v>0</v>
      </c>
      <c r="L24" s="2">
        <f t="shared" si="14"/>
        <v>0</v>
      </c>
      <c r="M24" s="2">
        <f t="shared" si="15"/>
        <v>0</v>
      </c>
      <c r="N24" s="2">
        <f t="shared" si="16"/>
        <v>0</v>
      </c>
      <c r="O24" s="2">
        <f t="shared" si="17"/>
        <v>0</v>
      </c>
      <c r="P24" s="2">
        <f t="shared" si="18"/>
        <v>0</v>
      </c>
      <c r="Q24" s="2">
        <f t="shared" si="19"/>
        <v>0</v>
      </c>
      <c r="R24" s="2">
        <f t="shared" si="20"/>
        <v>0</v>
      </c>
      <c r="S24" s="2">
        <f t="shared" si="32"/>
        <v>0</v>
      </c>
      <c r="T24" s="2">
        <f t="shared" si="4"/>
        <v>0</v>
      </c>
      <c r="U24" s="2">
        <f t="shared" si="5"/>
        <v>0</v>
      </c>
      <c r="V24" s="2">
        <f t="shared" si="30"/>
        <v>0</v>
      </c>
      <c r="W24" s="2">
        <f t="shared" si="21"/>
        <v>0</v>
      </c>
      <c r="X24" s="2">
        <f t="shared" si="22"/>
        <v>0</v>
      </c>
      <c r="Y24" s="2">
        <f t="shared" si="23"/>
        <v>0</v>
      </c>
      <c r="Z24" s="2">
        <f t="shared" si="24"/>
        <v>0</v>
      </c>
      <c r="AA24" s="2">
        <f t="shared" si="25"/>
        <v>0</v>
      </c>
      <c r="AB24" s="2">
        <f t="shared" si="26"/>
        <v>0</v>
      </c>
      <c r="AC24" s="2">
        <f t="shared" si="27"/>
        <v>0</v>
      </c>
      <c r="AD24" s="2">
        <f t="shared" si="28"/>
        <v>0</v>
      </c>
      <c r="AE24" s="2">
        <f t="shared" si="6"/>
        <v>0</v>
      </c>
      <c r="AF24" s="2">
        <f t="shared" si="7"/>
        <v>0</v>
      </c>
      <c r="AG24" s="2">
        <f t="shared" si="29"/>
        <v>0</v>
      </c>
      <c r="AH24" s="2"/>
      <c r="AI24" s="2"/>
    </row>
    <row r="25" spans="1:35" x14ac:dyDescent="0.25">
      <c r="A25" s="2">
        <f t="shared" si="8"/>
        <v>0</v>
      </c>
      <c r="B25" s="2">
        <f t="shared" si="1"/>
        <v>0</v>
      </c>
      <c r="C25" s="2"/>
      <c r="D25" s="2"/>
      <c r="E25" s="4" t="str">
        <f t="shared" si="2"/>
        <v/>
      </c>
      <c r="F25" s="5">
        <f t="shared" si="31"/>
        <v>43487</v>
      </c>
      <c r="G25" s="2">
        <f t="shared" si="9"/>
        <v>22</v>
      </c>
      <c r="H25" s="2">
        <f t="shared" si="10"/>
        <v>1</v>
      </c>
      <c r="I25" s="2">
        <f t="shared" si="11"/>
        <v>2019</v>
      </c>
      <c r="J25" s="2">
        <f t="shared" si="12"/>
        <v>0</v>
      </c>
      <c r="K25" s="2">
        <f t="shared" si="13"/>
        <v>0</v>
      </c>
      <c r="L25" s="2">
        <f t="shared" si="14"/>
        <v>0</v>
      </c>
      <c r="M25" s="2">
        <f t="shared" si="15"/>
        <v>0</v>
      </c>
      <c r="N25" s="2">
        <f t="shared" si="16"/>
        <v>0</v>
      </c>
      <c r="O25" s="2">
        <f t="shared" si="17"/>
        <v>0</v>
      </c>
      <c r="P25" s="2">
        <f t="shared" si="18"/>
        <v>0</v>
      </c>
      <c r="Q25" s="2">
        <f t="shared" si="19"/>
        <v>0</v>
      </c>
      <c r="R25" s="2">
        <f t="shared" si="20"/>
        <v>0</v>
      </c>
      <c r="S25" s="2">
        <f t="shared" si="32"/>
        <v>0</v>
      </c>
      <c r="T25" s="2">
        <f t="shared" si="4"/>
        <v>0</v>
      </c>
      <c r="U25" s="2">
        <f t="shared" si="5"/>
        <v>0</v>
      </c>
      <c r="V25" s="2">
        <f t="shared" si="30"/>
        <v>0</v>
      </c>
      <c r="W25" s="2">
        <f t="shared" si="21"/>
        <v>0</v>
      </c>
      <c r="X25" s="2">
        <f t="shared" si="22"/>
        <v>0</v>
      </c>
      <c r="Y25" s="2">
        <f t="shared" si="23"/>
        <v>0</v>
      </c>
      <c r="Z25" s="2">
        <f t="shared" si="24"/>
        <v>0</v>
      </c>
      <c r="AA25" s="2">
        <f t="shared" si="25"/>
        <v>0</v>
      </c>
      <c r="AB25" s="2">
        <f t="shared" si="26"/>
        <v>0</v>
      </c>
      <c r="AC25" s="2">
        <f t="shared" si="27"/>
        <v>0</v>
      </c>
      <c r="AD25" s="2">
        <f t="shared" si="28"/>
        <v>0</v>
      </c>
      <c r="AE25" s="2">
        <f t="shared" si="6"/>
        <v>0</v>
      </c>
      <c r="AF25" s="2">
        <f t="shared" si="7"/>
        <v>0</v>
      </c>
      <c r="AG25" s="2">
        <f t="shared" si="29"/>
        <v>0</v>
      </c>
      <c r="AH25" s="2"/>
      <c r="AI25" s="2"/>
    </row>
    <row r="26" spans="1:35" x14ac:dyDescent="0.25">
      <c r="A26" s="2">
        <f t="shared" si="8"/>
        <v>0</v>
      </c>
      <c r="B26" s="2">
        <f t="shared" si="1"/>
        <v>0</v>
      </c>
      <c r="C26" s="2"/>
      <c r="D26" s="2"/>
      <c r="E26" s="4" t="str">
        <f t="shared" si="2"/>
        <v/>
      </c>
      <c r="F26" s="5">
        <f t="shared" si="31"/>
        <v>43488</v>
      </c>
      <c r="G26" s="2">
        <f t="shared" si="9"/>
        <v>23</v>
      </c>
      <c r="H26" s="2">
        <f t="shared" si="10"/>
        <v>1</v>
      </c>
      <c r="I26" s="2">
        <f t="shared" si="11"/>
        <v>2019</v>
      </c>
      <c r="J26" s="2">
        <f t="shared" si="12"/>
        <v>0</v>
      </c>
      <c r="K26" s="2">
        <f t="shared" si="13"/>
        <v>0</v>
      </c>
      <c r="L26" s="2">
        <f t="shared" si="14"/>
        <v>0</v>
      </c>
      <c r="M26" s="2">
        <f t="shared" si="15"/>
        <v>0</v>
      </c>
      <c r="N26" s="2">
        <f t="shared" si="16"/>
        <v>0</v>
      </c>
      <c r="O26" s="2">
        <f t="shared" si="17"/>
        <v>0</v>
      </c>
      <c r="P26" s="2">
        <f t="shared" si="18"/>
        <v>0</v>
      </c>
      <c r="Q26" s="2">
        <f t="shared" si="19"/>
        <v>0</v>
      </c>
      <c r="R26" s="2">
        <f t="shared" si="20"/>
        <v>0</v>
      </c>
      <c r="S26" s="2">
        <f t="shared" si="32"/>
        <v>0</v>
      </c>
      <c r="T26" s="2">
        <f t="shared" si="4"/>
        <v>0</v>
      </c>
      <c r="U26" s="2">
        <f t="shared" si="5"/>
        <v>0</v>
      </c>
      <c r="V26" s="2">
        <f t="shared" si="30"/>
        <v>0</v>
      </c>
      <c r="W26" s="2">
        <f t="shared" si="21"/>
        <v>0</v>
      </c>
      <c r="X26" s="2">
        <f t="shared" si="22"/>
        <v>0</v>
      </c>
      <c r="Y26" s="2">
        <f t="shared" si="23"/>
        <v>0</v>
      </c>
      <c r="Z26" s="2">
        <f t="shared" si="24"/>
        <v>0</v>
      </c>
      <c r="AA26" s="2">
        <f t="shared" si="25"/>
        <v>0</v>
      </c>
      <c r="AB26" s="2">
        <f t="shared" si="26"/>
        <v>0</v>
      </c>
      <c r="AC26" s="2">
        <f t="shared" si="27"/>
        <v>0</v>
      </c>
      <c r="AD26" s="2">
        <f t="shared" si="28"/>
        <v>0</v>
      </c>
      <c r="AE26" s="2">
        <f t="shared" si="6"/>
        <v>0</v>
      </c>
      <c r="AF26" s="2">
        <f t="shared" si="7"/>
        <v>0</v>
      </c>
      <c r="AG26" s="2">
        <f t="shared" si="29"/>
        <v>0</v>
      </c>
      <c r="AH26" s="2"/>
      <c r="AI26" s="2"/>
    </row>
    <row r="27" spans="1:35" x14ac:dyDescent="0.25">
      <c r="A27" s="2">
        <f t="shared" si="8"/>
        <v>0</v>
      </c>
      <c r="B27" s="2">
        <f t="shared" si="1"/>
        <v>0</v>
      </c>
      <c r="C27" s="2"/>
      <c r="D27" s="2"/>
      <c r="E27" s="4" t="str">
        <f t="shared" si="2"/>
        <v/>
      </c>
      <c r="F27" s="5">
        <f t="shared" si="31"/>
        <v>43489</v>
      </c>
      <c r="G27" s="2">
        <f t="shared" si="9"/>
        <v>24</v>
      </c>
      <c r="H27" s="2">
        <f t="shared" si="10"/>
        <v>1</v>
      </c>
      <c r="I27" s="2">
        <f t="shared" si="11"/>
        <v>2019</v>
      </c>
      <c r="J27" s="2">
        <f t="shared" si="12"/>
        <v>0</v>
      </c>
      <c r="K27" s="2">
        <f t="shared" si="13"/>
        <v>0</v>
      </c>
      <c r="L27" s="2">
        <f t="shared" si="14"/>
        <v>0</v>
      </c>
      <c r="M27" s="2">
        <f t="shared" si="15"/>
        <v>0</v>
      </c>
      <c r="N27" s="2">
        <f t="shared" si="16"/>
        <v>0</v>
      </c>
      <c r="O27" s="2">
        <f t="shared" si="17"/>
        <v>0</v>
      </c>
      <c r="P27" s="2">
        <f t="shared" si="18"/>
        <v>0</v>
      </c>
      <c r="Q27" s="2">
        <f t="shared" si="19"/>
        <v>0</v>
      </c>
      <c r="R27" s="2">
        <f t="shared" si="20"/>
        <v>0</v>
      </c>
      <c r="S27" s="2">
        <f t="shared" si="32"/>
        <v>0</v>
      </c>
      <c r="T27" s="2">
        <f t="shared" si="4"/>
        <v>0</v>
      </c>
      <c r="U27" s="2">
        <f t="shared" si="5"/>
        <v>0</v>
      </c>
      <c r="V27" s="2">
        <f t="shared" si="30"/>
        <v>0</v>
      </c>
      <c r="W27" s="2">
        <f t="shared" si="21"/>
        <v>0</v>
      </c>
      <c r="X27" s="2">
        <f t="shared" si="22"/>
        <v>0</v>
      </c>
      <c r="Y27" s="2">
        <f t="shared" si="23"/>
        <v>0</v>
      </c>
      <c r="Z27" s="2">
        <f t="shared" si="24"/>
        <v>0</v>
      </c>
      <c r="AA27" s="2">
        <f t="shared" si="25"/>
        <v>0</v>
      </c>
      <c r="AB27" s="2">
        <f t="shared" si="26"/>
        <v>0</v>
      </c>
      <c r="AC27" s="2">
        <f t="shared" si="27"/>
        <v>0</v>
      </c>
      <c r="AD27" s="2">
        <f t="shared" si="28"/>
        <v>0</v>
      </c>
      <c r="AE27" s="2">
        <f t="shared" si="6"/>
        <v>0</v>
      </c>
      <c r="AF27" s="2">
        <f t="shared" si="7"/>
        <v>0</v>
      </c>
      <c r="AG27" s="2">
        <f t="shared" si="29"/>
        <v>0</v>
      </c>
      <c r="AH27" s="2"/>
      <c r="AI27" s="2"/>
    </row>
    <row r="28" spans="1:35" x14ac:dyDescent="0.25">
      <c r="A28" s="2">
        <f t="shared" si="8"/>
        <v>0</v>
      </c>
      <c r="B28" s="2">
        <f t="shared" si="1"/>
        <v>0</v>
      </c>
      <c r="C28" s="2"/>
      <c r="D28" s="2"/>
      <c r="E28" s="4" t="str">
        <f t="shared" si="2"/>
        <v/>
      </c>
      <c r="F28" s="5">
        <f t="shared" si="31"/>
        <v>43490</v>
      </c>
      <c r="G28" s="2">
        <f t="shared" si="9"/>
        <v>25</v>
      </c>
      <c r="H28" s="2">
        <f t="shared" si="10"/>
        <v>1</v>
      </c>
      <c r="I28" s="2">
        <f t="shared" si="11"/>
        <v>2019</v>
      </c>
      <c r="J28" s="2">
        <f t="shared" si="12"/>
        <v>0</v>
      </c>
      <c r="K28" s="2">
        <f t="shared" si="13"/>
        <v>0</v>
      </c>
      <c r="L28" s="2">
        <f t="shared" si="14"/>
        <v>0</v>
      </c>
      <c r="M28" s="2">
        <f t="shared" si="15"/>
        <v>0</v>
      </c>
      <c r="N28" s="2">
        <f t="shared" si="16"/>
        <v>0</v>
      </c>
      <c r="O28" s="2">
        <f t="shared" si="17"/>
        <v>0</v>
      </c>
      <c r="P28" s="2">
        <f t="shared" si="18"/>
        <v>0</v>
      </c>
      <c r="Q28" s="2">
        <f t="shared" si="19"/>
        <v>0</v>
      </c>
      <c r="R28" s="2">
        <f t="shared" si="20"/>
        <v>0</v>
      </c>
      <c r="S28" s="2">
        <f t="shared" si="32"/>
        <v>0</v>
      </c>
      <c r="T28" s="2">
        <f t="shared" si="4"/>
        <v>0</v>
      </c>
      <c r="U28" s="2">
        <f t="shared" si="5"/>
        <v>0</v>
      </c>
      <c r="V28" s="2">
        <f t="shared" si="30"/>
        <v>0</v>
      </c>
      <c r="W28" s="2">
        <f t="shared" si="21"/>
        <v>0</v>
      </c>
      <c r="X28" s="2">
        <f t="shared" si="22"/>
        <v>0</v>
      </c>
      <c r="Y28" s="2">
        <f t="shared" si="23"/>
        <v>0</v>
      </c>
      <c r="Z28" s="2">
        <f t="shared" si="24"/>
        <v>0</v>
      </c>
      <c r="AA28" s="2">
        <f t="shared" si="25"/>
        <v>0</v>
      </c>
      <c r="AB28" s="2">
        <f t="shared" si="26"/>
        <v>0</v>
      </c>
      <c r="AC28" s="2">
        <f t="shared" si="27"/>
        <v>0</v>
      </c>
      <c r="AD28" s="2">
        <f t="shared" si="28"/>
        <v>0</v>
      </c>
      <c r="AE28" s="2">
        <f t="shared" si="6"/>
        <v>0</v>
      </c>
      <c r="AF28" s="2">
        <f t="shared" si="7"/>
        <v>0</v>
      </c>
      <c r="AG28" s="2">
        <f t="shared" si="29"/>
        <v>0</v>
      </c>
      <c r="AH28" s="2"/>
      <c r="AI28" s="2"/>
    </row>
    <row r="29" spans="1:35" x14ac:dyDescent="0.25">
      <c r="A29" s="2">
        <f t="shared" si="8"/>
        <v>0</v>
      </c>
      <c r="B29" s="2">
        <f t="shared" si="1"/>
        <v>0</v>
      </c>
      <c r="C29" s="2"/>
      <c r="D29" s="2"/>
      <c r="E29" s="4" t="str">
        <f t="shared" si="2"/>
        <v/>
      </c>
      <c r="F29" s="5">
        <f t="shared" si="31"/>
        <v>43491</v>
      </c>
      <c r="G29" s="2">
        <f t="shared" si="9"/>
        <v>26</v>
      </c>
      <c r="H29" s="2">
        <f t="shared" si="10"/>
        <v>1</v>
      </c>
      <c r="I29" s="2">
        <f t="shared" si="11"/>
        <v>2019</v>
      </c>
      <c r="J29" s="2">
        <f t="shared" si="12"/>
        <v>0</v>
      </c>
      <c r="K29" s="2">
        <f t="shared" si="13"/>
        <v>0</v>
      </c>
      <c r="L29" s="2">
        <f t="shared" si="14"/>
        <v>0</v>
      </c>
      <c r="M29" s="2">
        <f t="shared" si="15"/>
        <v>0</v>
      </c>
      <c r="N29" s="2">
        <f t="shared" si="16"/>
        <v>0</v>
      </c>
      <c r="O29" s="2">
        <f t="shared" si="17"/>
        <v>0</v>
      </c>
      <c r="P29" s="2">
        <f t="shared" si="18"/>
        <v>0</v>
      </c>
      <c r="Q29" s="2">
        <f t="shared" si="19"/>
        <v>0</v>
      </c>
      <c r="R29" s="2">
        <f t="shared" si="20"/>
        <v>0</v>
      </c>
      <c r="S29" s="2">
        <f t="shared" si="32"/>
        <v>0</v>
      </c>
      <c r="T29" s="2">
        <f t="shared" si="4"/>
        <v>0</v>
      </c>
      <c r="U29" s="2">
        <f t="shared" si="5"/>
        <v>0</v>
      </c>
      <c r="V29" s="2">
        <f t="shared" si="30"/>
        <v>0</v>
      </c>
      <c r="W29" s="2">
        <f t="shared" si="21"/>
        <v>0</v>
      </c>
      <c r="X29" s="2">
        <f t="shared" si="22"/>
        <v>0</v>
      </c>
      <c r="Y29" s="2">
        <f t="shared" si="23"/>
        <v>0</v>
      </c>
      <c r="Z29" s="2">
        <f t="shared" si="24"/>
        <v>0</v>
      </c>
      <c r="AA29" s="2">
        <f t="shared" si="25"/>
        <v>0</v>
      </c>
      <c r="AB29" s="2">
        <f t="shared" si="26"/>
        <v>0</v>
      </c>
      <c r="AC29" s="2">
        <f t="shared" si="27"/>
        <v>0</v>
      </c>
      <c r="AD29" s="2">
        <f t="shared" si="28"/>
        <v>0</v>
      </c>
      <c r="AE29" s="2">
        <f t="shared" si="6"/>
        <v>0</v>
      </c>
      <c r="AF29" s="2">
        <f t="shared" si="7"/>
        <v>0</v>
      </c>
      <c r="AG29" s="2">
        <f t="shared" si="29"/>
        <v>0</v>
      </c>
      <c r="AH29" s="2"/>
      <c r="AI29" s="2"/>
    </row>
    <row r="30" spans="1:35" x14ac:dyDescent="0.25">
      <c r="A30" s="2">
        <f t="shared" si="8"/>
        <v>1</v>
      </c>
      <c r="B30" s="2">
        <f t="shared" si="1"/>
        <v>0</v>
      </c>
      <c r="C30" s="2"/>
      <c r="D30" s="2"/>
      <c r="E30" s="4" t="str">
        <f t="shared" si="2"/>
        <v/>
      </c>
      <c r="F30" s="5">
        <f t="shared" si="31"/>
        <v>43492</v>
      </c>
      <c r="G30" s="2">
        <f t="shared" si="9"/>
        <v>27</v>
      </c>
      <c r="H30" s="2">
        <f t="shared" si="10"/>
        <v>1</v>
      </c>
      <c r="I30" s="2">
        <f t="shared" si="11"/>
        <v>2019</v>
      </c>
      <c r="J30" s="2">
        <f t="shared" si="12"/>
        <v>1</v>
      </c>
      <c r="K30" s="2">
        <f t="shared" si="13"/>
        <v>0</v>
      </c>
      <c r="L30" s="2">
        <f t="shared" si="14"/>
        <v>0</v>
      </c>
      <c r="M30" s="2">
        <f t="shared" si="15"/>
        <v>0</v>
      </c>
      <c r="N30" s="2">
        <f t="shared" si="16"/>
        <v>0</v>
      </c>
      <c r="O30" s="2">
        <f t="shared" si="17"/>
        <v>0</v>
      </c>
      <c r="P30" s="2">
        <f t="shared" si="18"/>
        <v>0</v>
      </c>
      <c r="Q30" s="2">
        <f t="shared" si="19"/>
        <v>0</v>
      </c>
      <c r="R30" s="2">
        <f t="shared" si="20"/>
        <v>0</v>
      </c>
      <c r="S30" s="2">
        <f t="shared" si="32"/>
        <v>0</v>
      </c>
      <c r="T30" s="2">
        <f t="shared" si="4"/>
        <v>0</v>
      </c>
      <c r="U30" s="2">
        <f t="shared" si="5"/>
        <v>0</v>
      </c>
      <c r="V30" s="2">
        <f t="shared" si="30"/>
        <v>0</v>
      </c>
      <c r="W30" s="2">
        <f t="shared" si="21"/>
        <v>0</v>
      </c>
      <c r="X30" s="2">
        <f t="shared" si="22"/>
        <v>0</v>
      </c>
      <c r="Y30" s="2">
        <f t="shared" si="23"/>
        <v>0</v>
      </c>
      <c r="Z30" s="2">
        <f t="shared" si="24"/>
        <v>0</v>
      </c>
      <c r="AA30" s="2">
        <f t="shared" si="25"/>
        <v>0</v>
      </c>
      <c r="AB30" s="2">
        <f t="shared" si="26"/>
        <v>0</v>
      </c>
      <c r="AC30" s="2">
        <f t="shared" si="27"/>
        <v>0</v>
      </c>
      <c r="AD30" s="2">
        <f t="shared" si="28"/>
        <v>0</v>
      </c>
      <c r="AE30" s="2">
        <f t="shared" si="6"/>
        <v>0</v>
      </c>
      <c r="AF30" s="2">
        <f t="shared" si="7"/>
        <v>0</v>
      </c>
      <c r="AG30" s="2">
        <f t="shared" si="29"/>
        <v>0</v>
      </c>
      <c r="AH30" s="2"/>
      <c r="AI30" s="2"/>
    </row>
    <row r="31" spans="1:35" x14ac:dyDescent="0.25">
      <c r="A31" s="2">
        <f t="shared" si="8"/>
        <v>0</v>
      </c>
      <c r="B31" s="2">
        <f t="shared" si="1"/>
        <v>0</v>
      </c>
      <c r="C31" s="2"/>
      <c r="D31" s="2"/>
      <c r="E31" s="4" t="str">
        <f t="shared" si="2"/>
        <v/>
      </c>
      <c r="F31" s="5">
        <f>F30+1</f>
        <v>43493</v>
      </c>
      <c r="G31" s="2">
        <f t="shared" si="9"/>
        <v>28</v>
      </c>
      <c r="H31" s="2">
        <f t="shared" si="10"/>
        <v>1</v>
      </c>
      <c r="I31" s="2">
        <f t="shared" si="11"/>
        <v>2019</v>
      </c>
      <c r="J31" s="2">
        <f t="shared" si="12"/>
        <v>0</v>
      </c>
      <c r="K31" s="2">
        <f t="shared" si="13"/>
        <v>0</v>
      </c>
      <c r="L31" s="2">
        <f t="shared" si="14"/>
        <v>0</v>
      </c>
      <c r="M31" s="2">
        <f t="shared" si="15"/>
        <v>0</v>
      </c>
      <c r="N31" s="2">
        <f t="shared" si="16"/>
        <v>0</v>
      </c>
      <c r="O31" s="2">
        <f t="shared" si="17"/>
        <v>0</v>
      </c>
      <c r="P31" s="2">
        <f t="shared" si="18"/>
        <v>0</v>
      </c>
      <c r="Q31" s="2">
        <f t="shared" si="19"/>
        <v>0</v>
      </c>
      <c r="R31" s="2">
        <f t="shared" si="20"/>
        <v>0</v>
      </c>
      <c r="S31" s="2">
        <f t="shared" si="32"/>
        <v>0</v>
      </c>
      <c r="T31" s="2">
        <f t="shared" si="4"/>
        <v>0</v>
      </c>
      <c r="U31" s="2">
        <f t="shared" si="5"/>
        <v>0</v>
      </c>
      <c r="V31" s="2">
        <f t="shared" si="30"/>
        <v>0</v>
      </c>
      <c r="W31" s="2">
        <f t="shared" si="21"/>
        <v>0</v>
      </c>
      <c r="X31" s="2">
        <f t="shared" si="22"/>
        <v>0</v>
      </c>
      <c r="Y31" s="2">
        <f t="shared" si="23"/>
        <v>0</v>
      </c>
      <c r="Z31" s="2">
        <f t="shared" si="24"/>
        <v>0</v>
      </c>
      <c r="AA31" s="2">
        <f t="shared" si="25"/>
        <v>0</v>
      </c>
      <c r="AB31" s="2">
        <f t="shared" si="26"/>
        <v>0</v>
      </c>
      <c r="AC31" s="2">
        <f t="shared" si="27"/>
        <v>0</v>
      </c>
      <c r="AD31" s="2">
        <f t="shared" si="28"/>
        <v>0</v>
      </c>
      <c r="AE31" s="2">
        <f t="shared" si="6"/>
        <v>0</v>
      </c>
      <c r="AF31" s="2">
        <f t="shared" si="7"/>
        <v>0</v>
      </c>
      <c r="AG31" s="2">
        <f t="shared" si="29"/>
        <v>0</v>
      </c>
      <c r="AH31" s="2"/>
      <c r="AI31" s="2"/>
    </row>
    <row r="32" spans="1:35" x14ac:dyDescent="0.25">
      <c r="A32" s="2">
        <f t="shared" si="8"/>
        <v>0</v>
      </c>
      <c r="B32" s="2">
        <f t="shared" si="1"/>
        <v>0</v>
      </c>
      <c r="C32" s="2"/>
      <c r="D32" s="2"/>
      <c r="E32" s="4" t="str">
        <f t="shared" si="2"/>
        <v/>
      </c>
      <c r="F32" s="5">
        <f t="shared" si="31"/>
        <v>43494</v>
      </c>
      <c r="G32" s="2">
        <f t="shared" si="9"/>
        <v>29</v>
      </c>
      <c r="H32" s="2">
        <f t="shared" si="10"/>
        <v>1</v>
      </c>
      <c r="I32" s="2">
        <f t="shared" si="11"/>
        <v>2019</v>
      </c>
      <c r="J32" s="2">
        <f t="shared" si="12"/>
        <v>0</v>
      </c>
      <c r="K32" s="2">
        <f t="shared" si="13"/>
        <v>0</v>
      </c>
      <c r="L32" s="2">
        <f t="shared" si="14"/>
        <v>0</v>
      </c>
      <c r="M32" s="2">
        <f t="shared" si="15"/>
        <v>0</v>
      </c>
      <c r="N32" s="2">
        <f t="shared" si="16"/>
        <v>0</v>
      </c>
      <c r="O32" s="2">
        <f t="shared" si="17"/>
        <v>0</v>
      </c>
      <c r="P32" s="2">
        <f t="shared" si="18"/>
        <v>0</v>
      </c>
      <c r="Q32" s="2">
        <f t="shared" si="19"/>
        <v>0</v>
      </c>
      <c r="R32" s="2">
        <f t="shared" si="20"/>
        <v>0</v>
      </c>
      <c r="S32" s="2">
        <f t="shared" si="32"/>
        <v>0</v>
      </c>
      <c r="T32" s="2">
        <f t="shared" si="4"/>
        <v>0</v>
      </c>
      <c r="U32" s="2">
        <f t="shared" si="5"/>
        <v>0</v>
      </c>
      <c r="V32" s="2">
        <f t="shared" si="30"/>
        <v>0</v>
      </c>
      <c r="W32" s="2">
        <f t="shared" si="21"/>
        <v>0</v>
      </c>
      <c r="X32" s="2">
        <f t="shared" si="22"/>
        <v>0</v>
      </c>
      <c r="Y32" s="2">
        <f t="shared" si="23"/>
        <v>0</v>
      </c>
      <c r="Z32" s="2">
        <f t="shared" si="24"/>
        <v>0</v>
      </c>
      <c r="AA32" s="2">
        <f t="shared" si="25"/>
        <v>0</v>
      </c>
      <c r="AB32" s="2">
        <f t="shared" si="26"/>
        <v>0</v>
      </c>
      <c r="AC32" s="2">
        <f t="shared" si="27"/>
        <v>0</v>
      </c>
      <c r="AD32" s="2">
        <f t="shared" si="28"/>
        <v>0</v>
      </c>
      <c r="AE32" s="2">
        <f t="shared" si="6"/>
        <v>0</v>
      </c>
      <c r="AF32" s="2">
        <f t="shared" si="7"/>
        <v>0</v>
      </c>
      <c r="AG32" s="2">
        <f t="shared" si="29"/>
        <v>0</v>
      </c>
      <c r="AH32" s="2"/>
      <c r="AI32" s="2"/>
    </row>
    <row r="33" spans="1:35" x14ac:dyDescent="0.25">
      <c r="A33" s="2">
        <f t="shared" si="8"/>
        <v>0</v>
      </c>
      <c r="B33" s="2">
        <f t="shared" si="1"/>
        <v>0</v>
      </c>
      <c r="C33" s="2"/>
      <c r="D33" s="2"/>
      <c r="E33" s="4" t="str">
        <f t="shared" si="2"/>
        <v/>
      </c>
      <c r="F33" s="5">
        <f t="shared" si="31"/>
        <v>43495</v>
      </c>
      <c r="G33" s="2">
        <f t="shared" si="9"/>
        <v>30</v>
      </c>
      <c r="H33" s="2">
        <f t="shared" si="10"/>
        <v>1</v>
      </c>
      <c r="I33" s="2">
        <f t="shared" si="11"/>
        <v>2019</v>
      </c>
      <c r="J33" s="2">
        <f t="shared" si="12"/>
        <v>0</v>
      </c>
      <c r="K33" s="2">
        <f t="shared" si="13"/>
        <v>0</v>
      </c>
      <c r="L33" s="2">
        <f t="shared" si="14"/>
        <v>0</v>
      </c>
      <c r="M33" s="2">
        <f t="shared" si="15"/>
        <v>0</v>
      </c>
      <c r="N33" s="2">
        <f t="shared" si="16"/>
        <v>0</v>
      </c>
      <c r="O33" s="2">
        <f t="shared" si="17"/>
        <v>0</v>
      </c>
      <c r="P33" s="2">
        <f t="shared" si="18"/>
        <v>0</v>
      </c>
      <c r="Q33" s="2">
        <f t="shared" si="19"/>
        <v>0</v>
      </c>
      <c r="R33" s="2">
        <f t="shared" si="20"/>
        <v>0</v>
      </c>
      <c r="S33" s="2">
        <f t="shared" si="32"/>
        <v>0</v>
      </c>
      <c r="T33" s="2">
        <f t="shared" si="4"/>
        <v>0</v>
      </c>
      <c r="U33" s="2">
        <f t="shared" si="5"/>
        <v>0</v>
      </c>
      <c r="V33" s="2">
        <f t="shared" si="30"/>
        <v>0</v>
      </c>
      <c r="W33" s="2">
        <f t="shared" si="21"/>
        <v>0</v>
      </c>
      <c r="X33" s="2">
        <f t="shared" si="22"/>
        <v>0</v>
      </c>
      <c r="Y33" s="2">
        <f t="shared" si="23"/>
        <v>0</v>
      </c>
      <c r="Z33" s="2">
        <f t="shared" si="24"/>
        <v>0</v>
      </c>
      <c r="AA33" s="2">
        <f t="shared" si="25"/>
        <v>0</v>
      </c>
      <c r="AB33" s="2">
        <f t="shared" si="26"/>
        <v>0</v>
      </c>
      <c r="AC33" s="2">
        <f t="shared" si="27"/>
        <v>0</v>
      </c>
      <c r="AD33" s="2">
        <f t="shared" si="28"/>
        <v>0</v>
      </c>
      <c r="AE33" s="2">
        <f t="shared" si="6"/>
        <v>0</v>
      </c>
      <c r="AF33" s="2">
        <f t="shared" si="7"/>
        <v>0</v>
      </c>
      <c r="AG33" s="2">
        <f t="shared" si="29"/>
        <v>0</v>
      </c>
      <c r="AH33" s="2"/>
      <c r="AI33" s="2"/>
    </row>
  </sheetData>
  <conditionalFormatting sqref="F4:F33 E3:E33">
    <cfRule type="expression" dxfId="3" priority="1" stopIfTrue="1">
      <formula>SUM($B3)&gt;0</formula>
    </cfRule>
    <cfRule type="expression" dxfId="2" priority="2" stopIfTrue="1">
      <formula>$A3</formula>
    </cfRule>
  </conditionalFormatting>
  <conditionalFormatting sqref="F3">
    <cfRule type="expression" dxfId="1" priority="3" stopIfTrue="1">
      <formula>SUM($B3)&gt;0</formula>
    </cfRule>
    <cfRule type="expression" dxfId="0" priority="4" stopIfTrue="1">
      <formula>$A3</formula>
    </cfRule>
  </conditionalFormatting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2:T50"/>
  <sheetViews>
    <sheetView workbookViewId="0">
      <selection activeCell="D8" sqref="D8"/>
    </sheetView>
  </sheetViews>
  <sheetFormatPr baseColWidth="10" defaultRowHeight="15" x14ac:dyDescent="0.25"/>
  <cols>
    <col min="1" max="1" width="29.5703125" customWidth="1"/>
    <col min="2" max="2" width="26.28515625" customWidth="1"/>
    <col min="3" max="3" width="5.85546875" style="11" customWidth="1"/>
    <col min="4" max="4" width="30.42578125" style="11" customWidth="1"/>
    <col min="5" max="8" width="17.85546875" customWidth="1"/>
    <col min="10" max="10" width="31.28515625" customWidth="1"/>
    <col min="13" max="13" width="28.5703125" customWidth="1"/>
    <col min="19" max="19" width="25.42578125" customWidth="1"/>
  </cols>
  <sheetData>
    <row r="2" spans="1:20" x14ac:dyDescent="0.25"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20" x14ac:dyDescent="0.25"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1:20" x14ac:dyDescent="0.25"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x14ac:dyDescent="0.25">
      <c r="D5" s="11" t="s">
        <v>4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x14ac:dyDescent="0.25">
      <c r="D6" s="8">
        <v>61</v>
      </c>
      <c r="F6" s="11"/>
      <c r="G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x14ac:dyDescent="0.25">
      <c r="A7" s="18"/>
      <c r="B7" s="19"/>
      <c r="D7" s="19">
        <f>K3+1</f>
        <v>1</v>
      </c>
      <c r="F7" s="11"/>
      <c r="G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x14ac:dyDescent="0.25">
      <c r="A8" s="18"/>
      <c r="B8" s="19"/>
      <c r="D8" s="18">
        <f>DATE(2018,11,D6)</f>
        <v>43465</v>
      </c>
      <c r="F8" s="11"/>
      <c r="G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x14ac:dyDescent="0.25">
      <c r="A9" s="18"/>
      <c r="B9" s="19"/>
      <c r="D9" s="18"/>
      <c r="E9" s="19"/>
      <c r="F9" s="11"/>
      <c r="G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x14ac:dyDescent="0.25">
      <c r="A10" s="18"/>
      <c r="B10" s="19"/>
      <c r="D10" s="18" t="s">
        <v>56</v>
      </c>
      <c r="E10" s="19"/>
      <c r="F10" s="11"/>
      <c r="G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x14ac:dyDescent="0.25">
      <c r="A11" s="18"/>
      <c r="B11" s="19"/>
      <c r="D11" s="20">
        <f>WEEKNUM(D8,21)</f>
        <v>1</v>
      </c>
      <c r="E11" s="19"/>
      <c r="F11" s="11"/>
      <c r="G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x14ac:dyDescent="0.25">
      <c r="A12" s="18"/>
      <c r="B12" s="19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x14ac:dyDescent="0.25">
      <c r="A13" s="18"/>
      <c r="B13" s="19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x14ac:dyDescent="0.25">
      <c r="A14" s="18"/>
      <c r="B14" s="19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spans="1:20" x14ac:dyDescent="0.25">
      <c r="A15" s="18"/>
      <c r="B15" s="19"/>
    </row>
    <row r="16" spans="1:20" x14ac:dyDescent="0.25">
      <c r="A16" s="18"/>
      <c r="B16" s="18"/>
    </row>
    <row r="17" spans="1:2" x14ac:dyDescent="0.25">
      <c r="A17" s="18"/>
      <c r="B17" s="18"/>
    </row>
    <row r="18" spans="1:2" x14ac:dyDescent="0.25">
      <c r="A18" s="18"/>
      <c r="B18" s="18"/>
    </row>
    <row r="19" spans="1:2" x14ac:dyDescent="0.25">
      <c r="A19" s="18"/>
      <c r="B19" s="18"/>
    </row>
    <row r="20" spans="1:2" x14ac:dyDescent="0.25">
      <c r="A20" s="18"/>
      <c r="B20" s="18"/>
    </row>
    <row r="21" spans="1:2" x14ac:dyDescent="0.25">
      <c r="A21" s="18"/>
      <c r="B21" s="18"/>
    </row>
    <row r="22" spans="1:2" x14ac:dyDescent="0.25">
      <c r="A22" s="18"/>
      <c r="B22" s="18"/>
    </row>
    <row r="23" spans="1:2" x14ac:dyDescent="0.25">
      <c r="A23" s="18"/>
      <c r="B23" s="18"/>
    </row>
    <row r="24" spans="1:2" x14ac:dyDescent="0.25">
      <c r="A24" s="18"/>
      <c r="B24" s="18"/>
    </row>
    <row r="25" spans="1:2" x14ac:dyDescent="0.25">
      <c r="A25" s="18"/>
      <c r="B25" s="18"/>
    </row>
    <row r="26" spans="1:2" x14ac:dyDescent="0.25">
      <c r="A26" s="18"/>
      <c r="B26" s="18"/>
    </row>
    <row r="27" spans="1:2" x14ac:dyDescent="0.25">
      <c r="A27" s="18"/>
      <c r="B27" s="18"/>
    </row>
    <row r="28" spans="1:2" x14ac:dyDescent="0.25">
      <c r="A28" s="18"/>
      <c r="B28" s="18"/>
    </row>
    <row r="29" spans="1:2" x14ac:dyDescent="0.25">
      <c r="A29" s="18"/>
      <c r="B29" s="18"/>
    </row>
    <row r="30" spans="1:2" x14ac:dyDescent="0.25">
      <c r="A30" s="18"/>
      <c r="B30" s="18"/>
    </row>
    <row r="31" spans="1:2" x14ac:dyDescent="0.25">
      <c r="A31" s="18"/>
      <c r="B31" s="18"/>
    </row>
    <row r="32" spans="1:2" x14ac:dyDescent="0.25">
      <c r="A32" s="18"/>
      <c r="B32" s="18"/>
    </row>
    <row r="33" spans="1:2" x14ac:dyDescent="0.25">
      <c r="A33" s="18"/>
      <c r="B33" s="18"/>
    </row>
    <row r="34" spans="1:2" x14ac:dyDescent="0.25">
      <c r="A34" s="18"/>
      <c r="B34" s="18"/>
    </row>
    <row r="35" spans="1:2" x14ac:dyDescent="0.25">
      <c r="A35" s="18"/>
      <c r="B35" s="18"/>
    </row>
    <row r="36" spans="1:2" x14ac:dyDescent="0.25">
      <c r="A36" s="18"/>
      <c r="B36" s="18"/>
    </row>
    <row r="37" spans="1:2" x14ac:dyDescent="0.25">
      <c r="A37" s="18"/>
      <c r="B37" s="18"/>
    </row>
    <row r="38" spans="1:2" x14ac:dyDescent="0.25">
      <c r="A38" s="18"/>
      <c r="B38" s="18"/>
    </row>
    <row r="39" spans="1:2" x14ac:dyDescent="0.25">
      <c r="A39" s="18"/>
      <c r="B39" s="18"/>
    </row>
    <row r="40" spans="1:2" x14ac:dyDescent="0.25">
      <c r="A40" s="18"/>
      <c r="B40" s="18"/>
    </row>
    <row r="41" spans="1:2" x14ac:dyDescent="0.25">
      <c r="A41" s="18"/>
      <c r="B41" s="18"/>
    </row>
    <row r="42" spans="1:2" x14ac:dyDescent="0.25">
      <c r="A42" s="18"/>
      <c r="B42" s="18"/>
    </row>
    <row r="43" spans="1:2" x14ac:dyDescent="0.25">
      <c r="A43" s="18"/>
      <c r="B43" s="18"/>
    </row>
    <row r="44" spans="1:2" x14ac:dyDescent="0.25">
      <c r="A44" s="18"/>
      <c r="B44" s="18"/>
    </row>
    <row r="45" spans="1:2" x14ac:dyDescent="0.25">
      <c r="A45" s="18"/>
      <c r="B45" s="18"/>
    </row>
    <row r="46" spans="1:2" x14ac:dyDescent="0.25">
      <c r="A46" s="18"/>
      <c r="B46" s="18"/>
    </row>
    <row r="47" spans="1:2" x14ac:dyDescent="0.25">
      <c r="A47" s="18"/>
      <c r="B47" s="18"/>
    </row>
    <row r="48" spans="1:2" x14ac:dyDescent="0.25">
      <c r="A48" s="18"/>
      <c r="B48" s="18"/>
    </row>
    <row r="49" spans="1:2" x14ac:dyDescent="0.25">
      <c r="A49" s="18"/>
      <c r="B49" s="18"/>
    </row>
    <row r="50" spans="1:2" x14ac:dyDescent="0.25">
      <c r="A50" s="18"/>
      <c r="B50" s="1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3" name="Scroll Bar 2">
              <controlPr defaultSize="0" autoPict="0">
                <anchor moveWithCells="1">
                  <from>
                    <xdr:col>4</xdr:col>
                    <xdr:colOff>190500</xdr:colOff>
                    <xdr:row>5</xdr:row>
                    <xdr:rowOff>57150</xdr:rowOff>
                  </from>
                  <to>
                    <xdr:col>4</xdr:col>
                    <xdr:colOff>533400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R45"/>
  <sheetViews>
    <sheetView workbookViewId="0">
      <selection activeCell="A5" sqref="A5:AR44"/>
    </sheetView>
  </sheetViews>
  <sheetFormatPr baseColWidth="10" defaultRowHeight="15" x14ac:dyDescent="0.25"/>
  <cols>
    <col min="1" max="1" width="9.28515625" customWidth="1"/>
    <col min="3" max="3" width="32" customWidth="1"/>
    <col min="4" max="4" width="5.140625" customWidth="1"/>
    <col min="5" max="5" width="32" customWidth="1"/>
    <col min="6" max="6" width="7.42578125" customWidth="1"/>
    <col min="7" max="7" width="10.140625" customWidth="1"/>
    <col min="8" max="29" width="4.28515625" customWidth="1"/>
    <col min="30" max="31" width="4.28515625" style="36" customWidth="1"/>
    <col min="32" max="44" width="4.28515625" customWidth="1"/>
  </cols>
  <sheetData>
    <row r="1" spans="1:44" x14ac:dyDescent="0.25">
      <c r="A1" t="s">
        <v>96</v>
      </c>
      <c r="B1" t="s">
        <v>97</v>
      </c>
      <c r="AR1">
        <f>COLUMN()</f>
        <v>44</v>
      </c>
    </row>
    <row r="2" spans="1:44" x14ac:dyDescent="0.25">
      <c r="A2">
        <f>B2-1</f>
        <v>40</v>
      </c>
      <c r="B2">
        <f>COUNT(Bdd!AC:AC)</f>
        <v>41</v>
      </c>
    </row>
    <row r="3" spans="1:44" x14ac:dyDescent="0.25">
      <c r="B3" s="7"/>
      <c r="C3" s="35"/>
      <c r="E3" s="35"/>
      <c r="G3" t="s">
        <v>43</v>
      </c>
      <c r="H3">
        <f>Bdd!AD21</f>
        <v>1</v>
      </c>
      <c r="I3">
        <f>Bdd!AE21</f>
        <v>2</v>
      </c>
      <c r="J3">
        <f>Bdd!AF21</f>
        <v>3</v>
      </c>
      <c r="K3">
        <f>Bdd!AG21</f>
        <v>4</v>
      </c>
      <c r="L3">
        <f>Bdd!AH21</f>
        <v>5</v>
      </c>
      <c r="M3">
        <f>Bdd!AI21</f>
        <v>6</v>
      </c>
      <c r="N3">
        <f>Bdd!AJ21</f>
        <v>7</v>
      </c>
      <c r="O3">
        <f>Bdd!AK21</f>
        <v>8</v>
      </c>
      <c r="P3">
        <f>Bdd!AL21</f>
        <v>9</v>
      </c>
      <c r="Q3">
        <f>Bdd!AM21</f>
        <v>10</v>
      </c>
      <c r="R3">
        <f>Bdd!AN21</f>
        <v>11</v>
      </c>
      <c r="S3">
        <f>Bdd!AO21</f>
        <v>12</v>
      </c>
      <c r="T3">
        <f>Bdd!AP21</f>
        <v>13</v>
      </c>
      <c r="U3">
        <f>Bdd!AQ21</f>
        <v>14</v>
      </c>
      <c r="V3">
        <f>Bdd!AR21</f>
        <v>15</v>
      </c>
      <c r="W3">
        <f>Bdd!AS21</f>
        <v>16</v>
      </c>
      <c r="X3">
        <f>Bdd!AT21</f>
        <v>17</v>
      </c>
      <c r="Y3">
        <f>Bdd!AU21</f>
        <v>18</v>
      </c>
      <c r="Z3">
        <f>Bdd!AV21</f>
        <v>19</v>
      </c>
      <c r="AA3">
        <f>Bdd!AW21</f>
        <v>20</v>
      </c>
      <c r="AB3" t="str">
        <f>Bdd!AX21</f>
        <v>DT</v>
      </c>
      <c r="AC3" t="str">
        <f>Bdd!AY21</f>
        <v>En tete</v>
      </c>
      <c r="AD3" s="36" t="str">
        <f>Bdd!AZ21</f>
        <v>debut</v>
      </c>
      <c r="AE3" s="36" t="str">
        <f>Bdd!BA21</f>
        <v>fin</v>
      </c>
      <c r="AF3" t="str">
        <f>Bdd!BB21</f>
        <v>Nom</v>
      </c>
      <c r="AG3" t="str">
        <f>Bdd!BC21</f>
        <v>note</v>
      </c>
      <c r="AH3" t="str">
        <f>Bdd!BD21</f>
        <v>Legende 1</v>
      </c>
      <c r="AI3" t="str">
        <f>Bdd!BE21</f>
        <v>Legende 2</v>
      </c>
      <c r="AJ3" t="str">
        <f>Bdd!BF21</f>
        <v>Legende 3</v>
      </c>
      <c r="AK3" t="str">
        <f>Bdd!BG21</f>
        <v>Legende 4</v>
      </c>
      <c r="AL3" t="str">
        <f>Bdd!BH21</f>
        <v>Legende 5</v>
      </c>
      <c r="AM3" t="str">
        <f>Bdd!BI21</f>
        <v>Legende 6</v>
      </c>
      <c r="AN3" t="str">
        <f>Bdd!BJ21</f>
        <v>Legende 7</v>
      </c>
      <c r="AO3" t="str">
        <f>Bdd!BK21</f>
        <v>Legende 8</v>
      </c>
      <c r="AP3" t="str">
        <f>Bdd!BL21</f>
        <v>Legende 9</v>
      </c>
      <c r="AQ3" t="str">
        <f>Bdd!BM21</f>
        <v>Legende 10</v>
      </c>
      <c r="AR3" t="str">
        <f>Bdd!BN21</f>
        <v xml:space="preserve"> -</v>
      </c>
    </row>
    <row r="4" spans="1:44" x14ac:dyDescent="0.25">
      <c r="A4">
        <v>1</v>
      </c>
      <c r="B4" s="7">
        <f>Bdd!AZ22</f>
        <v>1</v>
      </c>
      <c r="C4" s="35">
        <f>B4-1/ROW()</f>
        <v>0.75</v>
      </c>
      <c r="D4">
        <f>ROW(Bdd!AZ22)</f>
        <v>22</v>
      </c>
      <c r="E4" s="35">
        <f ca="1">SMALL(OFFSET($C$4,,,$B$2,),A4)</f>
        <v>0.75</v>
      </c>
      <c r="F4">
        <f ca="1">MATCH(E4,C:C,0)</f>
        <v>4</v>
      </c>
      <c r="G4">
        <f ca="1">INDEX($D:$D,F4)</f>
        <v>22</v>
      </c>
      <c r="H4">
        <f ca="1">INDEX(Bdd!AD:AD,classement!$G4)</f>
        <v>0</v>
      </c>
      <c r="I4">
        <f ca="1">INDEX(Bdd!AE:AE,classement!$G4)</f>
        <v>1</v>
      </c>
      <c r="J4">
        <f ca="1">INDEX(Bdd!AF:AF,classement!$G4)</f>
        <v>1</v>
      </c>
      <c r="K4">
        <f ca="1">INDEX(Bdd!AG:AG,classement!$G4)</f>
        <v>0</v>
      </c>
      <c r="L4">
        <f ca="1">INDEX(Bdd!AH:AH,classement!$G4)</f>
        <v>0</v>
      </c>
      <c r="M4">
        <f ca="1">INDEX(Bdd!AI:AI,classement!$G4)</f>
        <v>1</v>
      </c>
      <c r="N4">
        <f ca="1">INDEX(Bdd!AJ:AJ,classement!$G4)</f>
        <v>1</v>
      </c>
      <c r="O4">
        <f ca="1">INDEX(Bdd!AK:AK,classement!$G4)</f>
        <v>0</v>
      </c>
      <c r="P4">
        <f ca="1">INDEX(Bdd!AL:AL,classement!$G4)</f>
        <v>0</v>
      </c>
      <c r="Q4">
        <f ca="1">INDEX(Bdd!AM:AM,classement!$G4)</f>
        <v>1</v>
      </c>
      <c r="R4">
        <f ca="1">INDEX(Bdd!AN:AN,classement!$G4)</f>
        <v>1</v>
      </c>
      <c r="S4">
        <f ca="1">INDEX(Bdd!AO:AO,classement!$G4)</f>
        <v>0</v>
      </c>
      <c r="T4">
        <f ca="1">INDEX(Bdd!AP:AP,classement!$G4)</f>
        <v>0</v>
      </c>
      <c r="U4">
        <f ca="1">INDEX(Bdd!AQ:AQ,classement!$G4)</f>
        <v>0</v>
      </c>
      <c r="V4">
        <f ca="1">INDEX(Bdd!AR:AR,classement!$G4)</f>
        <v>0</v>
      </c>
      <c r="W4">
        <f ca="1">INDEX(Bdd!AS:AS,classement!$G4)</f>
        <v>0</v>
      </c>
      <c r="X4">
        <f ca="1">INDEX(Bdd!AT:AT,classement!$G4)</f>
        <v>0</v>
      </c>
      <c r="Y4">
        <f ca="1">INDEX(Bdd!AU:AU,classement!$G4)</f>
        <v>0</v>
      </c>
      <c r="Z4">
        <f ca="1">INDEX(Bdd!AV:AV,classement!$G4)</f>
        <v>0</v>
      </c>
      <c r="AA4">
        <f ca="1">INDEX(Bdd!AW:AW,classement!$G4)</f>
        <v>0</v>
      </c>
      <c r="AB4" t="str">
        <f ca="1">INDEX(Bdd!AX:AX,classement!$G4)</f>
        <v>DT0101</v>
      </c>
      <c r="AC4" t="str">
        <f ca="1">INDEX(Bdd!AY:AY,classement!$G4)</f>
        <v>1ERE LIGNE</v>
      </c>
      <c r="AD4" s="36">
        <f ca="1">INDEX(Bdd!AZ:AZ,classement!$G4)</f>
        <v>1</v>
      </c>
      <c r="AE4" s="36">
        <f ca="1">INDEX(Bdd!BA:BA,classement!$G4)</f>
        <v>1</v>
      </c>
      <c r="AF4" t="str">
        <f ca="1">INDEX(Bdd!BB:BB,classement!$G4)</f>
        <v>Bruno-Olivier-Stéphane B-Eddy-----------------</v>
      </c>
      <c r="AG4" t="str">
        <f ca="1">INDEX(Bdd!BC:BC,classement!$G4)</f>
        <v>Dimanche 1 janv 1900</v>
      </c>
      <c r="AH4">
        <f ca="1">INDEX(Bdd!BD:BD,classement!$G4)</f>
        <v>0</v>
      </c>
      <c r="AI4">
        <f ca="1">INDEX(Bdd!BE:BE,classement!$G4)</f>
        <v>0</v>
      </c>
      <c r="AJ4">
        <f ca="1">INDEX(Bdd!BF:BF,classement!$G4)</f>
        <v>0</v>
      </c>
      <c r="AK4">
        <f ca="1">INDEX(Bdd!BG:BG,classement!$G4)</f>
        <v>0</v>
      </c>
      <c r="AL4">
        <f ca="1">INDEX(Bdd!BH:BH,classement!$G4)</f>
        <v>0</v>
      </c>
      <c r="AM4">
        <f ca="1">INDEX(Bdd!BI:BI,classement!$G4)</f>
        <v>0</v>
      </c>
      <c r="AN4">
        <f ca="1">INDEX(Bdd!BJ:BJ,classement!$G4)</f>
        <v>0</v>
      </c>
      <c r="AO4">
        <f ca="1">INDEX(Bdd!BK:BK,classement!$G4)</f>
        <v>0</v>
      </c>
      <c r="AP4">
        <f ca="1">INDEX(Bdd!BL:BL,classement!$G4)</f>
        <v>0</v>
      </c>
      <c r="AQ4">
        <f ca="1">INDEX(Bdd!BM:BM,classement!$G4)</f>
        <v>0</v>
      </c>
      <c r="AR4" t="str">
        <f ca="1">INDEX(Bdd!BN:BN,classement!$G4)</f>
        <v>-----</v>
      </c>
    </row>
    <row r="5" spans="1:44" x14ac:dyDescent="0.25">
      <c r="B5" s="7"/>
      <c r="C5" s="35"/>
      <c r="E5" s="35"/>
    </row>
    <row r="6" spans="1:44" x14ac:dyDescent="0.25">
      <c r="B6" s="7"/>
      <c r="C6" s="35"/>
      <c r="E6" s="35"/>
    </row>
    <row r="7" spans="1:44" x14ac:dyDescent="0.25">
      <c r="B7" s="7"/>
      <c r="C7" s="35"/>
      <c r="E7" s="35"/>
    </row>
    <row r="8" spans="1:44" x14ac:dyDescent="0.25">
      <c r="B8" s="7"/>
      <c r="C8" s="35"/>
      <c r="E8" s="35"/>
    </row>
    <row r="9" spans="1:44" x14ac:dyDescent="0.25">
      <c r="B9" s="7"/>
      <c r="C9" s="35"/>
      <c r="E9" s="35"/>
    </row>
    <row r="10" spans="1:44" x14ac:dyDescent="0.25">
      <c r="B10" s="7"/>
      <c r="C10" s="35"/>
      <c r="E10" s="35"/>
    </row>
    <row r="11" spans="1:44" x14ac:dyDescent="0.25">
      <c r="B11" s="7"/>
      <c r="C11" s="35"/>
      <c r="E11" s="35"/>
    </row>
    <row r="12" spans="1:44" x14ac:dyDescent="0.25">
      <c r="B12" s="7"/>
      <c r="C12" s="35"/>
      <c r="E12" s="35"/>
    </row>
    <row r="13" spans="1:44" x14ac:dyDescent="0.25">
      <c r="B13" s="7"/>
      <c r="C13" s="35"/>
      <c r="E13" s="35"/>
    </row>
    <row r="14" spans="1:44" x14ac:dyDescent="0.25">
      <c r="B14" s="7"/>
      <c r="C14" s="35"/>
      <c r="E14" s="35"/>
    </row>
    <row r="15" spans="1:44" x14ac:dyDescent="0.25">
      <c r="B15" s="7"/>
      <c r="C15" s="35"/>
      <c r="E15" s="35"/>
    </row>
    <row r="16" spans="1:44" x14ac:dyDescent="0.25">
      <c r="B16" s="7"/>
      <c r="C16" s="35"/>
      <c r="E16" s="35"/>
    </row>
    <row r="17" spans="2:5" x14ac:dyDescent="0.25">
      <c r="B17" s="7"/>
      <c r="C17" s="35"/>
      <c r="E17" s="35"/>
    </row>
    <row r="18" spans="2:5" x14ac:dyDescent="0.25">
      <c r="B18" s="7"/>
      <c r="C18" s="35"/>
      <c r="E18" s="35"/>
    </row>
    <row r="19" spans="2:5" x14ac:dyDescent="0.25">
      <c r="B19" s="7"/>
      <c r="C19" s="35"/>
      <c r="E19" s="35"/>
    </row>
    <row r="20" spans="2:5" x14ac:dyDescent="0.25">
      <c r="B20" s="7"/>
      <c r="C20" s="35"/>
      <c r="E20" s="35"/>
    </row>
    <row r="21" spans="2:5" x14ac:dyDescent="0.25">
      <c r="B21" s="7"/>
      <c r="C21" s="35"/>
      <c r="E21" s="35"/>
    </row>
    <row r="22" spans="2:5" x14ac:dyDescent="0.25">
      <c r="B22" s="7"/>
      <c r="C22" s="35"/>
      <c r="E22" s="35"/>
    </row>
    <row r="23" spans="2:5" x14ac:dyDescent="0.25">
      <c r="B23" s="7"/>
      <c r="C23" s="35"/>
      <c r="E23" s="35"/>
    </row>
    <row r="24" spans="2:5" x14ac:dyDescent="0.25">
      <c r="B24" s="7"/>
      <c r="C24" s="35"/>
      <c r="E24" s="35"/>
    </row>
    <row r="25" spans="2:5" x14ac:dyDescent="0.25">
      <c r="B25" s="7"/>
      <c r="C25" s="35"/>
      <c r="E25" s="35"/>
    </row>
    <row r="26" spans="2:5" x14ac:dyDescent="0.25">
      <c r="B26" s="7"/>
      <c r="C26" s="35"/>
      <c r="E26" s="35"/>
    </row>
    <row r="27" spans="2:5" x14ac:dyDescent="0.25">
      <c r="B27" s="7"/>
      <c r="C27" s="35"/>
      <c r="E27" s="35"/>
    </row>
    <row r="28" spans="2:5" x14ac:dyDescent="0.25">
      <c r="B28" s="7"/>
      <c r="C28" s="35"/>
      <c r="E28" s="35"/>
    </row>
    <row r="29" spans="2:5" x14ac:dyDescent="0.25">
      <c r="B29" s="7"/>
      <c r="C29" s="35"/>
      <c r="E29" s="35"/>
    </row>
    <row r="30" spans="2:5" x14ac:dyDescent="0.25">
      <c r="B30" s="7"/>
      <c r="C30" s="35"/>
      <c r="E30" s="35"/>
    </row>
    <row r="31" spans="2:5" x14ac:dyDescent="0.25">
      <c r="B31" s="7"/>
      <c r="C31" s="35"/>
      <c r="E31" s="35"/>
    </row>
    <row r="32" spans="2:5" x14ac:dyDescent="0.25">
      <c r="B32" s="7"/>
      <c r="C32" s="35"/>
      <c r="E32" s="35"/>
    </row>
    <row r="33" spans="2:5" x14ac:dyDescent="0.25">
      <c r="B33" s="7"/>
      <c r="C33" s="35"/>
      <c r="E33" s="35"/>
    </row>
    <row r="34" spans="2:5" x14ac:dyDescent="0.25">
      <c r="B34" s="7"/>
      <c r="C34" s="35"/>
      <c r="E34" s="35"/>
    </row>
    <row r="35" spans="2:5" x14ac:dyDescent="0.25">
      <c r="B35" s="7"/>
      <c r="C35" s="35"/>
      <c r="E35" s="35"/>
    </row>
    <row r="36" spans="2:5" x14ac:dyDescent="0.25">
      <c r="B36" s="7"/>
      <c r="C36" s="35"/>
      <c r="E36" s="35"/>
    </row>
    <row r="37" spans="2:5" x14ac:dyDescent="0.25">
      <c r="B37" s="7"/>
      <c r="C37" s="35"/>
      <c r="E37" s="35"/>
    </row>
    <row r="38" spans="2:5" x14ac:dyDescent="0.25">
      <c r="B38" s="7"/>
      <c r="C38" s="35"/>
      <c r="E38" s="35"/>
    </row>
    <row r="39" spans="2:5" x14ac:dyDescent="0.25">
      <c r="B39" s="7"/>
      <c r="C39" s="35"/>
      <c r="E39" s="35"/>
    </row>
    <row r="40" spans="2:5" x14ac:dyDescent="0.25">
      <c r="B40" s="7"/>
      <c r="C40" s="35"/>
      <c r="E40" s="35"/>
    </row>
    <row r="41" spans="2:5" x14ac:dyDescent="0.25">
      <c r="B41" s="7"/>
      <c r="C41" s="35"/>
      <c r="E41" s="35"/>
    </row>
    <row r="42" spans="2:5" x14ac:dyDescent="0.25">
      <c r="B42" s="7"/>
      <c r="C42" s="35"/>
      <c r="E42" s="35"/>
    </row>
    <row r="43" spans="2:5" x14ac:dyDescent="0.25">
      <c r="B43" s="7"/>
      <c r="C43" s="35"/>
      <c r="E43" s="35"/>
    </row>
    <row r="44" spans="2:5" x14ac:dyDescent="0.25">
      <c r="B44" s="7"/>
      <c r="C44" s="35"/>
      <c r="E44" s="35"/>
    </row>
    <row r="45" spans="2:5" x14ac:dyDescent="0.25">
      <c r="B45" s="7"/>
      <c r="C45" s="35"/>
      <c r="E45" s="3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classement">
                <anchor moveWithCells="1" sizeWithCells="1">
                  <from>
                    <xdr:col>2</xdr:col>
                    <xdr:colOff>466725</xdr:colOff>
                    <xdr:row>0</xdr:row>
                    <xdr:rowOff>76200</xdr:rowOff>
                  </from>
                  <to>
                    <xdr:col>2</xdr:col>
                    <xdr:colOff>1028700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W34"/>
  <sheetViews>
    <sheetView workbookViewId="0">
      <selection activeCell="B20" sqref="B20"/>
    </sheetView>
  </sheetViews>
  <sheetFormatPr baseColWidth="10" defaultRowHeight="15" x14ac:dyDescent="0.25"/>
  <cols>
    <col min="2" max="2" width="19.7109375" customWidth="1"/>
    <col min="3" max="4" width="30.5703125" customWidth="1"/>
    <col min="7" max="7" width="5" customWidth="1"/>
    <col min="8" max="8" width="7.7109375" customWidth="1"/>
    <col min="9" max="11" width="5" customWidth="1"/>
    <col min="12" max="13" width="8.85546875" customWidth="1"/>
    <col min="14" max="16" width="5" customWidth="1"/>
  </cols>
  <sheetData>
    <row r="1" spans="1:23" ht="15.75" thickBot="1" x14ac:dyDescent="0.3">
      <c r="A1" s="180"/>
      <c r="B1" s="181"/>
      <c r="C1" s="181"/>
      <c r="D1" s="181"/>
      <c r="E1" s="181" t="s">
        <v>123</v>
      </c>
      <c r="F1" s="181" t="s">
        <v>121</v>
      </c>
      <c r="G1" s="181"/>
      <c r="H1" s="181" t="s">
        <v>165</v>
      </c>
      <c r="I1" s="181"/>
      <c r="J1" s="181"/>
      <c r="K1" s="181"/>
      <c r="L1" s="181" t="s">
        <v>125</v>
      </c>
      <c r="M1" s="181"/>
      <c r="N1" s="181"/>
      <c r="O1" s="181"/>
      <c r="P1" s="181" t="s">
        <v>126</v>
      </c>
      <c r="Q1" s="181"/>
      <c r="R1" s="181"/>
      <c r="S1" s="181"/>
      <c r="T1" s="181"/>
      <c r="U1" s="181"/>
      <c r="V1" s="181"/>
      <c r="W1" s="182"/>
    </row>
    <row r="2" spans="1:23" ht="15.75" thickBot="1" x14ac:dyDescent="0.3">
      <c r="A2" s="183"/>
      <c r="B2" s="184"/>
      <c r="C2" s="184"/>
      <c r="D2" s="185" t="str">
        <f>'FM-DT'!V10</f>
        <v>18-2176</v>
      </c>
      <c r="E2" s="184">
        <f>MATCH(D2,Bdd!AX:AX,0)</f>
        <v>35</v>
      </c>
      <c r="F2" s="184">
        <f>IFERROR(E2-22,0)</f>
        <v>13</v>
      </c>
      <c r="G2" s="184"/>
      <c r="H2" s="186" t="b">
        <f>ISERROR(E2)</f>
        <v>0</v>
      </c>
      <c r="I2" s="184"/>
      <c r="J2" s="184"/>
      <c r="K2" s="184"/>
      <c r="L2" s="187" t="e">
        <f>MATCH(D2,Exeptions!A:A,0)</f>
        <v>#N/A</v>
      </c>
      <c r="M2" s="187" t="b">
        <f>ISNUMBER(L2)</f>
        <v>0</v>
      </c>
      <c r="N2" s="184"/>
      <c r="O2" s="184"/>
      <c r="P2" s="184" t="str">
        <f>'FM-DT'!V6</f>
        <v>18-2176</v>
      </c>
      <c r="Q2" s="184"/>
      <c r="R2" s="186" t="b">
        <f>D2=P2</f>
        <v>1</v>
      </c>
      <c r="S2" s="184"/>
      <c r="T2" s="186" t="b">
        <f>IF(OR(M2,R2,A11),TRUE,H2)</f>
        <v>1</v>
      </c>
      <c r="U2" s="184"/>
      <c r="V2" s="184"/>
      <c r="W2" s="188"/>
    </row>
    <row r="3" spans="1:23" x14ac:dyDescent="0.25">
      <c r="A3" s="183"/>
      <c r="B3" s="184"/>
      <c r="C3" s="184"/>
      <c r="D3" s="184">
        <v>1234</v>
      </c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8"/>
    </row>
    <row r="4" spans="1:23" ht="15.75" thickBot="1" x14ac:dyDescent="0.3">
      <c r="A4" s="189" t="b">
        <f>T2</f>
        <v>1</v>
      </c>
      <c r="B4" s="190" t="s">
        <v>122</v>
      </c>
      <c r="C4" s="191" t="s">
        <v>127</v>
      </c>
      <c r="D4" s="190" t="str">
        <f>"DOUBLON DT N° "&amp;D2</f>
        <v>DOUBLON DT N° 18-2176</v>
      </c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2"/>
    </row>
    <row r="5" spans="1:23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3"/>
    </row>
    <row r="6" spans="1:23" x14ac:dyDescent="0.25">
      <c r="A6" s="55" t="s">
        <v>120</v>
      </c>
      <c r="B6" s="56"/>
      <c r="C6" s="56"/>
      <c r="D6" s="56"/>
      <c r="E6" s="57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3"/>
    </row>
    <row r="7" spans="1:23" x14ac:dyDescent="0.25">
      <c r="A7" s="63" t="b">
        <f>IF(A34,TRUE,T2)</f>
        <v>1</v>
      </c>
      <c r="B7" s="58"/>
      <c r="C7" s="58" t="s">
        <v>117</v>
      </c>
      <c r="D7" s="53" t="str">
        <f>IF(A11=FALSE,D11,"")&amp;" "&amp;IF(A21=FALSE,D21,"")&amp;IF(A7=FALSE,D4,"")</f>
        <v xml:space="preserve"> </v>
      </c>
      <c r="E7" s="59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3"/>
    </row>
    <row r="8" spans="1:23" ht="15.75" thickBot="1" x14ac:dyDescent="0.3">
      <c r="A8" s="60"/>
      <c r="B8" s="61"/>
      <c r="C8" s="61"/>
      <c r="D8" s="61"/>
      <c r="E8" s="6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3"/>
    </row>
    <row r="9" spans="1:23" x14ac:dyDescent="0.25">
      <c r="A9" s="41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3"/>
    </row>
    <row r="10" spans="1:23" x14ac:dyDescent="0.25">
      <c r="A10" s="41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3"/>
    </row>
    <row r="11" spans="1:23" x14ac:dyDescent="0.25">
      <c r="A11" s="54" t="b">
        <f>IF(E13="congé",TRUE,AND(V13:V19))</f>
        <v>1</v>
      </c>
      <c r="B11" s="44" t="s">
        <v>105</v>
      </c>
      <c r="C11" s="42" t="s">
        <v>118</v>
      </c>
      <c r="D11" s="34" t="str">
        <f>IF(A11=FALSE,C11,"")</f>
        <v/>
      </c>
      <c r="E11" s="42"/>
      <c r="F11" s="42"/>
      <c r="G11" s="44" t="s">
        <v>103</v>
      </c>
      <c r="H11" s="44" t="s">
        <v>104</v>
      </c>
      <c r="I11" s="44" t="s">
        <v>106</v>
      </c>
      <c r="J11" s="44" t="s">
        <v>107</v>
      </c>
      <c r="K11" s="44" t="s">
        <v>108</v>
      </c>
      <c r="L11" s="44" t="s">
        <v>109</v>
      </c>
      <c r="M11" s="44" t="s">
        <v>110</v>
      </c>
      <c r="N11" s="44" t="s">
        <v>111</v>
      </c>
      <c r="O11" s="44" t="s">
        <v>112</v>
      </c>
      <c r="P11" s="44" t="s">
        <v>113</v>
      </c>
      <c r="Q11" s="44" t="s">
        <v>114</v>
      </c>
      <c r="R11" s="44" t="s">
        <v>6</v>
      </c>
      <c r="S11" s="42"/>
      <c r="T11" s="42"/>
      <c r="U11" s="42"/>
      <c r="V11" s="42"/>
      <c r="W11" s="43"/>
    </row>
    <row r="12" spans="1:23" x14ac:dyDescent="0.25">
      <c r="A12" s="41"/>
      <c r="B12" s="42"/>
      <c r="C12" s="42"/>
      <c r="D12" s="42"/>
      <c r="E12" s="42"/>
      <c r="F12" s="42"/>
      <c r="G12" s="49">
        <v>1</v>
      </c>
      <c r="H12" s="49">
        <v>2</v>
      </c>
      <c r="I12" s="49">
        <v>3</v>
      </c>
      <c r="J12" s="49">
        <v>4</v>
      </c>
      <c r="K12" s="49">
        <v>5</v>
      </c>
      <c r="L12" s="49">
        <v>6</v>
      </c>
      <c r="M12" s="49">
        <v>7</v>
      </c>
      <c r="N12" s="49">
        <v>8</v>
      </c>
      <c r="O12" s="49">
        <v>9</v>
      </c>
      <c r="P12" s="49">
        <v>0</v>
      </c>
      <c r="Q12" s="44"/>
      <c r="R12" s="44"/>
      <c r="S12" s="42"/>
      <c r="T12" s="42"/>
      <c r="U12" s="42"/>
      <c r="V12" s="42"/>
      <c r="W12" s="43"/>
    </row>
    <row r="13" spans="1:23" x14ac:dyDescent="0.25">
      <c r="A13" s="41"/>
      <c r="B13" s="42"/>
      <c r="C13" s="42"/>
      <c r="D13" s="42"/>
      <c r="E13" s="44" t="str">
        <f>'FM-DT'!V10</f>
        <v>18-2176</v>
      </c>
      <c r="F13" s="44" t="str">
        <f>LEFT(E13,1)</f>
        <v>1</v>
      </c>
      <c r="G13" s="44">
        <f>IF($F13=G$11,G$12,"")</f>
        <v>1</v>
      </c>
      <c r="H13" s="44" t="str">
        <f t="shared" ref="H13:P13" si="0">IF($F13=H$11,H$12,"")</f>
        <v/>
      </c>
      <c r="I13" s="44" t="str">
        <f t="shared" si="0"/>
        <v/>
      </c>
      <c r="J13" s="44" t="str">
        <f t="shared" si="0"/>
        <v/>
      </c>
      <c r="K13" s="44" t="str">
        <f t="shared" si="0"/>
        <v/>
      </c>
      <c r="L13" s="44" t="str">
        <f t="shared" si="0"/>
        <v/>
      </c>
      <c r="M13" s="44" t="str">
        <f t="shared" si="0"/>
        <v/>
      </c>
      <c r="N13" s="44" t="str">
        <f t="shared" si="0"/>
        <v/>
      </c>
      <c r="O13" s="44" t="str">
        <f t="shared" si="0"/>
        <v/>
      </c>
      <c r="P13" s="44" t="str">
        <f t="shared" si="0"/>
        <v/>
      </c>
      <c r="Q13" s="44">
        <f>SUM(G13:P13)*10</f>
        <v>10</v>
      </c>
      <c r="R13" s="44">
        <f>2000+Q13+Q14</f>
        <v>2018</v>
      </c>
      <c r="S13" s="44" t="b">
        <f>R13&gt;=2018</f>
        <v>1</v>
      </c>
      <c r="T13" s="44" t="b">
        <f>R13&lt;2030</f>
        <v>1</v>
      </c>
      <c r="U13" s="44" t="s">
        <v>115</v>
      </c>
      <c r="V13" s="44" t="b">
        <f>AND(S13:T13)</f>
        <v>1</v>
      </c>
      <c r="W13" s="43"/>
    </row>
    <row r="14" spans="1:23" x14ac:dyDescent="0.25">
      <c r="A14" s="41"/>
      <c r="B14" s="42"/>
      <c r="C14" s="42"/>
      <c r="D14" s="42"/>
      <c r="E14" s="44" t="str">
        <f>RIGHT(LEFT($E$13,2),1)</f>
        <v>8</v>
      </c>
      <c r="F14" s="44" t="str">
        <f>LEFT(E14,1)</f>
        <v>8</v>
      </c>
      <c r="G14" s="44" t="str">
        <f>IF($F14=G$11,G$12,"")</f>
        <v/>
      </c>
      <c r="H14" s="44" t="str">
        <f t="shared" ref="H14:P14" si="1">IF($F14=H$11,H$12,"")</f>
        <v/>
      </c>
      <c r="I14" s="44" t="str">
        <f t="shared" si="1"/>
        <v/>
      </c>
      <c r="J14" s="44" t="str">
        <f t="shared" si="1"/>
        <v/>
      </c>
      <c r="K14" s="44" t="str">
        <f t="shared" si="1"/>
        <v/>
      </c>
      <c r="L14" s="44" t="str">
        <f t="shared" si="1"/>
        <v/>
      </c>
      <c r="M14" s="44" t="str">
        <f t="shared" si="1"/>
        <v/>
      </c>
      <c r="N14" s="44">
        <f t="shared" si="1"/>
        <v>8</v>
      </c>
      <c r="O14" s="44" t="str">
        <f t="shared" si="1"/>
        <v/>
      </c>
      <c r="P14" s="44" t="str">
        <f t="shared" si="1"/>
        <v/>
      </c>
      <c r="Q14" s="44">
        <f>SUM(G14:P14)</f>
        <v>8</v>
      </c>
      <c r="R14" s="44"/>
      <c r="S14" s="44"/>
      <c r="T14" s="44"/>
      <c r="U14" s="44"/>
      <c r="V14" s="44"/>
      <c r="W14" s="43"/>
    </row>
    <row r="15" spans="1:23" x14ac:dyDescent="0.25">
      <c r="A15" s="41"/>
      <c r="B15" s="42"/>
      <c r="C15" s="42"/>
      <c r="D15" s="42"/>
      <c r="E15" s="44" t="str">
        <f>RIGHT(LEFT(E13,3),1)</f>
        <v>-</v>
      </c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 t="b">
        <f>E15="-"</f>
        <v>1</v>
      </c>
      <c r="W15" s="43"/>
    </row>
    <row r="16" spans="1:23" x14ac:dyDescent="0.25">
      <c r="A16" s="41"/>
      <c r="B16" s="42"/>
      <c r="C16" s="42"/>
      <c r="D16" s="42"/>
      <c r="E16" s="44" t="str">
        <f>LEFT(RIGHT($E$13,4),1)</f>
        <v>2</v>
      </c>
      <c r="F16" s="44" t="str">
        <f>LEFT(E16,1)</f>
        <v>2</v>
      </c>
      <c r="G16" s="44" t="str">
        <f t="shared" ref="G16:P19" si="2">IF($F16=G$11,G$12,"")</f>
        <v/>
      </c>
      <c r="H16" s="44">
        <f t="shared" si="2"/>
        <v>2</v>
      </c>
      <c r="I16" s="44" t="str">
        <f t="shared" si="2"/>
        <v/>
      </c>
      <c r="J16" s="44" t="str">
        <f t="shared" si="2"/>
        <v/>
      </c>
      <c r="K16" s="44" t="str">
        <f t="shared" si="2"/>
        <v/>
      </c>
      <c r="L16" s="44" t="str">
        <f t="shared" si="2"/>
        <v/>
      </c>
      <c r="M16" s="44" t="str">
        <f t="shared" si="2"/>
        <v/>
      </c>
      <c r="N16" s="44" t="str">
        <f t="shared" si="2"/>
        <v/>
      </c>
      <c r="O16" s="44" t="str">
        <f t="shared" si="2"/>
        <v/>
      </c>
      <c r="P16" s="44" t="str">
        <f t="shared" si="2"/>
        <v/>
      </c>
      <c r="Q16" s="44">
        <f>SUM(G16:P16)*1000</f>
        <v>2000</v>
      </c>
      <c r="R16" s="44">
        <f>SUM(Q16:Q19)</f>
        <v>2176</v>
      </c>
      <c r="S16" s="44" t="b">
        <f>R16&gt;0</f>
        <v>1</v>
      </c>
      <c r="T16" s="44" t="b">
        <f>R16&lt;10000</f>
        <v>1</v>
      </c>
      <c r="U16" s="44" t="s">
        <v>115</v>
      </c>
      <c r="V16" s="44" t="b">
        <f>AND(S16:T16)</f>
        <v>1</v>
      </c>
      <c r="W16" s="43"/>
    </row>
    <row r="17" spans="1:23" x14ac:dyDescent="0.25">
      <c r="A17" s="41"/>
      <c r="B17" s="42"/>
      <c r="C17" s="42"/>
      <c r="D17" s="42"/>
      <c r="E17" s="44" t="str">
        <f>LEFT(RIGHT($E$13,3),1)</f>
        <v>1</v>
      </c>
      <c r="F17" s="44" t="str">
        <f>LEFT(E17,1)</f>
        <v>1</v>
      </c>
      <c r="G17" s="44">
        <f t="shared" si="2"/>
        <v>1</v>
      </c>
      <c r="H17" s="44" t="str">
        <f t="shared" si="2"/>
        <v/>
      </c>
      <c r="I17" s="44" t="str">
        <f t="shared" si="2"/>
        <v/>
      </c>
      <c r="J17" s="44" t="str">
        <f t="shared" si="2"/>
        <v/>
      </c>
      <c r="K17" s="44" t="str">
        <f t="shared" si="2"/>
        <v/>
      </c>
      <c r="L17" s="44" t="str">
        <f t="shared" si="2"/>
        <v/>
      </c>
      <c r="M17" s="44" t="str">
        <f t="shared" si="2"/>
        <v/>
      </c>
      <c r="N17" s="44" t="str">
        <f t="shared" si="2"/>
        <v/>
      </c>
      <c r="O17" s="44" t="str">
        <f t="shared" si="2"/>
        <v/>
      </c>
      <c r="P17" s="44" t="str">
        <f t="shared" si="2"/>
        <v/>
      </c>
      <c r="Q17" s="44">
        <f>SUM(G17:P17)*100</f>
        <v>100</v>
      </c>
      <c r="R17" s="44"/>
      <c r="S17" s="44"/>
      <c r="T17" s="44"/>
      <c r="U17" s="44"/>
      <c r="V17" s="44"/>
      <c r="W17" s="43"/>
    </row>
    <row r="18" spans="1:23" x14ac:dyDescent="0.25">
      <c r="A18" s="41"/>
      <c r="B18" s="42"/>
      <c r="C18" s="42"/>
      <c r="D18" s="42"/>
      <c r="E18" s="44" t="str">
        <f>LEFT(RIGHT($E$13,2),1)</f>
        <v>7</v>
      </c>
      <c r="F18" s="44" t="str">
        <f>LEFT(E18,1)</f>
        <v>7</v>
      </c>
      <c r="G18" s="44" t="str">
        <f t="shared" si="2"/>
        <v/>
      </c>
      <c r="H18" s="44" t="str">
        <f t="shared" si="2"/>
        <v/>
      </c>
      <c r="I18" s="44" t="str">
        <f t="shared" si="2"/>
        <v/>
      </c>
      <c r="J18" s="44" t="str">
        <f t="shared" si="2"/>
        <v/>
      </c>
      <c r="K18" s="44" t="str">
        <f t="shared" si="2"/>
        <v/>
      </c>
      <c r="L18" s="44" t="str">
        <f t="shared" si="2"/>
        <v/>
      </c>
      <c r="M18" s="44">
        <f t="shared" si="2"/>
        <v>7</v>
      </c>
      <c r="N18" s="44" t="str">
        <f t="shared" si="2"/>
        <v/>
      </c>
      <c r="O18" s="44" t="str">
        <f t="shared" si="2"/>
        <v/>
      </c>
      <c r="P18" s="44" t="str">
        <f t="shared" si="2"/>
        <v/>
      </c>
      <c r="Q18" s="44">
        <f>SUM(G18:P18)*10</f>
        <v>70</v>
      </c>
      <c r="R18" s="44"/>
      <c r="S18" s="44"/>
      <c r="T18" s="44"/>
      <c r="U18" s="44"/>
      <c r="V18" s="44"/>
      <c r="W18" s="43"/>
    </row>
    <row r="19" spans="1:23" x14ac:dyDescent="0.25">
      <c r="A19" s="41"/>
      <c r="B19" s="42"/>
      <c r="C19" s="42"/>
      <c r="D19" s="42"/>
      <c r="E19" s="44" t="str">
        <f>LEFT(RIGHT($E$13,1),1)</f>
        <v>6</v>
      </c>
      <c r="F19" s="44" t="str">
        <f>LEFT(E19,1)</f>
        <v>6</v>
      </c>
      <c r="G19" s="44" t="str">
        <f t="shared" si="2"/>
        <v/>
      </c>
      <c r="H19" s="44" t="str">
        <f t="shared" si="2"/>
        <v/>
      </c>
      <c r="I19" s="44" t="str">
        <f t="shared" si="2"/>
        <v/>
      </c>
      <c r="J19" s="44" t="str">
        <f t="shared" si="2"/>
        <v/>
      </c>
      <c r="K19" s="44" t="str">
        <f t="shared" si="2"/>
        <v/>
      </c>
      <c r="L19" s="44">
        <f t="shared" si="2"/>
        <v>6</v>
      </c>
      <c r="M19" s="44" t="str">
        <f t="shared" si="2"/>
        <v/>
      </c>
      <c r="N19" s="44" t="str">
        <f t="shared" si="2"/>
        <v/>
      </c>
      <c r="O19" s="44" t="str">
        <f t="shared" si="2"/>
        <v/>
      </c>
      <c r="P19" s="44" t="str">
        <f t="shared" si="2"/>
        <v/>
      </c>
      <c r="Q19" s="44">
        <f>SUM(G19:P19)*1</f>
        <v>6</v>
      </c>
      <c r="R19" s="44"/>
      <c r="S19" s="44"/>
      <c r="T19" s="44"/>
      <c r="U19" s="44"/>
      <c r="V19" s="44"/>
      <c r="W19" s="43"/>
    </row>
    <row r="20" spans="1:23" x14ac:dyDescent="0.25">
      <c r="A20" s="41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3"/>
    </row>
    <row r="21" spans="1:23" ht="15" customHeight="1" x14ac:dyDescent="0.25">
      <c r="A21" s="48" t="b">
        <f>IFERROR(AND(G23:G28),FALSE)</f>
        <v>1</v>
      </c>
      <c r="B21" s="44" t="s">
        <v>116</v>
      </c>
      <c r="C21" s="42" t="s">
        <v>119</v>
      </c>
      <c r="D21" s="34" t="str">
        <f>IF(A21=FALSE,C21,"")</f>
        <v/>
      </c>
      <c r="E21" s="42"/>
      <c r="F21" s="42"/>
      <c r="G21" s="50"/>
      <c r="H21" s="50"/>
      <c r="I21" s="50"/>
      <c r="J21" s="42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43"/>
    </row>
    <row r="22" spans="1:23" x14ac:dyDescent="0.25">
      <c r="A22" s="41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51"/>
      <c r="N22" s="42"/>
      <c r="O22" s="42"/>
      <c r="P22" s="42"/>
      <c r="Q22" s="42"/>
      <c r="R22" s="42"/>
      <c r="S22" s="42"/>
      <c r="T22" s="42"/>
      <c r="U22" s="42"/>
      <c r="V22" s="42"/>
      <c r="W22" s="43"/>
    </row>
    <row r="23" spans="1:23" x14ac:dyDescent="0.25">
      <c r="A23" s="41"/>
      <c r="B23" s="42"/>
      <c r="C23" s="42"/>
      <c r="D23" s="42"/>
      <c r="E23" s="44">
        <f>'FM-DT'!AC22</f>
        <v>3</v>
      </c>
      <c r="F23" s="44">
        <f>DAY(DATE(E25,E24,E23))</f>
        <v>3</v>
      </c>
      <c r="G23" s="44" t="b">
        <f t="shared" ref="G23:G28" si="3">F23=E23</f>
        <v>1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3"/>
    </row>
    <row r="24" spans="1:23" x14ac:dyDescent="0.25">
      <c r="A24" s="41"/>
      <c r="B24" s="42"/>
      <c r="C24" s="42"/>
      <c r="D24" s="42"/>
      <c r="E24" s="44">
        <f>'FM-DT'!AC23</f>
        <v>1</v>
      </c>
      <c r="F24" s="44">
        <f>MONTH(DATE(E25,E24,E23))</f>
        <v>1</v>
      </c>
      <c r="G24" s="44" t="b">
        <f t="shared" si="3"/>
        <v>1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3"/>
    </row>
    <row r="25" spans="1:23" x14ac:dyDescent="0.25">
      <c r="A25" s="41"/>
      <c r="B25" s="42"/>
      <c r="C25" s="42"/>
      <c r="D25" s="42"/>
      <c r="E25" s="44">
        <f>'FM-DT'!AC24</f>
        <v>2019</v>
      </c>
      <c r="F25" s="44">
        <f>YEAR(DATE(E25,E24,E23))</f>
        <v>2019</v>
      </c>
      <c r="G25" s="44" t="b">
        <f t="shared" si="3"/>
        <v>1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3"/>
    </row>
    <row r="26" spans="1:23" x14ac:dyDescent="0.25">
      <c r="A26" s="41"/>
      <c r="B26" s="42"/>
      <c r="C26" s="42"/>
      <c r="D26" s="42"/>
      <c r="E26" s="44">
        <f>'FM-DT'!AG22</f>
        <v>3</v>
      </c>
      <c r="F26" s="44">
        <f>DAY(DATE(E28,E27,E26))</f>
        <v>3</v>
      </c>
      <c r="G26" s="44" t="b">
        <f t="shared" si="3"/>
        <v>1</v>
      </c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3"/>
    </row>
    <row r="27" spans="1:23" x14ac:dyDescent="0.25">
      <c r="A27" s="41"/>
      <c r="B27" s="42"/>
      <c r="C27" s="42"/>
      <c r="D27" s="42"/>
      <c r="E27" s="44">
        <f>'FM-DT'!AG23</f>
        <v>1</v>
      </c>
      <c r="F27" s="44">
        <f>MONTH(DATE(E28,E27,E26))</f>
        <v>1</v>
      </c>
      <c r="G27" s="44" t="b">
        <f t="shared" si="3"/>
        <v>1</v>
      </c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3"/>
    </row>
    <row r="28" spans="1:23" x14ac:dyDescent="0.25">
      <c r="A28" s="41"/>
      <c r="B28" s="42"/>
      <c r="C28" s="42"/>
      <c r="D28" s="42"/>
      <c r="E28" s="44">
        <f>'FM-DT'!AG24</f>
        <v>2019</v>
      </c>
      <c r="F28" s="44">
        <f>YEAR(DATE(E28,E27,E26))</f>
        <v>2019</v>
      </c>
      <c r="G28" s="44" t="b">
        <f t="shared" si="3"/>
        <v>1</v>
      </c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3"/>
    </row>
    <row r="29" spans="1:23" x14ac:dyDescent="0.2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3"/>
    </row>
    <row r="30" spans="1:23" x14ac:dyDescent="0.2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3"/>
    </row>
    <row r="31" spans="1:23" x14ac:dyDescent="0.2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3"/>
    </row>
    <row r="32" spans="1:23" ht="15.75" thickBot="1" x14ac:dyDescent="0.3">
      <c r="A32" s="45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7"/>
    </row>
    <row r="33" spans="1:1" x14ac:dyDescent="0.25">
      <c r="A33" t="s">
        <v>902</v>
      </c>
    </row>
    <row r="34" spans="1:1" x14ac:dyDescent="0.25">
      <c r="A34" t="b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test">
                <anchor moveWithCells="1" sizeWithCells="1">
                  <from>
                    <xdr:col>4</xdr:col>
                    <xdr:colOff>647700</xdr:colOff>
                    <xdr:row>2</xdr:row>
                    <xdr:rowOff>57150</xdr:rowOff>
                  </from>
                  <to>
                    <xdr:col>5</xdr:col>
                    <xdr:colOff>657225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H50"/>
  <sheetViews>
    <sheetView workbookViewId="0">
      <selection sqref="A1:A1048576"/>
    </sheetView>
  </sheetViews>
  <sheetFormatPr baseColWidth="10" defaultRowHeight="15" x14ac:dyDescent="0.25"/>
  <sheetData>
    <row r="1" spans="1:8" x14ac:dyDescent="0.25">
      <c r="A1" t="s">
        <v>863</v>
      </c>
      <c r="B1" t="s">
        <v>113</v>
      </c>
      <c r="C1" t="b">
        <f>ISNUMBER(MATCH(B1,A:A,0))</f>
        <v>0</v>
      </c>
      <c r="D1">
        <f>COUNT(G:G)+1</f>
        <v>5</v>
      </c>
      <c r="E1" s="8">
        <v>1</v>
      </c>
      <c r="F1" s="8">
        <f>IF(A1&lt;&gt;"",ROW(),"")</f>
        <v>1</v>
      </c>
      <c r="G1" s="8">
        <f>IFERROR(SMALL(F:F,E1),"")</f>
        <v>1</v>
      </c>
      <c r="H1" s="8" t="str">
        <f>IFERROR(INDEX(A:A,G1),"")</f>
        <v>RDV</v>
      </c>
    </row>
    <row r="2" spans="1:8" x14ac:dyDescent="0.25">
      <c r="A2" t="s">
        <v>132</v>
      </c>
      <c r="E2" s="8">
        <v>2</v>
      </c>
      <c r="F2" s="8">
        <f>IF(A2&lt;&gt;"",ROW(),"")</f>
        <v>2</v>
      </c>
      <c r="G2" s="8">
        <f>IFERROR(SMALL(F:F,E2),"")</f>
        <v>2</v>
      </c>
      <c r="H2" s="8" t="str">
        <f>IFERROR(INDEX(A:A,G2),"")</f>
        <v>Congé</v>
      </c>
    </row>
    <row r="3" spans="1:8" x14ac:dyDescent="0.25">
      <c r="A3" t="s">
        <v>949</v>
      </c>
      <c r="B3" t="s">
        <v>93</v>
      </c>
      <c r="C3" s="8">
        <v>1</v>
      </c>
      <c r="E3" s="8">
        <v>3</v>
      </c>
      <c r="F3" s="8">
        <f>IF(A3&lt;&gt;"",ROW(),"")</f>
        <v>3</v>
      </c>
      <c r="G3" s="8">
        <f>IFERROR(SMALL(F:F,E3),"")</f>
        <v>3</v>
      </c>
      <c r="H3" s="8" t="str">
        <f>IFERROR(INDEX(A:A,G3),"")</f>
        <v>FORM</v>
      </c>
    </row>
    <row r="4" spans="1:8" x14ac:dyDescent="0.25">
      <c r="A4" t="s">
        <v>954</v>
      </c>
      <c r="B4" t="s">
        <v>124</v>
      </c>
      <c r="C4" t="str">
        <f>INDEX(A:A,C3)</f>
        <v>RDV</v>
      </c>
      <c r="E4" s="8">
        <v>4</v>
      </c>
      <c r="F4" s="8">
        <f t="shared" ref="F4:F48" si="0">IF(A4&lt;&gt;"",ROW(),"")</f>
        <v>4</v>
      </c>
      <c r="G4" s="8">
        <f t="shared" ref="G4:G48" si="1">IFERROR(SMALL(F:F,E4),"")</f>
        <v>4</v>
      </c>
      <c r="H4" s="8" t="str">
        <f t="shared" ref="H4:H48" si="2">IFERROR(INDEX(A:A,G4),"")</f>
        <v>REU</v>
      </c>
    </row>
    <row r="5" spans="1:8" x14ac:dyDescent="0.25">
      <c r="A5" t="s">
        <v>35</v>
      </c>
      <c r="B5" t="s">
        <v>43</v>
      </c>
      <c r="E5" s="8">
        <v>5</v>
      </c>
      <c r="F5" s="8" t="str">
        <f t="shared" si="0"/>
        <v/>
      </c>
      <c r="G5" s="8" t="str">
        <f t="shared" si="1"/>
        <v/>
      </c>
      <c r="H5" s="8" t="str">
        <f t="shared" si="2"/>
        <v/>
      </c>
    </row>
    <row r="6" spans="1:8" x14ac:dyDescent="0.25">
      <c r="A6" t="s">
        <v>35</v>
      </c>
      <c r="E6" s="8">
        <v>6</v>
      </c>
      <c r="F6" s="8" t="str">
        <f t="shared" si="0"/>
        <v/>
      </c>
      <c r="G6" s="8" t="str">
        <f t="shared" si="1"/>
        <v/>
      </c>
      <c r="H6" s="8" t="str">
        <f t="shared" si="2"/>
        <v/>
      </c>
    </row>
    <row r="7" spans="1:8" x14ac:dyDescent="0.25">
      <c r="A7" t="s">
        <v>35</v>
      </c>
      <c r="E7" s="8">
        <v>7</v>
      </c>
      <c r="F7" s="8" t="str">
        <f t="shared" si="0"/>
        <v/>
      </c>
      <c r="G7" s="8" t="str">
        <f t="shared" si="1"/>
        <v/>
      </c>
      <c r="H7" s="8" t="str">
        <f t="shared" si="2"/>
        <v/>
      </c>
    </row>
    <row r="8" spans="1:8" x14ac:dyDescent="0.25">
      <c r="A8" t="s">
        <v>35</v>
      </c>
      <c r="E8" s="8">
        <v>8</v>
      </c>
      <c r="F8" s="8" t="str">
        <f t="shared" si="0"/>
        <v/>
      </c>
      <c r="G8" s="8" t="str">
        <f t="shared" si="1"/>
        <v/>
      </c>
      <c r="H8" s="8" t="str">
        <f t="shared" si="2"/>
        <v/>
      </c>
    </row>
    <row r="9" spans="1:8" x14ac:dyDescent="0.25">
      <c r="A9" t="s">
        <v>35</v>
      </c>
      <c r="E9" s="8">
        <v>9</v>
      </c>
      <c r="F9" s="8" t="str">
        <f t="shared" si="0"/>
        <v/>
      </c>
      <c r="G9" s="8" t="str">
        <f t="shared" si="1"/>
        <v/>
      </c>
      <c r="H9" s="8" t="str">
        <f t="shared" si="2"/>
        <v/>
      </c>
    </row>
    <row r="10" spans="1:8" x14ac:dyDescent="0.25">
      <c r="A10" t="s">
        <v>35</v>
      </c>
      <c r="E10" s="8">
        <v>10</v>
      </c>
      <c r="F10" s="8" t="str">
        <f t="shared" si="0"/>
        <v/>
      </c>
      <c r="G10" s="8" t="str">
        <f t="shared" si="1"/>
        <v/>
      </c>
      <c r="H10" s="8" t="str">
        <f t="shared" si="2"/>
        <v/>
      </c>
    </row>
    <row r="11" spans="1:8" x14ac:dyDescent="0.25">
      <c r="A11" t="s">
        <v>35</v>
      </c>
      <c r="E11" s="8">
        <v>11</v>
      </c>
      <c r="F11" s="8" t="str">
        <f t="shared" si="0"/>
        <v/>
      </c>
      <c r="G11" s="8" t="str">
        <f t="shared" si="1"/>
        <v/>
      </c>
      <c r="H11" s="8" t="str">
        <f t="shared" si="2"/>
        <v/>
      </c>
    </row>
    <row r="12" spans="1:8" x14ac:dyDescent="0.25">
      <c r="A12" t="s">
        <v>35</v>
      </c>
      <c r="E12" s="8">
        <v>12</v>
      </c>
      <c r="F12" s="8" t="str">
        <f t="shared" si="0"/>
        <v/>
      </c>
      <c r="G12" s="8" t="str">
        <f t="shared" si="1"/>
        <v/>
      </c>
      <c r="H12" s="8" t="str">
        <f t="shared" si="2"/>
        <v/>
      </c>
    </row>
    <row r="13" spans="1:8" x14ac:dyDescent="0.25">
      <c r="A13" t="s">
        <v>35</v>
      </c>
      <c r="E13" s="8">
        <v>13</v>
      </c>
      <c r="F13" s="8" t="str">
        <f t="shared" si="0"/>
        <v/>
      </c>
      <c r="G13" s="8" t="str">
        <f t="shared" si="1"/>
        <v/>
      </c>
      <c r="H13" s="8" t="str">
        <f t="shared" si="2"/>
        <v/>
      </c>
    </row>
    <row r="14" spans="1:8" x14ac:dyDescent="0.25">
      <c r="A14" t="s">
        <v>35</v>
      </c>
      <c r="E14" s="8">
        <v>14</v>
      </c>
      <c r="F14" s="8" t="str">
        <f t="shared" si="0"/>
        <v/>
      </c>
      <c r="G14" s="8" t="str">
        <f t="shared" si="1"/>
        <v/>
      </c>
      <c r="H14" s="8" t="str">
        <f t="shared" si="2"/>
        <v/>
      </c>
    </row>
    <row r="15" spans="1:8" x14ac:dyDescent="0.25">
      <c r="A15" t="s">
        <v>35</v>
      </c>
      <c r="E15" s="8">
        <v>15</v>
      </c>
      <c r="F15" s="8" t="str">
        <f t="shared" si="0"/>
        <v/>
      </c>
      <c r="G15" s="8" t="str">
        <f t="shared" si="1"/>
        <v/>
      </c>
      <c r="H15" s="8" t="str">
        <f t="shared" si="2"/>
        <v/>
      </c>
    </row>
    <row r="16" spans="1:8" x14ac:dyDescent="0.25">
      <c r="A16" t="s">
        <v>35</v>
      </c>
      <c r="E16" s="8">
        <v>16</v>
      </c>
      <c r="F16" s="8" t="str">
        <f t="shared" si="0"/>
        <v/>
      </c>
      <c r="G16" s="8" t="str">
        <f t="shared" si="1"/>
        <v/>
      </c>
      <c r="H16" s="8" t="str">
        <f t="shared" si="2"/>
        <v/>
      </c>
    </row>
    <row r="17" spans="1:8" x14ac:dyDescent="0.25">
      <c r="A17" t="s">
        <v>35</v>
      </c>
      <c r="E17" s="8">
        <v>17</v>
      </c>
      <c r="F17" s="8" t="str">
        <f t="shared" si="0"/>
        <v/>
      </c>
      <c r="G17" s="8" t="str">
        <f t="shared" si="1"/>
        <v/>
      </c>
      <c r="H17" s="8" t="str">
        <f t="shared" si="2"/>
        <v/>
      </c>
    </row>
    <row r="18" spans="1:8" x14ac:dyDescent="0.25">
      <c r="A18" t="s">
        <v>35</v>
      </c>
      <c r="E18" s="8">
        <v>18</v>
      </c>
      <c r="F18" s="8" t="str">
        <f t="shared" si="0"/>
        <v/>
      </c>
      <c r="G18" s="8" t="str">
        <f t="shared" si="1"/>
        <v/>
      </c>
      <c r="H18" s="8" t="str">
        <f t="shared" si="2"/>
        <v/>
      </c>
    </row>
    <row r="19" spans="1:8" x14ac:dyDescent="0.25">
      <c r="A19" t="s">
        <v>35</v>
      </c>
      <c r="E19" s="8">
        <v>19</v>
      </c>
      <c r="F19" s="8" t="str">
        <f t="shared" si="0"/>
        <v/>
      </c>
      <c r="G19" s="8" t="str">
        <f t="shared" si="1"/>
        <v/>
      </c>
      <c r="H19" s="8" t="str">
        <f t="shared" si="2"/>
        <v/>
      </c>
    </row>
    <row r="20" spans="1:8" x14ac:dyDescent="0.25">
      <c r="A20" t="s">
        <v>35</v>
      </c>
      <c r="E20" s="8">
        <v>20</v>
      </c>
      <c r="F20" s="8" t="str">
        <f t="shared" si="0"/>
        <v/>
      </c>
      <c r="G20" s="8" t="str">
        <f t="shared" si="1"/>
        <v/>
      </c>
      <c r="H20" s="8" t="str">
        <f t="shared" si="2"/>
        <v/>
      </c>
    </row>
    <row r="21" spans="1:8" x14ac:dyDescent="0.25">
      <c r="A21" t="s">
        <v>35</v>
      </c>
      <c r="E21" s="8">
        <v>21</v>
      </c>
      <c r="F21" s="8" t="str">
        <f t="shared" si="0"/>
        <v/>
      </c>
      <c r="G21" s="8" t="str">
        <f t="shared" si="1"/>
        <v/>
      </c>
      <c r="H21" s="8" t="str">
        <f t="shared" si="2"/>
        <v/>
      </c>
    </row>
    <row r="22" spans="1:8" x14ac:dyDescent="0.25">
      <c r="A22" t="s">
        <v>35</v>
      </c>
      <c r="E22" s="8">
        <v>22</v>
      </c>
      <c r="F22" s="8" t="str">
        <f t="shared" si="0"/>
        <v/>
      </c>
      <c r="G22" s="8" t="str">
        <f t="shared" si="1"/>
        <v/>
      </c>
      <c r="H22" s="8" t="str">
        <f t="shared" si="2"/>
        <v/>
      </c>
    </row>
    <row r="23" spans="1:8" x14ac:dyDescent="0.25">
      <c r="A23" t="s">
        <v>35</v>
      </c>
      <c r="E23" s="8">
        <v>23</v>
      </c>
      <c r="F23" s="8" t="str">
        <f t="shared" si="0"/>
        <v/>
      </c>
      <c r="G23" s="8" t="str">
        <f t="shared" si="1"/>
        <v/>
      </c>
      <c r="H23" s="8" t="str">
        <f t="shared" si="2"/>
        <v/>
      </c>
    </row>
    <row r="24" spans="1:8" x14ac:dyDescent="0.25">
      <c r="A24" t="s">
        <v>35</v>
      </c>
      <c r="E24" s="8">
        <v>24</v>
      </c>
      <c r="F24" s="8" t="str">
        <f t="shared" si="0"/>
        <v/>
      </c>
      <c r="G24" s="8" t="str">
        <f t="shared" si="1"/>
        <v/>
      </c>
      <c r="H24" s="8" t="str">
        <f t="shared" si="2"/>
        <v/>
      </c>
    </row>
    <row r="25" spans="1:8" x14ac:dyDescent="0.25">
      <c r="A25" t="s">
        <v>35</v>
      </c>
      <c r="E25" s="8">
        <v>25</v>
      </c>
      <c r="F25" s="8" t="str">
        <f t="shared" si="0"/>
        <v/>
      </c>
      <c r="G25" s="8" t="str">
        <f t="shared" si="1"/>
        <v/>
      </c>
      <c r="H25" s="8" t="str">
        <f t="shared" si="2"/>
        <v/>
      </c>
    </row>
    <row r="26" spans="1:8" x14ac:dyDescent="0.25">
      <c r="A26" t="s">
        <v>35</v>
      </c>
      <c r="E26" s="8">
        <v>26</v>
      </c>
      <c r="F26" s="8" t="str">
        <f t="shared" si="0"/>
        <v/>
      </c>
      <c r="G26" s="8" t="str">
        <f t="shared" si="1"/>
        <v/>
      </c>
      <c r="H26" s="8" t="str">
        <f t="shared" si="2"/>
        <v/>
      </c>
    </row>
    <row r="27" spans="1:8" x14ac:dyDescent="0.25">
      <c r="A27" t="s">
        <v>35</v>
      </c>
      <c r="E27" s="8">
        <v>27</v>
      </c>
      <c r="F27" s="8" t="str">
        <f t="shared" si="0"/>
        <v/>
      </c>
      <c r="G27" s="8" t="str">
        <f t="shared" si="1"/>
        <v/>
      </c>
      <c r="H27" s="8" t="str">
        <f t="shared" si="2"/>
        <v/>
      </c>
    </row>
    <row r="28" spans="1:8" x14ac:dyDescent="0.25">
      <c r="A28" t="s">
        <v>35</v>
      </c>
      <c r="E28" s="8">
        <v>28</v>
      </c>
      <c r="F28" s="8" t="str">
        <f t="shared" si="0"/>
        <v/>
      </c>
      <c r="G28" s="8" t="str">
        <f t="shared" si="1"/>
        <v/>
      </c>
      <c r="H28" s="8" t="str">
        <f t="shared" si="2"/>
        <v/>
      </c>
    </row>
    <row r="29" spans="1:8" x14ac:dyDescent="0.25">
      <c r="A29" t="s">
        <v>35</v>
      </c>
      <c r="E29" s="8">
        <v>29</v>
      </c>
      <c r="F29" s="8" t="str">
        <f t="shared" si="0"/>
        <v/>
      </c>
      <c r="G29" s="8" t="str">
        <f t="shared" si="1"/>
        <v/>
      </c>
      <c r="H29" s="8" t="str">
        <f t="shared" si="2"/>
        <v/>
      </c>
    </row>
    <row r="30" spans="1:8" x14ac:dyDescent="0.25">
      <c r="A30" t="s">
        <v>35</v>
      </c>
      <c r="E30" s="8">
        <v>30</v>
      </c>
      <c r="F30" s="8" t="str">
        <f t="shared" si="0"/>
        <v/>
      </c>
      <c r="G30" s="8" t="str">
        <f t="shared" si="1"/>
        <v/>
      </c>
      <c r="H30" s="8" t="str">
        <f t="shared" si="2"/>
        <v/>
      </c>
    </row>
    <row r="31" spans="1:8" x14ac:dyDescent="0.25">
      <c r="A31" t="s">
        <v>35</v>
      </c>
      <c r="E31" s="8">
        <v>31</v>
      </c>
      <c r="F31" s="8" t="str">
        <f t="shared" si="0"/>
        <v/>
      </c>
      <c r="G31" s="8" t="str">
        <f t="shared" si="1"/>
        <v/>
      </c>
      <c r="H31" s="8" t="str">
        <f t="shared" si="2"/>
        <v/>
      </c>
    </row>
    <row r="32" spans="1:8" x14ac:dyDescent="0.25">
      <c r="A32" t="s">
        <v>35</v>
      </c>
      <c r="E32" s="8">
        <v>32</v>
      </c>
      <c r="F32" s="8" t="str">
        <f t="shared" si="0"/>
        <v/>
      </c>
      <c r="G32" s="8" t="str">
        <f t="shared" si="1"/>
        <v/>
      </c>
      <c r="H32" s="8" t="str">
        <f t="shared" si="2"/>
        <v/>
      </c>
    </row>
    <row r="33" spans="1:8" x14ac:dyDescent="0.25">
      <c r="A33" t="s">
        <v>35</v>
      </c>
      <c r="E33" s="8">
        <v>33</v>
      </c>
      <c r="F33" s="8" t="str">
        <f t="shared" si="0"/>
        <v/>
      </c>
      <c r="G33" s="8" t="str">
        <f t="shared" si="1"/>
        <v/>
      </c>
      <c r="H33" s="8" t="str">
        <f t="shared" si="2"/>
        <v/>
      </c>
    </row>
    <row r="34" spans="1:8" x14ac:dyDescent="0.25">
      <c r="A34" t="s">
        <v>35</v>
      </c>
      <c r="E34" s="8">
        <v>34</v>
      </c>
      <c r="F34" s="8" t="str">
        <f t="shared" si="0"/>
        <v/>
      </c>
      <c r="G34" s="8" t="str">
        <f t="shared" si="1"/>
        <v/>
      </c>
      <c r="H34" s="8" t="str">
        <f t="shared" si="2"/>
        <v/>
      </c>
    </row>
    <row r="35" spans="1:8" x14ac:dyDescent="0.25">
      <c r="A35" t="s">
        <v>35</v>
      </c>
      <c r="E35" s="8">
        <v>35</v>
      </c>
      <c r="F35" s="8" t="str">
        <f t="shared" si="0"/>
        <v/>
      </c>
      <c r="G35" s="8" t="str">
        <f t="shared" si="1"/>
        <v/>
      </c>
      <c r="H35" s="8" t="str">
        <f t="shared" si="2"/>
        <v/>
      </c>
    </row>
    <row r="36" spans="1:8" x14ac:dyDescent="0.25">
      <c r="A36" t="s">
        <v>35</v>
      </c>
      <c r="E36" s="8">
        <v>36</v>
      </c>
      <c r="F36" s="8" t="str">
        <f t="shared" si="0"/>
        <v/>
      </c>
      <c r="G36" s="8" t="str">
        <f t="shared" si="1"/>
        <v/>
      </c>
      <c r="H36" s="8" t="str">
        <f t="shared" si="2"/>
        <v/>
      </c>
    </row>
    <row r="37" spans="1:8" x14ac:dyDescent="0.25">
      <c r="A37" t="s">
        <v>35</v>
      </c>
      <c r="E37" s="8">
        <v>37</v>
      </c>
      <c r="F37" s="8" t="str">
        <f t="shared" si="0"/>
        <v/>
      </c>
      <c r="G37" s="8" t="str">
        <f t="shared" si="1"/>
        <v/>
      </c>
      <c r="H37" s="8" t="str">
        <f t="shared" si="2"/>
        <v/>
      </c>
    </row>
    <row r="38" spans="1:8" x14ac:dyDescent="0.25">
      <c r="A38" t="s">
        <v>35</v>
      </c>
      <c r="E38" s="8">
        <v>38</v>
      </c>
      <c r="F38" s="8" t="str">
        <f t="shared" si="0"/>
        <v/>
      </c>
      <c r="G38" s="8" t="str">
        <f t="shared" si="1"/>
        <v/>
      </c>
      <c r="H38" s="8" t="str">
        <f t="shared" si="2"/>
        <v/>
      </c>
    </row>
    <row r="39" spans="1:8" x14ac:dyDescent="0.25">
      <c r="A39" t="s">
        <v>35</v>
      </c>
      <c r="E39" s="8">
        <v>39</v>
      </c>
      <c r="F39" s="8" t="str">
        <f t="shared" si="0"/>
        <v/>
      </c>
      <c r="G39" s="8" t="str">
        <f t="shared" si="1"/>
        <v/>
      </c>
      <c r="H39" s="8" t="str">
        <f t="shared" si="2"/>
        <v/>
      </c>
    </row>
    <row r="40" spans="1:8" x14ac:dyDescent="0.25">
      <c r="A40" t="s">
        <v>35</v>
      </c>
      <c r="E40" s="8">
        <v>40</v>
      </c>
      <c r="F40" s="8" t="str">
        <f t="shared" si="0"/>
        <v/>
      </c>
      <c r="G40" s="8" t="str">
        <f t="shared" si="1"/>
        <v/>
      </c>
      <c r="H40" s="8" t="str">
        <f t="shared" si="2"/>
        <v/>
      </c>
    </row>
    <row r="41" spans="1:8" x14ac:dyDescent="0.25">
      <c r="A41" t="s">
        <v>35</v>
      </c>
      <c r="E41" s="8">
        <v>41</v>
      </c>
      <c r="F41" s="8" t="str">
        <f t="shared" si="0"/>
        <v/>
      </c>
      <c r="G41" s="8" t="str">
        <f t="shared" si="1"/>
        <v/>
      </c>
      <c r="H41" s="8" t="str">
        <f t="shared" si="2"/>
        <v/>
      </c>
    </row>
    <row r="42" spans="1:8" x14ac:dyDescent="0.25">
      <c r="A42" t="s">
        <v>35</v>
      </c>
      <c r="E42" s="8">
        <v>42</v>
      </c>
      <c r="F42" s="8" t="str">
        <f t="shared" si="0"/>
        <v/>
      </c>
      <c r="G42" s="8" t="str">
        <f t="shared" si="1"/>
        <v/>
      </c>
      <c r="H42" s="8" t="str">
        <f t="shared" si="2"/>
        <v/>
      </c>
    </row>
    <row r="43" spans="1:8" x14ac:dyDescent="0.25">
      <c r="A43" t="s">
        <v>35</v>
      </c>
      <c r="E43" s="8">
        <v>43</v>
      </c>
      <c r="F43" s="8" t="str">
        <f t="shared" si="0"/>
        <v/>
      </c>
      <c r="G43" s="8" t="str">
        <f t="shared" si="1"/>
        <v/>
      </c>
      <c r="H43" s="8" t="str">
        <f t="shared" si="2"/>
        <v/>
      </c>
    </row>
    <row r="44" spans="1:8" x14ac:dyDescent="0.25">
      <c r="A44" t="s">
        <v>35</v>
      </c>
      <c r="E44" s="8">
        <v>44</v>
      </c>
      <c r="F44" s="8" t="str">
        <f t="shared" si="0"/>
        <v/>
      </c>
      <c r="G44" s="8" t="str">
        <f t="shared" si="1"/>
        <v/>
      </c>
      <c r="H44" s="8" t="str">
        <f t="shared" si="2"/>
        <v/>
      </c>
    </row>
    <row r="45" spans="1:8" x14ac:dyDescent="0.25">
      <c r="A45" t="s">
        <v>35</v>
      </c>
      <c r="E45" s="8">
        <v>45</v>
      </c>
      <c r="F45" s="8" t="str">
        <f t="shared" si="0"/>
        <v/>
      </c>
      <c r="G45" s="8" t="str">
        <f t="shared" si="1"/>
        <v/>
      </c>
      <c r="H45" s="8" t="str">
        <f t="shared" si="2"/>
        <v/>
      </c>
    </row>
    <row r="46" spans="1:8" x14ac:dyDescent="0.25">
      <c r="A46" t="s">
        <v>35</v>
      </c>
      <c r="E46" s="8">
        <v>46</v>
      </c>
      <c r="F46" s="8" t="str">
        <f t="shared" si="0"/>
        <v/>
      </c>
      <c r="G46" s="8" t="str">
        <f t="shared" si="1"/>
        <v/>
      </c>
      <c r="H46" s="8" t="str">
        <f t="shared" si="2"/>
        <v/>
      </c>
    </row>
    <row r="47" spans="1:8" x14ac:dyDescent="0.25">
      <c r="A47" t="s">
        <v>35</v>
      </c>
      <c r="E47" s="8">
        <v>47</v>
      </c>
      <c r="F47" s="8" t="str">
        <f t="shared" si="0"/>
        <v/>
      </c>
      <c r="G47" s="8" t="str">
        <f t="shared" si="1"/>
        <v/>
      </c>
      <c r="H47" s="8" t="str">
        <f t="shared" si="2"/>
        <v/>
      </c>
    </row>
    <row r="48" spans="1:8" x14ac:dyDescent="0.25">
      <c r="A48" t="s">
        <v>35</v>
      </c>
      <c r="E48" s="8">
        <v>48</v>
      </c>
      <c r="F48" s="8" t="str">
        <f t="shared" si="0"/>
        <v/>
      </c>
      <c r="G48" s="8" t="str">
        <f t="shared" si="1"/>
        <v/>
      </c>
      <c r="H48" s="8" t="str">
        <f t="shared" si="2"/>
        <v/>
      </c>
    </row>
    <row r="49" spans="1:8" x14ac:dyDescent="0.25">
      <c r="A49" t="s">
        <v>35</v>
      </c>
      <c r="E49" s="8">
        <v>49</v>
      </c>
      <c r="F49" s="8" t="str">
        <f>IF(A49&lt;&gt;"",ROW(),"")</f>
        <v/>
      </c>
      <c r="G49" s="8" t="str">
        <f>IFERROR(SMALL(F:F,E49),"")</f>
        <v/>
      </c>
      <c r="H49" s="8" t="str">
        <f>IFERROR(INDEX(A:A,G49),"")</f>
        <v/>
      </c>
    </row>
    <row r="50" spans="1:8" x14ac:dyDescent="0.25">
      <c r="A50" t="s">
        <v>35</v>
      </c>
      <c r="E50" s="8">
        <v>50</v>
      </c>
      <c r="F50" s="8" t="str">
        <f>IF(A50&lt;&gt;"",ROW(),"")</f>
        <v/>
      </c>
      <c r="G50" s="8" t="str">
        <f>IFERROR(SMALL(F:F,E50),"")</f>
        <v/>
      </c>
      <c r="H50" s="8" t="str">
        <f>IFERROR(INDEX(A:A,G50),"")</f>
        <v/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F925"/>
  <sheetViews>
    <sheetView topLeftCell="A523" workbookViewId="0">
      <selection activeCell="E13" sqref="E13"/>
    </sheetView>
  </sheetViews>
  <sheetFormatPr baseColWidth="10" defaultRowHeight="15" x14ac:dyDescent="0.25"/>
  <cols>
    <col min="1" max="1" width="43.140625" customWidth="1"/>
    <col min="2" max="2" width="68" customWidth="1"/>
  </cols>
  <sheetData>
    <row r="1" spans="1:6" x14ac:dyDescent="0.25">
      <c r="B1" t="s">
        <v>201</v>
      </c>
      <c r="F1" t="s">
        <v>201</v>
      </c>
    </row>
    <row r="3" spans="1:6" x14ac:dyDescent="0.25">
      <c r="A3" s="76" t="s">
        <v>203</v>
      </c>
      <c r="B3" s="77" t="str">
        <f>"Private Sub Label"&amp;C3&amp;"_Click()"</f>
        <v>Private Sub Label2_Click()</v>
      </c>
      <c r="C3" s="77">
        <v>2</v>
      </c>
      <c r="F3" t="s">
        <v>203</v>
      </c>
    </row>
    <row r="4" spans="1:6" x14ac:dyDescent="0.25">
      <c r="A4" s="78" t="s">
        <v>202</v>
      </c>
      <c r="B4" s="72" t="str">
        <f>"Sheets("&amp;$B$1&amp;"couleur"&amp;$B$1&amp;").range("&amp;$B$1&amp;"D2"&amp;$B$1&amp;") = Label"&amp;C4&amp;".name"</f>
        <v>Sheets("couleur").range("D2") = Label2.name</v>
      </c>
      <c r="C4" s="72">
        <v>2</v>
      </c>
      <c r="F4" t="s">
        <v>347</v>
      </c>
    </row>
    <row r="5" spans="1:6" x14ac:dyDescent="0.25">
      <c r="A5" s="78" t="s">
        <v>200</v>
      </c>
      <c r="B5" s="72" t="str">
        <f>A5</f>
        <v>Couleur.Show</v>
      </c>
      <c r="C5" s="72">
        <v>2</v>
      </c>
      <c r="F5" t="s">
        <v>200</v>
      </c>
    </row>
    <row r="6" spans="1:6" x14ac:dyDescent="0.25">
      <c r="A6" s="79" t="s">
        <v>204</v>
      </c>
      <c r="B6" s="80" t="s">
        <v>204</v>
      </c>
      <c r="C6" s="80">
        <v>2</v>
      </c>
      <c r="F6" t="s">
        <v>204</v>
      </c>
    </row>
    <row r="7" spans="1:6" x14ac:dyDescent="0.25">
      <c r="A7" s="76" t="s">
        <v>203</v>
      </c>
      <c r="B7" s="77" t="str">
        <f>"Private Sub Label"&amp;C7&amp;"_Click()"</f>
        <v>Private Sub Label3_Click()</v>
      </c>
      <c r="C7" s="77">
        <f>C3+1</f>
        <v>3</v>
      </c>
      <c r="F7" t="s">
        <v>205</v>
      </c>
    </row>
    <row r="8" spans="1:6" x14ac:dyDescent="0.25">
      <c r="A8" s="78" t="s">
        <v>202</v>
      </c>
      <c r="B8" s="72" t="str">
        <f>"Sheets("&amp;$B$1&amp;"couleur"&amp;$B$1&amp;").range("&amp;$B$1&amp;"D2"&amp;$B$1&amp;") = Label"&amp;C8&amp;".name"</f>
        <v>Sheets("couleur").range("D2") = Label3.name</v>
      </c>
      <c r="C8" s="77">
        <f t="shared" ref="C8:C71" si="0">C4+1</f>
        <v>3</v>
      </c>
      <c r="F8" t="s">
        <v>348</v>
      </c>
    </row>
    <row r="9" spans="1:6" x14ac:dyDescent="0.25">
      <c r="A9" s="78" t="s">
        <v>200</v>
      </c>
      <c r="B9" s="72" t="str">
        <f>A9</f>
        <v>Couleur.Show</v>
      </c>
      <c r="C9" s="77">
        <f t="shared" si="0"/>
        <v>3</v>
      </c>
      <c r="F9" t="s">
        <v>200</v>
      </c>
    </row>
    <row r="10" spans="1:6" x14ac:dyDescent="0.25">
      <c r="A10" s="79" t="s">
        <v>204</v>
      </c>
      <c r="B10" s="80" t="s">
        <v>204</v>
      </c>
      <c r="C10" s="77">
        <f t="shared" si="0"/>
        <v>3</v>
      </c>
      <c r="F10" t="s">
        <v>204</v>
      </c>
    </row>
    <row r="11" spans="1:6" x14ac:dyDescent="0.25">
      <c r="A11" s="76" t="s">
        <v>203</v>
      </c>
      <c r="B11" s="77" t="str">
        <f>"Private Sub Label"&amp;C11&amp;"_Click()"</f>
        <v>Private Sub Label4_Click()</v>
      </c>
      <c r="C11" s="77">
        <f t="shared" si="0"/>
        <v>4</v>
      </c>
      <c r="F11" t="s">
        <v>206</v>
      </c>
    </row>
    <row r="12" spans="1:6" x14ac:dyDescent="0.25">
      <c r="A12" s="78" t="s">
        <v>202</v>
      </c>
      <c r="B12" s="72" t="str">
        <f>"Sheets("&amp;$B$1&amp;"couleur"&amp;$B$1&amp;").range("&amp;$B$1&amp;"D2"&amp;$B$1&amp;") = Label"&amp;C12&amp;".name"</f>
        <v>Sheets("couleur").range("D2") = Label4.name</v>
      </c>
      <c r="C12" s="77">
        <f t="shared" si="0"/>
        <v>4</v>
      </c>
      <c r="F12" t="s">
        <v>349</v>
      </c>
    </row>
    <row r="13" spans="1:6" x14ac:dyDescent="0.25">
      <c r="A13" s="78" t="s">
        <v>200</v>
      </c>
      <c r="B13" s="72" t="str">
        <f>A13</f>
        <v>Couleur.Show</v>
      </c>
      <c r="C13" s="77">
        <f t="shared" si="0"/>
        <v>4</v>
      </c>
      <c r="F13" t="s">
        <v>200</v>
      </c>
    </row>
    <row r="14" spans="1:6" x14ac:dyDescent="0.25">
      <c r="A14" s="79" t="s">
        <v>204</v>
      </c>
      <c r="B14" s="80" t="s">
        <v>204</v>
      </c>
      <c r="C14" s="77">
        <f t="shared" si="0"/>
        <v>4</v>
      </c>
      <c r="F14" t="s">
        <v>204</v>
      </c>
    </row>
    <row r="15" spans="1:6" x14ac:dyDescent="0.25">
      <c r="A15" s="76" t="s">
        <v>203</v>
      </c>
      <c r="B15" s="77" t="str">
        <f>"Private Sub Label"&amp;C15&amp;"_Click()"</f>
        <v>Private Sub Label5_Click()</v>
      </c>
      <c r="C15" s="77">
        <f t="shared" si="0"/>
        <v>5</v>
      </c>
      <c r="F15" t="s">
        <v>207</v>
      </c>
    </row>
    <row r="16" spans="1:6" x14ac:dyDescent="0.25">
      <c r="A16" s="78" t="s">
        <v>202</v>
      </c>
      <c r="B16" s="72" t="str">
        <f>"Sheets("&amp;$B$1&amp;"couleur"&amp;$B$1&amp;").range("&amp;$B$1&amp;"D2"&amp;$B$1&amp;") = Label"&amp;C16&amp;".name"</f>
        <v>Sheets("couleur").range("D2") = Label5.name</v>
      </c>
      <c r="C16" s="77">
        <f t="shared" si="0"/>
        <v>5</v>
      </c>
      <c r="F16" t="s">
        <v>350</v>
      </c>
    </row>
    <row r="17" spans="1:6" x14ac:dyDescent="0.25">
      <c r="A17" s="78" t="s">
        <v>200</v>
      </c>
      <c r="B17" s="72" t="str">
        <f>A17</f>
        <v>Couleur.Show</v>
      </c>
      <c r="C17" s="77">
        <f t="shared" si="0"/>
        <v>5</v>
      </c>
      <c r="F17" t="s">
        <v>200</v>
      </c>
    </row>
    <row r="18" spans="1:6" x14ac:dyDescent="0.25">
      <c r="A18" s="79" t="s">
        <v>204</v>
      </c>
      <c r="B18" s="80" t="s">
        <v>204</v>
      </c>
      <c r="C18" s="77">
        <f t="shared" si="0"/>
        <v>5</v>
      </c>
      <c r="F18" t="s">
        <v>204</v>
      </c>
    </row>
    <row r="19" spans="1:6" x14ac:dyDescent="0.25">
      <c r="A19" s="76" t="s">
        <v>203</v>
      </c>
      <c r="B19" s="77" t="str">
        <f>"Private Sub Label"&amp;C19&amp;"_Click()"</f>
        <v>Private Sub Label6_Click()</v>
      </c>
      <c r="C19" s="77">
        <f t="shared" si="0"/>
        <v>6</v>
      </c>
      <c r="F19" t="s">
        <v>208</v>
      </c>
    </row>
    <row r="20" spans="1:6" x14ac:dyDescent="0.25">
      <c r="A20" s="78" t="s">
        <v>202</v>
      </c>
      <c r="B20" s="72" t="str">
        <f>"Sheets("&amp;$B$1&amp;"couleur"&amp;$B$1&amp;").range("&amp;$B$1&amp;"D2"&amp;$B$1&amp;") = Label"&amp;C20&amp;".name"</f>
        <v>Sheets("couleur").range("D2") = Label6.name</v>
      </c>
      <c r="C20" s="77">
        <f t="shared" si="0"/>
        <v>6</v>
      </c>
      <c r="F20" t="s">
        <v>351</v>
      </c>
    </row>
    <row r="21" spans="1:6" x14ac:dyDescent="0.25">
      <c r="A21" s="78" t="s">
        <v>200</v>
      </c>
      <c r="B21" s="72" t="str">
        <f>A21</f>
        <v>Couleur.Show</v>
      </c>
      <c r="C21" s="77">
        <f t="shared" si="0"/>
        <v>6</v>
      </c>
      <c r="F21" t="s">
        <v>200</v>
      </c>
    </row>
    <row r="22" spans="1:6" x14ac:dyDescent="0.25">
      <c r="A22" s="79" t="s">
        <v>204</v>
      </c>
      <c r="B22" s="80" t="s">
        <v>204</v>
      </c>
      <c r="C22" s="77">
        <f t="shared" si="0"/>
        <v>6</v>
      </c>
      <c r="F22" t="s">
        <v>204</v>
      </c>
    </row>
    <row r="23" spans="1:6" x14ac:dyDescent="0.25">
      <c r="A23" s="76" t="s">
        <v>203</v>
      </c>
      <c r="B23" s="77" t="str">
        <f>"Private Sub Label"&amp;C23&amp;"_Click()"</f>
        <v>Private Sub Label7_Click()</v>
      </c>
      <c r="C23" s="77">
        <f t="shared" si="0"/>
        <v>7</v>
      </c>
      <c r="F23" t="s">
        <v>209</v>
      </c>
    </row>
    <row r="24" spans="1:6" x14ac:dyDescent="0.25">
      <c r="A24" s="78" t="s">
        <v>202</v>
      </c>
      <c r="B24" s="72" t="str">
        <f>"Sheets("&amp;$B$1&amp;"couleur"&amp;$B$1&amp;").range("&amp;$B$1&amp;"D2"&amp;$B$1&amp;") = Label"&amp;C24&amp;".name"</f>
        <v>Sheets("couleur").range("D2") = Label7.name</v>
      </c>
      <c r="C24" s="77">
        <f t="shared" si="0"/>
        <v>7</v>
      </c>
      <c r="F24" t="s">
        <v>352</v>
      </c>
    </row>
    <row r="25" spans="1:6" x14ac:dyDescent="0.25">
      <c r="A25" s="78" t="s">
        <v>200</v>
      </c>
      <c r="B25" s="72" t="str">
        <f>A25</f>
        <v>Couleur.Show</v>
      </c>
      <c r="C25" s="77">
        <f t="shared" si="0"/>
        <v>7</v>
      </c>
      <c r="F25" t="s">
        <v>200</v>
      </c>
    </row>
    <row r="26" spans="1:6" x14ac:dyDescent="0.25">
      <c r="A26" s="79" t="s">
        <v>204</v>
      </c>
      <c r="B26" s="80" t="s">
        <v>204</v>
      </c>
      <c r="C26" s="77">
        <f t="shared" si="0"/>
        <v>7</v>
      </c>
      <c r="F26" t="s">
        <v>204</v>
      </c>
    </row>
    <row r="27" spans="1:6" x14ac:dyDescent="0.25">
      <c r="A27" s="76" t="s">
        <v>203</v>
      </c>
      <c r="B27" s="77" t="str">
        <f>"Private Sub Label"&amp;C27&amp;"_Click()"</f>
        <v>Private Sub Label8_Click()</v>
      </c>
      <c r="C27" s="77">
        <f t="shared" si="0"/>
        <v>8</v>
      </c>
      <c r="F27" t="s">
        <v>210</v>
      </c>
    </row>
    <row r="28" spans="1:6" x14ac:dyDescent="0.25">
      <c r="A28" s="78" t="s">
        <v>202</v>
      </c>
      <c r="B28" s="72" t="str">
        <f>"Sheets("&amp;$B$1&amp;"couleur"&amp;$B$1&amp;").range("&amp;$B$1&amp;"D2"&amp;$B$1&amp;") = Label"&amp;C28&amp;".name"</f>
        <v>Sheets("couleur").range("D2") = Label8.name</v>
      </c>
      <c r="C28" s="77">
        <f t="shared" si="0"/>
        <v>8</v>
      </c>
      <c r="F28" t="s">
        <v>353</v>
      </c>
    </row>
    <row r="29" spans="1:6" x14ac:dyDescent="0.25">
      <c r="A29" s="78" t="s">
        <v>200</v>
      </c>
      <c r="B29" s="72" t="str">
        <f>A29</f>
        <v>Couleur.Show</v>
      </c>
      <c r="C29" s="77">
        <f t="shared" si="0"/>
        <v>8</v>
      </c>
      <c r="F29" t="s">
        <v>200</v>
      </c>
    </row>
    <row r="30" spans="1:6" x14ac:dyDescent="0.25">
      <c r="A30" s="79" t="s">
        <v>204</v>
      </c>
      <c r="B30" s="80" t="s">
        <v>204</v>
      </c>
      <c r="C30" s="77">
        <f t="shared" si="0"/>
        <v>8</v>
      </c>
      <c r="F30" t="s">
        <v>204</v>
      </c>
    </row>
    <row r="31" spans="1:6" x14ac:dyDescent="0.25">
      <c r="A31" s="76" t="s">
        <v>203</v>
      </c>
      <c r="B31" s="77" t="str">
        <f>"Private Sub Label"&amp;C31&amp;"_Click()"</f>
        <v>Private Sub Label9_Click()</v>
      </c>
      <c r="C31" s="77">
        <f t="shared" si="0"/>
        <v>9</v>
      </c>
      <c r="F31" t="s">
        <v>211</v>
      </c>
    </row>
    <row r="32" spans="1:6" x14ac:dyDescent="0.25">
      <c r="A32" s="78" t="s">
        <v>202</v>
      </c>
      <c r="B32" s="72" t="str">
        <f>"Sheets("&amp;$B$1&amp;"couleur"&amp;$B$1&amp;").range("&amp;$B$1&amp;"D2"&amp;$B$1&amp;") = Label"&amp;C32&amp;".name"</f>
        <v>Sheets("couleur").range("D2") = Label9.name</v>
      </c>
      <c r="C32" s="77">
        <f t="shared" si="0"/>
        <v>9</v>
      </c>
      <c r="F32" t="s">
        <v>354</v>
      </c>
    </row>
    <row r="33" spans="1:6" x14ac:dyDescent="0.25">
      <c r="A33" s="78" t="s">
        <v>200</v>
      </c>
      <c r="B33" s="72" t="str">
        <f>A33</f>
        <v>Couleur.Show</v>
      </c>
      <c r="C33" s="77">
        <f t="shared" si="0"/>
        <v>9</v>
      </c>
      <c r="F33" t="s">
        <v>200</v>
      </c>
    </row>
    <row r="34" spans="1:6" x14ac:dyDescent="0.25">
      <c r="A34" s="79" t="s">
        <v>204</v>
      </c>
      <c r="B34" s="80" t="s">
        <v>204</v>
      </c>
      <c r="C34" s="77">
        <f t="shared" si="0"/>
        <v>9</v>
      </c>
      <c r="F34" t="s">
        <v>204</v>
      </c>
    </row>
    <row r="35" spans="1:6" x14ac:dyDescent="0.25">
      <c r="A35" s="76" t="s">
        <v>203</v>
      </c>
      <c r="B35" s="77" t="str">
        <f>"Private Sub Label"&amp;C35&amp;"_Click()"</f>
        <v>Private Sub Label10_Click()</v>
      </c>
      <c r="C35" s="77">
        <f t="shared" si="0"/>
        <v>10</v>
      </c>
      <c r="F35" t="s">
        <v>212</v>
      </c>
    </row>
    <row r="36" spans="1:6" x14ac:dyDescent="0.25">
      <c r="A36" s="78" t="s">
        <v>202</v>
      </c>
      <c r="B36" s="72" t="str">
        <f>"Sheets("&amp;$B$1&amp;"couleur"&amp;$B$1&amp;").range("&amp;$B$1&amp;"D2"&amp;$B$1&amp;") = Label"&amp;C36&amp;".name"</f>
        <v>Sheets("couleur").range("D2") = Label10.name</v>
      </c>
      <c r="C36" s="77">
        <f t="shared" si="0"/>
        <v>10</v>
      </c>
      <c r="F36" t="s">
        <v>355</v>
      </c>
    </row>
    <row r="37" spans="1:6" x14ac:dyDescent="0.25">
      <c r="A37" s="78" t="s">
        <v>200</v>
      </c>
      <c r="B37" s="72" t="str">
        <f>A37</f>
        <v>Couleur.Show</v>
      </c>
      <c r="C37" s="77">
        <f t="shared" si="0"/>
        <v>10</v>
      </c>
      <c r="F37" t="s">
        <v>200</v>
      </c>
    </row>
    <row r="38" spans="1:6" x14ac:dyDescent="0.25">
      <c r="A38" s="79" t="s">
        <v>204</v>
      </c>
      <c r="B38" s="80" t="s">
        <v>204</v>
      </c>
      <c r="C38" s="77">
        <f t="shared" si="0"/>
        <v>10</v>
      </c>
      <c r="F38" t="s">
        <v>204</v>
      </c>
    </row>
    <row r="39" spans="1:6" x14ac:dyDescent="0.25">
      <c r="A39" s="76" t="s">
        <v>203</v>
      </c>
      <c r="B39" s="77" t="str">
        <f>"Private Sub Label"&amp;C39&amp;"_Click()"</f>
        <v>Private Sub Label11_Click()</v>
      </c>
      <c r="C39" s="77">
        <f t="shared" si="0"/>
        <v>11</v>
      </c>
      <c r="F39" t="s">
        <v>213</v>
      </c>
    </row>
    <row r="40" spans="1:6" x14ac:dyDescent="0.25">
      <c r="A40" s="78" t="s">
        <v>202</v>
      </c>
      <c r="B40" s="72" t="str">
        <f>"Sheets("&amp;$B$1&amp;"couleur"&amp;$B$1&amp;").range("&amp;$B$1&amp;"D2"&amp;$B$1&amp;") = Label"&amp;C40&amp;".name"</f>
        <v>Sheets("couleur").range("D2") = Label11.name</v>
      </c>
      <c r="C40" s="77">
        <f t="shared" si="0"/>
        <v>11</v>
      </c>
      <c r="F40" t="s">
        <v>356</v>
      </c>
    </row>
    <row r="41" spans="1:6" x14ac:dyDescent="0.25">
      <c r="A41" s="78" t="s">
        <v>200</v>
      </c>
      <c r="B41" s="72" t="str">
        <f>A41</f>
        <v>Couleur.Show</v>
      </c>
      <c r="C41" s="77">
        <f t="shared" si="0"/>
        <v>11</v>
      </c>
      <c r="F41" t="s">
        <v>200</v>
      </c>
    </row>
    <row r="42" spans="1:6" x14ac:dyDescent="0.25">
      <c r="A42" s="79" t="s">
        <v>204</v>
      </c>
      <c r="B42" s="80" t="s">
        <v>204</v>
      </c>
      <c r="C42" s="77">
        <f t="shared" si="0"/>
        <v>11</v>
      </c>
      <c r="F42" t="s">
        <v>204</v>
      </c>
    </row>
    <row r="43" spans="1:6" x14ac:dyDescent="0.25">
      <c r="A43" s="76" t="s">
        <v>203</v>
      </c>
      <c r="B43" s="77" t="str">
        <f>"Private Sub Label"&amp;C43&amp;"_Click()"</f>
        <v>Private Sub Label12_Click()</v>
      </c>
      <c r="C43" s="77">
        <f t="shared" si="0"/>
        <v>12</v>
      </c>
      <c r="F43" t="s">
        <v>214</v>
      </c>
    </row>
    <row r="44" spans="1:6" x14ac:dyDescent="0.25">
      <c r="A44" s="78" t="s">
        <v>202</v>
      </c>
      <c r="B44" s="72" t="str">
        <f>"Sheets("&amp;$B$1&amp;"couleur"&amp;$B$1&amp;").range("&amp;$B$1&amp;"D2"&amp;$B$1&amp;") = Label"&amp;C44&amp;".name"</f>
        <v>Sheets("couleur").range("D2") = Label12.name</v>
      </c>
      <c r="C44" s="77">
        <f t="shared" si="0"/>
        <v>12</v>
      </c>
      <c r="F44" t="s">
        <v>357</v>
      </c>
    </row>
    <row r="45" spans="1:6" x14ac:dyDescent="0.25">
      <c r="A45" s="78" t="s">
        <v>200</v>
      </c>
      <c r="B45" s="72" t="str">
        <f>A45</f>
        <v>Couleur.Show</v>
      </c>
      <c r="C45" s="77">
        <f t="shared" si="0"/>
        <v>12</v>
      </c>
      <c r="F45" t="s">
        <v>200</v>
      </c>
    </row>
    <row r="46" spans="1:6" x14ac:dyDescent="0.25">
      <c r="A46" s="79" t="s">
        <v>204</v>
      </c>
      <c r="B46" s="80" t="s">
        <v>204</v>
      </c>
      <c r="C46" s="77">
        <f t="shared" si="0"/>
        <v>12</v>
      </c>
      <c r="F46" t="s">
        <v>204</v>
      </c>
    </row>
    <row r="47" spans="1:6" x14ac:dyDescent="0.25">
      <c r="A47" s="76" t="s">
        <v>203</v>
      </c>
      <c r="B47" s="77" t="str">
        <f>"Private Sub Label"&amp;C47&amp;"_Click()"</f>
        <v>Private Sub Label13_Click()</v>
      </c>
      <c r="C47" s="77">
        <f t="shared" si="0"/>
        <v>13</v>
      </c>
      <c r="F47" t="s">
        <v>215</v>
      </c>
    </row>
    <row r="48" spans="1:6" x14ac:dyDescent="0.25">
      <c r="A48" s="78" t="s">
        <v>202</v>
      </c>
      <c r="B48" s="72" t="str">
        <f>"Sheets("&amp;$B$1&amp;"couleur"&amp;$B$1&amp;").range("&amp;$B$1&amp;"D2"&amp;$B$1&amp;") = Label"&amp;C48&amp;".name"</f>
        <v>Sheets("couleur").range("D2") = Label13.name</v>
      </c>
      <c r="C48" s="77">
        <f t="shared" si="0"/>
        <v>13</v>
      </c>
      <c r="F48" t="s">
        <v>358</v>
      </c>
    </row>
    <row r="49" spans="1:6" x14ac:dyDescent="0.25">
      <c r="A49" s="78" t="s">
        <v>200</v>
      </c>
      <c r="B49" s="72" t="str">
        <f>A49</f>
        <v>Couleur.Show</v>
      </c>
      <c r="C49" s="77">
        <f t="shared" si="0"/>
        <v>13</v>
      </c>
      <c r="F49" t="s">
        <v>200</v>
      </c>
    </row>
    <row r="50" spans="1:6" x14ac:dyDescent="0.25">
      <c r="A50" s="79" t="s">
        <v>204</v>
      </c>
      <c r="B50" s="80" t="s">
        <v>204</v>
      </c>
      <c r="C50" s="77">
        <f t="shared" si="0"/>
        <v>13</v>
      </c>
      <c r="F50" t="s">
        <v>204</v>
      </c>
    </row>
    <row r="51" spans="1:6" x14ac:dyDescent="0.25">
      <c r="A51" s="76" t="s">
        <v>203</v>
      </c>
      <c r="B51" s="77" t="str">
        <f>"Private Sub Label"&amp;C51&amp;"_Click()"</f>
        <v>Private Sub Label14_Click()</v>
      </c>
      <c r="C51" s="77">
        <f t="shared" si="0"/>
        <v>14</v>
      </c>
      <c r="F51" t="s">
        <v>216</v>
      </c>
    </row>
    <row r="52" spans="1:6" x14ac:dyDescent="0.25">
      <c r="A52" s="78" t="s">
        <v>202</v>
      </c>
      <c r="B52" s="72" t="str">
        <f>"Sheets("&amp;$B$1&amp;"couleur"&amp;$B$1&amp;").range("&amp;$B$1&amp;"D2"&amp;$B$1&amp;") = Label"&amp;C52&amp;".name"</f>
        <v>Sheets("couleur").range("D2") = Label14.name</v>
      </c>
      <c r="C52" s="77">
        <f t="shared" si="0"/>
        <v>14</v>
      </c>
      <c r="F52" t="s">
        <v>359</v>
      </c>
    </row>
    <row r="53" spans="1:6" x14ac:dyDescent="0.25">
      <c r="A53" s="78" t="s">
        <v>200</v>
      </c>
      <c r="B53" s="72" t="str">
        <f>A53</f>
        <v>Couleur.Show</v>
      </c>
      <c r="C53" s="77">
        <f t="shared" si="0"/>
        <v>14</v>
      </c>
      <c r="F53" t="s">
        <v>200</v>
      </c>
    </row>
    <row r="54" spans="1:6" x14ac:dyDescent="0.25">
      <c r="A54" s="79" t="s">
        <v>204</v>
      </c>
      <c r="B54" s="80" t="s">
        <v>204</v>
      </c>
      <c r="C54" s="77">
        <f t="shared" si="0"/>
        <v>14</v>
      </c>
      <c r="F54" t="s">
        <v>204</v>
      </c>
    </row>
    <row r="55" spans="1:6" x14ac:dyDescent="0.25">
      <c r="A55" s="76" t="s">
        <v>203</v>
      </c>
      <c r="B55" s="77" t="str">
        <f>"Private Sub Label"&amp;C55&amp;"_Click()"</f>
        <v>Private Sub Label15_Click()</v>
      </c>
      <c r="C55" s="77">
        <f t="shared" si="0"/>
        <v>15</v>
      </c>
      <c r="F55" t="s">
        <v>217</v>
      </c>
    </row>
    <row r="56" spans="1:6" x14ac:dyDescent="0.25">
      <c r="A56" s="78" t="s">
        <v>202</v>
      </c>
      <c r="B56" s="72" t="str">
        <f>"Sheets("&amp;$B$1&amp;"couleur"&amp;$B$1&amp;").range("&amp;$B$1&amp;"D2"&amp;$B$1&amp;") = Label"&amp;C56&amp;".name"</f>
        <v>Sheets("couleur").range("D2") = Label15.name</v>
      </c>
      <c r="C56" s="77">
        <f t="shared" si="0"/>
        <v>15</v>
      </c>
      <c r="F56" t="s">
        <v>360</v>
      </c>
    </row>
    <row r="57" spans="1:6" x14ac:dyDescent="0.25">
      <c r="A57" s="78" t="s">
        <v>200</v>
      </c>
      <c r="B57" s="72" t="str">
        <f>A57</f>
        <v>Couleur.Show</v>
      </c>
      <c r="C57" s="77">
        <f t="shared" si="0"/>
        <v>15</v>
      </c>
      <c r="F57" t="s">
        <v>200</v>
      </c>
    </row>
    <row r="58" spans="1:6" x14ac:dyDescent="0.25">
      <c r="A58" s="79" t="s">
        <v>204</v>
      </c>
      <c r="B58" s="80" t="s">
        <v>204</v>
      </c>
      <c r="C58" s="77">
        <f t="shared" si="0"/>
        <v>15</v>
      </c>
      <c r="F58" t="s">
        <v>204</v>
      </c>
    </row>
    <row r="59" spans="1:6" x14ac:dyDescent="0.25">
      <c r="A59" s="76" t="s">
        <v>203</v>
      </c>
      <c r="B59" s="77" t="str">
        <f>"Private Sub Label"&amp;C59&amp;"_Click()"</f>
        <v>Private Sub Label16_Click()</v>
      </c>
      <c r="C59" s="77">
        <f t="shared" si="0"/>
        <v>16</v>
      </c>
      <c r="F59" t="s">
        <v>218</v>
      </c>
    </row>
    <row r="60" spans="1:6" x14ac:dyDescent="0.25">
      <c r="A60" s="78" t="s">
        <v>202</v>
      </c>
      <c r="B60" s="72" t="str">
        <f>"Sheets("&amp;$B$1&amp;"couleur"&amp;$B$1&amp;").range("&amp;$B$1&amp;"D2"&amp;$B$1&amp;") = Label"&amp;C60&amp;".name"</f>
        <v>Sheets("couleur").range("D2") = Label16.name</v>
      </c>
      <c r="C60" s="77">
        <f t="shared" si="0"/>
        <v>16</v>
      </c>
      <c r="F60" t="s">
        <v>361</v>
      </c>
    </row>
    <row r="61" spans="1:6" x14ac:dyDescent="0.25">
      <c r="A61" s="78" t="s">
        <v>200</v>
      </c>
      <c r="B61" s="72" t="str">
        <f>A61</f>
        <v>Couleur.Show</v>
      </c>
      <c r="C61" s="77">
        <f t="shared" si="0"/>
        <v>16</v>
      </c>
      <c r="F61" t="s">
        <v>200</v>
      </c>
    </row>
    <row r="62" spans="1:6" x14ac:dyDescent="0.25">
      <c r="A62" s="79" t="s">
        <v>204</v>
      </c>
      <c r="B62" s="80" t="s">
        <v>204</v>
      </c>
      <c r="C62" s="77">
        <f t="shared" si="0"/>
        <v>16</v>
      </c>
      <c r="F62" t="s">
        <v>204</v>
      </c>
    </row>
    <row r="63" spans="1:6" x14ac:dyDescent="0.25">
      <c r="A63" s="76" t="s">
        <v>203</v>
      </c>
      <c r="B63" s="77" t="str">
        <f>"Private Sub Label"&amp;C63&amp;"_Click()"</f>
        <v>Private Sub Label17_Click()</v>
      </c>
      <c r="C63" s="77">
        <f t="shared" si="0"/>
        <v>17</v>
      </c>
      <c r="F63" t="s">
        <v>219</v>
      </c>
    </row>
    <row r="64" spans="1:6" x14ac:dyDescent="0.25">
      <c r="A64" s="78" t="s">
        <v>202</v>
      </c>
      <c r="B64" s="72" t="str">
        <f>"Sheets("&amp;$B$1&amp;"couleur"&amp;$B$1&amp;").range("&amp;$B$1&amp;"D2"&amp;$B$1&amp;") = Label"&amp;C64&amp;".name"</f>
        <v>Sheets("couleur").range("D2") = Label17.name</v>
      </c>
      <c r="C64" s="77">
        <f t="shared" si="0"/>
        <v>17</v>
      </c>
      <c r="F64" t="s">
        <v>362</v>
      </c>
    </row>
    <row r="65" spans="1:6" x14ac:dyDescent="0.25">
      <c r="A65" s="78" t="s">
        <v>200</v>
      </c>
      <c r="B65" s="72" t="str">
        <f>A65</f>
        <v>Couleur.Show</v>
      </c>
      <c r="C65" s="77">
        <f t="shared" si="0"/>
        <v>17</v>
      </c>
      <c r="F65" t="s">
        <v>200</v>
      </c>
    </row>
    <row r="66" spans="1:6" x14ac:dyDescent="0.25">
      <c r="A66" s="79" t="s">
        <v>204</v>
      </c>
      <c r="B66" s="80" t="s">
        <v>204</v>
      </c>
      <c r="C66" s="77">
        <f t="shared" si="0"/>
        <v>17</v>
      </c>
      <c r="F66" t="s">
        <v>204</v>
      </c>
    </row>
    <row r="67" spans="1:6" x14ac:dyDescent="0.25">
      <c r="A67" s="76" t="s">
        <v>203</v>
      </c>
      <c r="B67" s="77" t="str">
        <f>"Private Sub Label"&amp;C67&amp;"_Click()"</f>
        <v>Private Sub Label18_Click()</v>
      </c>
      <c r="C67" s="77">
        <f t="shared" si="0"/>
        <v>18</v>
      </c>
      <c r="F67" t="s">
        <v>220</v>
      </c>
    </row>
    <row r="68" spans="1:6" x14ac:dyDescent="0.25">
      <c r="A68" s="78" t="s">
        <v>202</v>
      </c>
      <c r="B68" s="72" t="str">
        <f>"Sheets("&amp;$B$1&amp;"couleur"&amp;$B$1&amp;").range("&amp;$B$1&amp;"D2"&amp;$B$1&amp;") = Label"&amp;C68&amp;".name"</f>
        <v>Sheets("couleur").range("D2") = Label18.name</v>
      </c>
      <c r="C68" s="77">
        <f t="shared" si="0"/>
        <v>18</v>
      </c>
      <c r="F68" t="s">
        <v>363</v>
      </c>
    </row>
    <row r="69" spans="1:6" x14ac:dyDescent="0.25">
      <c r="A69" s="78" t="s">
        <v>200</v>
      </c>
      <c r="B69" s="72" t="str">
        <f>A69</f>
        <v>Couleur.Show</v>
      </c>
      <c r="C69" s="77">
        <f t="shared" si="0"/>
        <v>18</v>
      </c>
      <c r="F69" t="s">
        <v>200</v>
      </c>
    </row>
    <row r="70" spans="1:6" x14ac:dyDescent="0.25">
      <c r="A70" s="79" t="s">
        <v>204</v>
      </c>
      <c r="B70" s="80" t="s">
        <v>204</v>
      </c>
      <c r="C70" s="77">
        <f t="shared" si="0"/>
        <v>18</v>
      </c>
      <c r="F70" t="s">
        <v>204</v>
      </c>
    </row>
    <row r="71" spans="1:6" x14ac:dyDescent="0.25">
      <c r="A71" s="76" t="s">
        <v>203</v>
      </c>
      <c r="B71" s="77" t="str">
        <f>"Private Sub Label"&amp;C71&amp;"_Click()"</f>
        <v>Private Sub Label19_Click()</v>
      </c>
      <c r="C71" s="77">
        <f t="shared" si="0"/>
        <v>19</v>
      </c>
      <c r="F71" t="s">
        <v>221</v>
      </c>
    </row>
    <row r="72" spans="1:6" x14ac:dyDescent="0.25">
      <c r="A72" s="78" t="s">
        <v>202</v>
      </c>
      <c r="B72" s="72" t="str">
        <f>"Sheets("&amp;$B$1&amp;"couleur"&amp;$B$1&amp;").range("&amp;$B$1&amp;"D2"&amp;$B$1&amp;") = Label"&amp;C72&amp;".name"</f>
        <v>Sheets("couleur").range("D2") = Label19.name</v>
      </c>
      <c r="C72" s="77">
        <f t="shared" ref="C72:C135" si="1">C68+1</f>
        <v>19</v>
      </c>
      <c r="F72" t="s">
        <v>364</v>
      </c>
    </row>
    <row r="73" spans="1:6" x14ac:dyDescent="0.25">
      <c r="A73" s="78" t="s">
        <v>200</v>
      </c>
      <c r="B73" s="72" t="str">
        <f>A73</f>
        <v>Couleur.Show</v>
      </c>
      <c r="C73" s="77">
        <f t="shared" si="1"/>
        <v>19</v>
      </c>
      <c r="F73" t="s">
        <v>200</v>
      </c>
    </row>
    <row r="74" spans="1:6" x14ac:dyDescent="0.25">
      <c r="A74" s="79" t="s">
        <v>204</v>
      </c>
      <c r="B74" s="80" t="s">
        <v>204</v>
      </c>
      <c r="C74" s="77">
        <f t="shared" si="1"/>
        <v>19</v>
      </c>
      <c r="F74" t="s">
        <v>204</v>
      </c>
    </row>
    <row r="75" spans="1:6" x14ac:dyDescent="0.25">
      <c r="A75" s="76" t="s">
        <v>203</v>
      </c>
      <c r="B75" s="77" t="str">
        <f>"Private Sub Label"&amp;C75&amp;"_Click()"</f>
        <v>Private Sub Label20_Click()</v>
      </c>
      <c r="C75" s="77">
        <f t="shared" si="1"/>
        <v>20</v>
      </c>
      <c r="F75" t="s">
        <v>222</v>
      </c>
    </row>
    <row r="76" spans="1:6" x14ac:dyDescent="0.25">
      <c r="A76" s="78" t="s">
        <v>202</v>
      </c>
      <c r="B76" s="72" t="str">
        <f>"Sheets("&amp;$B$1&amp;"couleur"&amp;$B$1&amp;").range("&amp;$B$1&amp;"D2"&amp;$B$1&amp;") = Label"&amp;C76&amp;".name"</f>
        <v>Sheets("couleur").range("D2") = Label20.name</v>
      </c>
      <c r="C76" s="77">
        <f t="shared" si="1"/>
        <v>20</v>
      </c>
      <c r="F76" t="s">
        <v>365</v>
      </c>
    </row>
    <row r="77" spans="1:6" x14ac:dyDescent="0.25">
      <c r="A77" s="78" t="s">
        <v>200</v>
      </c>
      <c r="B77" s="72" t="str">
        <f>A77</f>
        <v>Couleur.Show</v>
      </c>
      <c r="C77" s="77">
        <f t="shared" si="1"/>
        <v>20</v>
      </c>
      <c r="F77" t="s">
        <v>200</v>
      </c>
    </row>
    <row r="78" spans="1:6" x14ac:dyDescent="0.25">
      <c r="A78" s="79" t="s">
        <v>204</v>
      </c>
      <c r="B78" s="80" t="s">
        <v>204</v>
      </c>
      <c r="C78" s="77">
        <f t="shared" si="1"/>
        <v>20</v>
      </c>
      <c r="F78" t="s">
        <v>204</v>
      </c>
    </row>
    <row r="79" spans="1:6" x14ac:dyDescent="0.25">
      <c r="A79" s="76" t="s">
        <v>203</v>
      </c>
      <c r="B79" s="77" t="str">
        <f>"Private Sub Label"&amp;C79&amp;"_Click()"</f>
        <v>Private Sub Label21_Click()</v>
      </c>
      <c r="C79" s="77">
        <f t="shared" si="1"/>
        <v>21</v>
      </c>
      <c r="F79" t="s">
        <v>223</v>
      </c>
    </row>
    <row r="80" spans="1:6" x14ac:dyDescent="0.25">
      <c r="A80" s="78" t="s">
        <v>202</v>
      </c>
      <c r="B80" s="72" t="str">
        <f>"Sheets("&amp;$B$1&amp;"couleur"&amp;$B$1&amp;").range("&amp;$B$1&amp;"D2"&amp;$B$1&amp;") = Label"&amp;C80&amp;".name"</f>
        <v>Sheets("couleur").range("D2") = Label21.name</v>
      </c>
      <c r="C80" s="77">
        <f t="shared" si="1"/>
        <v>21</v>
      </c>
      <c r="F80" t="s">
        <v>366</v>
      </c>
    </row>
    <row r="81" spans="1:6" x14ac:dyDescent="0.25">
      <c r="A81" s="78" t="s">
        <v>200</v>
      </c>
      <c r="B81" s="72" t="str">
        <f>A81</f>
        <v>Couleur.Show</v>
      </c>
      <c r="C81" s="77">
        <f t="shared" si="1"/>
        <v>21</v>
      </c>
      <c r="F81" t="s">
        <v>200</v>
      </c>
    </row>
    <row r="82" spans="1:6" x14ac:dyDescent="0.25">
      <c r="A82" s="79" t="s">
        <v>204</v>
      </c>
      <c r="B82" s="80" t="s">
        <v>204</v>
      </c>
      <c r="C82" s="77">
        <f t="shared" si="1"/>
        <v>21</v>
      </c>
      <c r="F82" t="s">
        <v>204</v>
      </c>
    </row>
    <row r="83" spans="1:6" x14ac:dyDescent="0.25">
      <c r="A83" s="76" t="s">
        <v>203</v>
      </c>
      <c r="B83" s="77" t="str">
        <f>"Private Sub Label"&amp;C83&amp;"_Click()"</f>
        <v>Private Sub Label22_Click()</v>
      </c>
      <c r="C83" s="77">
        <f t="shared" si="1"/>
        <v>22</v>
      </c>
      <c r="F83" t="s">
        <v>224</v>
      </c>
    </row>
    <row r="84" spans="1:6" x14ac:dyDescent="0.25">
      <c r="A84" s="78" t="s">
        <v>202</v>
      </c>
      <c r="B84" s="72" t="str">
        <f>"Sheets("&amp;$B$1&amp;"couleur"&amp;$B$1&amp;").range("&amp;$B$1&amp;"D2"&amp;$B$1&amp;") = Label"&amp;C84&amp;".name"</f>
        <v>Sheets("couleur").range("D2") = Label22.name</v>
      </c>
      <c r="C84" s="77">
        <f t="shared" si="1"/>
        <v>22</v>
      </c>
      <c r="F84" t="s">
        <v>367</v>
      </c>
    </row>
    <row r="85" spans="1:6" x14ac:dyDescent="0.25">
      <c r="A85" s="78" t="s">
        <v>200</v>
      </c>
      <c r="B85" s="72" t="str">
        <f>A85</f>
        <v>Couleur.Show</v>
      </c>
      <c r="C85" s="77">
        <f t="shared" si="1"/>
        <v>22</v>
      </c>
      <c r="F85" t="s">
        <v>200</v>
      </c>
    </row>
    <row r="86" spans="1:6" x14ac:dyDescent="0.25">
      <c r="A86" s="79" t="s">
        <v>204</v>
      </c>
      <c r="B86" s="80" t="s">
        <v>204</v>
      </c>
      <c r="C86" s="77">
        <f t="shared" si="1"/>
        <v>22</v>
      </c>
      <c r="F86" t="s">
        <v>204</v>
      </c>
    </row>
    <row r="87" spans="1:6" x14ac:dyDescent="0.25">
      <c r="A87" s="76" t="s">
        <v>203</v>
      </c>
      <c r="B87" s="77" t="str">
        <f>"Private Sub Label"&amp;C87&amp;"_Click()"</f>
        <v>Private Sub Label23_Click()</v>
      </c>
      <c r="C87" s="77">
        <f t="shared" si="1"/>
        <v>23</v>
      </c>
      <c r="F87" t="s">
        <v>225</v>
      </c>
    </row>
    <row r="88" spans="1:6" x14ac:dyDescent="0.25">
      <c r="A88" s="78" t="s">
        <v>202</v>
      </c>
      <c r="B88" s="72" t="str">
        <f>"Sheets("&amp;$B$1&amp;"couleur"&amp;$B$1&amp;").range("&amp;$B$1&amp;"D2"&amp;$B$1&amp;") = Label"&amp;C88&amp;".name"</f>
        <v>Sheets("couleur").range("D2") = Label23.name</v>
      </c>
      <c r="C88" s="77">
        <f t="shared" si="1"/>
        <v>23</v>
      </c>
      <c r="F88" t="s">
        <v>368</v>
      </c>
    </row>
    <row r="89" spans="1:6" x14ac:dyDescent="0.25">
      <c r="A89" s="78" t="s">
        <v>200</v>
      </c>
      <c r="B89" s="72" t="str">
        <f>A89</f>
        <v>Couleur.Show</v>
      </c>
      <c r="C89" s="77">
        <f t="shared" si="1"/>
        <v>23</v>
      </c>
      <c r="F89" t="s">
        <v>200</v>
      </c>
    </row>
    <row r="90" spans="1:6" x14ac:dyDescent="0.25">
      <c r="A90" s="79" t="s">
        <v>204</v>
      </c>
      <c r="B90" s="80" t="s">
        <v>204</v>
      </c>
      <c r="C90" s="77">
        <f t="shared" si="1"/>
        <v>23</v>
      </c>
      <c r="F90" t="s">
        <v>204</v>
      </c>
    </row>
    <row r="91" spans="1:6" x14ac:dyDescent="0.25">
      <c r="A91" s="76" t="s">
        <v>203</v>
      </c>
      <c r="B91" s="77" t="str">
        <f>"Private Sub Label"&amp;C91&amp;"_Click()"</f>
        <v>Private Sub Label24_Click()</v>
      </c>
      <c r="C91" s="77">
        <f t="shared" si="1"/>
        <v>24</v>
      </c>
      <c r="F91" t="s">
        <v>226</v>
      </c>
    </row>
    <row r="92" spans="1:6" x14ac:dyDescent="0.25">
      <c r="A92" s="78" t="s">
        <v>202</v>
      </c>
      <c r="B92" s="72" t="str">
        <f>"Sheets("&amp;$B$1&amp;"couleur"&amp;$B$1&amp;").range("&amp;$B$1&amp;"D2"&amp;$B$1&amp;") = Label"&amp;C92&amp;".name"</f>
        <v>Sheets("couleur").range("D2") = Label24.name</v>
      </c>
      <c r="C92" s="77">
        <f t="shared" si="1"/>
        <v>24</v>
      </c>
      <c r="F92" t="s">
        <v>369</v>
      </c>
    </row>
    <row r="93" spans="1:6" x14ac:dyDescent="0.25">
      <c r="A93" s="78" t="s">
        <v>200</v>
      </c>
      <c r="B93" s="72" t="str">
        <f>A93</f>
        <v>Couleur.Show</v>
      </c>
      <c r="C93" s="77">
        <f t="shared" si="1"/>
        <v>24</v>
      </c>
      <c r="F93" t="s">
        <v>200</v>
      </c>
    </row>
    <row r="94" spans="1:6" x14ac:dyDescent="0.25">
      <c r="A94" s="79" t="s">
        <v>204</v>
      </c>
      <c r="B94" s="80" t="s">
        <v>204</v>
      </c>
      <c r="C94" s="77">
        <f t="shared" si="1"/>
        <v>24</v>
      </c>
      <c r="F94" t="s">
        <v>204</v>
      </c>
    </row>
    <row r="95" spans="1:6" x14ac:dyDescent="0.25">
      <c r="A95" s="76" t="s">
        <v>203</v>
      </c>
      <c r="B95" s="77" t="str">
        <f>"Private Sub Label"&amp;C95&amp;"_Click()"</f>
        <v>Private Sub Label25_Click()</v>
      </c>
      <c r="C95" s="77">
        <f t="shared" si="1"/>
        <v>25</v>
      </c>
      <c r="F95" t="s">
        <v>227</v>
      </c>
    </row>
    <row r="96" spans="1:6" x14ac:dyDescent="0.25">
      <c r="A96" s="78" t="s">
        <v>202</v>
      </c>
      <c r="B96" s="72" t="str">
        <f>"Sheets("&amp;$B$1&amp;"couleur"&amp;$B$1&amp;").range("&amp;$B$1&amp;"D2"&amp;$B$1&amp;") = Label"&amp;C96&amp;".name"</f>
        <v>Sheets("couleur").range("D2") = Label25.name</v>
      </c>
      <c r="C96" s="77">
        <f t="shared" si="1"/>
        <v>25</v>
      </c>
      <c r="F96" t="s">
        <v>370</v>
      </c>
    </row>
    <row r="97" spans="1:6" x14ac:dyDescent="0.25">
      <c r="A97" s="78" t="s">
        <v>200</v>
      </c>
      <c r="B97" s="72" t="str">
        <f>A97</f>
        <v>Couleur.Show</v>
      </c>
      <c r="C97" s="77">
        <f t="shared" si="1"/>
        <v>25</v>
      </c>
      <c r="F97" t="s">
        <v>200</v>
      </c>
    </row>
    <row r="98" spans="1:6" x14ac:dyDescent="0.25">
      <c r="A98" s="79" t="s">
        <v>204</v>
      </c>
      <c r="B98" s="80" t="s">
        <v>204</v>
      </c>
      <c r="C98" s="77">
        <f t="shared" si="1"/>
        <v>25</v>
      </c>
      <c r="F98" t="s">
        <v>204</v>
      </c>
    </row>
    <row r="99" spans="1:6" x14ac:dyDescent="0.25">
      <c r="A99" s="76" t="s">
        <v>203</v>
      </c>
      <c r="B99" s="77" t="str">
        <f>"Private Sub Label"&amp;C99&amp;"_Click()"</f>
        <v>Private Sub Label26_Click()</v>
      </c>
      <c r="C99" s="77">
        <f t="shared" si="1"/>
        <v>26</v>
      </c>
      <c r="F99" t="s">
        <v>228</v>
      </c>
    </row>
    <row r="100" spans="1:6" x14ac:dyDescent="0.25">
      <c r="A100" s="78" t="s">
        <v>202</v>
      </c>
      <c r="B100" s="72" t="str">
        <f>"Sheets("&amp;$B$1&amp;"couleur"&amp;$B$1&amp;").range("&amp;$B$1&amp;"D2"&amp;$B$1&amp;") = Label"&amp;C100&amp;".name"</f>
        <v>Sheets("couleur").range("D2") = Label26.name</v>
      </c>
      <c r="C100" s="77">
        <f t="shared" si="1"/>
        <v>26</v>
      </c>
      <c r="F100" t="s">
        <v>371</v>
      </c>
    </row>
    <row r="101" spans="1:6" x14ac:dyDescent="0.25">
      <c r="A101" s="78" t="s">
        <v>200</v>
      </c>
      <c r="B101" s="72" t="str">
        <f>A101</f>
        <v>Couleur.Show</v>
      </c>
      <c r="C101" s="77">
        <f t="shared" si="1"/>
        <v>26</v>
      </c>
      <c r="F101" t="s">
        <v>200</v>
      </c>
    </row>
    <row r="102" spans="1:6" x14ac:dyDescent="0.25">
      <c r="A102" s="79" t="s">
        <v>204</v>
      </c>
      <c r="B102" s="80" t="s">
        <v>204</v>
      </c>
      <c r="C102" s="77">
        <f t="shared" si="1"/>
        <v>26</v>
      </c>
      <c r="F102" t="s">
        <v>204</v>
      </c>
    </row>
    <row r="103" spans="1:6" x14ac:dyDescent="0.25">
      <c r="A103" s="76" t="s">
        <v>203</v>
      </c>
      <c r="B103" s="77" t="str">
        <f>"Private Sub Label"&amp;C103&amp;"_Click()"</f>
        <v>Private Sub Label27_Click()</v>
      </c>
      <c r="C103" s="77">
        <f t="shared" si="1"/>
        <v>27</v>
      </c>
      <c r="F103" t="s">
        <v>229</v>
      </c>
    </row>
    <row r="104" spans="1:6" x14ac:dyDescent="0.25">
      <c r="A104" s="78" t="s">
        <v>202</v>
      </c>
      <c r="B104" s="72" t="str">
        <f>"Sheets("&amp;$B$1&amp;"couleur"&amp;$B$1&amp;").range("&amp;$B$1&amp;"D2"&amp;$B$1&amp;") = Label"&amp;C104&amp;".name"</f>
        <v>Sheets("couleur").range("D2") = Label27.name</v>
      </c>
      <c r="C104" s="77">
        <f t="shared" si="1"/>
        <v>27</v>
      </c>
      <c r="F104" t="s">
        <v>372</v>
      </c>
    </row>
    <row r="105" spans="1:6" x14ac:dyDescent="0.25">
      <c r="A105" s="78" t="s">
        <v>200</v>
      </c>
      <c r="B105" s="72" t="str">
        <f>A105</f>
        <v>Couleur.Show</v>
      </c>
      <c r="C105" s="77">
        <f t="shared" si="1"/>
        <v>27</v>
      </c>
      <c r="F105" t="s">
        <v>200</v>
      </c>
    </row>
    <row r="106" spans="1:6" x14ac:dyDescent="0.25">
      <c r="A106" s="79" t="s">
        <v>204</v>
      </c>
      <c r="B106" s="80" t="s">
        <v>204</v>
      </c>
      <c r="C106" s="77">
        <f t="shared" si="1"/>
        <v>27</v>
      </c>
      <c r="F106" t="s">
        <v>204</v>
      </c>
    </row>
    <row r="107" spans="1:6" x14ac:dyDescent="0.25">
      <c r="A107" s="76" t="s">
        <v>203</v>
      </c>
      <c r="B107" s="77" t="str">
        <f>"Private Sub Label"&amp;C107&amp;"_Click()"</f>
        <v>Private Sub Label28_Click()</v>
      </c>
      <c r="C107" s="77">
        <f t="shared" si="1"/>
        <v>28</v>
      </c>
      <c r="F107" t="s">
        <v>230</v>
      </c>
    </row>
    <row r="108" spans="1:6" x14ac:dyDescent="0.25">
      <c r="A108" s="78" t="s">
        <v>202</v>
      </c>
      <c r="B108" s="72" t="str">
        <f>"Sheets("&amp;$B$1&amp;"couleur"&amp;$B$1&amp;").range("&amp;$B$1&amp;"D2"&amp;$B$1&amp;") = Label"&amp;C108&amp;".name"</f>
        <v>Sheets("couleur").range("D2") = Label28.name</v>
      </c>
      <c r="C108" s="77">
        <f t="shared" si="1"/>
        <v>28</v>
      </c>
      <c r="F108" t="s">
        <v>373</v>
      </c>
    </row>
    <row r="109" spans="1:6" x14ac:dyDescent="0.25">
      <c r="A109" s="78" t="s">
        <v>200</v>
      </c>
      <c r="B109" s="72" t="str">
        <f>A109</f>
        <v>Couleur.Show</v>
      </c>
      <c r="C109" s="77">
        <f t="shared" si="1"/>
        <v>28</v>
      </c>
      <c r="F109" t="s">
        <v>200</v>
      </c>
    </row>
    <row r="110" spans="1:6" x14ac:dyDescent="0.25">
      <c r="A110" s="79" t="s">
        <v>204</v>
      </c>
      <c r="B110" s="80" t="s">
        <v>204</v>
      </c>
      <c r="C110" s="77">
        <f t="shared" si="1"/>
        <v>28</v>
      </c>
      <c r="F110" t="s">
        <v>204</v>
      </c>
    </row>
    <row r="111" spans="1:6" x14ac:dyDescent="0.25">
      <c r="A111" s="76" t="s">
        <v>203</v>
      </c>
      <c r="B111" s="77" t="str">
        <f>"Private Sub Label"&amp;C111&amp;"_Click()"</f>
        <v>Private Sub Label29_Click()</v>
      </c>
      <c r="C111" s="77">
        <f t="shared" si="1"/>
        <v>29</v>
      </c>
      <c r="F111" t="s">
        <v>231</v>
      </c>
    </row>
    <row r="112" spans="1:6" x14ac:dyDescent="0.25">
      <c r="A112" s="78" t="s">
        <v>202</v>
      </c>
      <c r="B112" s="72" t="str">
        <f>"Sheets("&amp;$B$1&amp;"couleur"&amp;$B$1&amp;").range("&amp;$B$1&amp;"D2"&amp;$B$1&amp;") = Label"&amp;C112&amp;".name"</f>
        <v>Sheets("couleur").range("D2") = Label29.name</v>
      </c>
      <c r="C112" s="77">
        <f t="shared" si="1"/>
        <v>29</v>
      </c>
      <c r="F112" t="s">
        <v>374</v>
      </c>
    </row>
    <row r="113" spans="1:6" x14ac:dyDescent="0.25">
      <c r="A113" s="78" t="s">
        <v>200</v>
      </c>
      <c r="B113" s="72" t="str">
        <f>A113</f>
        <v>Couleur.Show</v>
      </c>
      <c r="C113" s="77">
        <f t="shared" si="1"/>
        <v>29</v>
      </c>
      <c r="F113" t="s">
        <v>200</v>
      </c>
    </row>
    <row r="114" spans="1:6" x14ac:dyDescent="0.25">
      <c r="A114" s="79" t="s">
        <v>204</v>
      </c>
      <c r="B114" s="80" t="s">
        <v>204</v>
      </c>
      <c r="C114" s="77">
        <f t="shared" si="1"/>
        <v>29</v>
      </c>
      <c r="F114" t="s">
        <v>204</v>
      </c>
    </row>
    <row r="115" spans="1:6" x14ac:dyDescent="0.25">
      <c r="A115" s="76" t="s">
        <v>203</v>
      </c>
      <c r="B115" s="77" t="str">
        <f>"Private Sub Label"&amp;C115&amp;"_Click()"</f>
        <v>Private Sub Label30_Click()</v>
      </c>
      <c r="C115" s="77">
        <f t="shared" si="1"/>
        <v>30</v>
      </c>
      <c r="F115" t="s">
        <v>232</v>
      </c>
    </row>
    <row r="116" spans="1:6" x14ac:dyDescent="0.25">
      <c r="A116" s="78" t="s">
        <v>202</v>
      </c>
      <c r="B116" s="72" t="str">
        <f>"Sheets("&amp;$B$1&amp;"couleur"&amp;$B$1&amp;").range("&amp;$B$1&amp;"D2"&amp;$B$1&amp;") = Label"&amp;C116&amp;".name"</f>
        <v>Sheets("couleur").range("D2") = Label30.name</v>
      </c>
      <c r="C116" s="77">
        <f t="shared" si="1"/>
        <v>30</v>
      </c>
      <c r="F116" t="s">
        <v>375</v>
      </c>
    </row>
    <row r="117" spans="1:6" x14ac:dyDescent="0.25">
      <c r="A117" s="78" t="s">
        <v>200</v>
      </c>
      <c r="B117" s="72" t="str">
        <f>A117</f>
        <v>Couleur.Show</v>
      </c>
      <c r="C117" s="77">
        <f t="shared" si="1"/>
        <v>30</v>
      </c>
      <c r="F117" t="s">
        <v>200</v>
      </c>
    </row>
    <row r="118" spans="1:6" x14ac:dyDescent="0.25">
      <c r="A118" s="79" t="s">
        <v>204</v>
      </c>
      <c r="B118" s="80" t="s">
        <v>204</v>
      </c>
      <c r="C118" s="77">
        <f t="shared" si="1"/>
        <v>30</v>
      </c>
      <c r="F118" t="s">
        <v>204</v>
      </c>
    </row>
    <row r="119" spans="1:6" x14ac:dyDescent="0.25">
      <c r="A119" s="76" t="s">
        <v>203</v>
      </c>
      <c r="B119" s="77" t="str">
        <f>"Private Sub Label"&amp;C119&amp;"_Click()"</f>
        <v>Private Sub Label31_Click()</v>
      </c>
      <c r="C119" s="77">
        <f t="shared" si="1"/>
        <v>31</v>
      </c>
      <c r="F119" t="s">
        <v>233</v>
      </c>
    </row>
    <row r="120" spans="1:6" x14ac:dyDescent="0.25">
      <c r="A120" s="78" t="s">
        <v>202</v>
      </c>
      <c r="B120" s="72" t="str">
        <f>"Sheets("&amp;$B$1&amp;"couleur"&amp;$B$1&amp;").range("&amp;$B$1&amp;"D2"&amp;$B$1&amp;") = Label"&amp;C120&amp;".name"</f>
        <v>Sheets("couleur").range("D2") = Label31.name</v>
      </c>
      <c r="C120" s="77">
        <f t="shared" si="1"/>
        <v>31</v>
      </c>
      <c r="F120" t="s">
        <v>376</v>
      </c>
    </row>
    <row r="121" spans="1:6" x14ac:dyDescent="0.25">
      <c r="A121" s="78" t="s">
        <v>200</v>
      </c>
      <c r="B121" s="72" t="str">
        <f>A121</f>
        <v>Couleur.Show</v>
      </c>
      <c r="C121" s="77">
        <f t="shared" si="1"/>
        <v>31</v>
      </c>
      <c r="F121" t="s">
        <v>200</v>
      </c>
    </row>
    <row r="122" spans="1:6" x14ac:dyDescent="0.25">
      <c r="A122" s="79" t="s">
        <v>204</v>
      </c>
      <c r="B122" s="80" t="s">
        <v>204</v>
      </c>
      <c r="C122" s="77">
        <f t="shared" si="1"/>
        <v>31</v>
      </c>
      <c r="F122" t="s">
        <v>204</v>
      </c>
    </row>
    <row r="123" spans="1:6" x14ac:dyDescent="0.25">
      <c r="A123" s="76" t="s">
        <v>203</v>
      </c>
      <c r="B123" s="77" t="str">
        <f>"Private Sub Label"&amp;C123&amp;"_Click()"</f>
        <v>Private Sub Label32_Click()</v>
      </c>
      <c r="C123" s="77">
        <f t="shared" si="1"/>
        <v>32</v>
      </c>
      <c r="F123" t="s">
        <v>234</v>
      </c>
    </row>
    <row r="124" spans="1:6" x14ac:dyDescent="0.25">
      <c r="A124" s="78" t="s">
        <v>202</v>
      </c>
      <c r="B124" s="72" t="str">
        <f>"Sheets("&amp;$B$1&amp;"couleur"&amp;$B$1&amp;").range("&amp;$B$1&amp;"D2"&amp;$B$1&amp;") = Label"&amp;C124&amp;".name"</f>
        <v>Sheets("couleur").range("D2") = Label32.name</v>
      </c>
      <c r="C124" s="77">
        <f t="shared" si="1"/>
        <v>32</v>
      </c>
      <c r="F124" t="s">
        <v>377</v>
      </c>
    </row>
    <row r="125" spans="1:6" x14ac:dyDescent="0.25">
      <c r="A125" s="78" t="s">
        <v>200</v>
      </c>
      <c r="B125" s="72" t="str">
        <f>A125</f>
        <v>Couleur.Show</v>
      </c>
      <c r="C125" s="77">
        <f t="shared" si="1"/>
        <v>32</v>
      </c>
      <c r="F125" t="s">
        <v>200</v>
      </c>
    </row>
    <row r="126" spans="1:6" x14ac:dyDescent="0.25">
      <c r="A126" s="79" t="s">
        <v>204</v>
      </c>
      <c r="B126" s="80" t="s">
        <v>204</v>
      </c>
      <c r="C126" s="77">
        <f t="shared" si="1"/>
        <v>32</v>
      </c>
      <c r="F126" t="s">
        <v>204</v>
      </c>
    </row>
    <row r="127" spans="1:6" x14ac:dyDescent="0.25">
      <c r="A127" s="76" t="s">
        <v>203</v>
      </c>
      <c r="B127" s="77" t="str">
        <f>"Private Sub Label"&amp;C127&amp;"_Click()"</f>
        <v>Private Sub Label33_Click()</v>
      </c>
      <c r="C127" s="77">
        <f t="shared" si="1"/>
        <v>33</v>
      </c>
      <c r="F127" t="s">
        <v>235</v>
      </c>
    </row>
    <row r="128" spans="1:6" x14ac:dyDescent="0.25">
      <c r="A128" s="78" t="s">
        <v>202</v>
      </c>
      <c r="B128" s="72" t="str">
        <f>"Sheets("&amp;$B$1&amp;"couleur"&amp;$B$1&amp;").range("&amp;$B$1&amp;"D2"&amp;$B$1&amp;") = Label"&amp;C128&amp;".name"</f>
        <v>Sheets("couleur").range("D2") = Label33.name</v>
      </c>
      <c r="C128" s="77">
        <f t="shared" si="1"/>
        <v>33</v>
      </c>
      <c r="F128" t="s">
        <v>378</v>
      </c>
    </row>
    <row r="129" spans="1:6" x14ac:dyDescent="0.25">
      <c r="A129" s="78" t="s">
        <v>200</v>
      </c>
      <c r="B129" s="72" t="str">
        <f>A129</f>
        <v>Couleur.Show</v>
      </c>
      <c r="C129" s="77">
        <f t="shared" si="1"/>
        <v>33</v>
      </c>
      <c r="F129" t="s">
        <v>200</v>
      </c>
    </row>
    <row r="130" spans="1:6" x14ac:dyDescent="0.25">
      <c r="A130" s="79" t="s">
        <v>204</v>
      </c>
      <c r="B130" s="80" t="s">
        <v>204</v>
      </c>
      <c r="C130" s="77">
        <f t="shared" si="1"/>
        <v>33</v>
      </c>
      <c r="F130" t="s">
        <v>204</v>
      </c>
    </row>
    <row r="131" spans="1:6" x14ac:dyDescent="0.25">
      <c r="A131" s="76" t="s">
        <v>203</v>
      </c>
      <c r="B131" s="77" t="str">
        <f>"Private Sub Label"&amp;C131&amp;"_Click()"</f>
        <v>Private Sub Label34_Click()</v>
      </c>
      <c r="C131" s="77">
        <f t="shared" si="1"/>
        <v>34</v>
      </c>
      <c r="F131" t="s">
        <v>236</v>
      </c>
    </row>
    <row r="132" spans="1:6" x14ac:dyDescent="0.25">
      <c r="A132" s="78" t="s">
        <v>202</v>
      </c>
      <c r="B132" s="72" t="str">
        <f>"Sheets("&amp;$B$1&amp;"couleur"&amp;$B$1&amp;").range("&amp;$B$1&amp;"D2"&amp;$B$1&amp;") = Label"&amp;C132&amp;".name"</f>
        <v>Sheets("couleur").range("D2") = Label34.name</v>
      </c>
      <c r="C132" s="77">
        <f t="shared" si="1"/>
        <v>34</v>
      </c>
      <c r="F132" t="s">
        <v>379</v>
      </c>
    </row>
    <row r="133" spans="1:6" x14ac:dyDescent="0.25">
      <c r="A133" s="78" t="s">
        <v>200</v>
      </c>
      <c r="B133" s="72" t="str">
        <f>A133</f>
        <v>Couleur.Show</v>
      </c>
      <c r="C133" s="77">
        <f t="shared" si="1"/>
        <v>34</v>
      </c>
      <c r="F133" t="s">
        <v>200</v>
      </c>
    </row>
    <row r="134" spans="1:6" x14ac:dyDescent="0.25">
      <c r="A134" s="79" t="s">
        <v>204</v>
      </c>
      <c r="B134" s="80" t="s">
        <v>204</v>
      </c>
      <c r="C134" s="77">
        <f t="shared" si="1"/>
        <v>34</v>
      </c>
      <c r="F134" t="s">
        <v>204</v>
      </c>
    </row>
    <row r="135" spans="1:6" x14ac:dyDescent="0.25">
      <c r="A135" s="76" t="s">
        <v>203</v>
      </c>
      <c r="B135" s="77" t="str">
        <f>"Private Sub Label"&amp;C135&amp;"_Click()"</f>
        <v>Private Sub Label35_Click()</v>
      </c>
      <c r="C135" s="77">
        <f t="shared" si="1"/>
        <v>35</v>
      </c>
      <c r="F135" t="s">
        <v>237</v>
      </c>
    </row>
    <row r="136" spans="1:6" x14ac:dyDescent="0.25">
      <c r="A136" s="78" t="s">
        <v>202</v>
      </c>
      <c r="B136" s="72" t="str">
        <f>"Sheets("&amp;$B$1&amp;"couleur"&amp;$B$1&amp;").range("&amp;$B$1&amp;"D2"&amp;$B$1&amp;") = Label"&amp;C136&amp;".name"</f>
        <v>Sheets("couleur").range("D2") = Label35.name</v>
      </c>
      <c r="C136" s="77">
        <f t="shared" ref="C136:C199" si="2">C132+1</f>
        <v>35</v>
      </c>
      <c r="F136" t="s">
        <v>380</v>
      </c>
    </row>
    <row r="137" spans="1:6" x14ac:dyDescent="0.25">
      <c r="A137" s="78" t="s">
        <v>200</v>
      </c>
      <c r="B137" s="72" t="str">
        <f>A137</f>
        <v>Couleur.Show</v>
      </c>
      <c r="C137" s="77">
        <f t="shared" si="2"/>
        <v>35</v>
      </c>
      <c r="F137" t="s">
        <v>200</v>
      </c>
    </row>
    <row r="138" spans="1:6" x14ac:dyDescent="0.25">
      <c r="A138" s="79" t="s">
        <v>204</v>
      </c>
      <c r="B138" s="80" t="s">
        <v>204</v>
      </c>
      <c r="C138" s="77">
        <f t="shared" si="2"/>
        <v>35</v>
      </c>
      <c r="F138" t="s">
        <v>204</v>
      </c>
    </row>
    <row r="139" spans="1:6" x14ac:dyDescent="0.25">
      <c r="A139" s="76" t="s">
        <v>203</v>
      </c>
      <c r="B139" s="77" t="str">
        <f>"Private Sub Label"&amp;C139&amp;"_Click()"</f>
        <v>Private Sub Label36_Click()</v>
      </c>
      <c r="C139" s="77">
        <f t="shared" si="2"/>
        <v>36</v>
      </c>
      <c r="F139" t="s">
        <v>238</v>
      </c>
    </row>
    <row r="140" spans="1:6" x14ac:dyDescent="0.25">
      <c r="A140" s="78" t="s">
        <v>202</v>
      </c>
      <c r="B140" s="72" t="str">
        <f>"Sheets("&amp;$B$1&amp;"couleur"&amp;$B$1&amp;").range("&amp;$B$1&amp;"D2"&amp;$B$1&amp;") = Label"&amp;C140&amp;".name"</f>
        <v>Sheets("couleur").range("D2") = Label36.name</v>
      </c>
      <c r="C140" s="77">
        <f t="shared" si="2"/>
        <v>36</v>
      </c>
      <c r="F140" t="s">
        <v>381</v>
      </c>
    </row>
    <row r="141" spans="1:6" x14ac:dyDescent="0.25">
      <c r="A141" s="78" t="s">
        <v>200</v>
      </c>
      <c r="B141" s="72" t="str">
        <f>A141</f>
        <v>Couleur.Show</v>
      </c>
      <c r="C141" s="77">
        <f t="shared" si="2"/>
        <v>36</v>
      </c>
      <c r="F141" t="s">
        <v>200</v>
      </c>
    </row>
    <row r="142" spans="1:6" x14ac:dyDescent="0.25">
      <c r="A142" s="79" t="s">
        <v>204</v>
      </c>
      <c r="B142" s="80" t="s">
        <v>204</v>
      </c>
      <c r="C142" s="77">
        <f t="shared" si="2"/>
        <v>36</v>
      </c>
      <c r="F142" t="s">
        <v>204</v>
      </c>
    </row>
    <row r="143" spans="1:6" x14ac:dyDescent="0.25">
      <c r="A143" s="76" t="s">
        <v>203</v>
      </c>
      <c r="B143" s="77" t="str">
        <f>"Private Sub Label"&amp;C143&amp;"_Click()"</f>
        <v>Private Sub Label37_Click()</v>
      </c>
      <c r="C143" s="77">
        <f t="shared" si="2"/>
        <v>37</v>
      </c>
      <c r="F143" t="s">
        <v>239</v>
      </c>
    </row>
    <row r="144" spans="1:6" x14ac:dyDescent="0.25">
      <c r="A144" s="78" t="s">
        <v>202</v>
      </c>
      <c r="B144" s="72" t="str">
        <f>"Sheets("&amp;$B$1&amp;"couleur"&amp;$B$1&amp;").range("&amp;$B$1&amp;"D2"&amp;$B$1&amp;") = Label"&amp;C144&amp;".name"</f>
        <v>Sheets("couleur").range("D2") = Label37.name</v>
      </c>
      <c r="C144" s="77">
        <f t="shared" si="2"/>
        <v>37</v>
      </c>
      <c r="F144" t="s">
        <v>382</v>
      </c>
    </row>
    <row r="145" spans="1:6" x14ac:dyDescent="0.25">
      <c r="A145" s="78" t="s">
        <v>200</v>
      </c>
      <c r="B145" s="72" t="str">
        <f>A145</f>
        <v>Couleur.Show</v>
      </c>
      <c r="C145" s="77">
        <f t="shared" si="2"/>
        <v>37</v>
      </c>
      <c r="F145" t="s">
        <v>200</v>
      </c>
    </row>
    <row r="146" spans="1:6" x14ac:dyDescent="0.25">
      <c r="A146" s="79" t="s">
        <v>204</v>
      </c>
      <c r="B146" s="80" t="s">
        <v>204</v>
      </c>
      <c r="C146" s="77">
        <f t="shared" si="2"/>
        <v>37</v>
      </c>
      <c r="F146" t="s">
        <v>204</v>
      </c>
    </row>
    <row r="147" spans="1:6" x14ac:dyDescent="0.25">
      <c r="A147" s="76" t="s">
        <v>203</v>
      </c>
      <c r="B147" s="77" t="str">
        <f>"Private Sub Label"&amp;C147&amp;"_Click()"</f>
        <v>Private Sub Label38_Click()</v>
      </c>
      <c r="C147" s="77">
        <f t="shared" si="2"/>
        <v>38</v>
      </c>
      <c r="F147" t="s">
        <v>240</v>
      </c>
    </row>
    <row r="148" spans="1:6" x14ac:dyDescent="0.25">
      <c r="A148" s="78" t="s">
        <v>202</v>
      </c>
      <c r="B148" s="72" t="str">
        <f>"Sheets("&amp;$B$1&amp;"couleur"&amp;$B$1&amp;").range("&amp;$B$1&amp;"D2"&amp;$B$1&amp;") = Label"&amp;C148&amp;".name"</f>
        <v>Sheets("couleur").range("D2") = Label38.name</v>
      </c>
      <c r="C148" s="77">
        <f t="shared" si="2"/>
        <v>38</v>
      </c>
      <c r="F148" t="s">
        <v>383</v>
      </c>
    </row>
    <row r="149" spans="1:6" x14ac:dyDescent="0.25">
      <c r="A149" s="78" t="s">
        <v>200</v>
      </c>
      <c r="B149" s="72" t="str">
        <f>A149</f>
        <v>Couleur.Show</v>
      </c>
      <c r="C149" s="77">
        <f t="shared" si="2"/>
        <v>38</v>
      </c>
      <c r="F149" t="s">
        <v>200</v>
      </c>
    </row>
    <row r="150" spans="1:6" x14ac:dyDescent="0.25">
      <c r="A150" s="79" t="s">
        <v>204</v>
      </c>
      <c r="B150" s="80" t="s">
        <v>204</v>
      </c>
      <c r="C150" s="77">
        <f t="shared" si="2"/>
        <v>38</v>
      </c>
      <c r="F150" t="s">
        <v>204</v>
      </c>
    </row>
    <row r="151" spans="1:6" x14ac:dyDescent="0.25">
      <c r="A151" s="76" t="s">
        <v>203</v>
      </c>
      <c r="B151" s="77" t="str">
        <f>"Private Sub Label"&amp;C151&amp;"_Click()"</f>
        <v>Private Sub Label39_Click()</v>
      </c>
      <c r="C151" s="77">
        <f t="shared" si="2"/>
        <v>39</v>
      </c>
      <c r="F151" t="s">
        <v>241</v>
      </c>
    </row>
    <row r="152" spans="1:6" x14ac:dyDescent="0.25">
      <c r="A152" s="78" t="s">
        <v>202</v>
      </c>
      <c r="B152" s="72" t="str">
        <f>"Sheets("&amp;$B$1&amp;"couleur"&amp;$B$1&amp;").range("&amp;$B$1&amp;"D2"&amp;$B$1&amp;") = Label"&amp;C152&amp;".name"</f>
        <v>Sheets("couleur").range("D2") = Label39.name</v>
      </c>
      <c r="C152" s="77">
        <f t="shared" si="2"/>
        <v>39</v>
      </c>
      <c r="F152" t="s">
        <v>384</v>
      </c>
    </row>
    <row r="153" spans="1:6" x14ac:dyDescent="0.25">
      <c r="A153" s="78" t="s">
        <v>200</v>
      </c>
      <c r="B153" s="72" t="str">
        <f>A153</f>
        <v>Couleur.Show</v>
      </c>
      <c r="C153" s="77">
        <f t="shared" si="2"/>
        <v>39</v>
      </c>
      <c r="F153" t="s">
        <v>200</v>
      </c>
    </row>
    <row r="154" spans="1:6" x14ac:dyDescent="0.25">
      <c r="A154" s="79" t="s">
        <v>204</v>
      </c>
      <c r="B154" s="80" t="s">
        <v>204</v>
      </c>
      <c r="C154" s="77">
        <f t="shared" si="2"/>
        <v>39</v>
      </c>
      <c r="F154" t="s">
        <v>204</v>
      </c>
    </row>
    <row r="155" spans="1:6" x14ac:dyDescent="0.25">
      <c r="A155" s="76" t="s">
        <v>203</v>
      </c>
      <c r="B155" s="77" t="str">
        <f>"Private Sub Label"&amp;C155&amp;"_Click()"</f>
        <v>Private Sub Label40_Click()</v>
      </c>
      <c r="C155" s="77">
        <f t="shared" si="2"/>
        <v>40</v>
      </c>
      <c r="F155" t="s">
        <v>242</v>
      </c>
    </row>
    <row r="156" spans="1:6" x14ac:dyDescent="0.25">
      <c r="A156" s="78" t="s">
        <v>202</v>
      </c>
      <c r="B156" s="72" t="str">
        <f>"Sheets("&amp;$B$1&amp;"couleur"&amp;$B$1&amp;").range("&amp;$B$1&amp;"D2"&amp;$B$1&amp;") = Label"&amp;C156&amp;".name"</f>
        <v>Sheets("couleur").range("D2") = Label40.name</v>
      </c>
      <c r="C156" s="77">
        <f t="shared" si="2"/>
        <v>40</v>
      </c>
      <c r="F156" t="s">
        <v>385</v>
      </c>
    </row>
    <row r="157" spans="1:6" x14ac:dyDescent="0.25">
      <c r="A157" s="78" t="s">
        <v>200</v>
      </c>
      <c r="B157" s="72" t="str">
        <f>A157</f>
        <v>Couleur.Show</v>
      </c>
      <c r="C157" s="77">
        <f t="shared" si="2"/>
        <v>40</v>
      </c>
      <c r="F157" t="s">
        <v>200</v>
      </c>
    </row>
    <row r="158" spans="1:6" x14ac:dyDescent="0.25">
      <c r="A158" s="79" t="s">
        <v>204</v>
      </c>
      <c r="B158" s="80" t="s">
        <v>204</v>
      </c>
      <c r="C158" s="77">
        <f t="shared" si="2"/>
        <v>40</v>
      </c>
      <c r="F158" t="s">
        <v>204</v>
      </c>
    </row>
    <row r="159" spans="1:6" x14ac:dyDescent="0.25">
      <c r="A159" s="76" t="s">
        <v>203</v>
      </c>
      <c r="B159" s="77" t="str">
        <f>"Private Sub Label"&amp;C159&amp;"_Click()"</f>
        <v>Private Sub Label41_Click()</v>
      </c>
      <c r="C159" s="77">
        <f t="shared" si="2"/>
        <v>41</v>
      </c>
      <c r="F159" t="s">
        <v>243</v>
      </c>
    </row>
    <row r="160" spans="1:6" x14ac:dyDescent="0.25">
      <c r="A160" s="78" t="s">
        <v>202</v>
      </c>
      <c r="B160" s="72" t="str">
        <f>"Sheets("&amp;$B$1&amp;"couleur"&amp;$B$1&amp;").range("&amp;$B$1&amp;"D2"&amp;$B$1&amp;") = Label"&amp;C160&amp;".name"</f>
        <v>Sheets("couleur").range("D2") = Label41.name</v>
      </c>
      <c r="C160" s="77">
        <f t="shared" si="2"/>
        <v>41</v>
      </c>
      <c r="F160" t="s">
        <v>386</v>
      </c>
    </row>
    <row r="161" spans="1:6" x14ac:dyDescent="0.25">
      <c r="A161" s="78" t="s">
        <v>200</v>
      </c>
      <c r="B161" s="72" t="str">
        <f>A161</f>
        <v>Couleur.Show</v>
      </c>
      <c r="C161" s="77">
        <f t="shared" si="2"/>
        <v>41</v>
      </c>
      <c r="F161" t="s">
        <v>200</v>
      </c>
    </row>
    <row r="162" spans="1:6" x14ac:dyDescent="0.25">
      <c r="A162" s="79" t="s">
        <v>204</v>
      </c>
      <c r="B162" s="80" t="s">
        <v>204</v>
      </c>
      <c r="C162" s="77">
        <f t="shared" si="2"/>
        <v>41</v>
      </c>
      <c r="F162" t="s">
        <v>204</v>
      </c>
    </row>
    <row r="163" spans="1:6" x14ac:dyDescent="0.25">
      <c r="A163" s="76" t="s">
        <v>203</v>
      </c>
      <c r="B163" s="77" t="str">
        <f>"Private Sub Label"&amp;C163&amp;"_Click()"</f>
        <v>Private Sub Label42_Click()</v>
      </c>
      <c r="C163" s="77">
        <f t="shared" si="2"/>
        <v>42</v>
      </c>
      <c r="F163" t="s">
        <v>244</v>
      </c>
    </row>
    <row r="164" spans="1:6" x14ac:dyDescent="0.25">
      <c r="A164" s="78" t="s">
        <v>202</v>
      </c>
      <c r="B164" s="72" t="str">
        <f>"Sheets("&amp;$B$1&amp;"couleur"&amp;$B$1&amp;").range("&amp;$B$1&amp;"D2"&amp;$B$1&amp;") = Label"&amp;C164&amp;".name"</f>
        <v>Sheets("couleur").range("D2") = Label42.name</v>
      </c>
      <c r="C164" s="77">
        <f t="shared" si="2"/>
        <v>42</v>
      </c>
      <c r="F164" t="s">
        <v>387</v>
      </c>
    </row>
    <row r="165" spans="1:6" x14ac:dyDescent="0.25">
      <c r="A165" s="78" t="s">
        <v>200</v>
      </c>
      <c r="B165" s="72" t="str">
        <f>A165</f>
        <v>Couleur.Show</v>
      </c>
      <c r="C165" s="77">
        <f t="shared" si="2"/>
        <v>42</v>
      </c>
      <c r="F165" t="s">
        <v>200</v>
      </c>
    </row>
    <row r="166" spans="1:6" x14ac:dyDescent="0.25">
      <c r="A166" s="79" t="s">
        <v>204</v>
      </c>
      <c r="B166" s="80" t="s">
        <v>204</v>
      </c>
      <c r="C166" s="77">
        <f t="shared" si="2"/>
        <v>42</v>
      </c>
      <c r="F166" t="s">
        <v>204</v>
      </c>
    </row>
    <row r="167" spans="1:6" x14ac:dyDescent="0.25">
      <c r="A167" s="76" t="s">
        <v>203</v>
      </c>
      <c r="B167" s="77" t="str">
        <f>"Private Sub Label"&amp;C167&amp;"_Click()"</f>
        <v>Private Sub Label43_Click()</v>
      </c>
      <c r="C167" s="77">
        <f t="shared" si="2"/>
        <v>43</v>
      </c>
      <c r="F167" t="s">
        <v>245</v>
      </c>
    </row>
    <row r="168" spans="1:6" x14ac:dyDescent="0.25">
      <c r="A168" s="78" t="s">
        <v>202</v>
      </c>
      <c r="B168" s="72" t="str">
        <f>"Sheets("&amp;$B$1&amp;"couleur"&amp;$B$1&amp;").range("&amp;$B$1&amp;"D2"&amp;$B$1&amp;") = Label"&amp;C168&amp;".name"</f>
        <v>Sheets("couleur").range("D2") = Label43.name</v>
      </c>
      <c r="C168" s="77">
        <f t="shared" si="2"/>
        <v>43</v>
      </c>
      <c r="F168" t="s">
        <v>388</v>
      </c>
    </row>
    <row r="169" spans="1:6" x14ac:dyDescent="0.25">
      <c r="A169" s="78" t="s">
        <v>200</v>
      </c>
      <c r="B169" s="72" t="str">
        <f>A169</f>
        <v>Couleur.Show</v>
      </c>
      <c r="C169" s="77">
        <f t="shared" si="2"/>
        <v>43</v>
      </c>
      <c r="F169" t="s">
        <v>200</v>
      </c>
    </row>
    <row r="170" spans="1:6" x14ac:dyDescent="0.25">
      <c r="A170" s="79" t="s">
        <v>204</v>
      </c>
      <c r="B170" s="80" t="s">
        <v>204</v>
      </c>
      <c r="C170" s="77">
        <f t="shared" si="2"/>
        <v>43</v>
      </c>
      <c r="F170" t="s">
        <v>204</v>
      </c>
    </row>
    <row r="171" spans="1:6" x14ac:dyDescent="0.25">
      <c r="A171" s="76" t="s">
        <v>203</v>
      </c>
      <c r="B171" s="77" t="str">
        <f>"Private Sub Label"&amp;C171&amp;"_Click()"</f>
        <v>Private Sub Label44_Click()</v>
      </c>
      <c r="C171" s="77">
        <f t="shared" si="2"/>
        <v>44</v>
      </c>
      <c r="F171" t="s">
        <v>246</v>
      </c>
    </row>
    <row r="172" spans="1:6" x14ac:dyDescent="0.25">
      <c r="A172" s="78" t="s">
        <v>202</v>
      </c>
      <c r="B172" s="72" t="str">
        <f>"Sheets("&amp;$B$1&amp;"couleur"&amp;$B$1&amp;").range("&amp;$B$1&amp;"D2"&amp;$B$1&amp;") = Label"&amp;C172&amp;".name"</f>
        <v>Sheets("couleur").range("D2") = Label44.name</v>
      </c>
      <c r="C172" s="77">
        <f t="shared" si="2"/>
        <v>44</v>
      </c>
      <c r="F172" t="s">
        <v>389</v>
      </c>
    </row>
    <row r="173" spans="1:6" x14ac:dyDescent="0.25">
      <c r="A173" s="78" t="s">
        <v>200</v>
      </c>
      <c r="B173" s="72" t="str">
        <f>A173</f>
        <v>Couleur.Show</v>
      </c>
      <c r="C173" s="77">
        <f t="shared" si="2"/>
        <v>44</v>
      </c>
      <c r="F173" t="s">
        <v>200</v>
      </c>
    </row>
    <row r="174" spans="1:6" x14ac:dyDescent="0.25">
      <c r="A174" s="79" t="s">
        <v>204</v>
      </c>
      <c r="B174" s="80" t="s">
        <v>204</v>
      </c>
      <c r="C174" s="77">
        <f t="shared" si="2"/>
        <v>44</v>
      </c>
      <c r="F174" t="s">
        <v>204</v>
      </c>
    </row>
    <row r="175" spans="1:6" x14ac:dyDescent="0.25">
      <c r="A175" s="76" t="s">
        <v>203</v>
      </c>
      <c r="B175" s="77" t="str">
        <f>"Private Sub Label"&amp;C175&amp;"_Click()"</f>
        <v>Private Sub Label45_Click()</v>
      </c>
      <c r="C175" s="77">
        <f t="shared" si="2"/>
        <v>45</v>
      </c>
      <c r="F175" t="s">
        <v>247</v>
      </c>
    </row>
    <row r="176" spans="1:6" x14ac:dyDescent="0.25">
      <c r="A176" s="78" t="s">
        <v>202</v>
      </c>
      <c r="B176" s="72" t="str">
        <f>"Sheets("&amp;$B$1&amp;"couleur"&amp;$B$1&amp;").range("&amp;$B$1&amp;"D2"&amp;$B$1&amp;") = Label"&amp;C176&amp;".name"</f>
        <v>Sheets("couleur").range("D2") = Label45.name</v>
      </c>
      <c r="C176" s="77">
        <f t="shared" si="2"/>
        <v>45</v>
      </c>
      <c r="F176" t="s">
        <v>390</v>
      </c>
    </row>
    <row r="177" spans="1:6" x14ac:dyDescent="0.25">
      <c r="A177" s="78" t="s">
        <v>200</v>
      </c>
      <c r="B177" s="72" t="str">
        <f>A177</f>
        <v>Couleur.Show</v>
      </c>
      <c r="C177" s="77">
        <f t="shared" si="2"/>
        <v>45</v>
      </c>
      <c r="F177" t="s">
        <v>200</v>
      </c>
    </row>
    <row r="178" spans="1:6" x14ac:dyDescent="0.25">
      <c r="A178" s="79" t="s">
        <v>204</v>
      </c>
      <c r="B178" s="80" t="s">
        <v>204</v>
      </c>
      <c r="C178" s="77">
        <f t="shared" si="2"/>
        <v>45</v>
      </c>
      <c r="F178" t="s">
        <v>204</v>
      </c>
    </row>
    <row r="179" spans="1:6" x14ac:dyDescent="0.25">
      <c r="A179" s="76" t="s">
        <v>203</v>
      </c>
      <c r="B179" s="77" t="str">
        <f>"Private Sub Label"&amp;C179&amp;"_Click()"</f>
        <v>Private Sub Label46_Click()</v>
      </c>
      <c r="C179" s="77">
        <f t="shared" si="2"/>
        <v>46</v>
      </c>
      <c r="F179" t="s">
        <v>248</v>
      </c>
    </row>
    <row r="180" spans="1:6" x14ac:dyDescent="0.25">
      <c r="A180" s="78" t="s">
        <v>202</v>
      </c>
      <c r="B180" s="72" t="str">
        <f>"Sheets("&amp;$B$1&amp;"couleur"&amp;$B$1&amp;").range("&amp;$B$1&amp;"D2"&amp;$B$1&amp;") = Label"&amp;C180&amp;".name"</f>
        <v>Sheets("couleur").range("D2") = Label46.name</v>
      </c>
      <c r="C180" s="77">
        <f t="shared" si="2"/>
        <v>46</v>
      </c>
      <c r="F180" t="s">
        <v>391</v>
      </c>
    </row>
    <row r="181" spans="1:6" x14ac:dyDescent="0.25">
      <c r="A181" s="78" t="s">
        <v>200</v>
      </c>
      <c r="B181" s="72" t="str">
        <f>A181</f>
        <v>Couleur.Show</v>
      </c>
      <c r="C181" s="77">
        <f t="shared" si="2"/>
        <v>46</v>
      </c>
      <c r="F181" t="s">
        <v>200</v>
      </c>
    </row>
    <row r="182" spans="1:6" x14ac:dyDescent="0.25">
      <c r="A182" s="79" t="s">
        <v>204</v>
      </c>
      <c r="B182" s="80" t="s">
        <v>204</v>
      </c>
      <c r="C182" s="77">
        <f t="shared" si="2"/>
        <v>46</v>
      </c>
      <c r="F182" t="s">
        <v>204</v>
      </c>
    </row>
    <row r="183" spans="1:6" x14ac:dyDescent="0.25">
      <c r="A183" s="76" t="s">
        <v>203</v>
      </c>
      <c r="B183" s="77" t="str">
        <f>"Private Sub Label"&amp;C183&amp;"_Click()"</f>
        <v>Private Sub Label47_Click()</v>
      </c>
      <c r="C183" s="77">
        <f t="shared" si="2"/>
        <v>47</v>
      </c>
      <c r="F183" t="s">
        <v>249</v>
      </c>
    </row>
    <row r="184" spans="1:6" x14ac:dyDescent="0.25">
      <c r="A184" s="78" t="s">
        <v>202</v>
      </c>
      <c r="B184" s="72" t="str">
        <f>"Sheets("&amp;$B$1&amp;"couleur"&amp;$B$1&amp;").range("&amp;$B$1&amp;"D2"&amp;$B$1&amp;") = Label"&amp;C184&amp;".name"</f>
        <v>Sheets("couleur").range("D2") = Label47.name</v>
      </c>
      <c r="C184" s="77">
        <f t="shared" si="2"/>
        <v>47</v>
      </c>
      <c r="F184" t="s">
        <v>392</v>
      </c>
    </row>
    <row r="185" spans="1:6" x14ac:dyDescent="0.25">
      <c r="A185" s="78" t="s">
        <v>200</v>
      </c>
      <c r="B185" s="72" t="str">
        <f>A185</f>
        <v>Couleur.Show</v>
      </c>
      <c r="C185" s="77">
        <f t="shared" si="2"/>
        <v>47</v>
      </c>
      <c r="F185" t="s">
        <v>200</v>
      </c>
    </row>
    <row r="186" spans="1:6" x14ac:dyDescent="0.25">
      <c r="A186" s="79" t="s">
        <v>204</v>
      </c>
      <c r="B186" s="80" t="s">
        <v>204</v>
      </c>
      <c r="C186" s="77">
        <f t="shared" si="2"/>
        <v>47</v>
      </c>
      <c r="F186" t="s">
        <v>204</v>
      </c>
    </row>
    <row r="187" spans="1:6" x14ac:dyDescent="0.25">
      <c r="A187" s="76" t="s">
        <v>203</v>
      </c>
      <c r="B187" s="77" t="str">
        <f>"Private Sub Label"&amp;C187&amp;"_Click()"</f>
        <v>Private Sub Label48_Click()</v>
      </c>
      <c r="C187" s="77">
        <f t="shared" si="2"/>
        <v>48</v>
      </c>
      <c r="F187" t="s">
        <v>250</v>
      </c>
    </row>
    <row r="188" spans="1:6" x14ac:dyDescent="0.25">
      <c r="A188" s="78" t="s">
        <v>202</v>
      </c>
      <c r="B188" s="72" t="str">
        <f>"Sheets("&amp;$B$1&amp;"couleur"&amp;$B$1&amp;").range("&amp;$B$1&amp;"D2"&amp;$B$1&amp;") = Label"&amp;C188&amp;".name"</f>
        <v>Sheets("couleur").range("D2") = Label48.name</v>
      </c>
      <c r="C188" s="77">
        <f t="shared" si="2"/>
        <v>48</v>
      </c>
      <c r="F188" t="s">
        <v>393</v>
      </c>
    </row>
    <row r="189" spans="1:6" x14ac:dyDescent="0.25">
      <c r="A189" s="78" t="s">
        <v>200</v>
      </c>
      <c r="B189" s="72" t="str">
        <f>A189</f>
        <v>Couleur.Show</v>
      </c>
      <c r="C189" s="77">
        <f t="shared" si="2"/>
        <v>48</v>
      </c>
      <c r="F189" t="s">
        <v>200</v>
      </c>
    </row>
    <row r="190" spans="1:6" x14ac:dyDescent="0.25">
      <c r="A190" s="79" t="s">
        <v>204</v>
      </c>
      <c r="B190" s="80" t="s">
        <v>204</v>
      </c>
      <c r="C190" s="77">
        <f t="shared" si="2"/>
        <v>48</v>
      </c>
      <c r="F190" t="s">
        <v>204</v>
      </c>
    </row>
    <row r="191" spans="1:6" x14ac:dyDescent="0.25">
      <c r="A191" s="76" t="s">
        <v>203</v>
      </c>
      <c r="B191" s="77" t="str">
        <f>"Private Sub Label"&amp;C191&amp;"_Click()"</f>
        <v>Private Sub Label49_Click()</v>
      </c>
      <c r="C191" s="77">
        <f t="shared" si="2"/>
        <v>49</v>
      </c>
      <c r="F191" t="s">
        <v>251</v>
      </c>
    </row>
    <row r="192" spans="1:6" x14ac:dyDescent="0.25">
      <c r="A192" s="78" t="s">
        <v>202</v>
      </c>
      <c r="B192" s="72" t="str">
        <f>"Sheets("&amp;$B$1&amp;"couleur"&amp;$B$1&amp;").range("&amp;$B$1&amp;"D2"&amp;$B$1&amp;") = Label"&amp;C192&amp;".name"</f>
        <v>Sheets("couleur").range("D2") = Label49.name</v>
      </c>
      <c r="C192" s="77">
        <f t="shared" si="2"/>
        <v>49</v>
      </c>
      <c r="F192" t="s">
        <v>394</v>
      </c>
    </row>
    <row r="193" spans="1:6" x14ac:dyDescent="0.25">
      <c r="A193" s="78" t="s">
        <v>200</v>
      </c>
      <c r="B193" s="72" t="str">
        <f>A193</f>
        <v>Couleur.Show</v>
      </c>
      <c r="C193" s="77">
        <f t="shared" si="2"/>
        <v>49</v>
      </c>
      <c r="F193" t="s">
        <v>200</v>
      </c>
    </row>
    <row r="194" spans="1:6" x14ac:dyDescent="0.25">
      <c r="A194" s="79" t="s">
        <v>204</v>
      </c>
      <c r="B194" s="80" t="s">
        <v>204</v>
      </c>
      <c r="C194" s="77">
        <f t="shared" si="2"/>
        <v>49</v>
      </c>
      <c r="F194" t="s">
        <v>204</v>
      </c>
    </row>
    <row r="195" spans="1:6" x14ac:dyDescent="0.25">
      <c r="A195" s="76" t="s">
        <v>203</v>
      </c>
      <c r="B195" s="77" t="str">
        <f>"Private Sub Label"&amp;C195&amp;"_Click()"</f>
        <v>Private Sub Label50_Click()</v>
      </c>
      <c r="C195" s="77">
        <f t="shared" si="2"/>
        <v>50</v>
      </c>
      <c r="F195" t="s">
        <v>252</v>
      </c>
    </row>
    <row r="196" spans="1:6" x14ac:dyDescent="0.25">
      <c r="A196" s="78" t="s">
        <v>202</v>
      </c>
      <c r="B196" s="72" t="str">
        <f>"Sheets("&amp;$B$1&amp;"couleur"&amp;$B$1&amp;").range("&amp;$B$1&amp;"D2"&amp;$B$1&amp;") = Label"&amp;C196&amp;".name"</f>
        <v>Sheets("couleur").range("D2") = Label50.name</v>
      </c>
      <c r="C196" s="77">
        <f t="shared" si="2"/>
        <v>50</v>
      </c>
      <c r="F196" t="s">
        <v>395</v>
      </c>
    </row>
    <row r="197" spans="1:6" x14ac:dyDescent="0.25">
      <c r="A197" s="78" t="s">
        <v>200</v>
      </c>
      <c r="B197" s="72" t="str">
        <f>A197</f>
        <v>Couleur.Show</v>
      </c>
      <c r="C197" s="77">
        <f t="shared" si="2"/>
        <v>50</v>
      </c>
      <c r="F197" t="s">
        <v>200</v>
      </c>
    </row>
    <row r="198" spans="1:6" x14ac:dyDescent="0.25">
      <c r="A198" s="79" t="s">
        <v>204</v>
      </c>
      <c r="B198" s="80" t="s">
        <v>204</v>
      </c>
      <c r="C198" s="77">
        <f t="shared" si="2"/>
        <v>50</v>
      </c>
      <c r="F198" t="s">
        <v>204</v>
      </c>
    </row>
    <row r="199" spans="1:6" x14ac:dyDescent="0.25">
      <c r="A199" s="76" t="s">
        <v>203</v>
      </c>
      <c r="B199" s="77" t="str">
        <f>"Private Sub Label"&amp;C199&amp;"_Click()"</f>
        <v>Private Sub Label51_Click()</v>
      </c>
      <c r="C199" s="77">
        <f t="shared" si="2"/>
        <v>51</v>
      </c>
      <c r="F199" t="s">
        <v>253</v>
      </c>
    </row>
    <row r="200" spans="1:6" x14ac:dyDescent="0.25">
      <c r="A200" s="78" t="s">
        <v>202</v>
      </c>
      <c r="B200" s="72" t="str">
        <f>"Sheets("&amp;$B$1&amp;"couleur"&amp;$B$1&amp;").range("&amp;$B$1&amp;"D2"&amp;$B$1&amp;") = Label"&amp;C200&amp;".name"</f>
        <v>Sheets("couleur").range("D2") = Label51.name</v>
      </c>
      <c r="C200" s="77">
        <f t="shared" ref="C200:C263" si="3">C196+1</f>
        <v>51</v>
      </c>
      <c r="F200" t="s">
        <v>396</v>
      </c>
    </row>
    <row r="201" spans="1:6" x14ac:dyDescent="0.25">
      <c r="A201" s="78" t="s">
        <v>200</v>
      </c>
      <c r="B201" s="72" t="str">
        <f>A201</f>
        <v>Couleur.Show</v>
      </c>
      <c r="C201" s="77">
        <f t="shared" si="3"/>
        <v>51</v>
      </c>
      <c r="F201" t="s">
        <v>200</v>
      </c>
    </row>
    <row r="202" spans="1:6" x14ac:dyDescent="0.25">
      <c r="A202" s="79" t="s">
        <v>204</v>
      </c>
      <c r="B202" s="80" t="s">
        <v>204</v>
      </c>
      <c r="C202" s="77">
        <f t="shared" si="3"/>
        <v>51</v>
      </c>
      <c r="F202" t="s">
        <v>204</v>
      </c>
    </row>
    <row r="203" spans="1:6" x14ac:dyDescent="0.25">
      <c r="A203" s="76" t="s">
        <v>203</v>
      </c>
      <c r="B203" s="77" t="str">
        <f>"Private Sub Label"&amp;C203&amp;"_Click()"</f>
        <v>Private Sub Label52_Click()</v>
      </c>
      <c r="C203" s="77">
        <f t="shared" si="3"/>
        <v>52</v>
      </c>
      <c r="F203" t="s">
        <v>254</v>
      </c>
    </row>
    <row r="204" spans="1:6" x14ac:dyDescent="0.25">
      <c r="A204" s="78" t="s">
        <v>202</v>
      </c>
      <c r="B204" s="72" t="str">
        <f>"Sheets("&amp;$B$1&amp;"couleur"&amp;$B$1&amp;").range("&amp;$B$1&amp;"D2"&amp;$B$1&amp;") = Label"&amp;C204&amp;".name"</f>
        <v>Sheets("couleur").range("D2") = Label52.name</v>
      </c>
      <c r="C204" s="77">
        <f t="shared" si="3"/>
        <v>52</v>
      </c>
      <c r="F204" t="s">
        <v>397</v>
      </c>
    </row>
    <row r="205" spans="1:6" x14ac:dyDescent="0.25">
      <c r="A205" s="78" t="s">
        <v>200</v>
      </c>
      <c r="B205" s="72" t="str">
        <f>A205</f>
        <v>Couleur.Show</v>
      </c>
      <c r="C205" s="77">
        <f t="shared" si="3"/>
        <v>52</v>
      </c>
      <c r="F205" t="s">
        <v>200</v>
      </c>
    </row>
    <row r="206" spans="1:6" x14ac:dyDescent="0.25">
      <c r="A206" s="79" t="s">
        <v>204</v>
      </c>
      <c r="B206" s="80" t="s">
        <v>204</v>
      </c>
      <c r="C206" s="77">
        <f t="shared" si="3"/>
        <v>52</v>
      </c>
      <c r="F206" t="s">
        <v>204</v>
      </c>
    </row>
    <row r="207" spans="1:6" x14ac:dyDescent="0.25">
      <c r="A207" s="76" t="s">
        <v>203</v>
      </c>
      <c r="B207" s="77" t="str">
        <f>"Private Sub Label"&amp;C207&amp;"_Click()"</f>
        <v>Private Sub Label53_Click()</v>
      </c>
      <c r="C207" s="77">
        <f t="shared" si="3"/>
        <v>53</v>
      </c>
      <c r="F207" t="s">
        <v>255</v>
      </c>
    </row>
    <row r="208" spans="1:6" x14ac:dyDescent="0.25">
      <c r="A208" s="78" t="s">
        <v>202</v>
      </c>
      <c r="B208" s="72" t="str">
        <f>"Sheets("&amp;$B$1&amp;"couleur"&amp;$B$1&amp;").range("&amp;$B$1&amp;"D2"&amp;$B$1&amp;") = Label"&amp;C208&amp;".name"</f>
        <v>Sheets("couleur").range("D2") = Label53.name</v>
      </c>
      <c r="C208" s="77">
        <f t="shared" si="3"/>
        <v>53</v>
      </c>
      <c r="F208" t="s">
        <v>398</v>
      </c>
    </row>
    <row r="209" spans="1:6" x14ac:dyDescent="0.25">
      <c r="A209" s="78" t="s">
        <v>200</v>
      </c>
      <c r="B209" s="72" t="str">
        <f>A209</f>
        <v>Couleur.Show</v>
      </c>
      <c r="C209" s="77">
        <f t="shared" si="3"/>
        <v>53</v>
      </c>
      <c r="F209" t="s">
        <v>200</v>
      </c>
    </row>
    <row r="210" spans="1:6" x14ac:dyDescent="0.25">
      <c r="A210" s="79" t="s">
        <v>204</v>
      </c>
      <c r="B210" s="80" t="s">
        <v>204</v>
      </c>
      <c r="C210" s="77">
        <f t="shared" si="3"/>
        <v>53</v>
      </c>
      <c r="F210" t="s">
        <v>204</v>
      </c>
    </row>
    <row r="211" spans="1:6" x14ac:dyDescent="0.25">
      <c r="A211" s="76" t="s">
        <v>203</v>
      </c>
      <c r="B211" s="77" t="str">
        <f>"Private Sub Label"&amp;C211&amp;"_Click()"</f>
        <v>Private Sub Label54_Click()</v>
      </c>
      <c r="C211" s="77">
        <f t="shared" si="3"/>
        <v>54</v>
      </c>
      <c r="F211" t="s">
        <v>256</v>
      </c>
    </row>
    <row r="212" spans="1:6" x14ac:dyDescent="0.25">
      <c r="A212" s="78" t="s">
        <v>202</v>
      </c>
      <c r="B212" s="72" t="str">
        <f>"Sheets("&amp;$B$1&amp;"couleur"&amp;$B$1&amp;").range("&amp;$B$1&amp;"D2"&amp;$B$1&amp;") = Label"&amp;C212&amp;".name"</f>
        <v>Sheets("couleur").range("D2") = Label54.name</v>
      </c>
      <c r="C212" s="77">
        <f t="shared" si="3"/>
        <v>54</v>
      </c>
      <c r="F212" t="s">
        <v>399</v>
      </c>
    </row>
    <row r="213" spans="1:6" x14ac:dyDescent="0.25">
      <c r="A213" s="78" t="s">
        <v>200</v>
      </c>
      <c r="B213" s="72" t="str">
        <f>A213</f>
        <v>Couleur.Show</v>
      </c>
      <c r="C213" s="77">
        <f t="shared" si="3"/>
        <v>54</v>
      </c>
      <c r="F213" t="s">
        <v>200</v>
      </c>
    </row>
    <row r="214" spans="1:6" x14ac:dyDescent="0.25">
      <c r="A214" s="79" t="s">
        <v>204</v>
      </c>
      <c r="B214" s="80" t="s">
        <v>204</v>
      </c>
      <c r="C214" s="77">
        <f t="shared" si="3"/>
        <v>54</v>
      </c>
      <c r="F214" t="s">
        <v>204</v>
      </c>
    </row>
    <row r="215" spans="1:6" x14ac:dyDescent="0.25">
      <c r="A215" s="76" t="s">
        <v>203</v>
      </c>
      <c r="B215" s="77" t="str">
        <f>"Private Sub Label"&amp;C215&amp;"_Click()"</f>
        <v>Private Sub Label55_Click()</v>
      </c>
      <c r="C215" s="77">
        <f t="shared" si="3"/>
        <v>55</v>
      </c>
      <c r="F215" t="s">
        <v>257</v>
      </c>
    </row>
    <row r="216" spans="1:6" x14ac:dyDescent="0.25">
      <c r="A216" s="78" t="s">
        <v>202</v>
      </c>
      <c r="B216" s="72" t="str">
        <f>"Sheets("&amp;$B$1&amp;"couleur"&amp;$B$1&amp;").range("&amp;$B$1&amp;"D2"&amp;$B$1&amp;") = Label"&amp;C216&amp;".name"</f>
        <v>Sheets("couleur").range("D2") = Label55.name</v>
      </c>
      <c r="C216" s="77">
        <f t="shared" si="3"/>
        <v>55</v>
      </c>
      <c r="F216" t="s">
        <v>400</v>
      </c>
    </row>
    <row r="217" spans="1:6" x14ac:dyDescent="0.25">
      <c r="A217" s="78" t="s">
        <v>200</v>
      </c>
      <c r="B217" s="72" t="str">
        <f>A217</f>
        <v>Couleur.Show</v>
      </c>
      <c r="C217" s="77">
        <f t="shared" si="3"/>
        <v>55</v>
      </c>
      <c r="F217" t="s">
        <v>200</v>
      </c>
    </row>
    <row r="218" spans="1:6" x14ac:dyDescent="0.25">
      <c r="A218" s="79" t="s">
        <v>204</v>
      </c>
      <c r="B218" s="80" t="s">
        <v>204</v>
      </c>
      <c r="C218" s="77">
        <f t="shared" si="3"/>
        <v>55</v>
      </c>
      <c r="F218" t="s">
        <v>204</v>
      </c>
    </row>
    <row r="219" spans="1:6" x14ac:dyDescent="0.25">
      <c r="A219" s="76" t="s">
        <v>203</v>
      </c>
      <c r="B219" s="77" t="str">
        <f>"Private Sub Label"&amp;C219&amp;"_Click()"</f>
        <v>Private Sub Label56_Click()</v>
      </c>
      <c r="C219" s="77">
        <f t="shared" si="3"/>
        <v>56</v>
      </c>
      <c r="F219" t="s">
        <v>258</v>
      </c>
    </row>
    <row r="220" spans="1:6" x14ac:dyDescent="0.25">
      <c r="A220" s="78" t="s">
        <v>202</v>
      </c>
      <c r="B220" s="72" t="str">
        <f>"Sheets("&amp;$B$1&amp;"couleur"&amp;$B$1&amp;").range("&amp;$B$1&amp;"D2"&amp;$B$1&amp;") = Label"&amp;C220&amp;".name"</f>
        <v>Sheets("couleur").range("D2") = Label56.name</v>
      </c>
      <c r="C220" s="77">
        <f t="shared" si="3"/>
        <v>56</v>
      </c>
      <c r="F220" t="s">
        <v>401</v>
      </c>
    </row>
    <row r="221" spans="1:6" x14ac:dyDescent="0.25">
      <c r="A221" s="78" t="s">
        <v>200</v>
      </c>
      <c r="B221" s="72" t="str">
        <f>A221</f>
        <v>Couleur.Show</v>
      </c>
      <c r="C221" s="77">
        <f t="shared" si="3"/>
        <v>56</v>
      </c>
      <c r="F221" t="s">
        <v>200</v>
      </c>
    </row>
    <row r="222" spans="1:6" x14ac:dyDescent="0.25">
      <c r="A222" s="79" t="s">
        <v>204</v>
      </c>
      <c r="B222" s="80" t="s">
        <v>204</v>
      </c>
      <c r="C222" s="77">
        <f t="shared" si="3"/>
        <v>56</v>
      </c>
      <c r="F222" t="s">
        <v>204</v>
      </c>
    </row>
    <row r="223" spans="1:6" x14ac:dyDescent="0.25">
      <c r="A223" s="76" t="s">
        <v>203</v>
      </c>
      <c r="B223" s="77" t="str">
        <f>"Private Sub Label"&amp;C223&amp;"_Click()"</f>
        <v>Private Sub Label57_Click()</v>
      </c>
      <c r="C223" s="77">
        <f t="shared" si="3"/>
        <v>57</v>
      </c>
      <c r="F223" t="s">
        <v>259</v>
      </c>
    </row>
    <row r="224" spans="1:6" x14ac:dyDescent="0.25">
      <c r="A224" s="78" t="s">
        <v>202</v>
      </c>
      <c r="B224" s="72" t="str">
        <f>"Sheets("&amp;$B$1&amp;"couleur"&amp;$B$1&amp;").range("&amp;$B$1&amp;"D2"&amp;$B$1&amp;") = Label"&amp;C224&amp;".name"</f>
        <v>Sheets("couleur").range("D2") = Label57.name</v>
      </c>
      <c r="C224" s="77">
        <f t="shared" si="3"/>
        <v>57</v>
      </c>
      <c r="F224" t="s">
        <v>402</v>
      </c>
    </row>
    <row r="225" spans="1:6" x14ac:dyDescent="0.25">
      <c r="A225" s="78" t="s">
        <v>200</v>
      </c>
      <c r="B225" s="72" t="str">
        <f>A225</f>
        <v>Couleur.Show</v>
      </c>
      <c r="C225" s="77">
        <f t="shared" si="3"/>
        <v>57</v>
      </c>
      <c r="F225" t="s">
        <v>200</v>
      </c>
    </row>
    <row r="226" spans="1:6" x14ac:dyDescent="0.25">
      <c r="A226" s="79" t="s">
        <v>204</v>
      </c>
      <c r="B226" s="80" t="s">
        <v>204</v>
      </c>
      <c r="C226" s="77">
        <f t="shared" si="3"/>
        <v>57</v>
      </c>
      <c r="F226" t="s">
        <v>204</v>
      </c>
    </row>
    <row r="227" spans="1:6" x14ac:dyDescent="0.25">
      <c r="A227" s="76" t="s">
        <v>203</v>
      </c>
      <c r="B227" s="77" t="str">
        <f>"Private Sub Label"&amp;C227&amp;"_Click()"</f>
        <v>Private Sub Label58_Click()</v>
      </c>
      <c r="C227" s="77">
        <f t="shared" si="3"/>
        <v>58</v>
      </c>
      <c r="F227" t="s">
        <v>260</v>
      </c>
    </row>
    <row r="228" spans="1:6" x14ac:dyDescent="0.25">
      <c r="A228" s="78" t="s">
        <v>202</v>
      </c>
      <c r="B228" s="72" t="str">
        <f>"Sheets("&amp;$B$1&amp;"couleur"&amp;$B$1&amp;").range("&amp;$B$1&amp;"D2"&amp;$B$1&amp;") = Label"&amp;C228&amp;".name"</f>
        <v>Sheets("couleur").range("D2") = Label58.name</v>
      </c>
      <c r="C228" s="77">
        <f t="shared" si="3"/>
        <v>58</v>
      </c>
      <c r="F228" t="s">
        <v>403</v>
      </c>
    </row>
    <row r="229" spans="1:6" x14ac:dyDescent="0.25">
      <c r="A229" s="78" t="s">
        <v>200</v>
      </c>
      <c r="B229" s="72" t="str">
        <f>A229</f>
        <v>Couleur.Show</v>
      </c>
      <c r="C229" s="77">
        <f t="shared" si="3"/>
        <v>58</v>
      </c>
      <c r="F229" t="s">
        <v>200</v>
      </c>
    </row>
    <row r="230" spans="1:6" x14ac:dyDescent="0.25">
      <c r="A230" s="79" t="s">
        <v>204</v>
      </c>
      <c r="B230" s="80" t="s">
        <v>204</v>
      </c>
      <c r="C230" s="77">
        <f t="shared" si="3"/>
        <v>58</v>
      </c>
      <c r="F230" t="s">
        <v>204</v>
      </c>
    </row>
    <row r="231" spans="1:6" x14ac:dyDescent="0.25">
      <c r="A231" s="76" t="s">
        <v>203</v>
      </c>
      <c r="B231" s="77" t="str">
        <f>"Private Sub Label"&amp;C231&amp;"_Click()"</f>
        <v>Private Sub Label59_Click()</v>
      </c>
      <c r="C231" s="77">
        <f t="shared" si="3"/>
        <v>59</v>
      </c>
      <c r="F231" t="s">
        <v>261</v>
      </c>
    </row>
    <row r="232" spans="1:6" x14ac:dyDescent="0.25">
      <c r="A232" s="78" t="s">
        <v>202</v>
      </c>
      <c r="B232" s="72" t="str">
        <f>"Sheets("&amp;$B$1&amp;"couleur"&amp;$B$1&amp;").range("&amp;$B$1&amp;"D2"&amp;$B$1&amp;") = Label"&amp;C232&amp;".name"</f>
        <v>Sheets("couleur").range("D2") = Label59.name</v>
      </c>
      <c r="C232" s="77">
        <f t="shared" si="3"/>
        <v>59</v>
      </c>
      <c r="F232" t="s">
        <v>404</v>
      </c>
    </row>
    <row r="233" spans="1:6" x14ac:dyDescent="0.25">
      <c r="A233" s="78" t="s">
        <v>200</v>
      </c>
      <c r="B233" s="72" t="str">
        <f>A233</f>
        <v>Couleur.Show</v>
      </c>
      <c r="C233" s="77">
        <f t="shared" si="3"/>
        <v>59</v>
      </c>
      <c r="F233" t="s">
        <v>200</v>
      </c>
    </row>
    <row r="234" spans="1:6" x14ac:dyDescent="0.25">
      <c r="A234" s="79" t="s">
        <v>204</v>
      </c>
      <c r="B234" s="80" t="s">
        <v>204</v>
      </c>
      <c r="C234" s="77">
        <f t="shared" si="3"/>
        <v>59</v>
      </c>
      <c r="F234" t="s">
        <v>204</v>
      </c>
    </row>
    <row r="235" spans="1:6" x14ac:dyDescent="0.25">
      <c r="A235" s="76" t="s">
        <v>203</v>
      </c>
      <c r="B235" s="77" t="str">
        <f>"Private Sub Label"&amp;C235&amp;"_Click()"</f>
        <v>Private Sub Label60_Click()</v>
      </c>
      <c r="C235" s="77">
        <f t="shared" si="3"/>
        <v>60</v>
      </c>
      <c r="F235" t="s">
        <v>262</v>
      </c>
    </row>
    <row r="236" spans="1:6" x14ac:dyDescent="0.25">
      <c r="A236" s="78" t="s">
        <v>202</v>
      </c>
      <c r="B236" s="72" t="str">
        <f>"Sheets("&amp;$B$1&amp;"couleur"&amp;$B$1&amp;").range("&amp;$B$1&amp;"D2"&amp;$B$1&amp;") = Label"&amp;C236&amp;".name"</f>
        <v>Sheets("couleur").range("D2") = Label60.name</v>
      </c>
      <c r="C236" s="77">
        <f t="shared" si="3"/>
        <v>60</v>
      </c>
      <c r="F236" t="s">
        <v>405</v>
      </c>
    </row>
    <row r="237" spans="1:6" x14ac:dyDescent="0.25">
      <c r="A237" s="78" t="s">
        <v>200</v>
      </c>
      <c r="B237" s="72" t="str">
        <f>A237</f>
        <v>Couleur.Show</v>
      </c>
      <c r="C237" s="77">
        <f t="shared" si="3"/>
        <v>60</v>
      </c>
      <c r="F237" t="s">
        <v>200</v>
      </c>
    </row>
    <row r="238" spans="1:6" x14ac:dyDescent="0.25">
      <c r="A238" s="79" t="s">
        <v>204</v>
      </c>
      <c r="B238" s="80" t="s">
        <v>204</v>
      </c>
      <c r="C238" s="77">
        <f t="shared" si="3"/>
        <v>60</v>
      </c>
      <c r="F238" t="s">
        <v>204</v>
      </c>
    </row>
    <row r="239" spans="1:6" x14ac:dyDescent="0.25">
      <c r="A239" s="76" t="s">
        <v>203</v>
      </c>
      <c r="B239" s="77" t="str">
        <f>"Private Sub Label"&amp;C239&amp;"_Click()"</f>
        <v>Private Sub Label61_Click()</v>
      </c>
      <c r="C239" s="77">
        <f t="shared" si="3"/>
        <v>61</v>
      </c>
      <c r="F239" t="s">
        <v>263</v>
      </c>
    </row>
    <row r="240" spans="1:6" x14ac:dyDescent="0.25">
      <c r="A240" s="78" t="s">
        <v>202</v>
      </c>
      <c r="B240" s="72" t="str">
        <f>"Sheets("&amp;$B$1&amp;"couleur"&amp;$B$1&amp;").range("&amp;$B$1&amp;"D2"&amp;$B$1&amp;") = Label"&amp;C240&amp;".name"</f>
        <v>Sheets("couleur").range("D2") = Label61.name</v>
      </c>
      <c r="C240" s="77">
        <f t="shared" si="3"/>
        <v>61</v>
      </c>
      <c r="F240" t="s">
        <v>406</v>
      </c>
    </row>
    <row r="241" spans="1:6" x14ac:dyDescent="0.25">
      <c r="A241" s="78" t="s">
        <v>200</v>
      </c>
      <c r="B241" s="72" t="str">
        <f>A241</f>
        <v>Couleur.Show</v>
      </c>
      <c r="C241" s="77">
        <f t="shared" si="3"/>
        <v>61</v>
      </c>
      <c r="F241" t="s">
        <v>200</v>
      </c>
    </row>
    <row r="242" spans="1:6" x14ac:dyDescent="0.25">
      <c r="A242" s="79" t="s">
        <v>204</v>
      </c>
      <c r="B242" s="80" t="s">
        <v>204</v>
      </c>
      <c r="C242" s="77">
        <f t="shared" si="3"/>
        <v>61</v>
      </c>
      <c r="F242" t="s">
        <v>204</v>
      </c>
    </row>
    <row r="243" spans="1:6" x14ac:dyDescent="0.25">
      <c r="A243" s="76" t="s">
        <v>203</v>
      </c>
      <c r="B243" s="77" t="str">
        <f>"Private Sub Label"&amp;C243&amp;"_Click()"</f>
        <v>Private Sub Label62_Click()</v>
      </c>
      <c r="C243" s="77">
        <f t="shared" si="3"/>
        <v>62</v>
      </c>
      <c r="F243" t="s">
        <v>264</v>
      </c>
    </row>
    <row r="244" spans="1:6" x14ac:dyDescent="0.25">
      <c r="A244" s="78" t="s">
        <v>202</v>
      </c>
      <c r="B244" s="72" t="str">
        <f>"Sheets("&amp;$B$1&amp;"couleur"&amp;$B$1&amp;").range("&amp;$B$1&amp;"D2"&amp;$B$1&amp;") = Label"&amp;C244&amp;".name"</f>
        <v>Sheets("couleur").range("D2") = Label62.name</v>
      </c>
      <c r="C244" s="77">
        <f t="shared" si="3"/>
        <v>62</v>
      </c>
      <c r="F244" t="s">
        <v>407</v>
      </c>
    </row>
    <row r="245" spans="1:6" x14ac:dyDescent="0.25">
      <c r="A245" s="78" t="s">
        <v>200</v>
      </c>
      <c r="B245" s="72" t="str">
        <f>A245</f>
        <v>Couleur.Show</v>
      </c>
      <c r="C245" s="77">
        <f t="shared" si="3"/>
        <v>62</v>
      </c>
      <c r="F245" t="s">
        <v>200</v>
      </c>
    </row>
    <row r="246" spans="1:6" x14ac:dyDescent="0.25">
      <c r="A246" s="79" t="s">
        <v>204</v>
      </c>
      <c r="B246" s="80" t="s">
        <v>204</v>
      </c>
      <c r="C246" s="77">
        <f t="shared" si="3"/>
        <v>62</v>
      </c>
      <c r="F246" t="s">
        <v>204</v>
      </c>
    </row>
    <row r="247" spans="1:6" x14ac:dyDescent="0.25">
      <c r="A247" s="76" t="s">
        <v>203</v>
      </c>
      <c r="B247" s="77" t="str">
        <f>"Private Sub Label"&amp;C247&amp;"_Click()"</f>
        <v>Private Sub Label63_Click()</v>
      </c>
      <c r="C247" s="77">
        <f t="shared" si="3"/>
        <v>63</v>
      </c>
      <c r="F247" t="s">
        <v>265</v>
      </c>
    </row>
    <row r="248" spans="1:6" x14ac:dyDescent="0.25">
      <c r="A248" s="78" t="s">
        <v>202</v>
      </c>
      <c r="B248" s="72" t="str">
        <f>"Sheets("&amp;$B$1&amp;"couleur"&amp;$B$1&amp;").range("&amp;$B$1&amp;"D2"&amp;$B$1&amp;") = Label"&amp;C248&amp;".name"</f>
        <v>Sheets("couleur").range("D2") = Label63.name</v>
      </c>
      <c r="C248" s="77">
        <f t="shared" si="3"/>
        <v>63</v>
      </c>
      <c r="F248" t="s">
        <v>408</v>
      </c>
    </row>
    <row r="249" spans="1:6" x14ac:dyDescent="0.25">
      <c r="A249" s="78" t="s">
        <v>200</v>
      </c>
      <c r="B249" s="72" t="str">
        <f>A249</f>
        <v>Couleur.Show</v>
      </c>
      <c r="C249" s="77">
        <f t="shared" si="3"/>
        <v>63</v>
      </c>
      <c r="F249" t="s">
        <v>200</v>
      </c>
    </row>
    <row r="250" spans="1:6" x14ac:dyDescent="0.25">
      <c r="A250" s="79" t="s">
        <v>204</v>
      </c>
      <c r="B250" s="80" t="s">
        <v>204</v>
      </c>
      <c r="C250" s="77">
        <f t="shared" si="3"/>
        <v>63</v>
      </c>
      <c r="F250" t="s">
        <v>204</v>
      </c>
    </row>
    <row r="251" spans="1:6" x14ac:dyDescent="0.25">
      <c r="A251" s="76" t="s">
        <v>203</v>
      </c>
      <c r="B251" s="77" t="str">
        <f>"Private Sub Label"&amp;C251&amp;"_Click()"</f>
        <v>Private Sub Label64_Click()</v>
      </c>
      <c r="C251" s="77">
        <f t="shared" si="3"/>
        <v>64</v>
      </c>
      <c r="F251" t="s">
        <v>266</v>
      </c>
    </row>
    <row r="252" spans="1:6" x14ac:dyDescent="0.25">
      <c r="A252" s="78" t="s">
        <v>202</v>
      </c>
      <c r="B252" s="72" t="str">
        <f>"Sheets("&amp;$B$1&amp;"couleur"&amp;$B$1&amp;").range("&amp;$B$1&amp;"D2"&amp;$B$1&amp;") = Label"&amp;C252&amp;".name"</f>
        <v>Sheets("couleur").range("D2") = Label64.name</v>
      </c>
      <c r="C252" s="77">
        <f t="shared" si="3"/>
        <v>64</v>
      </c>
      <c r="F252" t="s">
        <v>409</v>
      </c>
    </row>
    <row r="253" spans="1:6" x14ac:dyDescent="0.25">
      <c r="A253" s="78" t="s">
        <v>200</v>
      </c>
      <c r="B253" s="72" t="str">
        <f>A253</f>
        <v>Couleur.Show</v>
      </c>
      <c r="C253" s="77">
        <f t="shared" si="3"/>
        <v>64</v>
      </c>
      <c r="F253" t="s">
        <v>200</v>
      </c>
    </row>
    <row r="254" spans="1:6" x14ac:dyDescent="0.25">
      <c r="A254" s="79" t="s">
        <v>204</v>
      </c>
      <c r="B254" s="80" t="s">
        <v>204</v>
      </c>
      <c r="C254" s="77">
        <f t="shared" si="3"/>
        <v>64</v>
      </c>
      <c r="F254" t="s">
        <v>204</v>
      </c>
    </row>
    <row r="255" spans="1:6" x14ac:dyDescent="0.25">
      <c r="A255" s="76" t="s">
        <v>203</v>
      </c>
      <c r="B255" s="77" t="str">
        <f>"Private Sub Label"&amp;C255&amp;"_Click()"</f>
        <v>Private Sub Label65_Click()</v>
      </c>
      <c r="C255" s="77">
        <f t="shared" si="3"/>
        <v>65</v>
      </c>
      <c r="F255" t="s">
        <v>267</v>
      </c>
    </row>
    <row r="256" spans="1:6" x14ac:dyDescent="0.25">
      <c r="A256" s="78" t="s">
        <v>202</v>
      </c>
      <c r="B256" s="72" t="str">
        <f>"Sheets("&amp;$B$1&amp;"couleur"&amp;$B$1&amp;").range("&amp;$B$1&amp;"D2"&amp;$B$1&amp;") = Label"&amp;C256&amp;".name"</f>
        <v>Sheets("couleur").range("D2") = Label65.name</v>
      </c>
      <c r="C256" s="77">
        <f t="shared" si="3"/>
        <v>65</v>
      </c>
      <c r="F256" t="s">
        <v>410</v>
      </c>
    </row>
    <row r="257" spans="1:6" x14ac:dyDescent="0.25">
      <c r="A257" s="78" t="s">
        <v>200</v>
      </c>
      <c r="B257" s="72" t="str">
        <f>A257</f>
        <v>Couleur.Show</v>
      </c>
      <c r="C257" s="77">
        <f t="shared" si="3"/>
        <v>65</v>
      </c>
      <c r="F257" t="s">
        <v>200</v>
      </c>
    </row>
    <row r="258" spans="1:6" x14ac:dyDescent="0.25">
      <c r="A258" s="79" t="s">
        <v>204</v>
      </c>
      <c r="B258" s="80" t="s">
        <v>204</v>
      </c>
      <c r="C258" s="77">
        <f t="shared" si="3"/>
        <v>65</v>
      </c>
      <c r="F258" t="s">
        <v>204</v>
      </c>
    </row>
    <row r="259" spans="1:6" x14ac:dyDescent="0.25">
      <c r="A259" s="76" t="s">
        <v>203</v>
      </c>
      <c r="B259" s="77" t="str">
        <f>"Private Sub Label"&amp;C259&amp;"_Click()"</f>
        <v>Private Sub Label66_Click()</v>
      </c>
      <c r="C259" s="77">
        <f t="shared" si="3"/>
        <v>66</v>
      </c>
      <c r="F259" t="s">
        <v>268</v>
      </c>
    </row>
    <row r="260" spans="1:6" x14ac:dyDescent="0.25">
      <c r="A260" s="78" t="s">
        <v>202</v>
      </c>
      <c r="B260" s="72" t="str">
        <f>"Sheets("&amp;$B$1&amp;"couleur"&amp;$B$1&amp;").range("&amp;$B$1&amp;"D2"&amp;$B$1&amp;") = Label"&amp;C260&amp;".name"</f>
        <v>Sheets("couleur").range("D2") = Label66.name</v>
      </c>
      <c r="C260" s="77">
        <f t="shared" si="3"/>
        <v>66</v>
      </c>
      <c r="F260" t="s">
        <v>411</v>
      </c>
    </row>
    <row r="261" spans="1:6" x14ac:dyDescent="0.25">
      <c r="A261" s="78" t="s">
        <v>200</v>
      </c>
      <c r="B261" s="72" t="str">
        <f>A261</f>
        <v>Couleur.Show</v>
      </c>
      <c r="C261" s="77">
        <f t="shared" si="3"/>
        <v>66</v>
      </c>
      <c r="F261" t="s">
        <v>200</v>
      </c>
    </row>
    <row r="262" spans="1:6" x14ac:dyDescent="0.25">
      <c r="A262" s="79" t="s">
        <v>204</v>
      </c>
      <c r="B262" s="80" t="s">
        <v>204</v>
      </c>
      <c r="C262" s="77">
        <f t="shared" si="3"/>
        <v>66</v>
      </c>
      <c r="F262" t="s">
        <v>204</v>
      </c>
    </row>
    <row r="263" spans="1:6" x14ac:dyDescent="0.25">
      <c r="A263" s="76" t="s">
        <v>203</v>
      </c>
      <c r="B263" s="77" t="str">
        <f>"Private Sub Label"&amp;C263&amp;"_Click()"</f>
        <v>Private Sub Label67_Click()</v>
      </c>
      <c r="C263" s="77">
        <f t="shared" si="3"/>
        <v>67</v>
      </c>
      <c r="F263" t="s">
        <v>269</v>
      </c>
    </row>
    <row r="264" spans="1:6" x14ac:dyDescent="0.25">
      <c r="A264" s="78" t="s">
        <v>202</v>
      </c>
      <c r="B264" s="72" t="str">
        <f>"Sheets("&amp;$B$1&amp;"couleur"&amp;$B$1&amp;").range("&amp;$B$1&amp;"D2"&amp;$B$1&amp;") = Label"&amp;C264&amp;".name"</f>
        <v>Sheets("couleur").range("D2") = Label67.name</v>
      </c>
      <c r="C264" s="77">
        <f t="shared" ref="C264:C327" si="4">C260+1</f>
        <v>67</v>
      </c>
      <c r="F264" t="s">
        <v>412</v>
      </c>
    </row>
    <row r="265" spans="1:6" x14ac:dyDescent="0.25">
      <c r="A265" s="78" t="s">
        <v>200</v>
      </c>
      <c r="B265" s="72" t="str">
        <f>A265</f>
        <v>Couleur.Show</v>
      </c>
      <c r="C265" s="77">
        <f t="shared" si="4"/>
        <v>67</v>
      </c>
      <c r="F265" t="s">
        <v>200</v>
      </c>
    </row>
    <row r="266" spans="1:6" x14ac:dyDescent="0.25">
      <c r="A266" s="79" t="s">
        <v>204</v>
      </c>
      <c r="B266" s="80" t="s">
        <v>204</v>
      </c>
      <c r="C266" s="77">
        <f t="shared" si="4"/>
        <v>67</v>
      </c>
      <c r="F266" t="s">
        <v>204</v>
      </c>
    </row>
    <row r="267" spans="1:6" x14ac:dyDescent="0.25">
      <c r="A267" s="76" t="s">
        <v>203</v>
      </c>
      <c r="B267" s="77" t="str">
        <f>"Private Sub Label"&amp;C267&amp;"_Click()"</f>
        <v>Private Sub Label68_Click()</v>
      </c>
      <c r="C267" s="77">
        <f t="shared" si="4"/>
        <v>68</v>
      </c>
      <c r="F267" t="s">
        <v>270</v>
      </c>
    </row>
    <row r="268" spans="1:6" x14ac:dyDescent="0.25">
      <c r="A268" s="78" t="s">
        <v>202</v>
      </c>
      <c r="B268" s="72" t="str">
        <f>"Sheets("&amp;$B$1&amp;"couleur"&amp;$B$1&amp;").range("&amp;$B$1&amp;"D2"&amp;$B$1&amp;") = Label"&amp;C268&amp;".name"</f>
        <v>Sheets("couleur").range("D2") = Label68.name</v>
      </c>
      <c r="C268" s="77">
        <f t="shared" si="4"/>
        <v>68</v>
      </c>
      <c r="F268" t="s">
        <v>413</v>
      </c>
    </row>
    <row r="269" spans="1:6" x14ac:dyDescent="0.25">
      <c r="A269" s="78" t="s">
        <v>200</v>
      </c>
      <c r="B269" s="72" t="str">
        <f>A269</f>
        <v>Couleur.Show</v>
      </c>
      <c r="C269" s="77">
        <f t="shared" si="4"/>
        <v>68</v>
      </c>
      <c r="F269" t="s">
        <v>200</v>
      </c>
    </row>
    <row r="270" spans="1:6" x14ac:dyDescent="0.25">
      <c r="A270" s="79" t="s">
        <v>204</v>
      </c>
      <c r="B270" s="80" t="s">
        <v>204</v>
      </c>
      <c r="C270" s="77">
        <f t="shared" si="4"/>
        <v>68</v>
      </c>
      <c r="F270" t="s">
        <v>204</v>
      </c>
    </row>
    <row r="271" spans="1:6" x14ac:dyDescent="0.25">
      <c r="A271" s="76" t="s">
        <v>203</v>
      </c>
      <c r="B271" s="77" t="str">
        <f>"Private Sub Label"&amp;C271&amp;"_Click()"</f>
        <v>Private Sub Label69_Click()</v>
      </c>
      <c r="C271" s="77">
        <f t="shared" si="4"/>
        <v>69</v>
      </c>
      <c r="F271" t="s">
        <v>271</v>
      </c>
    </row>
    <row r="272" spans="1:6" x14ac:dyDescent="0.25">
      <c r="A272" s="78" t="s">
        <v>202</v>
      </c>
      <c r="B272" s="72" t="str">
        <f>"Sheets("&amp;$B$1&amp;"couleur"&amp;$B$1&amp;").range("&amp;$B$1&amp;"D2"&amp;$B$1&amp;") = Label"&amp;C272&amp;".name"</f>
        <v>Sheets("couleur").range("D2") = Label69.name</v>
      </c>
      <c r="C272" s="77">
        <f t="shared" si="4"/>
        <v>69</v>
      </c>
      <c r="F272" t="s">
        <v>414</v>
      </c>
    </row>
    <row r="273" spans="1:6" x14ac:dyDescent="0.25">
      <c r="A273" s="78" t="s">
        <v>200</v>
      </c>
      <c r="B273" s="72" t="str">
        <f>A273</f>
        <v>Couleur.Show</v>
      </c>
      <c r="C273" s="77">
        <f t="shared" si="4"/>
        <v>69</v>
      </c>
      <c r="F273" t="s">
        <v>200</v>
      </c>
    </row>
    <row r="274" spans="1:6" x14ac:dyDescent="0.25">
      <c r="A274" s="79" t="s">
        <v>204</v>
      </c>
      <c r="B274" s="80" t="s">
        <v>204</v>
      </c>
      <c r="C274" s="77">
        <f t="shared" si="4"/>
        <v>69</v>
      </c>
      <c r="F274" t="s">
        <v>204</v>
      </c>
    </row>
    <row r="275" spans="1:6" x14ac:dyDescent="0.25">
      <c r="A275" s="76" t="s">
        <v>203</v>
      </c>
      <c r="B275" s="77" t="str">
        <f>"Private Sub Label"&amp;C275&amp;"_Click()"</f>
        <v>Private Sub Label70_Click()</v>
      </c>
      <c r="C275" s="77">
        <f t="shared" si="4"/>
        <v>70</v>
      </c>
      <c r="F275" t="s">
        <v>272</v>
      </c>
    </row>
    <row r="276" spans="1:6" x14ac:dyDescent="0.25">
      <c r="A276" s="78" t="s">
        <v>202</v>
      </c>
      <c r="B276" s="72" t="str">
        <f>"Sheets("&amp;$B$1&amp;"couleur"&amp;$B$1&amp;").range("&amp;$B$1&amp;"D2"&amp;$B$1&amp;") = Label"&amp;C276&amp;".name"</f>
        <v>Sheets("couleur").range("D2") = Label70.name</v>
      </c>
      <c r="C276" s="77">
        <f t="shared" si="4"/>
        <v>70</v>
      </c>
      <c r="F276" t="s">
        <v>415</v>
      </c>
    </row>
    <row r="277" spans="1:6" x14ac:dyDescent="0.25">
      <c r="A277" s="78" t="s">
        <v>200</v>
      </c>
      <c r="B277" s="72" t="str">
        <f>A277</f>
        <v>Couleur.Show</v>
      </c>
      <c r="C277" s="77">
        <f t="shared" si="4"/>
        <v>70</v>
      </c>
      <c r="F277" t="s">
        <v>200</v>
      </c>
    </row>
    <row r="278" spans="1:6" x14ac:dyDescent="0.25">
      <c r="A278" s="79" t="s">
        <v>204</v>
      </c>
      <c r="B278" s="80" t="s">
        <v>204</v>
      </c>
      <c r="C278" s="77">
        <f t="shared" si="4"/>
        <v>70</v>
      </c>
      <c r="F278" t="s">
        <v>204</v>
      </c>
    </row>
    <row r="279" spans="1:6" x14ac:dyDescent="0.25">
      <c r="A279" s="76" t="s">
        <v>203</v>
      </c>
      <c r="B279" s="77" t="str">
        <f>"Private Sub Label"&amp;C279&amp;"_Click()"</f>
        <v>Private Sub Label71_Click()</v>
      </c>
      <c r="C279" s="77">
        <f t="shared" si="4"/>
        <v>71</v>
      </c>
      <c r="F279" t="s">
        <v>273</v>
      </c>
    </row>
    <row r="280" spans="1:6" x14ac:dyDescent="0.25">
      <c r="A280" s="78" t="s">
        <v>202</v>
      </c>
      <c r="B280" s="72" t="str">
        <f>"Sheets("&amp;$B$1&amp;"couleur"&amp;$B$1&amp;").range("&amp;$B$1&amp;"D2"&amp;$B$1&amp;") = Label"&amp;C280&amp;".name"</f>
        <v>Sheets("couleur").range("D2") = Label71.name</v>
      </c>
      <c r="C280" s="77">
        <f t="shared" si="4"/>
        <v>71</v>
      </c>
      <c r="F280" t="s">
        <v>416</v>
      </c>
    </row>
    <row r="281" spans="1:6" x14ac:dyDescent="0.25">
      <c r="A281" s="78" t="s">
        <v>200</v>
      </c>
      <c r="B281" s="72" t="str">
        <f>A281</f>
        <v>Couleur.Show</v>
      </c>
      <c r="C281" s="77">
        <f t="shared" si="4"/>
        <v>71</v>
      </c>
      <c r="F281" t="s">
        <v>200</v>
      </c>
    </row>
    <row r="282" spans="1:6" x14ac:dyDescent="0.25">
      <c r="A282" s="79" t="s">
        <v>204</v>
      </c>
      <c r="B282" s="80" t="s">
        <v>204</v>
      </c>
      <c r="C282" s="77">
        <f t="shared" si="4"/>
        <v>71</v>
      </c>
      <c r="F282" t="s">
        <v>204</v>
      </c>
    </row>
    <row r="283" spans="1:6" x14ac:dyDescent="0.25">
      <c r="A283" s="76" t="s">
        <v>203</v>
      </c>
      <c r="B283" s="77" t="str">
        <f>"Private Sub Label"&amp;C283&amp;"_Click()"</f>
        <v>Private Sub Label72_Click()</v>
      </c>
      <c r="C283" s="77">
        <f t="shared" si="4"/>
        <v>72</v>
      </c>
      <c r="F283" t="s">
        <v>274</v>
      </c>
    </row>
    <row r="284" spans="1:6" x14ac:dyDescent="0.25">
      <c r="A284" s="78" t="s">
        <v>202</v>
      </c>
      <c r="B284" s="72" t="str">
        <f>"Sheets("&amp;$B$1&amp;"couleur"&amp;$B$1&amp;").range("&amp;$B$1&amp;"D2"&amp;$B$1&amp;") = Label"&amp;C284&amp;".name"</f>
        <v>Sheets("couleur").range("D2") = Label72.name</v>
      </c>
      <c r="C284" s="77">
        <f t="shared" si="4"/>
        <v>72</v>
      </c>
      <c r="F284" t="s">
        <v>417</v>
      </c>
    </row>
    <row r="285" spans="1:6" x14ac:dyDescent="0.25">
      <c r="A285" s="78" t="s">
        <v>200</v>
      </c>
      <c r="B285" s="72" t="str">
        <f>A285</f>
        <v>Couleur.Show</v>
      </c>
      <c r="C285" s="77">
        <f t="shared" si="4"/>
        <v>72</v>
      </c>
      <c r="F285" t="s">
        <v>200</v>
      </c>
    </row>
    <row r="286" spans="1:6" x14ac:dyDescent="0.25">
      <c r="A286" s="79" t="s">
        <v>204</v>
      </c>
      <c r="B286" s="80" t="s">
        <v>204</v>
      </c>
      <c r="C286" s="77">
        <f t="shared" si="4"/>
        <v>72</v>
      </c>
      <c r="F286" t="s">
        <v>204</v>
      </c>
    </row>
    <row r="287" spans="1:6" x14ac:dyDescent="0.25">
      <c r="A287" s="76" t="s">
        <v>203</v>
      </c>
      <c r="B287" s="77" t="str">
        <f>"Private Sub Label"&amp;C287&amp;"_Click()"</f>
        <v>Private Sub Label73_Click()</v>
      </c>
      <c r="C287" s="77">
        <f t="shared" si="4"/>
        <v>73</v>
      </c>
      <c r="F287" t="s">
        <v>275</v>
      </c>
    </row>
    <row r="288" spans="1:6" x14ac:dyDescent="0.25">
      <c r="A288" s="78" t="s">
        <v>202</v>
      </c>
      <c r="B288" s="72" t="str">
        <f>"Sheets("&amp;$B$1&amp;"couleur"&amp;$B$1&amp;").range("&amp;$B$1&amp;"D2"&amp;$B$1&amp;") = Label"&amp;C288&amp;".name"</f>
        <v>Sheets("couleur").range("D2") = Label73.name</v>
      </c>
      <c r="C288" s="77">
        <f t="shared" si="4"/>
        <v>73</v>
      </c>
      <c r="F288" t="s">
        <v>418</v>
      </c>
    </row>
    <row r="289" spans="1:6" x14ac:dyDescent="0.25">
      <c r="A289" s="78" t="s">
        <v>200</v>
      </c>
      <c r="B289" s="72" t="str">
        <f>A289</f>
        <v>Couleur.Show</v>
      </c>
      <c r="C289" s="77">
        <f t="shared" si="4"/>
        <v>73</v>
      </c>
      <c r="F289" t="s">
        <v>200</v>
      </c>
    </row>
    <row r="290" spans="1:6" x14ac:dyDescent="0.25">
      <c r="A290" s="79" t="s">
        <v>204</v>
      </c>
      <c r="B290" s="80" t="s">
        <v>204</v>
      </c>
      <c r="C290" s="77">
        <f t="shared" si="4"/>
        <v>73</v>
      </c>
      <c r="F290" t="s">
        <v>204</v>
      </c>
    </row>
    <row r="291" spans="1:6" x14ac:dyDescent="0.25">
      <c r="A291" s="76" t="s">
        <v>203</v>
      </c>
      <c r="B291" s="77" t="str">
        <f>"Private Sub Label"&amp;C291&amp;"_Click()"</f>
        <v>Private Sub Label74_Click()</v>
      </c>
      <c r="C291" s="77">
        <f t="shared" si="4"/>
        <v>74</v>
      </c>
      <c r="F291" t="s">
        <v>276</v>
      </c>
    </row>
    <row r="292" spans="1:6" x14ac:dyDescent="0.25">
      <c r="A292" s="78" t="s">
        <v>202</v>
      </c>
      <c r="B292" s="72" t="str">
        <f>"Sheets("&amp;$B$1&amp;"couleur"&amp;$B$1&amp;").range("&amp;$B$1&amp;"D2"&amp;$B$1&amp;") = Label"&amp;C292&amp;".name"</f>
        <v>Sheets("couleur").range("D2") = Label74.name</v>
      </c>
      <c r="C292" s="77">
        <f t="shared" si="4"/>
        <v>74</v>
      </c>
      <c r="F292" t="s">
        <v>419</v>
      </c>
    </row>
    <row r="293" spans="1:6" x14ac:dyDescent="0.25">
      <c r="A293" s="78" t="s">
        <v>200</v>
      </c>
      <c r="B293" s="72" t="str">
        <f>A293</f>
        <v>Couleur.Show</v>
      </c>
      <c r="C293" s="77">
        <f t="shared" si="4"/>
        <v>74</v>
      </c>
      <c r="F293" t="s">
        <v>200</v>
      </c>
    </row>
    <row r="294" spans="1:6" x14ac:dyDescent="0.25">
      <c r="A294" s="79" t="s">
        <v>204</v>
      </c>
      <c r="B294" s="80" t="s">
        <v>204</v>
      </c>
      <c r="C294" s="77">
        <f t="shared" si="4"/>
        <v>74</v>
      </c>
      <c r="F294" t="s">
        <v>204</v>
      </c>
    </row>
    <row r="295" spans="1:6" x14ac:dyDescent="0.25">
      <c r="A295" s="76" t="s">
        <v>203</v>
      </c>
      <c r="B295" s="77" t="str">
        <f>"Private Sub Label"&amp;C295&amp;"_Click()"</f>
        <v>Private Sub Label75_Click()</v>
      </c>
      <c r="C295" s="77">
        <f t="shared" si="4"/>
        <v>75</v>
      </c>
      <c r="F295" t="s">
        <v>277</v>
      </c>
    </row>
    <row r="296" spans="1:6" x14ac:dyDescent="0.25">
      <c r="A296" s="78" t="s">
        <v>202</v>
      </c>
      <c r="B296" s="72" t="str">
        <f>"Sheets("&amp;$B$1&amp;"couleur"&amp;$B$1&amp;").range("&amp;$B$1&amp;"D2"&amp;$B$1&amp;") = Label"&amp;C296&amp;".name"</f>
        <v>Sheets("couleur").range("D2") = Label75.name</v>
      </c>
      <c r="C296" s="77">
        <f t="shared" si="4"/>
        <v>75</v>
      </c>
      <c r="F296" t="s">
        <v>420</v>
      </c>
    </row>
    <row r="297" spans="1:6" x14ac:dyDescent="0.25">
      <c r="A297" s="78" t="s">
        <v>200</v>
      </c>
      <c r="B297" s="72" t="str">
        <f>A297</f>
        <v>Couleur.Show</v>
      </c>
      <c r="C297" s="77">
        <f t="shared" si="4"/>
        <v>75</v>
      </c>
      <c r="F297" t="s">
        <v>200</v>
      </c>
    </row>
    <row r="298" spans="1:6" x14ac:dyDescent="0.25">
      <c r="A298" s="79" t="s">
        <v>204</v>
      </c>
      <c r="B298" s="80" t="s">
        <v>204</v>
      </c>
      <c r="C298" s="77">
        <f t="shared" si="4"/>
        <v>75</v>
      </c>
      <c r="F298" t="s">
        <v>204</v>
      </c>
    </row>
    <row r="299" spans="1:6" x14ac:dyDescent="0.25">
      <c r="A299" s="76" t="s">
        <v>203</v>
      </c>
      <c r="B299" s="77" t="str">
        <f>"Private Sub Label"&amp;C299&amp;"_Click()"</f>
        <v>Private Sub Label76_Click()</v>
      </c>
      <c r="C299" s="77">
        <f t="shared" si="4"/>
        <v>76</v>
      </c>
      <c r="F299" t="s">
        <v>278</v>
      </c>
    </row>
    <row r="300" spans="1:6" x14ac:dyDescent="0.25">
      <c r="A300" s="78" t="s">
        <v>202</v>
      </c>
      <c r="B300" s="72" t="str">
        <f>"Sheets("&amp;$B$1&amp;"couleur"&amp;$B$1&amp;").range("&amp;$B$1&amp;"D2"&amp;$B$1&amp;") = Label"&amp;C300&amp;".name"</f>
        <v>Sheets("couleur").range("D2") = Label76.name</v>
      </c>
      <c r="C300" s="77">
        <f t="shared" si="4"/>
        <v>76</v>
      </c>
      <c r="F300" t="s">
        <v>421</v>
      </c>
    </row>
    <row r="301" spans="1:6" x14ac:dyDescent="0.25">
      <c r="A301" s="78" t="s">
        <v>200</v>
      </c>
      <c r="B301" s="72" t="str">
        <f>A301</f>
        <v>Couleur.Show</v>
      </c>
      <c r="C301" s="77">
        <f t="shared" si="4"/>
        <v>76</v>
      </c>
      <c r="F301" t="s">
        <v>200</v>
      </c>
    </row>
    <row r="302" spans="1:6" x14ac:dyDescent="0.25">
      <c r="A302" s="79" t="s">
        <v>204</v>
      </c>
      <c r="B302" s="80" t="s">
        <v>204</v>
      </c>
      <c r="C302" s="77">
        <f t="shared" si="4"/>
        <v>76</v>
      </c>
      <c r="F302" t="s">
        <v>204</v>
      </c>
    </row>
    <row r="303" spans="1:6" x14ac:dyDescent="0.25">
      <c r="A303" s="76" t="s">
        <v>203</v>
      </c>
      <c r="B303" s="77" t="str">
        <f>"Private Sub Label"&amp;C303&amp;"_Click()"</f>
        <v>Private Sub Label77_Click()</v>
      </c>
      <c r="C303" s="77">
        <f t="shared" si="4"/>
        <v>77</v>
      </c>
      <c r="F303" t="s">
        <v>279</v>
      </c>
    </row>
    <row r="304" spans="1:6" x14ac:dyDescent="0.25">
      <c r="A304" s="78" t="s">
        <v>202</v>
      </c>
      <c r="B304" s="72" t="str">
        <f>"Sheets("&amp;$B$1&amp;"couleur"&amp;$B$1&amp;").range("&amp;$B$1&amp;"D2"&amp;$B$1&amp;") = Label"&amp;C304&amp;".name"</f>
        <v>Sheets("couleur").range("D2") = Label77.name</v>
      </c>
      <c r="C304" s="77">
        <f t="shared" si="4"/>
        <v>77</v>
      </c>
      <c r="F304" t="s">
        <v>422</v>
      </c>
    </row>
    <row r="305" spans="1:6" x14ac:dyDescent="0.25">
      <c r="A305" s="78" t="s">
        <v>200</v>
      </c>
      <c r="B305" s="72" t="str">
        <f>A305</f>
        <v>Couleur.Show</v>
      </c>
      <c r="C305" s="77">
        <f t="shared" si="4"/>
        <v>77</v>
      </c>
      <c r="F305" t="s">
        <v>200</v>
      </c>
    </row>
    <row r="306" spans="1:6" x14ac:dyDescent="0.25">
      <c r="A306" s="79" t="s">
        <v>204</v>
      </c>
      <c r="B306" s="80" t="s">
        <v>204</v>
      </c>
      <c r="C306" s="77">
        <f t="shared" si="4"/>
        <v>77</v>
      </c>
      <c r="F306" t="s">
        <v>204</v>
      </c>
    </row>
    <row r="307" spans="1:6" x14ac:dyDescent="0.25">
      <c r="A307" s="76" t="s">
        <v>203</v>
      </c>
      <c r="B307" s="77" t="str">
        <f>"Private Sub Label"&amp;C307&amp;"_Click()"</f>
        <v>Private Sub Label78_Click()</v>
      </c>
      <c r="C307" s="77">
        <f t="shared" si="4"/>
        <v>78</v>
      </c>
      <c r="F307" t="s">
        <v>280</v>
      </c>
    </row>
    <row r="308" spans="1:6" x14ac:dyDescent="0.25">
      <c r="A308" s="78" t="s">
        <v>202</v>
      </c>
      <c r="B308" s="72" t="str">
        <f>"Sheets("&amp;$B$1&amp;"couleur"&amp;$B$1&amp;").range("&amp;$B$1&amp;"D2"&amp;$B$1&amp;") = Label"&amp;C308&amp;".name"</f>
        <v>Sheets("couleur").range("D2") = Label78.name</v>
      </c>
      <c r="C308" s="77">
        <f t="shared" si="4"/>
        <v>78</v>
      </c>
      <c r="F308" t="s">
        <v>423</v>
      </c>
    </row>
    <row r="309" spans="1:6" x14ac:dyDescent="0.25">
      <c r="A309" s="78" t="s">
        <v>200</v>
      </c>
      <c r="B309" s="72" t="str">
        <f>A309</f>
        <v>Couleur.Show</v>
      </c>
      <c r="C309" s="77">
        <f t="shared" si="4"/>
        <v>78</v>
      </c>
      <c r="F309" t="s">
        <v>200</v>
      </c>
    </row>
    <row r="310" spans="1:6" x14ac:dyDescent="0.25">
      <c r="A310" s="79" t="s">
        <v>204</v>
      </c>
      <c r="B310" s="80" t="s">
        <v>204</v>
      </c>
      <c r="C310" s="77">
        <f t="shared" si="4"/>
        <v>78</v>
      </c>
      <c r="F310" t="s">
        <v>204</v>
      </c>
    </row>
    <row r="311" spans="1:6" x14ac:dyDescent="0.25">
      <c r="A311" s="76" t="s">
        <v>203</v>
      </c>
      <c r="B311" s="77" t="str">
        <f>"Private Sub Label"&amp;C311&amp;"_Click()"</f>
        <v>Private Sub Label79_Click()</v>
      </c>
      <c r="C311" s="77">
        <f t="shared" si="4"/>
        <v>79</v>
      </c>
      <c r="F311" t="s">
        <v>281</v>
      </c>
    </row>
    <row r="312" spans="1:6" x14ac:dyDescent="0.25">
      <c r="A312" s="78" t="s">
        <v>202</v>
      </c>
      <c r="B312" s="72" t="str">
        <f>"Sheets("&amp;$B$1&amp;"couleur"&amp;$B$1&amp;").range("&amp;$B$1&amp;"D2"&amp;$B$1&amp;") = Label"&amp;C312&amp;".name"</f>
        <v>Sheets("couleur").range("D2") = Label79.name</v>
      </c>
      <c r="C312" s="77">
        <f t="shared" si="4"/>
        <v>79</v>
      </c>
      <c r="F312" t="s">
        <v>424</v>
      </c>
    </row>
    <row r="313" spans="1:6" x14ac:dyDescent="0.25">
      <c r="A313" s="78" t="s">
        <v>200</v>
      </c>
      <c r="B313" s="72" t="str">
        <f>A313</f>
        <v>Couleur.Show</v>
      </c>
      <c r="C313" s="77">
        <f t="shared" si="4"/>
        <v>79</v>
      </c>
      <c r="F313" t="s">
        <v>200</v>
      </c>
    </row>
    <row r="314" spans="1:6" x14ac:dyDescent="0.25">
      <c r="A314" s="79" t="s">
        <v>204</v>
      </c>
      <c r="B314" s="80" t="s">
        <v>204</v>
      </c>
      <c r="C314" s="77">
        <f t="shared" si="4"/>
        <v>79</v>
      </c>
      <c r="F314" t="s">
        <v>204</v>
      </c>
    </row>
    <row r="315" spans="1:6" x14ac:dyDescent="0.25">
      <c r="A315" s="76" t="s">
        <v>203</v>
      </c>
      <c r="B315" s="77" t="str">
        <f>"Private Sub Label"&amp;C315&amp;"_Click()"</f>
        <v>Private Sub Label80_Click()</v>
      </c>
      <c r="C315" s="77">
        <f t="shared" si="4"/>
        <v>80</v>
      </c>
      <c r="F315" t="s">
        <v>282</v>
      </c>
    </row>
    <row r="316" spans="1:6" x14ac:dyDescent="0.25">
      <c r="A316" s="78" t="s">
        <v>202</v>
      </c>
      <c r="B316" s="72" t="str">
        <f>"Sheets("&amp;$B$1&amp;"couleur"&amp;$B$1&amp;").range("&amp;$B$1&amp;"D2"&amp;$B$1&amp;") = Label"&amp;C316&amp;".name"</f>
        <v>Sheets("couleur").range("D2") = Label80.name</v>
      </c>
      <c r="C316" s="77">
        <f t="shared" si="4"/>
        <v>80</v>
      </c>
      <c r="F316" t="s">
        <v>425</v>
      </c>
    </row>
    <row r="317" spans="1:6" x14ac:dyDescent="0.25">
      <c r="A317" s="78" t="s">
        <v>200</v>
      </c>
      <c r="B317" s="72" t="str">
        <f>A317</f>
        <v>Couleur.Show</v>
      </c>
      <c r="C317" s="77">
        <f t="shared" si="4"/>
        <v>80</v>
      </c>
      <c r="F317" t="s">
        <v>200</v>
      </c>
    </row>
    <row r="318" spans="1:6" x14ac:dyDescent="0.25">
      <c r="A318" s="79" t="s">
        <v>204</v>
      </c>
      <c r="B318" s="80" t="s">
        <v>204</v>
      </c>
      <c r="C318" s="77">
        <f t="shared" si="4"/>
        <v>80</v>
      </c>
      <c r="F318" t="s">
        <v>204</v>
      </c>
    </row>
    <row r="319" spans="1:6" x14ac:dyDescent="0.25">
      <c r="A319" s="76" t="s">
        <v>203</v>
      </c>
      <c r="B319" s="77" t="str">
        <f>"Private Sub Label"&amp;C319&amp;"_Click()"</f>
        <v>Private Sub Label81_Click()</v>
      </c>
      <c r="C319" s="77">
        <f t="shared" si="4"/>
        <v>81</v>
      </c>
      <c r="F319" t="s">
        <v>283</v>
      </c>
    </row>
    <row r="320" spans="1:6" x14ac:dyDescent="0.25">
      <c r="A320" s="78" t="s">
        <v>202</v>
      </c>
      <c r="B320" s="72" t="str">
        <f>"Sheets("&amp;$B$1&amp;"couleur"&amp;$B$1&amp;").range("&amp;$B$1&amp;"D2"&amp;$B$1&amp;") = Label"&amp;C320&amp;".name"</f>
        <v>Sheets("couleur").range("D2") = Label81.name</v>
      </c>
      <c r="C320" s="77">
        <f t="shared" si="4"/>
        <v>81</v>
      </c>
      <c r="F320" t="s">
        <v>426</v>
      </c>
    </row>
    <row r="321" spans="1:6" x14ac:dyDescent="0.25">
      <c r="A321" s="78" t="s">
        <v>200</v>
      </c>
      <c r="B321" s="72" t="str">
        <f>A321</f>
        <v>Couleur.Show</v>
      </c>
      <c r="C321" s="77">
        <f t="shared" si="4"/>
        <v>81</v>
      </c>
      <c r="F321" t="s">
        <v>200</v>
      </c>
    </row>
    <row r="322" spans="1:6" x14ac:dyDescent="0.25">
      <c r="A322" s="79" t="s">
        <v>204</v>
      </c>
      <c r="B322" s="80" t="s">
        <v>204</v>
      </c>
      <c r="C322" s="77">
        <f t="shared" si="4"/>
        <v>81</v>
      </c>
      <c r="F322" t="s">
        <v>204</v>
      </c>
    </row>
    <row r="323" spans="1:6" x14ac:dyDescent="0.25">
      <c r="A323" s="76" t="s">
        <v>203</v>
      </c>
      <c r="B323" s="77" t="str">
        <f>"Private Sub Label"&amp;C323&amp;"_Click()"</f>
        <v>Private Sub Label82_Click()</v>
      </c>
      <c r="C323" s="77">
        <f t="shared" si="4"/>
        <v>82</v>
      </c>
      <c r="F323" t="s">
        <v>284</v>
      </c>
    </row>
    <row r="324" spans="1:6" x14ac:dyDescent="0.25">
      <c r="A324" s="78" t="s">
        <v>202</v>
      </c>
      <c r="B324" s="72" t="str">
        <f>"Sheets("&amp;$B$1&amp;"couleur"&amp;$B$1&amp;").range("&amp;$B$1&amp;"D2"&amp;$B$1&amp;") = Label"&amp;C324&amp;".name"</f>
        <v>Sheets("couleur").range("D2") = Label82.name</v>
      </c>
      <c r="C324" s="77">
        <f t="shared" si="4"/>
        <v>82</v>
      </c>
      <c r="F324" t="s">
        <v>427</v>
      </c>
    </row>
    <row r="325" spans="1:6" x14ac:dyDescent="0.25">
      <c r="A325" s="78" t="s">
        <v>200</v>
      </c>
      <c r="B325" s="72" t="str">
        <f>A325</f>
        <v>Couleur.Show</v>
      </c>
      <c r="C325" s="77">
        <f t="shared" si="4"/>
        <v>82</v>
      </c>
      <c r="F325" t="s">
        <v>200</v>
      </c>
    </row>
    <row r="326" spans="1:6" x14ac:dyDescent="0.25">
      <c r="A326" s="79" t="s">
        <v>204</v>
      </c>
      <c r="B326" s="80" t="s">
        <v>204</v>
      </c>
      <c r="C326" s="77">
        <f t="shared" si="4"/>
        <v>82</v>
      </c>
      <c r="F326" t="s">
        <v>204</v>
      </c>
    </row>
    <row r="327" spans="1:6" x14ac:dyDescent="0.25">
      <c r="A327" s="76" t="s">
        <v>203</v>
      </c>
      <c r="B327" s="77" t="str">
        <f>"Private Sub Label"&amp;C327&amp;"_Click()"</f>
        <v>Private Sub Label83_Click()</v>
      </c>
      <c r="C327" s="77">
        <f t="shared" si="4"/>
        <v>83</v>
      </c>
      <c r="F327" t="s">
        <v>285</v>
      </c>
    </row>
    <row r="328" spans="1:6" x14ac:dyDescent="0.25">
      <c r="A328" s="78" t="s">
        <v>202</v>
      </c>
      <c r="B328" s="72" t="str">
        <f>"Sheets("&amp;$B$1&amp;"couleur"&amp;$B$1&amp;").range("&amp;$B$1&amp;"D2"&amp;$B$1&amp;") = Label"&amp;C328&amp;".name"</f>
        <v>Sheets("couleur").range("D2") = Label83.name</v>
      </c>
      <c r="C328" s="77">
        <f t="shared" ref="C328:C391" si="5">C324+1</f>
        <v>83</v>
      </c>
      <c r="F328" t="s">
        <v>428</v>
      </c>
    </row>
    <row r="329" spans="1:6" x14ac:dyDescent="0.25">
      <c r="A329" s="78" t="s">
        <v>200</v>
      </c>
      <c r="B329" s="72" t="str">
        <f>A329</f>
        <v>Couleur.Show</v>
      </c>
      <c r="C329" s="77">
        <f t="shared" si="5"/>
        <v>83</v>
      </c>
      <c r="F329" t="s">
        <v>200</v>
      </c>
    </row>
    <row r="330" spans="1:6" x14ac:dyDescent="0.25">
      <c r="A330" s="79" t="s">
        <v>204</v>
      </c>
      <c r="B330" s="80" t="s">
        <v>204</v>
      </c>
      <c r="C330" s="77">
        <f t="shared" si="5"/>
        <v>83</v>
      </c>
      <c r="F330" t="s">
        <v>204</v>
      </c>
    </row>
    <row r="331" spans="1:6" x14ac:dyDescent="0.25">
      <c r="A331" s="76" t="s">
        <v>203</v>
      </c>
      <c r="B331" s="77" t="str">
        <f>"Private Sub Label"&amp;C331&amp;"_Click()"</f>
        <v>Private Sub Label84_Click()</v>
      </c>
      <c r="C331" s="77">
        <f t="shared" si="5"/>
        <v>84</v>
      </c>
      <c r="F331" t="s">
        <v>286</v>
      </c>
    </row>
    <row r="332" spans="1:6" x14ac:dyDescent="0.25">
      <c r="A332" s="78" t="s">
        <v>202</v>
      </c>
      <c r="B332" s="72" t="str">
        <f>"Sheets("&amp;$B$1&amp;"couleur"&amp;$B$1&amp;").range("&amp;$B$1&amp;"D2"&amp;$B$1&amp;") = Label"&amp;C332&amp;".name"</f>
        <v>Sheets("couleur").range("D2") = Label84.name</v>
      </c>
      <c r="C332" s="77">
        <f t="shared" si="5"/>
        <v>84</v>
      </c>
      <c r="F332" t="s">
        <v>429</v>
      </c>
    </row>
    <row r="333" spans="1:6" x14ac:dyDescent="0.25">
      <c r="A333" s="78" t="s">
        <v>200</v>
      </c>
      <c r="B333" s="72" t="str">
        <f>A333</f>
        <v>Couleur.Show</v>
      </c>
      <c r="C333" s="77">
        <f t="shared" si="5"/>
        <v>84</v>
      </c>
      <c r="F333" t="s">
        <v>200</v>
      </c>
    </row>
    <row r="334" spans="1:6" x14ac:dyDescent="0.25">
      <c r="A334" s="79" t="s">
        <v>204</v>
      </c>
      <c r="B334" s="80" t="s">
        <v>204</v>
      </c>
      <c r="C334" s="77">
        <f t="shared" si="5"/>
        <v>84</v>
      </c>
      <c r="F334" t="s">
        <v>204</v>
      </c>
    </row>
    <row r="335" spans="1:6" x14ac:dyDescent="0.25">
      <c r="A335" s="76" t="s">
        <v>203</v>
      </c>
      <c r="B335" s="77" t="str">
        <f>"Private Sub Label"&amp;C335&amp;"_Click()"</f>
        <v>Private Sub Label85_Click()</v>
      </c>
      <c r="C335" s="77">
        <f t="shared" si="5"/>
        <v>85</v>
      </c>
      <c r="F335" t="s">
        <v>287</v>
      </c>
    </row>
    <row r="336" spans="1:6" x14ac:dyDescent="0.25">
      <c r="A336" s="78" t="s">
        <v>202</v>
      </c>
      <c r="B336" s="72" t="str">
        <f>"Sheets("&amp;$B$1&amp;"couleur"&amp;$B$1&amp;").range("&amp;$B$1&amp;"D2"&amp;$B$1&amp;") = Label"&amp;C336&amp;".name"</f>
        <v>Sheets("couleur").range("D2") = Label85.name</v>
      </c>
      <c r="C336" s="77">
        <f t="shared" si="5"/>
        <v>85</v>
      </c>
      <c r="F336" t="s">
        <v>430</v>
      </c>
    </row>
    <row r="337" spans="1:6" x14ac:dyDescent="0.25">
      <c r="A337" s="78" t="s">
        <v>200</v>
      </c>
      <c r="B337" s="72" t="str">
        <f>A337</f>
        <v>Couleur.Show</v>
      </c>
      <c r="C337" s="77">
        <f t="shared" si="5"/>
        <v>85</v>
      </c>
      <c r="F337" t="s">
        <v>200</v>
      </c>
    </row>
    <row r="338" spans="1:6" x14ac:dyDescent="0.25">
      <c r="A338" s="79" t="s">
        <v>204</v>
      </c>
      <c r="B338" s="80" t="s">
        <v>204</v>
      </c>
      <c r="C338" s="77">
        <f t="shared" si="5"/>
        <v>85</v>
      </c>
      <c r="F338" t="s">
        <v>204</v>
      </c>
    </row>
    <row r="339" spans="1:6" x14ac:dyDescent="0.25">
      <c r="A339" s="76" t="s">
        <v>203</v>
      </c>
      <c r="B339" s="77" t="str">
        <f>"Private Sub Label"&amp;C339&amp;"_Click()"</f>
        <v>Private Sub Label86_Click()</v>
      </c>
      <c r="C339" s="77">
        <f t="shared" si="5"/>
        <v>86</v>
      </c>
      <c r="F339" t="s">
        <v>288</v>
      </c>
    </row>
    <row r="340" spans="1:6" x14ac:dyDescent="0.25">
      <c r="A340" s="78" t="s">
        <v>202</v>
      </c>
      <c r="B340" s="72" t="str">
        <f>"Sheets("&amp;$B$1&amp;"couleur"&amp;$B$1&amp;").range("&amp;$B$1&amp;"D2"&amp;$B$1&amp;") = Label"&amp;C340&amp;".name"</f>
        <v>Sheets("couleur").range("D2") = Label86.name</v>
      </c>
      <c r="C340" s="77">
        <f t="shared" si="5"/>
        <v>86</v>
      </c>
      <c r="F340" t="s">
        <v>431</v>
      </c>
    </row>
    <row r="341" spans="1:6" x14ac:dyDescent="0.25">
      <c r="A341" s="78" t="s">
        <v>200</v>
      </c>
      <c r="B341" s="72" t="str">
        <f>A341</f>
        <v>Couleur.Show</v>
      </c>
      <c r="C341" s="77">
        <f t="shared" si="5"/>
        <v>86</v>
      </c>
      <c r="F341" t="s">
        <v>200</v>
      </c>
    </row>
    <row r="342" spans="1:6" x14ac:dyDescent="0.25">
      <c r="A342" s="79" t="s">
        <v>204</v>
      </c>
      <c r="B342" s="80" t="s">
        <v>204</v>
      </c>
      <c r="C342" s="77">
        <f t="shared" si="5"/>
        <v>86</v>
      </c>
      <c r="F342" t="s">
        <v>204</v>
      </c>
    </row>
    <row r="343" spans="1:6" x14ac:dyDescent="0.25">
      <c r="A343" s="76" t="s">
        <v>203</v>
      </c>
      <c r="B343" s="77" t="str">
        <f>"Private Sub Label"&amp;C343&amp;"_Click()"</f>
        <v>Private Sub Label87_Click()</v>
      </c>
      <c r="C343" s="77">
        <f t="shared" si="5"/>
        <v>87</v>
      </c>
      <c r="F343" t="s">
        <v>289</v>
      </c>
    </row>
    <row r="344" spans="1:6" x14ac:dyDescent="0.25">
      <c r="A344" s="78" t="s">
        <v>202</v>
      </c>
      <c r="B344" s="72" t="str">
        <f>"Sheets("&amp;$B$1&amp;"couleur"&amp;$B$1&amp;").range("&amp;$B$1&amp;"D2"&amp;$B$1&amp;") = Label"&amp;C344&amp;".name"</f>
        <v>Sheets("couleur").range("D2") = Label87.name</v>
      </c>
      <c r="C344" s="77">
        <f t="shared" si="5"/>
        <v>87</v>
      </c>
      <c r="F344" t="s">
        <v>432</v>
      </c>
    </row>
    <row r="345" spans="1:6" x14ac:dyDescent="0.25">
      <c r="A345" s="78" t="s">
        <v>200</v>
      </c>
      <c r="B345" s="72" t="str">
        <f>A345</f>
        <v>Couleur.Show</v>
      </c>
      <c r="C345" s="77">
        <f t="shared" si="5"/>
        <v>87</v>
      </c>
      <c r="F345" t="s">
        <v>200</v>
      </c>
    </row>
    <row r="346" spans="1:6" x14ac:dyDescent="0.25">
      <c r="A346" s="79" t="s">
        <v>204</v>
      </c>
      <c r="B346" s="80" t="s">
        <v>204</v>
      </c>
      <c r="C346" s="77">
        <f t="shared" si="5"/>
        <v>87</v>
      </c>
      <c r="F346" t="s">
        <v>204</v>
      </c>
    </row>
    <row r="347" spans="1:6" x14ac:dyDescent="0.25">
      <c r="A347" s="76" t="s">
        <v>203</v>
      </c>
      <c r="B347" s="77" t="str">
        <f>"Private Sub Label"&amp;C347&amp;"_Click()"</f>
        <v>Private Sub Label88_Click()</v>
      </c>
      <c r="C347" s="77">
        <f t="shared" si="5"/>
        <v>88</v>
      </c>
      <c r="F347" t="s">
        <v>290</v>
      </c>
    </row>
    <row r="348" spans="1:6" x14ac:dyDescent="0.25">
      <c r="A348" s="78" t="s">
        <v>202</v>
      </c>
      <c r="B348" s="72" t="str">
        <f>"Sheets("&amp;$B$1&amp;"couleur"&amp;$B$1&amp;").range("&amp;$B$1&amp;"D2"&amp;$B$1&amp;") = Label"&amp;C348&amp;".name"</f>
        <v>Sheets("couleur").range("D2") = Label88.name</v>
      </c>
      <c r="C348" s="77">
        <f t="shared" si="5"/>
        <v>88</v>
      </c>
      <c r="F348" t="s">
        <v>433</v>
      </c>
    </row>
    <row r="349" spans="1:6" x14ac:dyDescent="0.25">
      <c r="A349" s="78" t="s">
        <v>200</v>
      </c>
      <c r="B349" s="72" t="str">
        <f>A349</f>
        <v>Couleur.Show</v>
      </c>
      <c r="C349" s="77">
        <f t="shared" si="5"/>
        <v>88</v>
      </c>
      <c r="F349" t="s">
        <v>200</v>
      </c>
    </row>
    <row r="350" spans="1:6" x14ac:dyDescent="0.25">
      <c r="A350" s="79" t="s">
        <v>204</v>
      </c>
      <c r="B350" s="80" t="s">
        <v>204</v>
      </c>
      <c r="C350" s="77">
        <f t="shared" si="5"/>
        <v>88</v>
      </c>
      <c r="F350" t="s">
        <v>204</v>
      </c>
    </row>
    <row r="351" spans="1:6" x14ac:dyDescent="0.25">
      <c r="A351" s="76" t="s">
        <v>203</v>
      </c>
      <c r="B351" s="77" t="str">
        <f>"Private Sub Label"&amp;C351&amp;"_Click()"</f>
        <v>Private Sub Label89_Click()</v>
      </c>
      <c r="C351" s="77">
        <f t="shared" si="5"/>
        <v>89</v>
      </c>
      <c r="F351" t="s">
        <v>291</v>
      </c>
    </row>
    <row r="352" spans="1:6" x14ac:dyDescent="0.25">
      <c r="A352" s="78" t="s">
        <v>202</v>
      </c>
      <c r="B352" s="72" t="str">
        <f>"Sheets("&amp;$B$1&amp;"couleur"&amp;$B$1&amp;").range("&amp;$B$1&amp;"D2"&amp;$B$1&amp;") = Label"&amp;C352&amp;".name"</f>
        <v>Sheets("couleur").range("D2") = Label89.name</v>
      </c>
      <c r="C352" s="77">
        <f t="shared" si="5"/>
        <v>89</v>
      </c>
      <c r="F352" t="s">
        <v>434</v>
      </c>
    </row>
    <row r="353" spans="1:6" x14ac:dyDescent="0.25">
      <c r="A353" s="78" t="s">
        <v>200</v>
      </c>
      <c r="B353" s="72" t="str">
        <f>A353</f>
        <v>Couleur.Show</v>
      </c>
      <c r="C353" s="77">
        <f t="shared" si="5"/>
        <v>89</v>
      </c>
      <c r="F353" t="s">
        <v>200</v>
      </c>
    </row>
    <row r="354" spans="1:6" x14ac:dyDescent="0.25">
      <c r="A354" s="79" t="s">
        <v>204</v>
      </c>
      <c r="B354" s="80" t="s">
        <v>204</v>
      </c>
      <c r="C354" s="77">
        <f t="shared" si="5"/>
        <v>89</v>
      </c>
      <c r="F354" t="s">
        <v>204</v>
      </c>
    </row>
    <row r="355" spans="1:6" x14ac:dyDescent="0.25">
      <c r="A355" s="76" t="s">
        <v>203</v>
      </c>
      <c r="B355" s="77" t="str">
        <f>"Private Sub Label"&amp;C355&amp;"_Click()"</f>
        <v>Private Sub Label90_Click()</v>
      </c>
      <c r="C355" s="77">
        <f t="shared" si="5"/>
        <v>90</v>
      </c>
      <c r="F355" t="s">
        <v>292</v>
      </c>
    </row>
    <row r="356" spans="1:6" x14ac:dyDescent="0.25">
      <c r="A356" s="78" t="s">
        <v>202</v>
      </c>
      <c r="B356" s="72" t="str">
        <f>"Sheets("&amp;$B$1&amp;"couleur"&amp;$B$1&amp;").range("&amp;$B$1&amp;"D2"&amp;$B$1&amp;") = Label"&amp;C356&amp;".name"</f>
        <v>Sheets("couleur").range("D2") = Label90.name</v>
      </c>
      <c r="C356" s="77">
        <f t="shared" si="5"/>
        <v>90</v>
      </c>
      <c r="F356" t="s">
        <v>435</v>
      </c>
    </row>
    <row r="357" spans="1:6" x14ac:dyDescent="0.25">
      <c r="A357" s="78" t="s">
        <v>200</v>
      </c>
      <c r="B357" s="72" t="str">
        <f>A357</f>
        <v>Couleur.Show</v>
      </c>
      <c r="C357" s="77">
        <f t="shared" si="5"/>
        <v>90</v>
      </c>
      <c r="F357" t="s">
        <v>200</v>
      </c>
    </row>
    <row r="358" spans="1:6" x14ac:dyDescent="0.25">
      <c r="A358" s="79" t="s">
        <v>204</v>
      </c>
      <c r="B358" s="80" t="s">
        <v>204</v>
      </c>
      <c r="C358" s="77">
        <f t="shared" si="5"/>
        <v>90</v>
      </c>
      <c r="F358" t="s">
        <v>204</v>
      </c>
    </row>
    <row r="359" spans="1:6" x14ac:dyDescent="0.25">
      <c r="A359" s="76" t="s">
        <v>203</v>
      </c>
      <c r="B359" s="77" t="str">
        <f>"Private Sub Label"&amp;C359&amp;"_Click()"</f>
        <v>Private Sub Label91_Click()</v>
      </c>
      <c r="C359" s="77">
        <f t="shared" si="5"/>
        <v>91</v>
      </c>
      <c r="F359" t="s">
        <v>293</v>
      </c>
    </row>
    <row r="360" spans="1:6" x14ac:dyDescent="0.25">
      <c r="A360" s="78" t="s">
        <v>202</v>
      </c>
      <c r="B360" s="72" t="str">
        <f>"Sheets("&amp;$B$1&amp;"couleur"&amp;$B$1&amp;").range("&amp;$B$1&amp;"D2"&amp;$B$1&amp;") = Label"&amp;C360&amp;".name"</f>
        <v>Sheets("couleur").range("D2") = Label91.name</v>
      </c>
      <c r="C360" s="77">
        <f t="shared" si="5"/>
        <v>91</v>
      </c>
      <c r="F360" t="s">
        <v>436</v>
      </c>
    </row>
    <row r="361" spans="1:6" x14ac:dyDescent="0.25">
      <c r="A361" s="78" t="s">
        <v>200</v>
      </c>
      <c r="B361" s="72" t="str">
        <f>A361</f>
        <v>Couleur.Show</v>
      </c>
      <c r="C361" s="77">
        <f t="shared" si="5"/>
        <v>91</v>
      </c>
      <c r="F361" t="s">
        <v>200</v>
      </c>
    </row>
    <row r="362" spans="1:6" x14ac:dyDescent="0.25">
      <c r="A362" s="79" t="s">
        <v>204</v>
      </c>
      <c r="B362" s="80" t="s">
        <v>204</v>
      </c>
      <c r="C362" s="77">
        <f t="shared" si="5"/>
        <v>91</v>
      </c>
      <c r="F362" t="s">
        <v>204</v>
      </c>
    </row>
    <row r="363" spans="1:6" x14ac:dyDescent="0.25">
      <c r="A363" s="76" t="s">
        <v>203</v>
      </c>
      <c r="B363" s="77" t="str">
        <f>"Private Sub Label"&amp;C363&amp;"_Click()"</f>
        <v>Private Sub Label92_Click()</v>
      </c>
      <c r="C363" s="77">
        <f t="shared" si="5"/>
        <v>92</v>
      </c>
      <c r="F363" t="s">
        <v>294</v>
      </c>
    </row>
    <row r="364" spans="1:6" x14ac:dyDescent="0.25">
      <c r="A364" s="78" t="s">
        <v>202</v>
      </c>
      <c r="B364" s="72" t="str">
        <f>"Sheets("&amp;$B$1&amp;"couleur"&amp;$B$1&amp;").range("&amp;$B$1&amp;"D2"&amp;$B$1&amp;") = Label"&amp;C364&amp;".name"</f>
        <v>Sheets("couleur").range("D2") = Label92.name</v>
      </c>
      <c r="C364" s="77">
        <f t="shared" si="5"/>
        <v>92</v>
      </c>
      <c r="F364" t="s">
        <v>437</v>
      </c>
    </row>
    <row r="365" spans="1:6" x14ac:dyDescent="0.25">
      <c r="A365" s="78" t="s">
        <v>200</v>
      </c>
      <c r="B365" s="72" t="str">
        <f>A365</f>
        <v>Couleur.Show</v>
      </c>
      <c r="C365" s="77">
        <f t="shared" si="5"/>
        <v>92</v>
      </c>
      <c r="F365" t="s">
        <v>200</v>
      </c>
    </row>
    <row r="366" spans="1:6" x14ac:dyDescent="0.25">
      <c r="A366" s="79" t="s">
        <v>204</v>
      </c>
      <c r="B366" s="80" t="s">
        <v>204</v>
      </c>
      <c r="C366" s="77">
        <f t="shared" si="5"/>
        <v>92</v>
      </c>
      <c r="F366" t="s">
        <v>204</v>
      </c>
    </row>
    <row r="367" spans="1:6" x14ac:dyDescent="0.25">
      <c r="A367" s="76" t="s">
        <v>203</v>
      </c>
      <c r="B367" s="77" t="str">
        <f>"Private Sub Label"&amp;C367&amp;"_Click()"</f>
        <v>Private Sub Label93_Click()</v>
      </c>
      <c r="C367" s="77">
        <f t="shared" si="5"/>
        <v>93</v>
      </c>
      <c r="F367" t="s">
        <v>295</v>
      </c>
    </row>
    <row r="368" spans="1:6" x14ac:dyDescent="0.25">
      <c r="A368" s="78" t="s">
        <v>202</v>
      </c>
      <c r="B368" s="72" t="str">
        <f>"Sheets("&amp;$B$1&amp;"couleur"&amp;$B$1&amp;").range("&amp;$B$1&amp;"D2"&amp;$B$1&amp;") = Label"&amp;C368&amp;".name"</f>
        <v>Sheets("couleur").range("D2") = Label93.name</v>
      </c>
      <c r="C368" s="77">
        <f t="shared" si="5"/>
        <v>93</v>
      </c>
      <c r="F368" t="s">
        <v>438</v>
      </c>
    </row>
    <row r="369" spans="1:6" x14ac:dyDescent="0.25">
      <c r="A369" s="78" t="s">
        <v>200</v>
      </c>
      <c r="B369" s="72" t="str">
        <f>A369</f>
        <v>Couleur.Show</v>
      </c>
      <c r="C369" s="77">
        <f t="shared" si="5"/>
        <v>93</v>
      </c>
      <c r="F369" t="s">
        <v>200</v>
      </c>
    </row>
    <row r="370" spans="1:6" x14ac:dyDescent="0.25">
      <c r="A370" s="79" t="s">
        <v>204</v>
      </c>
      <c r="B370" s="80" t="s">
        <v>204</v>
      </c>
      <c r="C370" s="77">
        <f t="shared" si="5"/>
        <v>93</v>
      </c>
      <c r="F370" t="s">
        <v>204</v>
      </c>
    </row>
    <row r="371" spans="1:6" x14ac:dyDescent="0.25">
      <c r="A371" s="76" t="s">
        <v>203</v>
      </c>
      <c r="B371" s="77" t="str">
        <f>"Private Sub Label"&amp;C371&amp;"_Click()"</f>
        <v>Private Sub Label94_Click()</v>
      </c>
      <c r="C371" s="77">
        <f t="shared" si="5"/>
        <v>94</v>
      </c>
      <c r="F371" t="s">
        <v>296</v>
      </c>
    </row>
    <row r="372" spans="1:6" x14ac:dyDescent="0.25">
      <c r="A372" s="78" t="s">
        <v>202</v>
      </c>
      <c r="B372" s="72" t="str">
        <f>"Sheets("&amp;$B$1&amp;"couleur"&amp;$B$1&amp;").range("&amp;$B$1&amp;"D2"&amp;$B$1&amp;") = Label"&amp;C372&amp;".name"</f>
        <v>Sheets("couleur").range("D2") = Label94.name</v>
      </c>
      <c r="C372" s="77">
        <f t="shared" si="5"/>
        <v>94</v>
      </c>
      <c r="F372" t="s">
        <v>439</v>
      </c>
    </row>
    <row r="373" spans="1:6" x14ac:dyDescent="0.25">
      <c r="A373" s="78" t="s">
        <v>200</v>
      </c>
      <c r="B373" s="72" t="str">
        <f>A373</f>
        <v>Couleur.Show</v>
      </c>
      <c r="C373" s="77">
        <f t="shared" si="5"/>
        <v>94</v>
      </c>
      <c r="F373" t="s">
        <v>200</v>
      </c>
    </row>
    <row r="374" spans="1:6" x14ac:dyDescent="0.25">
      <c r="A374" s="79" t="s">
        <v>204</v>
      </c>
      <c r="B374" s="80" t="s">
        <v>204</v>
      </c>
      <c r="C374" s="77">
        <f t="shared" si="5"/>
        <v>94</v>
      </c>
      <c r="F374" t="s">
        <v>204</v>
      </c>
    </row>
    <row r="375" spans="1:6" x14ac:dyDescent="0.25">
      <c r="A375" s="76" t="s">
        <v>203</v>
      </c>
      <c r="B375" s="77" t="str">
        <f>"Private Sub Label"&amp;C375&amp;"_Click()"</f>
        <v>Private Sub Label95_Click()</v>
      </c>
      <c r="C375" s="77">
        <f t="shared" si="5"/>
        <v>95</v>
      </c>
      <c r="F375" t="s">
        <v>297</v>
      </c>
    </row>
    <row r="376" spans="1:6" x14ac:dyDescent="0.25">
      <c r="A376" s="78" t="s">
        <v>202</v>
      </c>
      <c r="B376" s="72" t="str">
        <f>"Sheets("&amp;$B$1&amp;"couleur"&amp;$B$1&amp;").range("&amp;$B$1&amp;"D2"&amp;$B$1&amp;") = Label"&amp;C376&amp;".name"</f>
        <v>Sheets("couleur").range("D2") = Label95.name</v>
      </c>
      <c r="C376" s="77">
        <f t="shared" si="5"/>
        <v>95</v>
      </c>
      <c r="F376" t="s">
        <v>440</v>
      </c>
    </row>
    <row r="377" spans="1:6" x14ac:dyDescent="0.25">
      <c r="A377" s="78" t="s">
        <v>200</v>
      </c>
      <c r="B377" s="72" t="str">
        <f>A377</f>
        <v>Couleur.Show</v>
      </c>
      <c r="C377" s="77">
        <f t="shared" si="5"/>
        <v>95</v>
      </c>
      <c r="F377" t="s">
        <v>200</v>
      </c>
    </row>
    <row r="378" spans="1:6" x14ac:dyDescent="0.25">
      <c r="A378" s="79" t="s">
        <v>204</v>
      </c>
      <c r="B378" s="80" t="s">
        <v>204</v>
      </c>
      <c r="C378" s="77">
        <f t="shared" si="5"/>
        <v>95</v>
      </c>
      <c r="F378" t="s">
        <v>204</v>
      </c>
    </row>
    <row r="379" spans="1:6" x14ac:dyDescent="0.25">
      <c r="A379" s="76" t="s">
        <v>203</v>
      </c>
      <c r="B379" s="77" t="str">
        <f>"Private Sub Label"&amp;C379&amp;"_Click()"</f>
        <v>Private Sub Label96_Click()</v>
      </c>
      <c r="C379" s="77">
        <f t="shared" si="5"/>
        <v>96</v>
      </c>
      <c r="F379" t="s">
        <v>298</v>
      </c>
    </row>
    <row r="380" spans="1:6" x14ac:dyDescent="0.25">
      <c r="A380" s="78" t="s">
        <v>202</v>
      </c>
      <c r="B380" s="72" t="str">
        <f>"Sheets("&amp;$B$1&amp;"couleur"&amp;$B$1&amp;").range("&amp;$B$1&amp;"D2"&amp;$B$1&amp;") = Label"&amp;C380&amp;".name"</f>
        <v>Sheets("couleur").range("D2") = Label96.name</v>
      </c>
      <c r="C380" s="77">
        <f t="shared" si="5"/>
        <v>96</v>
      </c>
      <c r="F380" t="s">
        <v>441</v>
      </c>
    </row>
    <row r="381" spans="1:6" x14ac:dyDescent="0.25">
      <c r="A381" s="78" t="s">
        <v>200</v>
      </c>
      <c r="B381" s="72" t="str">
        <f>A381</f>
        <v>Couleur.Show</v>
      </c>
      <c r="C381" s="77">
        <f t="shared" si="5"/>
        <v>96</v>
      </c>
      <c r="F381" t="s">
        <v>200</v>
      </c>
    </row>
    <row r="382" spans="1:6" x14ac:dyDescent="0.25">
      <c r="A382" s="79" t="s">
        <v>204</v>
      </c>
      <c r="B382" s="80" t="s">
        <v>204</v>
      </c>
      <c r="C382" s="77">
        <f t="shared" si="5"/>
        <v>96</v>
      </c>
      <c r="F382" t="s">
        <v>204</v>
      </c>
    </row>
    <row r="383" spans="1:6" x14ac:dyDescent="0.25">
      <c r="A383" s="76" t="s">
        <v>203</v>
      </c>
      <c r="B383" s="77" t="str">
        <f>"Private Sub Label"&amp;C383&amp;"_Click()"</f>
        <v>Private Sub Label97_Click()</v>
      </c>
      <c r="C383" s="77">
        <f t="shared" si="5"/>
        <v>97</v>
      </c>
      <c r="F383" t="s">
        <v>299</v>
      </c>
    </row>
    <row r="384" spans="1:6" x14ac:dyDescent="0.25">
      <c r="A384" s="78" t="s">
        <v>202</v>
      </c>
      <c r="B384" s="72" t="str">
        <f>"Sheets("&amp;$B$1&amp;"couleur"&amp;$B$1&amp;").range("&amp;$B$1&amp;"D2"&amp;$B$1&amp;") = Label"&amp;C384&amp;".name"</f>
        <v>Sheets("couleur").range("D2") = Label97.name</v>
      </c>
      <c r="C384" s="77">
        <f t="shared" si="5"/>
        <v>97</v>
      </c>
      <c r="F384" t="s">
        <v>442</v>
      </c>
    </row>
    <row r="385" spans="1:6" x14ac:dyDescent="0.25">
      <c r="A385" s="78" t="s">
        <v>200</v>
      </c>
      <c r="B385" s="72" t="str">
        <f>A385</f>
        <v>Couleur.Show</v>
      </c>
      <c r="C385" s="77">
        <f t="shared" si="5"/>
        <v>97</v>
      </c>
      <c r="F385" t="s">
        <v>200</v>
      </c>
    </row>
    <row r="386" spans="1:6" x14ac:dyDescent="0.25">
      <c r="A386" s="79" t="s">
        <v>204</v>
      </c>
      <c r="B386" s="80" t="s">
        <v>204</v>
      </c>
      <c r="C386" s="77">
        <f t="shared" si="5"/>
        <v>97</v>
      </c>
      <c r="F386" t="s">
        <v>204</v>
      </c>
    </row>
    <row r="387" spans="1:6" x14ac:dyDescent="0.25">
      <c r="A387" s="76" t="s">
        <v>203</v>
      </c>
      <c r="B387" s="77" t="str">
        <f>"Private Sub Label"&amp;C387&amp;"_Click()"</f>
        <v>Private Sub Label98_Click()</v>
      </c>
      <c r="C387" s="77">
        <f t="shared" si="5"/>
        <v>98</v>
      </c>
      <c r="F387" t="s">
        <v>300</v>
      </c>
    </row>
    <row r="388" spans="1:6" x14ac:dyDescent="0.25">
      <c r="A388" s="78" t="s">
        <v>202</v>
      </c>
      <c r="B388" s="72" t="str">
        <f>"Sheets("&amp;$B$1&amp;"couleur"&amp;$B$1&amp;").range("&amp;$B$1&amp;"D2"&amp;$B$1&amp;") = Label"&amp;C388&amp;".name"</f>
        <v>Sheets("couleur").range("D2") = Label98.name</v>
      </c>
      <c r="C388" s="77">
        <f t="shared" si="5"/>
        <v>98</v>
      </c>
      <c r="F388" t="s">
        <v>443</v>
      </c>
    </row>
    <row r="389" spans="1:6" x14ac:dyDescent="0.25">
      <c r="A389" s="78" t="s">
        <v>200</v>
      </c>
      <c r="B389" s="72" t="str">
        <f>A389</f>
        <v>Couleur.Show</v>
      </c>
      <c r="C389" s="77">
        <f t="shared" si="5"/>
        <v>98</v>
      </c>
      <c r="F389" t="s">
        <v>200</v>
      </c>
    </row>
    <row r="390" spans="1:6" x14ac:dyDescent="0.25">
      <c r="A390" s="79" t="s">
        <v>204</v>
      </c>
      <c r="B390" s="80" t="s">
        <v>204</v>
      </c>
      <c r="C390" s="77">
        <f t="shared" si="5"/>
        <v>98</v>
      </c>
      <c r="F390" t="s">
        <v>204</v>
      </c>
    </row>
    <row r="391" spans="1:6" x14ac:dyDescent="0.25">
      <c r="A391" s="76" t="s">
        <v>203</v>
      </c>
      <c r="B391" s="77" t="str">
        <f>"Private Sub Label"&amp;C391&amp;"_Click()"</f>
        <v>Private Sub Label99_Click()</v>
      </c>
      <c r="C391" s="77">
        <f t="shared" si="5"/>
        <v>99</v>
      </c>
      <c r="F391" t="s">
        <v>301</v>
      </c>
    </row>
    <row r="392" spans="1:6" x14ac:dyDescent="0.25">
      <c r="A392" s="78" t="s">
        <v>202</v>
      </c>
      <c r="B392" s="72" t="str">
        <f>"Sheets("&amp;$B$1&amp;"couleur"&amp;$B$1&amp;").range("&amp;$B$1&amp;"D2"&amp;$B$1&amp;") = Label"&amp;C392&amp;".name"</f>
        <v>Sheets("couleur").range("D2") = Label99.name</v>
      </c>
      <c r="C392" s="77">
        <f t="shared" ref="C392:C455" si="6">C388+1</f>
        <v>99</v>
      </c>
      <c r="F392" t="s">
        <v>444</v>
      </c>
    </row>
    <row r="393" spans="1:6" x14ac:dyDescent="0.25">
      <c r="A393" s="78" t="s">
        <v>200</v>
      </c>
      <c r="B393" s="72" t="str">
        <f>A393</f>
        <v>Couleur.Show</v>
      </c>
      <c r="C393" s="77">
        <f t="shared" si="6"/>
        <v>99</v>
      </c>
      <c r="F393" t="s">
        <v>200</v>
      </c>
    </row>
    <row r="394" spans="1:6" x14ac:dyDescent="0.25">
      <c r="A394" s="79" t="s">
        <v>204</v>
      </c>
      <c r="B394" s="80" t="s">
        <v>204</v>
      </c>
      <c r="C394" s="77">
        <f t="shared" si="6"/>
        <v>99</v>
      </c>
      <c r="F394" t="s">
        <v>204</v>
      </c>
    </row>
    <row r="395" spans="1:6" x14ac:dyDescent="0.25">
      <c r="A395" s="76" t="s">
        <v>203</v>
      </c>
      <c r="B395" s="77" t="str">
        <f>"Private Sub Label"&amp;C395&amp;"_Click()"</f>
        <v>Private Sub Label100_Click()</v>
      </c>
      <c r="C395" s="77">
        <f t="shared" si="6"/>
        <v>100</v>
      </c>
      <c r="F395" t="s">
        <v>302</v>
      </c>
    </row>
    <row r="396" spans="1:6" x14ac:dyDescent="0.25">
      <c r="A396" s="78" t="s">
        <v>202</v>
      </c>
      <c r="B396" s="72" t="str">
        <f>"Sheets("&amp;$B$1&amp;"couleur"&amp;$B$1&amp;").range("&amp;$B$1&amp;"D2"&amp;$B$1&amp;") = Label"&amp;C396&amp;".name"</f>
        <v>Sheets("couleur").range("D2") = Label100.name</v>
      </c>
      <c r="C396" s="77">
        <f t="shared" si="6"/>
        <v>100</v>
      </c>
      <c r="F396" t="s">
        <v>445</v>
      </c>
    </row>
    <row r="397" spans="1:6" x14ac:dyDescent="0.25">
      <c r="A397" s="78" t="s">
        <v>200</v>
      </c>
      <c r="B397" s="72" t="str">
        <f>A397</f>
        <v>Couleur.Show</v>
      </c>
      <c r="C397" s="77">
        <f t="shared" si="6"/>
        <v>100</v>
      </c>
      <c r="F397" t="s">
        <v>200</v>
      </c>
    </row>
    <row r="398" spans="1:6" x14ac:dyDescent="0.25">
      <c r="A398" s="79" t="s">
        <v>204</v>
      </c>
      <c r="B398" s="80" t="s">
        <v>204</v>
      </c>
      <c r="C398" s="77">
        <f t="shared" si="6"/>
        <v>100</v>
      </c>
      <c r="F398" t="s">
        <v>204</v>
      </c>
    </row>
    <row r="399" spans="1:6" x14ac:dyDescent="0.25">
      <c r="A399" s="76" t="s">
        <v>203</v>
      </c>
      <c r="B399" s="77" t="str">
        <f>"Private Sub Label"&amp;C399&amp;"_Click()"</f>
        <v>Private Sub Label101_Click()</v>
      </c>
      <c r="C399" s="77">
        <f t="shared" si="6"/>
        <v>101</v>
      </c>
      <c r="F399" t="s">
        <v>303</v>
      </c>
    </row>
    <row r="400" spans="1:6" x14ac:dyDescent="0.25">
      <c r="A400" s="78" t="s">
        <v>202</v>
      </c>
      <c r="B400" s="72" t="str">
        <f>"Sheets("&amp;$B$1&amp;"couleur"&amp;$B$1&amp;").range("&amp;$B$1&amp;"D2"&amp;$B$1&amp;") = Label"&amp;C400&amp;".name"</f>
        <v>Sheets("couleur").range("D2") = Label101.name</v>
      </c>
      <c r="C400" s="77">
        <f t="shared" si="6"/>
        <v>101</v>
      </c>
      <c r="F400" t="s">
        <v>446</v>
      </c>
    </row>
    <row r="401" spans="1:6" x14ac:dyDescent="0.25">
      <c r="A401" s="78" t="s">
        <v>200</v>
      </c>
      <c r="B401" s="72" t="str">
        <f>A401</f>
        <v>Couleur.Show</v>
      </c>
      <c r="C401" s="77">
        <f t="shared" si="6"/>
        <v>101</v>
      </c>
      <c r="F401" t="s">
        <v>200</v>
      </c>
    </row>
    <row r="402" spans="1:6" x14ac:dyDescent="0.25">
      <c r="A402" s="79" t="s">
        <v>204</v>
      </c>
      <c r="B402" s="80" t="s">
        <v>204</v>
      </c>
      <c r="C402" s="77">
        <f t="shared" si="6"/>
        <v>101</v>
      </c>
      <c r="F402" t="s">
        <v>204</v>
      </c>
    </row>
    <row r="403" spans="1:6" x14ac:dyDescent="0.25">
      <c r="A403" s="76" t="s">
        <v>203</v>
      </c>
      <c r="B403" s="77" t="str">
        <f>"Private Sub Label"&amp;C403&amp;"_Click()"</f>
        <v>Private Sub Label102_Click()</v>
      </c>
      <c r="C403" s="77">
        <f t="shared" si="6"/>
        <v>102</v>
      </c>
      <c r="F403" t="s">
        <v>304</v>
      </c>
    </row>
    <row r="404" spans="1:6" x14ac:dyDescent="0.25">
      <c r="A404" s="78" t="s">
        <v>202</v>
      </c>
      <c r="B404" s="72" t="str">
        <f>"Sheets("&amp;$B$1&amp;"couleur"&amp;$B$1&amp;").range("&amp;$B$1&amp;"D2"&amp;$B$1&amp;") = Label"&amp;C404&amp;".name"</f>
        <v>Sheets("couleur").range("D2") = Label102.name</v>
      </c>
      <c r="C404" s="77">
        <f t="shared" si="6"/>
        <v>102</v>
      </c>
      <c r="F404" t="s">
        <v>447</v>
      </c>
    </row>
    <row r="405" spans="1:6" x14ac:dyDescent="0.25">
      <c r="A405" s="78" t="s">
        <v>200</v>
      </c>
      <c r="B405" s="72" t="str">
        <f>A405</f>
        <v>Couleur.Show</v>
      </c>
      <c r="C405" s="77">
        <f t="shared" si="6"/>
        <v>102</v>
      </c>
      <c r="F405" t="s">
        <v>200</v>
      </c>
    </row>
    <row r="406" spans="1:6" x14ac:dyDescent="0.25">
      <c r="A406" s="79" t="s">
        <v>204</v>
      </c>
      <c r="B406" s="80" t="s">
        <v>204</v>
      </c>
      <c r="C406" s="77">
        <f t="shared" si="6"/>
        <v>102</v>
      </c>
      <c r="F406" t="s">
        <v>204</v>
      </c>
    </row>
    <row r="407" spans="1:6" x14ac:dyDescent="0.25">
      <c r="A407" s="76" t="s">
        <v>203</v>
      </c>
      <c r="B407" s="77" t="str">
        <f>"Private Sub Label"&amp;C407&amp;"_Click()"</f>
        <v>Private Sub Label103_Click()</v>
      </c>
      <c r="C407" s="77">
        <f t="shared" si="6"/>
        <v>103</v>
      </c>
      <c r="F407" t="s">
        <v>305</v>
      </c>
    </row>
    <row r="408" spans="1:6" x14ac:dyDescent="0.25">
      <c r="A408" s="78" t="s">
        <v>202</v>
      </c>
      <c r="B408" s="72" t="str">
        <f>"Sheets("&amp;$B$1&amp;"couleur"&amp;$B$1&amp;").range("&amp;$B$1&amp;"D2"&amp;$B$1&amp;") = Label"&amp;C408&amp;".name"</f>
        <v>Sheets("couleur").range("D2") = Label103.name</v>
      </c>
      <c r="C408" s="77">
        <f t="shared" si="6"/>
        <v>103</v>
      </c>
      <c r="F408" t="s">
        <v>448</v>
      </c>
    </row>
    <row r="409" spans="1:6" x14ac:dyDescent="0.25">
      <c r="A409" s="78" t="s">
        <v>200</v>
      </c>
      <c r="B409" s="72" t="str">
        <f>A409</f>
        <v>Couleur.Show</v>
      </c>
      <c r="C409" s="77">
        <f t="shared" si="6"/>
        <v>103</v>
      </c>
      <c r="F409" t="s">
        <v>200</v>
      </c>
    </row>
    <row r="410" spans="1:6" x14ac:dyDescent="0.25">
      <c r="A410" s="79" t="s">
        <v>204</v>
      </c>
      <c r="B410" s="80" t="s">
        <v>204</v>
      </c>
      <c r="C410" s="77">
        <f t="shared" si="6"/>
        <v>103</v>
      </c>
      <c r="F410" t="s">
        <v>204</v>
      </c>
    </row>
    <row r="411" spans="1:6" x14ac:dyDescent="0.25">
      <c r="A411" s="76" t="s">
        <v>203</v>
      </c>
      <c r="B411" s="77" t="str">
        <f>"Private Sub Label"&amp;C411&amp;"_Click()"</f>
        <v>Private Sub Label104_Click()</v>
      </c>
      <c r="C411" s="77">
        <f t="shared" si="6"/>
        <v>104</v>
      </c>
      <c r="F411" t="s">
        <v>306</v>
      </c>
    </row>
    <row r="412" spans="1:6" x14ac:dyDescent="0.25">
      <c r="A412" s="78" t="s">
        <v>202</v>
      </c>
      <c r="B412" s="72" t="str">
        <f>"Sheets("&amp;$B$1&amp;"couleur"&amp;$B$1&amp;").range("&amp;$B$1&amp;"D2"&amp;$B$1&amp;") = Label"&amp;C412&amp;".name"</f>
        <v>Sheets("couleur").range("D2") = Label104.name</v>
      </c>
      <c r="C412" s="77">
        <f t="shared" si="6"/>
        <v>104</v>
      </c>
      <c r="F412" t="s">
        <v>449</v>
      </c>
    </row>
    <row r="413" spans="1:6" x14ac:dyDescent="0.25">
      <c r="A413" s="78" t="s">
        <v>200</v>
      </c>
      <c r="B413" s="72" t="str">
        <f>A413</f>
        <v>Couleur.Show</v>
      </c>
      <c r="C413" s="77">
        <f t="shared" si="6"/>
        <v>104</v>
      </c>
      <c r="F413" t="s">
        <v>200</v>
      </c>
    </row>
    <row r="414" spans="1:6" x14ac:dyDescent="0.25">
      <c r="A414" s="79" t="s">
        <v>204</v>
      </c>
      <c r="B414" s="80" t="s">
        <v>204</v>
      </c>
      <c r="C414" s="77">
        <f t="shared" si="6"/>
        <v>104</v>
      </c>
      <c r="F414" t="s">
        <v>204</v>
      </c>
    </row>
    <row r="415" spans="1:6" x14ac:dyDescent="0.25">
      <c r="A415" s="76" t="s">
        <v>203</v>
      </c>
      <c r="B415" s="77" t="str">
        <f>"Private Sub Label"&amp;C415&amp;"_Click()"</f>
        <v>Private Sub Label105_Click()</v>
      </c>
      <c r="C415" s="77">
        <f t="shared" si="6"/>
        <v>105</v>
      </c>
      <c r="F415" t="s">
        <v>307</v>
      </c>
    </row>
    <row r="416" spans="1:6" x14ac:dyDescent="0.25">
      <c r="A416" s="78" t="s">
        <v>202</v>
      </c>
      <c r="B416" s="72" t="str">
        <f>"Sheets("&amp;$B$1&amp;"couleur"&amp;$B$1&amp;").range("&amp;$B$1&amp;"D2"&amp;$B$1&amp;") = Label"&amp;C416&amp;".name"</f>
        <v>Sheets("couleur").range("D2") = Label105.name</v>
      </c>
      <c r="C416" s="77">
        <f t="shared" si="6"/>
        <v>105</v>
      </c>
      <c r="F416" t="s">
        <v>450</v>
      </c>
    </row>
    <row r="417" spans="1:6" x14ac:dyDescent="0.25">
      <c r="A417" s="78" t="s">
        <v>200</v>
      </c>
      <c r="B417" s="72" t="str">
        <f>A417</f>
        <v>Couleur.Show</v>
      </c>
      <c r="C417" s="77">
        <f t="shared" si="6"/>
        <v>105</v>
      </c>
      <c r="F417" t="s">
        <v>200</v>
      </c>
    </row>
    <row r="418" spans="1:6" x14ac:dyDescent="0.25">
      <c r="A418" s="79" t="s">
        <v>204</v>
      </c>
      <c r="B418" s="80" t="s">
        <v>204</v>
      </c>
      <c r="C418" s="77">
        <f t="shared" si="6"/>
        <v>105</v>
      </c>
      <c r="F418" t="s">
        <v>204</v>
      </c>
    </row>
    <row r="419" spans="1:6" x14ac:dyDescent="0.25">
      <c r="A419" s="76" t="s">
        <v>203</v>
      </c>
      <c r="B419" s="77" t="str">
        <f>"Private Sub Label"&amp;C419&amp;"_Click()"</f>
        <v>Private Sub Label106_Click()</v>
      </c>
      <c r="C419" s="77">
        <f t="shared" si="6"/>
        <v>106</v>
      </c>
      <c r="F419" t="s">
        <v>308</v>
      </c>
    </row>
    <row r="420" spans="1:6" x14ac:dyDescent="0.25">
      <c r="A420" s="78" t="s">
        <v>202</v>
      </c>
      <c r="B420" s="72" t="str">
        <f>"Sheets("&amp;$B$1&amp;"couleur"&amp;$B$1&amp;").range("&amp;$B$1&amp;"D2"&amp;$B$1&amp;") = Label"&amp;C420&amp;".name"</f>
        <v>Sheets("couleur").range("D2") = Label106.name</v>
      </c>
      <c r="C420" s="77">
        <f t="shared" si="6"/>
        <v>106</v>
      </c>
      <c r="F420" t="s">
        <v>451</v>
      </c>
    </row>
    <row r="421" spans="1:6" x14ac:dyDescent="0.25">
      <c r="A421" s="78" t="s">
        <v>200</v>
      </c>
      <c r="B421" s="72" t="str">
        <f>A421</f>
        <v>Couleur.Show</v>
      </c>
      <c r="C421" s="77">
        <f t="shared" si="6"/>
        <v>106</v>
      </c>
      <c r="F421" t="s">
        <v>200</v>
      </c>
    </row>
    <row r="422" spans="1:6" x14ac:dyDescent="0.25">
      <c r="A422" s="79" t="s">
        <v>204</v>
      </c>
      <c r="B422" s="80" t="s">
        <v>204</v>
      </c>
      <c r="C422" s="77">
        <f t="shared" si="6"/>
        <v>106</v>
      </c>
      <c r="F422" t="s">
        <v>204</v>
      </c>
    </row>
    <row r="423" spans="1:6" x14ac:dyDescent="0.25">
      <c r="A423" s="76" t="s">
        <v>203</v>
      </c>
      <c r="B423" s="77" t="str">
        <f>"Private Sub Label"&amp;C423&amp;"_Click()"</f>
        <v>Private Sub Label107_Click()</v>
      </c>
      <c r="C423" s="77">
        <f t="shared" si="6"/>
        <v>107</v>
      </c>
      <c r="F423" t="s">
        <v>309</v>
      </c>
    </row>
    <row r="424" spans="1:6" x14ac:dyDescent="0.25">
      <c r="A424" s="78" t="s">
        <v>202</v>
      </c>
      <c r="B424" s="72" t="str">
        <f>"Sheets("&amp;$B$1&amp;"couleur"&amp;$B$1&amp;").range("&amp;$B$1&amp;"D2"&amp;$B$1&amp;") = Label"&amp;C424&amp;".name"</f>
        <v>Sheets("couleur").range("D2") = Label107.name</v>
      </c>
      <c r="C424" s="77">
        <f t="shared" si="6"/>
        <v>107</v>
      </c>
      <c r="F424" t="s">
        <v>452</v>
      </c>
    </row>
    <row r="425" spans="1:6" x14ac:dyDescent="0.25">
      <c r="A425" s="78" t="s">
        <v>200</v>
      </c>
      <c r="B425" s="72" t="str">
        <f>A425</f>
        <v>Couleur.Show</v>
      </c>
      <c r="C425" s="77">
        <f t="shared" si="6"/>
        <v>107</v>
      </c>
      <c r="F425" t="s">
        <v>200</v>
      </c>
    </row>
    <row r="426" spans="1:6" x14ac:dyDescent="0.25">
      <c r="A426" s="79" t="s">
        <v>204</v>
      </c>
      <c r="B426" s="80" t="s">
        <v>204</v>
      </c>
      <c r="C426" s="77">
        <f t="shared" si="6"/>
        <v>107</v>
      </c>
      <c r="F426" t="s">
        <v>204</v>
      </c>
    </row>
    <row r="427" spans="1:6" x14ac:dyDescent="0.25">
      <c r="A427" s="76" t="s">
        <v>203</v>
      </c>
      <c r="B427" s="77" t="str">
        <f>"Private Sub Label"&amp;C427&amp;"_Click()"</f>
        <v>Private Sub Label108_Click()</v>
      </c>
      <c r="C427" s="77">
        <f t="shared" si="6"/>
        <v>108</v>
      </c>
      <c r="F427" t="s">
        <v>310</v>
      </c>
    </row>
    <row r="428" spans="1:6" x14ac:dyDescent="0.25">
      <c r="A428" s="78" t="s">
        <v>202</v>
      </c>
      <c r="B428" s="72" t="str">
        <f>"Sheets("&amp;$B$1&amp;"couleur"&amp;$B$1&amp;").range("&amp;$B$1&amp;"D2"&amp;$B$1&amp;") = Label"&amp;C428&amp;".name"</f>
        <v>Sheets("couleur").range("D2") = Label108.name</v>
      </c>
      <c r="C428" s="77">
        <f t="shared" si="6"/>
        <v>108</v>
      </c>
      <c r="F428" t="s">
        <v>453</v>
      </c>
    </row>
    <row r="429" spans="1:6" x14ac:dyDescent="0.25">
      <c r="A429" s="78" t="s">
        <v>200</v>
      </c>
      <c r="B429" s="72" t="str">
        <f>A429</f>
        <v>Couleur.Show</v>
      </c>
      <c r="C429" s="77">
        <f t="shared" si="6"/>
        <v>108</v>
      </c>
      <c r="F429" t="s">
        <v>200</v>
      </c>
    </row>
    <row r="430" spans="1:6" x14ac:dyDescent="0.25">
      <c r="A430" s="79" t="s">
        <v>204</v>
      </c>
      <c r="B430" s="80" t="s">
        <v>204</v>
      </c>
      <c r="C430" s="77">
        <f t="shared" si="6"/>
        <v>108</v>
      </c>
      <c r="F430" t="s">
        <v>204</v>
      </c>
    </row>
    <row r="431" spans="1:6" x14ac:dyDescent="0.25">
      <c r="A431" s="76" t="s">
        <v>203</v>
      </c>
      <c r="B431" s="77" t="str">
        <f>"Private Sub Label"&amp;C431&amp;"_Click()"</f>
        <v>Private Sub Label109_Click()</v>
      </c>
      <c r="C431" s="77">
        <f t="shared" si="6"/>
        <v>109</v>
      </c>
      <c r="F431" t="s">
        <v>311</v>
      </c>
    </row>
    <row r="432" spans="1:6" x14ac:dyDescent="0.25">
      <c r="A432" s="78" t="s">
        <v>202</v>
      </c>
      <c r="B432" s="72" t="str">
        <f>"Sheets("&amp;$B$1&amp;"couleur"&amp;$B$1&amp;").range("&amp;$B$1&amp;"D2"&amp;$B$1&amp;") = Label"&amp;C432&amp;".name"</f>
        <v>Sheets("couleur").range("D2") = Label109.name</v>
      </c>
      <c r="C432" s="77">
        <f t="shared" si="6"/>
        <v>109</v>
      </c>
      <c r="F432" t="s">
        <v>454</v>
      </c>
    </row>
    <row r="433" spans="1:6" x14ac:dyDescent="0.25">
      <c r="A433" s="78" t="s">
        <v>200</v>
      </c>
      <c r="B433" s="72" t="str">
        <f>A433</f>
        <v>Couleur.Show</v>
      </c>
      <c r="C433" s="77">
        <f t="shared" si="6"/>
        <v>109</v>
      </c>
      <c r="F433" t="s">
        <v>200</v>
      </c>
    </row>
    <row r="434" spans="1:6" x14ac:dyDescent="0.25">
      <c r="A434" s="79" t="s">
        <v>204</v>
      </c>
      <c r="B434" s="80" t="s">
        <v>204</v>
      </c>
      <c r="C434" s="77">
        <f t="shared" si="6"/>
        <v>109</v>
      </c>
      <c r="F434" t="s">
        <v>204</v>
      </c>
    </row>
    <row r="435" spans="1:6" x14ac:dyDescent="0.25">
      <c r="A435" s="76" t="s">
        <v>203</v>
      </c>
      <c r="B435" s="77" t="str">
        <f>"Private Sub Label"&amp;C435&amp;"_Click()"</f>
        <v>Private Sub Label110_Click()</v>
      </c>
      <c r="C435" s="77">
        <f t="shared" si="6"/>
        <v>110</v>
      </c>
      <c r="F435" t="s">
        <v>312</v>
      </c>
    </row>
    <row r="436" spans="1:6" x14ac:dyDescent="0.25">
      <c r="A436" s="78" t="s">
        <v>202</v>
      </c>
      <c r="B436" s="72" t="str">
        <f>"Sheets("&amp;$B$1&amp;"couleur"&amp;$B$1&amp;").range("&amp;$B$1&amp;"D2"&amp;$B$1&amp;") = Label"&amp;C436&amp;".name"</f>
        <v>Sheets("couleur").range("D2") = Label110.name</v>
      </c>
      <c r="C436" s="77">
        <f t="shared" si="6"/>
        <v>110</v>
      </c>
      <c r="F436" t="s">
        <v>455</v>
      </c>
    </row>
    <row r="437" spans="1:6" x14ac:dyDescent="0.25">
      <c r="A437" s="78" t="s">
        <v>200</v>
      </c>
      <c r="B437" s="72" t="str">
        <f>A437</f>
        <v>Couleur.Show</v>
      </c>
      <c r="C437" s="77">
        <f t="shared" si="6"/>
        <v>110</v>
      </c>
      <c r="F437" t="s">
        <v>200</v>
      </c>
    </row>
    <row r="438" spans="1:6" x14ac:dyDescent="0.25">
      <c r="A438" s="79" t="s">
        <v>204</v>
      </c>
      <c r="B438" s="80" t="s">
        <v>204</v>
      </c>
      <c r="C438" s="77">
        <f t="shared" si="6"/>
        <v>110</v>
      </c>
      <c r="F438" t="s">
        <v>204</v>
      </c>
    </row>
    <row r="439" spans="1:6" x14ac:dyDescent="0.25">
      <c r="A439" s="76" t="s">
        <v>203</v>
      </c>
      <c r="B439" s="77" t="str">
        <f>"Private Sub Label"&amp;C439&amp;"_Click()"</f>
        <v>Private Sub Label111_Click()</v>
      </c>
      <c r="C439" s="77">
        <f t="shared" si="6"/>
        <v>111</v>
      </c>
      <c r="F439" t="s">
        <v>313</v>
      </c>
    </row>
    <row r="440" spans="1:6" x14ac:dyDescent="0.25">
      <c r="A440" s="78" t="s">
        <v>202</v>
      </c>
      <c r="B440" s="72" t="str">
        <f>"Sheets("&amp;$B$1&amp;"couleur"&amp;$B$1&amp;").range("&amp;$B$1&amp;"D2"&amp;$B$1&amp;") = Label"&amp;C440&amp;".name"</f>
        <v>Sheets("couleur").range("D2") = Label111.name</v>
      </c>
      <c r="C440" s="77">
        <f t="shared" si="6"/>
        <v>111</v>
      </c>
      <c r="F440" t="s">
        <v>456</v>
      </c>
    </row>
    <row r="441" spans="1:6" x14ac:dyDescent="0.25">
      <c r="A441" s="78" t="s">
        <v>200</v>
      </c>
      <c r="B441" s="72" t="str">
        <f>A441</f>
        <v>Couleur.Show</v>
      </c>
      <c r="C441" s="77">
        <f t="shared" si="6"/>
        <v>111</v>
      </c>
      <c r="F441" t="s">
        <v>200</v>
      </c>
    </row>
    <row r="442" spans="1:6" x14ac:dyDescent="0.25">
      <c r="A442" s="79" t="s">
        <v>204</v>
      </c>
      <c r="B442" s="80" t="s">
        <v>204</v>
      </c>
      <c r="C442" s="77">
        <f t="shared" si="6"/>
        <v>111</v>
      </c>
      <c r="F442" t="s">
        <v>204</v>
      </c>
    </row>
    <row r="443" spans="1:6" x14ac:dyDescent="0.25">
      <c r="A443" s="76" t="s">
        <v>203</v>
      </c>
      <c r="B443" s="77" t="str">
        <f>"Private Sub Label"&amp;C443&amp;"_Click()"</f>
        <v>Private Sub Label112_Click()</v>
      </c>
      <c r="C443" s="77">
        <f t="shared" si="6"/>
        <v>112</v>
      </c>
      <c r="F443" t="s">
        <v>314</v>
      </c>
    </row>
    <row r="444" spans="1:6" x14ac:dyDescent="0.25">
      <c r="A444" s="78" t="s">
        <v>202</v>
      </c>
      <c r="B444" s="72" t="str">
        <f>"Sheets("&amp;$B$1&amp;"couleur"&amp;$B$1&amp;").range("&amp;$B$1&amp;"D2"&amp;$B$1&amp;") = Label"&amp;C444&amp;".name"</f>
        <v>Sheets("couleur").range("D2") = Label112.name</v>
      </c>
      <c r="C444" s="77">
        <f t="shared" si="6"/>
        <v>112</v>
      </c>
      <c r="F444" t="s">
        <v>457</v>
      </c>
    </row>
    <row r="445" spans="1:6" x14ac:dyDescent="0.25">
      <c r="A445" s="78" t="s">
        <v>200</v>
      </c>
      <c r="B445" s="72" t="str">
        <f>A445</f>
        <v>Couleur.Show</v>
      </c>
      <c r="C445" s="77">
        <f t="shared" si="6"/>
        <v>112</v>
      </c>
      <c r="F445" t="s">
        <v>200</v>
      </c>
    </row>
    <row r="446" spans="1:6" x14ac:dyDescent="0.25">
      <c r="A446" s="79" t="s">
        <v>204</v>
      </c>
      <c r="B446" s="80" t="s">
        <v>204</v>
      </c>
      <c r="C446" s="77">
        <f t="shared" si="6"/>
        <v>112</v>
      </c>
      <c r="F446" t="s">
        <v>204</v>
      </c>
    </row>
    <row r="447" spans="1:6" x14ac:dyDescent="0.25">
      <c r="A447" s="76" t="s">
        <v>203</v>
      </c>
      <c r="B447" s="77" t="str">
        <f>"Private Sub Label"&amp;C447&amp;"_Click()"</f>
        <v>Private Sub Label113_Click()</v>
      </c>
      <c r="C447" s="77">
        <f t="shared" si="6"/>
        <v>113</v>
      </c>
      <c r="F447" t="s">
        <v>315</v>
      </c>
    </row>
    <row r="448" spans="1:6" x14ac:dyDescent="0.25">
      <c r="A448" s="78" t="s">
        <v>202</v>
      </c>
      <c r="B448" s="72" t="str">
        <f>"Sheets("&amp;$B$1&amp;"couleur"&amp;$B$1&amp;").range("&amp;$B$1&amp;"D2"&amp;$B$1&amp;") = Label"&amp;C448&amp;".name"</f>
        <v>Sheets("couleur").range("D2") = Label113.name</v>
      </c>
      <c r="C448" s="77">
        <f t="shared" si="6"/>
        <v>113</v>
      </c>
      <c r="F448" t="s">
        <v>458</v>
      </c>
    </row>
    <row r="449" spans="1:6" x14ac:dyDescent="0.25">
      <c r="A449" s="78" t="s">
        <v>200</v>
      </c>
      <c r="B449" s="72" t="str">
        <f>A449</f>
        <v>Couleur.Show</v>
      </c>
      <c r="C449" s="77">
        <f t="shared" si="6"/>
        <v>113</v>
      </c>
      <c r="F449" t="s">
        <v>200</v>
      </c>
    </row>
    <row r="450" spans="1:6" x14ac:dyDescent="0.25">
      <c r="A450" s="79" t="s">
        <v>204</v>
      </c>
      <c r="B450" s="80" t="s">
        <v>204</v>
      </c>
      <c r="C450" s="77">
        <f t="shared" si="6"/>
        <v>113</v>
      </c>
      <c r="F450" t="s">
        <v>204</v>
      </c>
    </row>
    <row r="451" spans="1:6" x14ac:dyDescent="0.25">
      <c r="A451" s="76" t="s">
        <v>203</v>
      </c>
      <c r="B451" s="77" t="str">
        <f>"Private Sub Label"&amp;C451&amp;"_Click()"</f>
        <v>Private Sub Label114_Click()</v>
      </c>
      <c r="C451" s="77">
        <f t="shared" si="6"/>
        <v>114</v>
      </c>
      <c r="F451" t="s">
        <v>316</v>
      </c>
    </row>
    <row r="452" spans="1:6" x14ac:dyDescent="0.25">
      <c r="A452" s="78" t="s">
        <v>202</v>
      </c>
      <c r="B452" s="72" t="str">
        <f>"Sheets("&amp;$B$1&amp;"couleur"&amp;$B$1&amp;").range("&amp;$B$1&amp;"D2"&amp;$B$1&amp;") = Label"&amp;C452&amp;".name"</f>
        <v>Sheets("couleur").range("D2") = Label114.name</v>
      </c>
      <c r="C452" s="77">
        <f t="shared" si="6"/>
        <v>114</v>
      </c>
      <c r="F452" t="s">
        <v>459</v>
      </c>
    </row>
    <row r="453" spans="1:6" x14ac:dyDescent="0.25">
      <c r="A453" s="78" t="s">
        <v>200</v>
      </c>
      <c r="B453" s="72" t="str">
        <f>A453</f>
        <v>Couleur.Show</v>
      </c>
      <c r="C453" s="77">
        <f t="shared" si="6"/>
        <v>114</v>
      </c>
      <c r="F453" t="s">
        <v>200</v>
      </c>
    </row>
    <row r="454" spans="1:6" x14ac:dyDescent="0.25">
      <c r="A454" s="79" t="s">
        <v>204</v>
      </c>
      <c r="B454" s="80" t="s">
        <v>204</v>
      </c>
      <c r="C454" s="77">
        <f t="shared" si="6"/>
        <v>114</v>
      </c>
      <c r="F454" t="s">
        <v>204</v>
      </c>
    </row>
    <row r="455" spans="1:6" x14ac:dyDescent="0.25">
      <c r="A455" s="76" t="s">
        <v>203</v>
      </c>
      <c r="B455" s="77" t="str">
        <f>"Private Sub Label"&amp;C455&amp;"_Click()"</f>
        <v>Private Sub Label115_Click()</v>
      </c>
      <c r="C455" s="77">
        <f t="shared" si="6"/>
        <v>115</v>
      </c>
      <c r="F455" t="s">
        <v>317</v>
      </c>
    </row>
    <row r="456" spans="1:6" x14ac:dyDescent="0.25">
      <c r="A456" s="78" t="s">
        <v>202</v>
      </c>
      <c r="B456" s="72" t="str">
        <f>"Sheets("&amp;$B$1&amp;"couleur"&amp;$B$1&amp;").range("&amp;$B$1&amp;"D2"&amp;$B$1&amp;") = Label"&amp;C456&amp;".name"</f>
        <v>Sheets("couleur").range("D2") = Label115.name</v>
      </c>
      <c r="C456" s="77">
        <f t="shared" ref="C456:C519" si="7">C452+1</f>
        <v>115</v>
      </c>
      <c r="F456" t="s">
        <v>460</v>
      </c>
    </row>
    <row r="457" spans="1:6" x14ac:dyDescent="0.25">
      <c r="A457" s="78" t="s">
        <v>200</v>
      </c>
      <c r="B457" s="72" t="str">
        <f>A457</f>
        <v>Couleur.Show</v>
      </c>
      <c r="C457" s="77">
        <f t="shared" si="7"/>
        <v>115</v>
      </c>
      <c r="F457" t="s">
        <v>200</v>
      </c>
    </row>
    <row r="458" spans="1:6" x14ac:dyDescent="0.25">
      <c r="A458" s="79" t="s">
        <v>204</v>
      </c>
      <c r="B458" s="80" t="s">
        <v>204</v>
      </c>
      <c r="C458" s="77">
        <f t="shared" si="7"/>
        <v>115</v>
      </c>
      <c r="F458" t="s">
        <v>204</v>
      </c>
    </row>
    <row r="459" spans="1:6" x14ac:dyDescent="0.25">
      <c r="A459" s="76" t="s">
        <v>203</v>
      </c>
      <c r="B459" s="77" t="str">
        <f>"Private Sub Label"&amp;C459&amp;"_Click()"</f>
        <v>Private Sub Label116_Click()</v>
      </c>
      <c r="C459" s="77">
        <f t="shared" si="7"/>
        <v>116</v>
      </c>
      <c r="F459" t="s">
        <v>318</v>
      </c>
    </row>
    <row r="460" spans="1:6" x14ac:dyDescent="0.25">
      <c r="A460" s="78" t="s">
        <v>202</v>
      </c>
      <c r="B460" s="72" t="str">
        <f>"Sheets("&amp;$B$1&amp;"couleur"&amp;$B$1&amp;").range("&amp;$B$1&amp;"D2"&amp;$B$1&amp;") = Label"&amp;C460&amp;".name"</f>
        <v>Sheets("couleur").range("D2") = Label116.name</v>
      </c>
      <c r="C460" s="77">
        <f t="shared" si="7"/>
        <v>116</v>
      </c>
      <c r="F460" t="s">
        <v>461</v>
      </c>
    </row>
    <row r="461" spans="1:6" x14ac:dyDescent="0.25">
      <c r="A461" s="78" t="s">
        <v>200</v>
      </c>
      <c r="B461" s="72" t="str">
        <f>A461</f>
        <v>Couleur.Show</v>
      </c>
      <c r="C461" s="77">
        <f t="shared" si="7"/>
        <v>116</v>
      </c>
      <c r="F461" t="s">
        <v>200</v>
      </c>
    </row>
    <row r="462" spans="1:6" x14ac:dyDescent="0.25">
      <c r="A462" s="79" t="s">
        <v>204</v>
      </c>
      <c r="B462" s="80" t="s">
        <v>204</v>
      </c>
      <c r="C462" s="77">
        <f t="shared" si="7"/>
        <v>116</v>
      </c>
      <c r="F462" t="s">
        <v>204</v>
      </c>
    </row>
    <row r="463" spans="1:6" x14ac:dyDescent="0.25">
      <c r="A463" s="76" t="s">
        <v>203</v>
      </c>
      <c r="B463" s="77" t="str">
        <f>"Private Sub Label"&amp;C463&amp;"_Click()"</f>
        <v>Private Sub Label117_Click()</v>
      </c>
      <c r="C463" s="77">
        <f t="shared" si="7"/>
        <v>117</v>
      </c>
      <c r="F463" t="s">
        <v>319</v>
      </c>
    </row>
    <row r="464" spans="1:6" x14ac:dyDescent="0.25">
      <c r="A464" s="78" t="s">
        <v>202</v>
      </c>
      <c r="B464" s="72" t="str">
        <f>"Sheets("&amp;$B$1&amp;"couleur"&amp;$B$1&amp;").range("&amp;$B$1&amp;"D2"&amp;$B$1&amp;") = Label"&amp;C464&amp;".name"</f>
        <v>Sheets("couleur").range("D2") = Label117.name</v>
      </c>
      <c r="C464" s="77">
        <f t="shared" si="7"/>
        <v>117</v>
      </c>
      <c r="F464" t="s">
        <v>462</v>
      </c>
    </row>
    <row r="465" spans="1:6" x14ac:dyDescent="0.25">
      <c r="A465" s="78" t="s">
        <v>200</v>
      </c>
      <c r="B465" s="72" t="str">
        <f>A465</f>
        <v>Couleur.Show</v>
      </c>
      <c r="C465" s="77">
        <f t="shared" si="7"/>
        <v>117</v>
      </c>
      <c r="F465" t="s">
        <v>200</v>
      </c>
    </row>
    <row r="466" spans="1:6" x14ac:dyDescent="0.25">
      <c r="A466" s="79" t="s">
        <v>204</v>
      </c>
      <c r="B466" s="80" t="s">
        <v>204</v>
      </c>
      <c r="C466" s="77">
        <f t="shared" si="7"/>
        <v>117</v>
      </c>
      <c r="F466" t="s">
        <v>204</v>
      </c>
    </row>
    <row r="467" spans="1:6" x14ac:dyDescent="0.25">
      <c r="A467" s="76" t="s">
        <v>203</v>
      </c>
      <c r="B467" s="77" t="str">
        <f>"Private Sub Label"&amp;C467&amp;"_Click()"</f>
        <v>Private Sub Label118_Click()</v>
      </c>
      <c r="C467" s="77">
        <f t="shared" si="7"/>
        <v>118</v>
      </c>
      <c r="F467" t="s">
        <v>320</v>
      </c>
    </row>
    <row r="468" spans="1:6" x14ac:dyDescent="0.25">
      <c r="A468" s="78" t="s">
        <v>202</v>
      </c>
      <c r="B468" s="72" t="str">
        <f>"Sheets("&amp;$B$1&amp;"couleur"&amp;$B$1&amp;").range("&amp;$B$1&amp;"D2"&amp;$B$1&amp;") = Label"&amp;C468&amp;".name"</f>
        <v>Sheets("couleur").range("D2") = Label118.name</v>
      </c>
      <c r="C468" s="77">
        <f t="shared" si="7"/>
        <v>118</v>
      </c>
      <c r="F468" t="s">
        <v>463</v>
      </c>
    </row>
    <row r="469" spans="1:6" x14ac:dyDescent="0.25">
      <c r="A469" s="78" t="s">
        <v>200</v>
      </c>
      <c r="B469" s="72" t="str">
        <f>A469</f>
        <v>Couleur.Show</v>
      </c>
      <c r="C469" s="77">
        <f t="shared" si="7"/>
        <v>118</v>
      </c>
      <c r="F469" t="s">
        <v>200</v>
      </c>
    </row>
    <row r="470" spans="1:6" x14ac:dyDescent="0.25">
      <c r="A470" s="79" t="s">
        <v>204</v>
      </c>
      <c r="B470" s="80" t="s">
        <v>204</v>
      </c>
      <c r="C470" s="77">
        <f t="shared" si="7"/>
        <v>118</v>
      </c>
      <c r="F470" t="s">
        <v>204</v>
      </c>
    </row>
    <row r="471" spans="1:6" x14ac:dyDescent="0.25">
      <c r="A471" s="76" t="s">
        <v>203</v>
      </c>
      <c r="B471" s="77" t="str">
        <f>"Private Sub Label"&amp;C471&amp;"_Click()"</f>
        <v>Private Sub Label119_Click()</v>
      </c>
      <c r="C471" s="77">
        <f t="shared" si="7"/>
        <v>119</v>
      </c>
      <c r="F471" t="s">
        <v>321</v>
      </c>
    </row>
    <row r="472" spans="1:6" x14ac:dyDescent="0.25">
      <c r="A472" s="78" t="s">
        <v>202</v>
      </c>
      <c r="B472" s="72" t="str">
        <f>"Sheets("&amp;$B$1&amp;"couleur"&amp;$B$1&amp;").range("&amp;$B$1&amp;"D2"&amp;$B$1&amp;") = Label"&amp;C472&amp;".name"</f>
        <v>Sheets("couleur").range("D2") = Label119.name</v>
      </c>
      <c r="C472" s="77">
        <f t="shared" si="7"/>
        <v>119</v>
      </c>
      <c r="F472" t="s">
        <v>464</v>
      </c>
    </row>
    <row r="473" spans="1:6" x14ac:dyDescent="0.25">
      <c r="A473" s="78" t="s">
        <v>200</v>
      </c>
      <c r="B473" s="72" t="str">
        <f>A473</f>
        <v>Couleur.Show</v>
      </c>
      <c r="C473" s="77">
        <f t="shared" si="7"/>
        <v>119</v>
      </c>
      <c r="F473" t="s">
        <v>200</v>
      </c>
    </row>
    <row r="474" spans="1:6" x14ac:dyDescent="0.25">
      <c r="A474" s="79" t="s">
        <v>204</v>
      </c>
      <c r="B474" s="80" t="s">
        <v>204</v>
      </c>
      <c r="C474" s="77">
        <f t="shared" si="7"/>
        <v>119</v>
      </c>
      <c r="F474" t="s">
        <v>204</v>
      </c>
    </row>
    <row r="475" spans="1:6" x14ac:dyDescent="0.25">
      <c r="A475" s="76" t="s">
        <v>203</v>
      </c>
      <c r="B475" s="77" t="str">
        <f>"Private Sub Label"&amp;C475&amp;"_Click()"</f>
        <v>Private Sub Label120_Click()</v>
      </c>
      <c r="C475" s="77">
        <f t="shared" si="7"/>
        <v>120</v>
      </c>
      <c r="F475" t="s">
        <v>322</v>
      </c>
    </row>
    <row r="476" spans="1:6" x14ac:dyDescent="0.25">
      <c r="A476" s="78" t="s">
        <v>202</v>
      </c>
      <c r="B476" s="72" t="str">
        <f>"Sheets("&amp;$B$1&amp;"couleur"&amp;$B$1&amp;").range("&amp;$B$1&amp;"D2"&amp;$B$1&amp;") = Label"&amp;C476&amp;".name"</f>
        <v>Sheets("couleur").range("D2") = Label120.name</v>
      </c>
      <c r="C476" s="77">
        <f t="shared" si="7"/>
        <v>120</v>
      </c>
      <c r="F476" t="s">
        <v>465</v>
      </c>
    </row>
    <row r="477" spans="1:6" x14ac:dyDescent="0.25">
      <c r="A477" s="78" t="s">
        <v>200</v>
      </c>
      <c r="B477" s="72" t="str">
        <f>A477</f>
        <v>Couleur.Show</v>
      </c>
      <c r="C477" s="77">
        <f t="shared" si="7"/>
        <v>120</v>
      </c>
      <c r="F477" t="s">
        <v>200</v>
      </c>
    </row>
    <row r="478" spans="1:6" x14ac:dyDescent="0.25">
      <c r="A478" s="79" t="s">
        <v>204</v>
      </c>
      <c r="B478" s="80" t="s">
        <v>204</v>
      </c>
      <c r="C478" s="77">
        <f t="shared" si="7"/>
        <v>120</v>
      </c>
      <c r="F478" t="s">
        <v>204</v>
      </c>
    </row>
    <row r="479" spans="1:6" x14ac:dyDescent="0.25">
      <c r="A479" s="76" t="s">
        <v>203</v>
      </c>
      <c r="B479" s="77" t="str">
        <f>"Private Sub Label"&amp;C479&amp;"_Click()"</f>
        <v>Private Sub Label121_Click()</v>
      </c>
      <c r="C479" s="77">
        <f t="shared" si="7"/>
        <v>121</v>
      </c>
      <c r="F479" t="s">
        <v>323</v>
      </c>
    </row>
    <row r="480" spans="1:6" x14ac:dyDescent="0.25">
      <c r="A480" s="78" t="s">
        <v>202</v>
      </c>
      <c r="B480" s="72" t="str">
        <f>"Sheets("&amp;$B$1&amp;"couleur"&amp;$B$1&amp;").range("&amp;$B$1&amp;"D2"&amp;$B$1&amp;") = Label"&amp;C480&amp;".name"</f>
        <v>Sheets("couleur").range("D2") = Label121.name</v>
      </c>
      <c r="C480" s="77">
        <f t="shared" si="7"/>
        <v>121</v>
      </c>
      <c r="F480" t="s">
        <v>466</v>
      </c>
    </row>
    <row r="481" spans="1:6" x14ac:dyDescent="0.25">
      <c r="A481" s="78" t="s">
        <v>200</v>
      </c>
      <c r="B481" s="72" t="str">
        <f>A481</f>
        <v>Couleur.Show</v>
      </c>
      <c r="C481" s="77">
        <f t="shared" si="7"/>
        <v>121</v>
      </c>
      <c r="F481" t="s">
        <v>200</v>
      </c>
    </row>
    <row r="482" spans="1:6" x14ac:dyDescent="0.25">
      <c r="A482" s="79" t="s">
        <v>204</v>
      </c>
      <c r="B482" s="80" t="s">
        <v>204</v>
      </c>
      <c r="C482" s="77">
        <f t="shared" si="7"/>
        <v>121</v>
      </c>
      <c r="F482" t="s">
        <v>204</v>
      </c>
    </row>
    <row r="483" spans="1:6" x14ac:dyDescent="0.25">
      <c r="A483" s="76" t="s">
        <v>203</v>
      </c>
      <c r="B483" s="77" t="str">
        <f>"Private Sub Label"&amp;C483&amp;"_Click()"</f>
        <v>Private Sub Label122_Click()</v>
      </c>
      <c r="C483" s="77">
        <f t="shared" si="7"/>
        <v>122</v>
      </c>
      <c r="F483" t="s">
        <v>324</v>
      </c>
    </row>
    <row r="484" spans="1:6" x14ac:dyDescent="0.25">
      <c r="A484" s="78" t="s">
        <v>202</v>
      </c>
      <c r="B484" s="72" t="str">
        <f>"Sheets("&amp;$B$1&amp;"couleur"&amp;$B$1&amp;").range("&amp;$B$1&amp;"D2"&amp;$B$1&amp;") = Label"&amp;C484&amp;".name"</f>
        <v>Sheets("couleur").range("D2") = Label122.name</v>
      </c>
      <c r="C484" s="77">
        <f t="shared" si="7"/>
        <v>122</v>
      </c>
      <c r="F484" t="s">
        <v>467</v>
      </c>
    </row>
    <row r="485" spans="1:6" x14ac:dyDescent="0.25">
      <c r="A485" s="78" t="s">
        <v>200</v>
      </c>
      <c r="B485" s="72" t="str">
        <f>A485</f>
        <v>Couleur.Show</v>
      </c>
      <c r="C485" s="77">
        <f t="shared" si="7"/>
        <v>122</v>
      </c>
      <c r="F485" t="s">
        <v>200</v>
      </c>
    </row>
    <row r="486" spans="1:6" x14ac:dyDescent="0.25">
      <c r="A486" s="79" t="s">
        <v>204</v>
      </c>
      <c r="B486" s="80" t="s">
        <v>204</v>
      </c>
      <c r="C486" s="77">
        <f t="shared" si="7"/>
        <v>122</v>
      </c>
      <c r="F486" t="s">
        <v>204</v>
      </c>
    </row>
    <row r="487" spans="1:6" x14ac:dyDescent="0.25">
      <c r="A487" s="76" t="s">
        <v>203</v>
      </c>
      <c r="B487" s="77" t="str">
        <f>"Private Sub Label"&amp;C487&amp;"_Click()"</f>
        <v>Private Sub Label123_Click()</v>
      </c>
      <c r="C487" s="77">
        <f t="shared" si="7"/>
        <v>123</v>
      </c>
      <c r="F487" t="s">
        <v>325</v>
      </c>
    </row>
    <row r="488" spans="1:6" x14ac:dyDescent="0.25">
      <c r="A488" s="78" t="s">
        <v>202</v>
      </c>
      <c r="B488" s="72" t="str">
        <f>"Sheets("&amp;$B$1&amp;"couleur"&amp;$B$1&amp;").range("&amp;$B$1&amp;"D2"&amp;$B$1&amp;") = Label"&amp;C488&amp;".name"</f>
        <v>Sheets("couleur").range("D2") = Label123.name</v>
      </c>
      <c r="C488" s="77">
        <f t="shared" si="7"/>
        <v>123</v>
      </c>
      <c r="F488" t="s">
        <v>468</v>
      </c>
    </row>
    <row r="489" spans="1:6" x14ac:dyDescent="0.25">
      <c r="A489" s="78" t="s">
        <v>200</v>
      </c>
      <c r="B489" s="72" t="str">
        <f>A489</f>
        <v>Couleur.Show</v>
      </c>
      <c r="C489" s="77">
        <f t="shared" si="7"/>
        <v>123</v>
      </c>
      <c r="F489" t="s">
        <v>200</v>
      </c>
    </row>
    <row r="490" spans="1:6" x14ac:dyDescent="0.25">
      <c r="A490" s="79" t="s">
        <v>204</v>
      </c>
      <c r="B490" s="80" t="s">
        <v>204</v>
      </c>
      <c r="C490" s="77">
        <f t="shared" si="7"/>
        <v>123</v>
      </c>
      <c r="F490" t="s">
        <v>204</v>
      </c>
    </row>
    <row r="491" spans="1:6" x14ac:dyDescent="0.25">
      <c r="A491" s="76" t="s">
        <v>203</v>
      </c>
      <c r="B491" s="77" t="str">
        <f>"Private Sub Label"&amp;C491&amp;"_Click()"</f>
        <v>Private Sub Label124_Click()</v>
      </c>
      <c r="C491" s="77">
        <f t="shared" si="7"/>
        <v>124</v>
      </c>
      <c r="F491" t="s">
        <v>326</v>
      </c>
    </row>
    <row r="492" spans="1:6" x14ac:dyDescent="0.25">
      <c r="A492" s="78" t="s">
        <v>202</v>
      </c>
      <c r="B492" s="72" t="str">
        <f>"Sheets("&amp;$B$1&amp;"couleur"&amp;$B$1&amp;").range("&amp;$B$1&amp;"D2"&amp;$B$1&amp;") = Label"&amp;C492&amp;".name"</f>
        <v>Sheets("couleur").range("D2") = Label124.name</v>
      </c>
      <c r="C492" s="77">
        <f t="shared" si="7"/>
        <v>124</v>
      </c>
      <c r="F492" t="s">
        <v>469</v>
      </c>
    </row>
    <row r="493" spans="1:6" x14ac:dyDescent="0.25">
      <c r="A493" s="78" t="s">
        <v>200</v>
      </c>
      <c r="B493" s="72" t="str">
        <f>A493</f>
        <v>Couleur.Show</v>
      </c>
      <c r="C493" s="77">
        <f t="shared" si="7"/>
        <v>124</v>
      </c>
      <c r="F493" t="s">
        <v>200</v>
      </c>
    </row>
    <row r="494" spans="1:6" x14ac:dyDescent="0.25">
      <c r="A494" s="79" t="s">
        <v>204</v>
      </c>
      <c r="B494" s="80" t="s">
        <v>204</v>
      </c>
      <c r="C494" s="77">
        <f t="shared" si="7"/>
        <v>124</v>
      </c>
      <c r="F494" t="s">
        <v>204</v>
      </c>
    </row>
    <row r="495" spans="1:6" x14ac:dyDescent="0.25">
      <c r="A495" s="76" t="s">
        <v>203</v>
      </c>
      <c r="B495" s="77" t="str">
        <f>"Private Sub Label"&amp;C495&amp;"_Click()"</f>
        <v>Private Sub Label125_Click()</v>
      </c>
      <c r="C495" s="77">
        <f t="shared" si="7"/>
        <v>125</v>
      </c>
      <c r="F495" t="s">
        <v>327</v>
      </c>
    </row>
    <row r="496" spans="1:6" x14ac:dyDescent="0.25">
      <c r="A496" s="78" t="s">
        <v>202</v>
      </c>
      <c r="B496" s="72" t="str">
        <f>"Sheets("&amp;$B$1&amp;"couleur"&amp;$B$1&amp;").range("&amp;$B$1&amp;"D2"&amp;$B$1&amp;") = Label"&amp;C496&amp;".name"</f>
        <v>Sheets("couleur").range("D2") = Label125.name</v>
      </c>
      <c r="C496" s="77">
        <f t="shared" si="7"/>
        <v>125</v>
      </c>
      <c r="F496" t="s">
        <v>470</v>
      </c>
    </row>
    <row r="497" spans="1:6" x14ac:dyDescent="0.25">
      <c r="A497" s="78" t="s">
        <v>200</v>
      </c>
      <c r="B497" s="72" t="str">
        <f>A497</f>
        <v>Couleur.Show</v>
      </c>
      <c r="C497" s="77">
        <f t="shared" si="7"/>
        <v>125</v>
      </c>
      <c r="F497" t="s">
        <v>200</v>
      </c>
    </row>
    <row r="498" spans="1:6" x14ac:dyDescent="0.25">
      <c r="A498" s="79" t="s">
        <v>204</v>
      </c>
      <c r="B498" s="80" t="s">
        <v>204</v>
      </c>
      <c r="C498" s="77">
        <f t="shared" si="7"/>
        <v>125</v>
      </c>
      <c r="F498" t="s">
        <v>204</v>
      </c>
    </row>
    <row r="499" spans="1:6" x14ac:dyDescent="0.25">
      <c r="A499" s="76" t="s">
        <v>203</v>
      </c>
      <c r="B499" s="77" t="str">
        <f>"Private Sub Label"&amp;C499&amp;"_Click()"</f>
        <v>Private Sub Label126_Click()</v>
      </c>
      <c r="C499" s="77">
        <f t="shared" si="7"/>
        <v>126</v>
      </c>
      <c r="F499" t="s">
        <v>328</v>
      </c>
    </row>
    <row r="500" spans="1:6" x14ac:dyDescent="0.25">
      <c r="A500" s="78" t="s">
        <v>202</v>
      </c>
      <c r="B500" s="72" t="str">
        <f>"Sheets("&amp;$B$1&amp;"couleur"&amp;$B$1&amp;").range("&amp;$B$1&amp;"D2"&amp;$B$1&amp;") = Label"&amp;C500&amp;".name"</f>
        <v>Sheets("couleur").range("D2") = Label126.name</v>
      </c>
      <c r="C500" s="77">
        <f t="shared" si="7"/>
        <v>126</v>
      </c>
      <c r="F500" t="s">
        <v>471</v>
      </c>
    </row>
    <row r="501" spans="1:6" x14ac:dyDescent="0.25">
      <c r="A501" s="78" t="s">
        <v>200</v>
      </c>
      <c r="B501" s="72" t="str">
        <f>A501</f>
        <v>Couleur.Show</v>
      </c>
      <c r="C501" s="77">
        <f t="shared" si="7"/>
        <v>126</v>
      </c>
      <c r="F501" t="s">
        <v>200</v>
      </c>
    </row>
    <row r="502" spans="1:6" x14ac:dyDescent="0.25">
      <c r="A502" s="79" t="s">
        <v>204</v>
      </c>
      <c r="B502" s="80" t="s">
        <v>204</v>
      </c>
      <c r="C502" s="77">
        <f t="shared" si="7"/>
        <v>126</v>
      </c>
      <c r="F502" t="s">
        <v>204</v>
      </c>
    </row>
    <row r="503" spans="1:6" x14ac:dyDescent="0.25">
      <c r="A503" s="76" t="s">
        <v>203</v>
      </c>
      <c r="B503" s="77" t="str">
        <f>"Private Sub Label"&amp;C503&amp;"_Click()"</f>
        <v>Private Sub Label127_Click()</v>
      </c>
      <c r="C503" s="77">
        <f t="shared" si="7"/>
        <v>127</v>
      </c>
      <c r="F503" t="s">
        <v>329</v>
      </c>
    </row>
    <row r="504" spans="1:6" x14ac:dyDescent="0.25">
      <c r="A504" s="78" t="s">
        <v>202</v>
      </c>
      <c r="B504" s="72" t="str">
        <f>"Sheets("&amp;$B$1&amp;"couleur"&amp;$B$1&amp;").range("&amp;$B$1&amp;"D2"&amp;$B$1&amp;") = Label"&amp;C504&amp;".name"</f>
        <v>Sheets("couleur").range("D2") = Label127.name</v>
      </c>
      <c r="C504" s="77">
        <f t="shared" si="7"/>
        <v>127</v>
      </c>
      <c r="F504" t="s">
        <v>472</v>
      </c>
    </row>
    <row r="505" spans="1:6" x14ac:dyDescent="0.25">
      <c r="A505" s="78" t="s">
        <v>200</v>
      </c>
      <c r="B505" s="72" t="str">
        <f>A505</f>
        <v>Couleur.Show</v>
      </c>
      <c r="C505" s="77">
        <f t="shared" si="7"/>
        <v>127</v>
      </c>
      <c r="F505" t="s">
        <v>200</v>
      </c>
    </row>
    <row r="506" spans="1:6" x14ac:dyDescent="0.25">
      <c r="A506" s="79" t="s">
        <v>204</v>
      </c>
      <c r="B506" s="80" t="s">
        <v>204</v>
      </c>
      <c r="C506" s="77">
        <f t="shared" si="7"/>
        <v>127</v>
      </c>
      <c r="F506" t="s">
        <v>204</v>
      </c>
    </row>
    <row r="507" spans="1:6" x14ac:dyDescent="0.25">
      <c r="A507" s="76" t="s">
        <v>203</v>
      </c>
      <c r="B507" s="77" t="str">
        <f>"Private Sub Label"&amp;C507&amp;"_Click()"</f>
        <v>Private Sub Label128_Click()</v>
      </c>
      <c r="C507" s="77">
        <f t="shared" si="7"/>
        <v>128</v>
      </c>
      <c r="F507" t="s">
        <v>330</v>
      </c>
    </row>
    <row r="508" spans="1:6" x14ac:dyDescent="0.25">
      <c r="A508" s="78" t="s">
        <v>202</v>
      </c>
      <c r="B508" s="72" t="str">
        <f>"Sheets("&amp;$B$1&amp;"couleur"&amp;$B$1&amp;").range("&amp;$B$1&amp;"D2"&amp;$B$1&amp;") = Label"&amp;C508&amp;".name"</f>
        <v>Sheets("couleur").range("D2") = Label128.name</v>
      </c>
      <c r="C508" s="77">
        <f t="shared" si="7"/>
        <v>128</v>
      </c>
      <c r="F508" t="s">
        <v>473</v>
      </c>
    </row>
    <row r="509" spans="1:6" x14ac:dyDescent="0.25">
      <c r="A509" s="78" t="s">
        <v>200</v>
      </c>
      <c r="B509" s="72" t="str">
        <f>A509</f>
        <v>Couleur.Show</v>
      </c>
      <c r="C509" s="77">
        <f t="shared" si="7"/>
        <v>128</v>
      </c>
      <c r="F509" t="s">
        <v>200</v>
      </c>
    </row>
    <row r="510" spans="1:6" x14ac:dyDescent="0.25">
      <c r="A510" s="79" t="s">
        <v>204</v>
      </c>
      <c r="B510" s="80" t="s">
        <v>204</v>
      </c>
      <c r="C510" s="77">
        <f t="shared" si="7"/>
        <v>128</v>
      </c>
      <c r="F510" t="s">
        <v>204</v>
      </c>
    </row>
    <row r="511" spans="1:6" x14ac:dyDescent="0.25">
      <c r="A511" s="76" t="s">
        <v>203</v>
      </c>
      <c r="B511" s="77" t="str">
        <f>"Private Sub Label"&amp;C511&amp;"_Click()"</f>
        <v>Private Sub Label129_Click()</v>
      </c>
      <c r="C511" s="77">
        <f t="shared" si="7"/>
        <v>129</v>
      </c>
      <c r="F511" t="s">
        <v>331</v>
      </c>
    </row>
    <row r="512" spans="1:6" x14ac:dyDescent="0.25">
      <c r="A512" s="78" t="s">
        <v>202</v>
      </c>
      <c r="B512" s="72" t="str">
        <f>"Sheets("&amp;$B$1&amp;"couleur"&amp;$B$1&amp;").range("&amp;$B$1&amp;"D2"&amp;$B$1&amp;") = Label"&amp;C512&amp;".name"</f>
        <v>Sheets("couleur").range("D2") = Label129.name</v>
      </c>
      <c r="C512" s="77">
        <f t="shared" si="7"/>
        <v>129</v>
      </c>
      <c r="F512" t="s">
        <v>474</v>
      </c>
    </row>
    <row r="513" spans="1:6" x14ac:dyDescent="0.25">
      <c r="A513" s="78" t="s">
        <v>200</v>
      </c>
      <c r="B513" s="72" t="str">
        <f>A513</f>
        <v>Couleur.Show</v>
      </c>
      <c r="C513" s="77">
        <f t="shared" si="7"/>
        <v>129</v>
      </c>
      <c r="F513" t="s">
        <v>200</v>
      </c>
    </row>
    <row r="514" spans="1:6" x14ac:dyDescent="0.25">
      <c r="A514" s="79" t="s">
        <v>204</v>
      </c>
      <c r="B514" s="80" t="s">
        <v>204</v>
      </c>
      <c r="C514" s="77">
        <f t="shared" si="7"/>
        <v>129</v>
      </c>
      <c r="F514" t="s">
        <v>204</v>
      </c>
    </row>
    <row r="515" spans="1:6" x14ac:dyDescent="0.25">
      <c r="A515" s="76" t="s">
        <v>203</v>
      </c>
      <c r="B515" s="77" t="str">
        <f>"Private Sub Label"&amp;C515&amp;"_Click()"</f>
        <v>Private Sub Label130_Click()</v>
      </c>
      <c r="C515" s="77">
        <f t="shared" si="7"/>
        <v>130</v>
      </c>
      <c r="F515" t="s">
        <v>332</v>
      </c>
    </row>
    <row r="516" spans="1:6" x14ac:dyDescent="0.25">
      <c r="A516" s="78" t="s">
        <v>202</v>
      </c>
      <c r="B516" s="72" t="str">
        <f>"Sheets("&amp;$B$1&amp;"couleur"&amp;$B$1&amp;").range("&amp;$B$1&amp;"D2"&amp;$B$1&amp;") = Label"&amp;C516&amp;".name"</f>
        <v>Sheets("couleur").range("D2") = Label130.name</v>
      </c>
      <c r="C516" s="77">
        <f t="shared" si="7"/>
        <v>130</v>
      </c>
      <c r="F516" t="s">
        <v>475</v>
      </c>
    </row>
    <row r="517" spans="1:6" x14ac:dyDescent="0.25">
      <c r="A517" s="78" t="s">
        <v>200</v>
      </c>
      <c r="B517" s="72" t="str">
        <f>A517</f>
        <v>Couleur.Show</v>
      </c>
      <c r="C517" s="77">
        <f t="shared" si="7"/>
        <v>130</v>
      </c>
      <c r="F517" t="s">
        <v>200</v>
      </c>
    </row>
    <row r="518" spans="1:6" x14ac:dyDescent="0.25">
      <c r="A518" s="79" t="s">
        <v>204</v>
      </c>
      <c r="B518" s="80" t="s">
        <v>204</v>
      </c>
      <c r="C518" s="77">
        <f t="shared" si="7"/>
        <v>130</v>
      </c>
      <c r="F518" t="s">
        <v>204</v>
      </c>
    </row>
    <row r="519" spans="1:6" x14ac:dyDescent="0.25">
      <c r="A519" s="76" t="s">
        <v>203</v>
      </c>
      <c r="B519" s="77" t="str">
        <f>"Private Sub Label"&amp;C519&amp;"_Click()"</f>
        <v>Private Sub Label131_Click()</v>
      </c>
      <c r="C519" s="77">
        <f t="shared" si="7"/>
        <v>131</v>
      </c>
      <c r="F519" t="s">
        <v>333</v>
      </c>
    </row>
    <row r="520" spans="1:6" x14ac:dyDescent="0.25">
      <c r="A520" s="78" t="s">
        <v>202</v>
      </c>
      <c r="B520" s="72" t="str">
        <f>"Sheets("&amp;$B$1&amp;"couleur"&amp;$B$1&amp;").range("&amp;$B$1&amp;"D2"&amp;$B$1&amp;") = Label"&amp;C520&amp;".name"</f>
        <v>Sheets("couleur").range("D2") = Label131.name</v>
      </c>
      <c r="C520" s="77">
        <f t="shared" ref="C520:C574" si="8">C516+1</f>
        <v>131</v>
      </c>
      <c r="F520" t="s">
        <v>476</v>
      </c>
    </row>
    <row r="521" spans="1:6" x14ac:dyDescent="0.25">
      <c r="A521" s="78" t="s">
        <v>200</v>
      </c>
      <c r="B521" s="72" t="str">
        <f>A521</f>
        <v>Couleur.Show</v>
      </c>
      <c r="C521" s="77">
        <f t="shared" si="8"/>
        <v>131</v>
      </c>
      <c r="F521" t="s">
        <v>200</v>
      </c>
    </row>
    <row r="522" spans="1:6" x14ac:dyDescent="0.25">
      <c r="A522" s="79" t="s">
        <v>204</v>
      </c>
      <c r="B522" s="80" t="s">
        <v>204</v>
      </c>
      <c r="C522" s="77">
        <f t="shared" si="8"/>
        <v>131</v>
      </c>
      <c r="F522" t="s">
        <v>204</v>
      </c>
    </row>
    <row r="523" spans="1:6" x14ac:dyDescent="0.25">
      <c r="A523" s="76" t="s">
        <v>203</v>
      </c>
      <c r="B523" s="77" t="str">
        <f>"Private Sub Label"&amp;C523&amp;"_Click()"</f>
        <v>Private Sub Label132_Click()</v>
      </c>
      <c r="C523" s="77">
        <f t="shared" si="8"/>
        <v>132</v>
      </c>
      <c r="F523" t="s">
        <v>334</v>
      </c>
    </row>
    <row r="524" spans="1:6" x14ac:dyDescent="0.25">
      <c r="A524" s="78" t="s">
        <v>202</v>
      </c>
      <c r="B524" s="72" t="str">
        <f>"Sheets("&amp;$B$1&amp;"couleur"&amp;$B$1&amp;").range("&amp;$B$1&amp;"D2"&amp;$B$1&amp;") = Label"&amp;C524&amp;".name"</f>
        <v>Sheets("couleur").range("D2") = Label132.name</v>
      </c>
      <c r="C524" s="77">
        <f t="shared" si="8"/>
        <v>132</v>
      </c>
      <c r="F524" t="s">
        <v>477</v>
      </c>
    </row>
    <row r="525" spans="1:6" x14ac:dyDescent="0.25">
      <c r="A525" s="78" t="s">
        <v>200</v>
      </c>
      <c r="B525" s="72" t="str">
        <f>A525</f>
        <v>Couleur.Show</v>
      </c>
      <c r="C525" s="77">
        <f t="shared" si="8"/>
        <v>132</v>
      </c>
      <c r="F525" t="s">
        <v>200</v>
      </c>
    </row>
    <row r="526" spans="1:6" x14ac:dyDescent="0.25">
      <c r="A526" s="79" t="s">
        <v>204</v>
      </c>
      <c r="B526" s="80" t="s">
        <v>204</v>
      </c>
      <c r="C526" s="77">
        <f t="shared" si="8"/>
        <v>132</v>
      </c>
      <c r="F526" t="s">
        <v>204</v>
      </c>
    </row>
    <row r="527" spans="1:6" x14ac:dyDescent="0.25">
      <c r="A527" s="76" t="s">
        <v>203</v>
      </c>
      <c r="B527" s="77" t="str">
        <f>"Private Sub Label"&amp;C527&amp;"_Click()"</f>
        <v>Private Sub Label133_Click()</v>
      </c>
      <c r="C527" s="77">
        <f t="shared" si="8"/>
        <v>133</v>
      </c>
      <c r="F527" t="s">
        <v>335</v>
      </c>
    </row>
    <row r="528" spans="1:6" x14ac:dyDescent="0.25">
      <c r="A528" s="78" t="s">
        <v>202</v>
      </c>
      <c r="B528" s="72" t="str">
        <f>"Sheets("&amp;$B$1&amp;"couleur"&amp;$B$1&amp;").range("&amp;$B$1&amp;"D2"&amp;$B$1&amp;") = Label"&amp;C528&amp;".name"</f>
        <v>Sheets("couleur").range("D2") = Label133.name</v>
      </c>
      <c r="C528" s="77">
        <f t="shared" si="8"/>
        <v>133</v>
      </c>
      <c r="F528" t="s">
        <v>478</v>
      </c>
    </row>
    <row r="529" spans="1:6" x14ac:dyDescent="0.25">
      <c r="A529" s="78" t="s">
        <v>200</v>
      </c>
      <c r="B529" s="72" t="str">
        <f>A529</f>
        <v>Couleur.Show</v>
      </c>
      <c r="C529" s="77">
        <f t="shared" si="8"/>
        <v>133</v>
      </c>
      <c r="F529" t="s">
        <v>200</v>
      </c>
    </row>
    <row r="530" spans="1:6" x14ac:dyDescent="0.25">
      <c r="A530" s="79" t="s">
        <v>204</v>
      </c>
      <c r="B530" s="80" t="s">
        <v>204</v>
      </c>
      <c r="C530" s="77">
        <f t="shared" si="8"/>
        <v>133</v>
      </c>
      <c r="F530" t="s">
        <v>204</v>
      </c>
    </row>
    <row r="531" spans="1:6" x14ac:dyDescent="0.25">
      <c r="A531" s="76" t="s">
        <v>203</v>
      </c>
      <c r="B531" s="77" t="str">
        <f>"Private Sub Label"&amp;C531&amp;"_Click()"</f>
        <v>Private Sub Label134_Click()</v>
      </c>
      <c r="C531" s="77">
        <f t="shared" si="8"/>
        <v>134</v>
      </c>
      <c r="F531" t="s">
        <v>336</v>
      </c>
    </row>
    <row r="532" spans="1:6" x14ac:dyDescent="0.25">
      <c r="A532" s="78" t="s">
        <v>202</v>
      </c>
      <c r="B532" s="72" t="str">
        <f>"Sheets("&amp;$B$1&amp;"couleur"&amp;$B$1&amp;").range("&amp;$B$1&amp;"D2"&amp;$B$1&amp;") = Label"&amp;C532&amp;".name"</f>
        <v>Sheets("couleur").range("D2") = Label134.name</v>
      </c>
      <c r="C532" s="77">
        <f t="shared" si="8"/>
        <v>134</v>
      </c>
      <c r="F532" t="s">
        <v>479</v>
      </c>
    </row>
    <row r="533" spans="1:6" x14ac:dyDescent="0.25">
      <c r="A533" s="78" t="s">
        <v>200</v>
      </c>
      <c r="B533" s="72" t="str">
        <f>A533</f>
        <v>Couleur.Show</v>
      </c>
      <c r="C533" s="77">
        <f t="shared" si="8"/>
        <v>134</v>
      </c>
      <c r="F533" t="s">
        <v>200</v>
      </c>
    </row>
    <row r="534" spans="1:6" x14ac:dyDescent="0.25">
      <c r="A534" s="79" t="s">
        <v>204</v>
      </c>
      <c r="B534" s="80" t="s">
        <v>204</v>
      </c>
      <c r="C534" s="77">
        <f t="shared" si="8"/>
        <v>134</v>
      </c>
      <c r="F534" t="s">
        <v>204</v>
      </c>
    </row>
    <row r="535" spans="1:6" x14ac:dyDescent="0.25">
      <c r="A535" s="76" t="s">
        <v>203</v>
      </c>
      <c r="B535" s="77" t="str">
        <f>"Private Sub Label"&amp;C535&amp;"_Click()"</f>
        <v>Private Sub Label135_Click()</v>
      </c>
      <c r="C535" s="77">
        <f t="shared" si="8"/>
        <v>135</v>
      </c>
      <c r="F535" t="s">
        <v>337</v>
      </c>
    </row>
    <row r="536" spans="1:6" x14ac:dyDescent="0.25">
      <c r="A536" s="78" t="s">
        <v>202</v>
      </c>
      <c r="B536" s="72" t="str">
        <f>"Sheets("&amp;$B$1&amp;"couleur"&amp;$B$1&amp;").range("&amp;$B$1&amp;"D2"&amp;$B$1&amp;") = Label"&amp;C536&amp;".name"</f>
        <v>Sheets("couleur").range("D2") = Label135.name</v>
      </c>
      <c r="C536" s="77">
        <f t="shared" si="8"/>
        <v>135</v>
      </c>
      <c r="F536" t="s">
        <v>480</v>
      </c>
    </row>
    <row r="537" spans="1:6" x14ac:dyDescent="0.25">
      <c r="A537" s="78" t="s">
        <v>200</v>
      </c>
      <c r="B537" s="72" t="str">
        <f>A537</f>
        <v>Couleur.Show</v>
      </c>
      <c r="C537" s="77">
        <f t="shared" si="8"/>
        <v>135</v>
      </c>
      <c r="F537" t="s">
        <v>200</v>
      </c>
    </row>
    <row r="538" spans="1:6" x14ac:dyDescent="0.25">
      <c r="A538" s="79" t="s">
        <v>204</v>
      </c>
      <c r="B538" s="80" t="s">
        <v>204</v>
      </c>
      <c r="C538" s="77">
        <f t="shared" si="8"/>
        <v>135</v>
      </c>
      <c r="F538" t="s">
        <v>204</v>
      </c>
    </row>
    <row r="539" spans="1:6" x14ac:dyDescent="0.25">
      <c r="A539" s="76" t="s">
        <v>203</v>
      </c>
      <c r="B539" s="77" t="str">
        <f>"Private Sub Label"&amp;C539&amp;"_Click()"</f>
        <v>Private Sub Label136_Click()</v>
      </c>
      <c r="C539" s="77">
        <f t="shared" si="8"/>
        <v>136</v>
      </c>
      <c r="F539" t="s">
        <v>338</v>
      </c>
    </row>
    <row r="540" spans="1:6" x14ac:dyDescent="0.25">
      <c r="A540" s="78" t="s">
        <v>202</v>
      </c>
      <c r="B540" s="72" t="str">
        <f>"Sheets("&amp;$B$1&amp;"couleur"&amp;$B$1&amp;").range("&amp;$B$1&amp;"D2"&amp;$B$1&amp;") = Label"&amp;C540&amp;".name"</f>
        <v>Sheets("couleur").range("D2") = Label136.name</v>
      </c>
      <c r="C540" s="77">
        <f t="shared" si="8"/>
        <v>136</v>
      </c>
      <c r="F540" t="s">
        <v>481</v>
      </c>
    </row>
    <row r="541" spans="1:6" x14ac:dyDescent="0.25">
      <c r="A541" s="78" t="s">
        <v>200</v>
      </c>
      <c r="B541" s="72" t="str">
        <f>A541</f>
        <v>Couleur.Show</v>
      </c>
      <c r="C541" s="77">
        <f t="shared" si="8"/>
        <v>136</v>
      </c>
      <c r="F541" t="s">
        <v>200</v>
      </c>
    </row>
    <row r="542" spans="1:6" x14ac:dyDescent="0.25">
      <c r="A542" s="79" t="s">
        <v>204</v>
      </c>
      <c r="B542" s="80" t="s">
        <v>204</v>
      </c>
      <c r="C542" s="77">
        <f t="shared" si="8"/>
        <v>136</v>
      </c>
      <c r="F542" t="s">
        <v>204</v>
      </c>
    </row>
    <row r="543" spans="1:6" x14ac:dyDescent="0.25">
      <c r="A543" s="76" t="s">
        <v>203</v>
      </c>
      <c r="B543" s="77" t="str">
        <f>"Private Sub Label"&amp;C543&amp;"_Click()"</f>
        <v>Private Sub Label137_Click()</v>
      </c>
      <c r="C543" s="77">
        <f t="shared" si="8"/>
        <v>137</v>
      </c>
      <c r="F543" t="s">
        <v>339</v>
      </c>
    </row>
    <row r="544" spans="1:6" x14ac:dyDescent="0.25">
      <c r="A544" s="78" t="s">
        <v>202</v>
      </c>
      <c r="B544" s="72" t="str">
        <f>"Sheets("&amp;$B$1&amp;"couleur"&amp;$B$1&amp;").range("&amp;$B$1&amp;"D2"&amp;$B$1&amp;") = Label"&amp;C544&amp;".name"</f>
        <v>Sheets("couleur").range("D2") = Label137.name</v>
      </c>
      <c r="C544" s="77">
        <f t="shared" si="8"/>
        <v>137</v>
      </c>
      <c r="F544" t="s">
        <v>482</v>
      </c>
    </row>
    <row r="545" spans="1:6" x14ac:dyDescent="0.25">
      <c r="A545" s="78" t="s">
        <v>200</v>
      </c>
      <c r="B545" s="72" t="str">
        <f>A545</f>
        <v>Couleur.Show</v>
      </c>
      <c r="C545" s="77">
        <f t="shared" si="8"/>
        <v>137</v>
      </c>
      <c r="F545" t="s">
        <v>200</v>
      </c>
    </row>
    <row r="546" spans="1:6" x14ac:dyDescent="0.25">
      <c r="A546" s="79" t="s">
        <v>204</v>
      </c>
      <c r="B546" s="80" t="s">
        <v>204</v>
      </c>
      <c r="C546" s="77">
        <f t="shared" si="8"/>
        <v>137</v>
      </c>
      <c r="F546" t="s">
        <v>204</v>
      </c>
    </row>
    <row r="547" spans="1:6" x14ac:dyDescent="0.25">
      <c r="A547" s="76" t="s">
        <v>203</v>
      </c>
      <c r="B547" s="77" t="str">
        <f>"Private Sub Label"&amp;C547&amp;"_Click()"</f>
        <v>Private Sub Label138_Click()</v>
      </c>
      <c r="C547" s="77">
        <f t="shared" si="8"/>
        <v>138</v>
      </c>
      <c r="F547" t="s">
        <v>340</v>
      </c>
    </row>
    <row r="548" spans="1:6" x14ac:dyDescent="0.25">
      <c r="A548" s="78" t="s">
        <v>202</v>
      </c>
      <c r="B548" s="72" t="str">
        <f>"Sheets("&amp;$B$1&amp;"couleur"&amp;$B$1&amp;").range("&amp;$B$1&amp;"D2"&amp;$B$1&amp;") = Label"&amp;C548&amp;".name"</f>
        <v>Sheets("couleur").range("D2") = Label138.name</v>
      </c>
      <c r="C548" s="77">
        <f t="shared" si="8"/>
        <v>138</v>
      </c>
      <c r="F548" t="s">
        <v>483</v>
      </c>
    </row>
    <row r="549" spans="1:6" x14ac:dyDescent="0.25">
      <c r="A549" s="78" t="s">
        <v>200</v>
      </c>
      <c r="B549" s="72" t="str">
        <f>A549</f>
        <v>Couleur.Show</v>
      </c>
      <c r="C549" s="77">
        <f t="shared" si="8"/>
        <v>138</v>
      </c>
      <c r="F549" t="s">
        <v>200</v>
      </c>
    </row>
    <row r="550" spans="1:6" x14ac:dyDescent="0.25">
      <c r="A550" s="79" t="s">
        <v>204</v>
      </c>
      <c r="B550" s="80" t="s">
        <v>204</v>
      </c>
      <c r="C550" s="77">
        <f t="shared" si="8"/>
        <v>138</v>
      </c>
      <c r="F550" t="s">
        <v>204</v>
      </c>
    </row>
    <row r="551" spans="1:6" x14ac:dyDescent="0.25">
      <c r="A551" s="76" t="s">
        <v>203</v>
      </c>
      <c r="B551" s="77" t="str">
        <f>"Private Sub Label"&amp;C551&amp;"_Click()"</f>
        <v>Private Sub Label139_Click()</v>
      </c>
      <c r="C551" s="77">
        <f t="shared" si="8"/>
        <v>139</v>
      </c>
      <c r="F551" t="s">
        <v>341</v>
      </c>
    </row>
    <row r="552" spans="1:6" x14ac:dyDescent="0.25">
      <c r="A552" s="78" t="s">
        <v>202</v>
      </c>
      <c r="B552" s="72" t="str">
        <f>"Sheets("&amp;$B$1&amp;"couleur"&amp;$B$1&amp;").range("&amp;$B$1&amp;"D2"&amp;$B$1&amp;") = Label"&amp;C552&amp;".name"</f>
        <v>Sheets("couleur").range("D2") = Label139.name</v>
      </c>
      <c r="C552" s="77">
        <f t="shared" si="8"/>
        <v>139</v>
      </c>
      <c r="F552" t="s">
        <v>484</v>
      </c>
    </row>
    <row r="553" spans="1:6" x14ac:dyDescent="0.25">
      <c r="A553" s="78" t="s">
        <v>200</v>
      </c>
      <c r="B553" s="72" t="str">
        <f>A553</f>
        <v>Couleur.Show</v>
      </c>
      <c r="C553" s="77">
        <f t="shared" si="8"/>
        <v>139</v>
      </c>
      <c r="F553" t="s">
        <v>200</v>
      </c>
    </row>
    <row r="554" spans="1:6" x14ac:dyDescent="0.25">
      <c r="A554" s="79" t="s">
        <v>204</v>
      </c>
      <c r="B554" s="80" t="s">
        <v>204</v>
      </c>
      <c r="C554" s="77">
        <f t="shared" si="8"/>
        <v>139</v>
      </c>
      <c r="F554" t="s">
        <v>204</v>
      </c>
    </row>
    <row r="555" spans="1:6" x14ac:dyDescent="0.25">
      <c r="A555" s="76" t="s">
        <v>203</v>
      </c>
      <c r="B555" s="77" t="str">
        <f>"Private Sub Label"&amp;C555&amp;"_Click()"</f>
        <v>Private Sub Label140_Click()</v>
      </c>
      <c r="C555" s="77">
        <f t="shared" si="8"/>
        <v>140</v>
      </c>
      <c r="F555" t="s">
        <v>342</v>
      </c>
    </row>
    <row r="556" spans="1:6" x14ac:dyDescent="0.25">
      <c r="A556" s="78" t="s">
        <v>202</v>
      </c>
      <c r="B556" s="72" t="str">
        <f>"Sheets("&amp;$B$1&amp;"couleur"&amp;$B$1&amp;").range("&amp;$B$1&amp;"D2"&amp;$B$1&amp;") = Label"&amp;C556&amp;".name"</f>
        <v>Sheets("couleur").range("D2") = Label140.name</v>
      </c>
      <c r="C556" s="77">
        <f t="shared" si="8"/>
        <v>140</v>
      </c>
      <c r="F556" t="s">
        <v>485</v>
      </c>
    </row>
    <row r="557" spans="1:6" x14ac:dyDescent="0.25">
      <c r="A557" s="78" t="s">
        <v>200</v>
      </c>
      <c r="B557" s="72" t="str">
        <f>A557</f>
        <v>Couleur.Show</v>
      </c>
      <c r="C557" s="77">
        <f t="shared" si="8"/>
        <v>140</v>
      </c>
      <c r="F557" t="s">
        <v>200</v>
      </c>
    </row>
    <row r="558" spans="1:6" x14ac:dyDescent="0.25">
      <c r="A558" s="79" t="s">
        <v>204</v>
      </c>
      <c r="B558" s="80" t="s">
        <v>204</v>
      </c>
      <c r="C558" s="77">
        <f t="shared" si="8"/>
        <v>140</v>
      </c>
      <c r="F558" t="s">
        <v>204</v>
      </c>
    </row>
    <row r="559" spans="1:6" x14ac:dyDescent="0.25">
      <c r="A559" s="76" t="s">
        <v>203</v>
      </c>
      <c r="B559" s="77" t="str">
        <f>"Private Sub Label"&amp;C559&amp;"_Click()"</f>
        <v>Private Sub Label141_Click()</v>
      </c>
      <c r="C559" s="77">
        <f t="shared" si="8"/>
        <v>141</v>
      </c>
      <c r="F559" t="s">
        <v>343</v>
      </c>
    </row>
    <row r="560" spans="1:6" x14ac:dyDescent="0.25">
      <c r="A560" s="78" t="s">
        <v>202</v>
      </c>
      <c r="B560" s="72" t="str">
        <f>"Sheets("&amp;$B$1&amp;"couleur"&amp;$B$1&amp;").range("&amp;$B$1&amp;"D2"&amp;$B$1&amp;") = Label"&amp;C560&amp;".name"</f>
        <v>Sheets("couleur").range("D2") = Label141.name</v>
      </c>
      <c r="C560" s="77">
        <f t="shared" si="8"/>
        <v>141</v>
      </c>
      <c r="F560" t="s">
        <v>486</v>
      </c>
    </row>
    <row r="561" spans="1:6" x14ac:dyDescent="0.25">
      <c r="A561" s="78" t="s">
        <v>200</v>
      </c>
      <c r="B561" s="72" t="str">
        <f>A561</f>
        <v>Couleur.Show</v>
      </c>
      <c r="C561" s="77">
        <f t="shared" si="8"/>
        <v>141</v>
      </c>
      <c r="F561" t="s">
        <v>200</v>
      </c>
    </row>
    <row r="562" spans="1:6" x14ac:dyDescent="0.25">
      <c r="A562" s="79" t="s">
        <v>204</v>
      </c>
      <c r="B562" s="80" t="s">
        <v>204</v>
      </c>
      <c r="C562" s="77">
        <f t="shared" si="8"/>
        <v>141</v>
      </c>
      <c r="F562" t="s">
        <v>204</v>
      </c>
    </row>
    <row r="563" spans="1:6" x14ac:dyDescent="0.25">
      <c r="A563" s="76" t="s">
        <v>203</v>
      </c>
      <c r="B563" s="77" t="str">
        <f>"Private Sub Label"&amp;C563&amp;"_Click()"</f>
        <v>Private Sub Label142_Click()</v>
      </c>
      <c r="C563" s="77">
        <f t="shared" si="8"/>
        <v>142</v>
      </c>
      <c r="F563" t="s">
        <v>344</v>
      </c>
    </row>
    <row r="564" spans="1:6" x14ac:dyDescent="0.25">
      <c r="A564" s="78" t="s">
        <v>202</v>
      </c>
      <c r="B564" s="72" t="str">
        <f>"Sheets("&amp;$B$1&amp;"couleur"&amp;$B$1&amp;").range("&amp;$B$1&amp;"D2"&amp;$B$1&amp;") = Label"&amp;C564&amp;".name"</f>
        <v>Sheets("couleur").range("D2") = Label142.name</v>
      </c>
      <c r="C564" s="77">
        <f t="shared" si="8"/>
        <v>142</v>
      </c>
      <c r="F564" t="s">
        <v>487</v>
      </c>
    </row>
    <row r="565" spans="1:6" x14ac:dyDescent="0.25">
      <c r="A565" s="78" t="s">
        <v>200</v>
      </c>
      <c r="B565" s="72" t="str">
        <f>A565</f>
        <v>Couleur.Show</v>
      </c>
      <c r="C565" s="77">
        <f t="shared" si="8"/>
        <v>142</v>
      </c>
      <c r="F565" t="s">
        <v>200</v>
      </c>
    </row>
    <row r="566" spans="1:6" x14ac:dyDescent="0.25">
      <c r="A566" s="79" t="s">
        <v>204</v>
      </c>
      <c r="B566" s="80" t="s">
        <v>204</v>
      </c>
      <c r="C566" s="77">
        <f t="shared" si="8"/>
        <v>142</v>
      </c>
      <c r="F566" t="s">
        <v>204</v>
      </c>
    </row>
    <row r="567" spans="1:6" x14ac:dyDescent="0.25">
      <c r="A567" s="76" t="s">
        <v>203</v>
      </c>
      <c r="B567" s="77" t="str">
        <f>"Private Sub Label"&amp;C567&amp;"_Click()"</f>
        <v>Private Sub Label143_Click()</v>
      </c>
      <c r="C567" s="77">
        <f t="shared" si="8"/>
        <v>143</v>
      </c>
      <c r="F567" t="s">
        <v>345</v>
      </c>
    </row>
    <row r="568" spans="1:6" x14ac:dyDescent="0.25">
      <c r="A568" s="78" t="s">
        <v>202</v>
      </c>
      <c r="B568" s="72" t="str">
        <f>"Sheets("&amp;$B$1&amp;"couleur"&amp;$B$1&amp;").range("&amp;$B$1&amp;"D2"&amp;$B$1&amp;") = Label"&amp;C568&amp;".name"</f>
        <v>Sheets("couleur").range("D2") = Label143.name</v>
      </c>
      <c r="C568" s="77">
        <f t="shared" si="8"/>
        <v>143</v>
      </c>
      <c r="F568" t="s">
        <v>488</v>
      </c>
    </row>
    <row r="569" spans="1:6" x14ac:dyDescent="0.25">
      <c r="A569" s="78" t="s">
        <v>200</v>
      </c>
      <c r="B569" s="72" t="str">
        <f>A569</f>
        <v>Couleur.Show</v>
      </c>
      <c r="C569" s="77">
        <f t="shared" si="8"/>
        <v>143</v>
      </c>
      <c r="F569" t="s">
        <v>200</v>
      </c>
    </row>
    <row r="570" spans="1:6" x14ac:dyDescent="0.25">
      <c r="A570" s="79" t="s">
        <v>204</v>
      </c>
      <c r="B570" s="80" t="s">
        <v>204</v>
      </c>
      <c r="C570" s="77">
        <f t="shared" si="8"/>
        <v>143</v>
      </c>
      <c r="F570" t="s">
        <v>204</v>
      </c>
    </row>
    <row r="571" spans="1:6" x14ac:dyDescent="0.25">
      <c r="A571" s="76" t="s">
        <v>203</v>
      </c>
      <c r="B571" s="77" t="str">
        <f>"Private Sub Label"&amp;C571&amp;"_Click()"</f>
        <v>Private Sub Label144_Click()</v>
      </c>
      <c r="C571" s="77">
        <f t="shared" si="8"/>
        <v>144</v>
      </c>
      <c r="F571" t="s">
        <v>346</v>
      </c>
    </row>
    <row r="572" spans="1:6" x14ac:dyDescent="0.25">
      <c r="A572" s="78" t="s">
        <v>202</v>
      </c>
      <c r="B572" s="72" t="str">
        <f>"Sheets("&amp;$B$1&amp;"couleur"&amp;$B$1&amp;").range("&amp;$B$1&amp;"D2"&amp;$B$1&amp;") = Label"&amp;C572&amp;".name"</f>
        <v>Sheets("couleur").range("D2") = Label144.name</v>
      </c>
      <c r="C572" s="77">
        <f t="shared" si="8"/>
        <v>144</v>
      </c>
      <c r="F572" t="s">
        <v>489</v>
      </c>
    </row>
    <row r="573" spans="1:6" x14ac:dyDescent="0.25">
      <c r="A573" s="78" t="s">
        <v>200</v>
      </c>
      <c r="B573" s="72" t="str">
        <f>A573</f>
        <v>Couleur.Show</v>
      </c>
      <c r="C573" s="77">
        <f t="shared" si="8"/>
        <v>144</v>
      </c>
      <c r="F573" t="s">
        <v>200</v>
      </c>
    </row>
    <row r="574" spans="1:6" x14ac:dyDescent="0.25">
      <c r="A574" s="79" t="s">
        <v>204</v>
      </c>
      <c r="B574" s="80" t="s">
        <v>204</v>
      </c>
      <c r="C574" s="77">
        <f t="shared" si="8"/>
        <v>144</v>
      </c>
      <c r="F574" t="s">
        <v>204</v>
      </c>
    </row>
    <row r="575" spans="1:6" x14ac:dyDescent="0.25">
      <c r="B575" s="77"/>
      <c r="C575" s="77"/>
    </row>
    <row r="576" spans="1:6" x14ac:dyDescent="0.25">
      <c r="B576" s="72"/>
      <c r="C576" s="77"/>
    </row>
    <row r="577" spans="2:3" x14ac:dyDescent="0.25">
      <c r="B577" s="72"/>
      <c r="C577" s="77"/>
    </row>
    <row r="578" spans="2:3" x14ac:dyDescent="0.25">
      <c r="B578" s="80"/>
      <c r="C578" s="77"/>
    </row>
    <row r="579" spans="2:3" x14ac:dyDescent="0.25">
      <c r="B579" s="77"/>
      <c r="C579" s="77"/>
    </row>
    <row r="580" spans="2:3" x14ac:dyDescent="0.25">
      <c r="B580" s="72"/>
      <c r="C580" s="77"/>
    </row>
    <row r="581" spans="2:3" x14ac:dyDescent="0.25">
      <c r="B581" s="72"/>
      <c r="C581" s="77"/>
    </row>
    <row r="582" spans="2:3" x14ac:dyDescent="0.25">
      <c r="B582" s="80"/>
      <c r="C582" s="77"/>
    </row>
    <row r="583" spans="2:3" x14ac:dyDescent="0.25">
      <c r="B583" s="77"/>
      <c r="C583" s="77"/>
    </row>
    <row r="584" spans="2:3" x14ac:dyDescent="0.25">
      <c r="B584" s="72"/>
      <c r="C584" s="77"/>
    </row>
    <row r="585" spans="2:3" x14ac:dyDescent="0.25">
      <c r="B585" s="72"/>
      <c r="C585" s="77"/>
    </row>
    <row r="586" spans="2:3" x14ac:dyDescent="0.25">
      <c r="B586" s="80"/>
      <c r="C586" s="77"/>
    </row>
    <row r="587" spans="2:3" x14ac:dyDescent="0.25">
      <c r="B587" s="77"/>
      <c r="C587" s="77"/>
    </row>
    <row r="588" spans="2:3" x14ac:dyDescent="0.25">
      <c r="B588" s="72"/>
      <c r="C588" s="77"/>
    </row>
    <row r="589" spans="2:3" x14ac:dyDescent="0.25">
      <c r="B589" s="72"/>
      <c r="C589" s="77"/>
    </row>
    <row r="590" spans="2:3" x14ac:dyDescent="0.25">
      <c r="B590" s="80"/>
      <c r="C590" s="77"/>
    </row>
    <row r="591" spans="2:3" x14ac:dyDescent="0.25">
      <c r="B591" s="77"/>
      <c r="C591" s="77"/>
    </row>
    <row r="592" spans="2:3" x14ac:dyDescent="0.25">
      <c r="B592" s="72"/>
      <c r="C592" s="77"/>
    </row>
    <row r="593" spans="2:3" x14ac:dyDescent="0.25">
      <c r="B593" s="72"/>
      <c r="C593" s="77"/>
    </row>
    <row r="594" spans="2:3" x14ac:dyDescent="0.25">
      <c r="B594" s="80"/>
      <c r="C594" s="77"/>
    </row>
    <row r="595" spans="2:3" x14ac:dyDescent="0.25">
      <c r="B595" s="77"/>
      <c r="C595" s="77"/>
    </row>
    <row r="596" spans="2:3" x14ac:dyDescent="0.25">
      <c r="B596" s="72"/>
      <c r="C596" s="77"/>
    </row>
    <row r="597" spans="2:3" x14ac:dyDescent="0.25">
      <c r="B597" s="72"/>
      <c r="C597" s="77"/>
    </row>
    <row r="598" spans="2:3" x14ac:dyDescent="0.25">
      <c r="B598" s="80"/>
      <c r="C598" s="77"/>
    </row>
    <row r="599" spans="2:3" x14ac:dyDescent="0.25">
      <c r="B599" s="77"/>
      <c r="C599" s="77"/>
    </row>
    <row r="600" spans="2:3" x14ac:dyDescent="0.25">
      <c r="B600" s="72"/>
      <c r="C600" s="77"/>
    </row>
    <row r="601" spans="2:3" x14ac:dyDescent="0.25">
      <c r="B601" s="72"/>
      <c r="C601" s="77"/>
    </row>
    <row r="602" spans="2:3" x14ac:dyDescent="0.25">
      <c r="B602" s="80"/>
      <c r="C602" s="77"/>
    </row>
    <row r="603" spans="2:3" x14ac:dyDescent="0.25">
      <c r="B603" s="77"/>
      <c r="C603" s="77"/>
    </row>
    <row r="604" spans="2:3" x14ac:dyDescent="0.25">
      <c r="B604" s="72"/>
      <c r="C604" s="77"/>
    </row>
    <row r="605" spans="2:3" x14ac:dyDescent="0.25">
      <c r="B605" s="72"/>
      <c r="C605" s="77"/>
    </row>
    <row r="606" spans="2:3" x14ac:dyDescent="0.25">
      <c r="B606" s="80"/>
      <c r="C606" s="77"/>
    </row>
    <row r="607" spans="2:3" x14ac:dyDescent="0.25">
      <c r="B607" s="77"/>
      <c r="C607" s="77"/>
    </row>
    <row r="608" spans="2:3" x14ac:dyDescent="0.25">
      <c r="B608" s="72"/>
      <c r="C608" s="77"/>
    </row>
    <row r="609" spans="2:3" x14ac:dyDescent="0.25">
      <c r="B609" s="72"/>
      <c r="C609" s="77"/>
    </row>
    <row r="610" spans="2:3" x14ac:dyDescent="0.25">
      <c r="B610" s="80"/>
      <c r="C610" s="77"/>
    </row>
    <row r="611" spans="2:3" x14ac:dyDescent="0.25">
      <c r="B611" s="77"/>
      <c r="C611" s="77"/>
    </row>
    <row r="612" spans="2:3" x14ac:dyDescent="0.25">
      <c r="B612" s="72"/>
      <c r="C612" s="77"/>
    </row>
    <row r="613" spans="2:3" x14ac:dyDescent="0.25">
      <c r="B613" s="72"/>
      <c r="C613" s="77"/>
    </row>
    <row r="614" spans="2:3" x14ac:dyDescent="0.25">
      <c r="B614" s="80"/>
      <c r="C614" s="77"/>
    </row>
    <row r="615" spans="2:3" x14ac:dyDescent="0.25">
      <c r="B615" s="77"/>
      <c r="C615" s="77"/>
    </row>
    <row r="616" spans="2:3" x14ac:dyDescent="0.25">
      <c r="B616" s="72"/>
      <c r="C616" s="77"/>
    </row>
    <row r="617" spans="2:3" x14ac:dyDescent="0.25">
      <c r="B617" s="72"/>
      <c r="C617" s="77"/>
    </row>
    <row r="618" spans="2:3" x14ac:dyDescent="0.25">
      <c r="B618" s="80"/>
      <c r="C618" s="77"/>
    </row>
    <row r="619" spans="2:3" x14ac:dyDescent="0.25">
      <c r="B619" s="77"/>
      <c r="C619" s="77"/>
    </row>
    <row r="620" spans="2:3" x14ac:dyDescent="0.25">
      <c r="B620" s="72"/>
      <c r="C620" s="77"/>
    </row>
    <row r="621" spans="2:3" x14ac:dyDescent="0.25">
      <c r="B621" s="72"/>
      <c r="C621" s="77"/>
    </row>
    <row r="622" spans="2:3" x14ac:dyDescent="0.25">
      <c r="B622" s="80"/>
      <c r="C622" s="77"/>
    </row>
    <row r="623" spans="2:3" x14ac:dyDescent="0.25">
      <c r="B623" s="77"/>
      <c r="C623" s="77"/>
    </row>
    <row r="624" spans="2:3" x14ac:dyDescent="0.25">
      <c r="B624" s="72"/>
      <c r="C624" s="77"/>
    </row>
    <row r="625" spans="2:3" x14ac:dyDescent="0.25">
      <c r="B625" s="72"/>
      <c r="C625" s="77"/>
    </row>
    <row r="626" spans="2:3" x14ac:dyDescent="0.25">
      <c r="B626" s="80"/>
      <c r="C626" s="77"/>
    </row>
    <row r="627" spans="2:3" x14ac:dyDescent="0.25">
      <c r="B627" s="77"/>
      <c r="C627" s="77"/>
    </row>
    <row r="628" spans="2:3" x14ac:dyDescent="0.25">
      <c r="B628" s="72"/>
      <c r="C628" s="77"/>
    </row>
    <row r="629" spans="2:3" x14ac:dyDescent="0.25">
      <c r="B629" s="72"/>
      <c r="C629" s="77"/>
    </row>
    <row r="630" spans="2:3" x14ac:dyDescent="0.25">
      <c r="B630" s="80"/>
      <c r="C630" s="77"/>
    </row>
    <row r="631" spans="2:3" x14ac:dyDescent="0.25">
      <c r="B631" s="77"/>
      <c r="C631" s="77"/>
    </row>
    <row r="632" spans="2:3" x14ac:dyDescent="0.25">
      <c r="B632" s="72"/>
      <c r="C632" s="77"/>
    </row>
    <row r="633" spans="2:3" x14ac:dyDescent="0.25">
      <c r="B633" s="72"/>
      <c r="C633" s="77"/>
    </row>
    <row r="634" spans="2:3" x14ac:dyDescent="0.25">
      <c r="B634" s="80"/>
      <c r="C634" s="77"/>
    </row>
    <row r="635" spans="2:3" x14ac:dyDescent="0.25">
      <c r="B635" s="77"/>
      <c r="C635" s="77"/>
    </row>
    <row r="636" spans="2:3" x14ac:dyDescent="0.25">
      <c r="B636" s="72"/>
      <c r="C636" s="77"/>
    </row>
    <row r="637" spans="2:3" x14ac:dyDescent="0.25">
      <c r="B637" s="72"/>
      <c r="C637" s="77"/>
    </row>
    <row r="638" spans="2:3" x14ac:dyDescent="0.25">
      <c r="B638" s="80"/>
      <c r="C638" s="77"/>
    </row>
    <row r="639" spans="2:3" x14ac:dyDescent="0.25">
      <c r="B639" s="77"/>
      <c r="C639" s="77"/>
    </row>
    <row r="640" spans="2:3" x14ac:dyDescent="0.25">
      <c r="B640" s="72"/>
      <c r="C640" s="77"/>
    </row>
    <row r="641" spans="2:3" x14ac:dyDescent="0.25">
      <c r="B641" s="72"/>
      <c r="C641" s="77"/>
    </row>
    <row r="642" spans="2:3" x14ac:dyDescent="0.25">
      <c r="B642" s="80"/>
      <c r="C642" s="77"/>
    </row>
    <row r="643" spans="2:3" x14ac:dyDescent="0.25">
      <c r="B643" s="77"/>
      <c r="C643" s="77"/>
    </row>
    <row r="644" spans="2:3" x14ac:dyDescent="0.25">
      <c r="B644" s="72"/>
      <c r="C644" s="77"/>
    </row>
    <row r="645" spans="2:3" x14ac:dyDescent="0.25">
      <c r="B645" s="72"/>
      <c r="C645" s="77"/>
    </row>
    <row r="646" spans="2:3" x14ac:dyDescent="0.25">
      <c r="B646" s="80"/>
      <c r="C646" s="77"/>
    </row>
    <row r="647" spans="2:3" x14ac:dyDescent="0.25">
      <c r="B647" s="77"/>
      <c r="C647" s="77"/>
    </row>
    <row r="648" spans="2:3" x14ac:dyDescent="0.25">
      <c r="B648" s="72"/>
      <c r="C648" s="77"/>
    </row>
    <row r="649" spans="2:3" x14ac:dyDescent="0.25">
      <c r="B649" s="72"/>
      <c r="C649" s="77"/>
    </row>
    <row r="650" spans="2:3" x14ac:dyDescent="0.25">
      <c r="B650" s="80"/>
      <c r="C650" s="77"/>
    </row>
    <row r="651" spans="2:3" x14ac:dyDescent="0.25">
      <c r="B651" s="77"/>
      <c r="C651" s="77"/>
    </row>
    <row r="652" spans="2:3" x14ac:dyDescent="0.25">
      <c r="B652" s="72"/>
      <c r="C652" s="77"/>
    </row>
    <row r="653" spans="2:3" x14ac:dyDescent="0.25">
      <c r="B653" s="72"/>
      <c r="C653" s="77"/>
    </row>
    <row r="654" spans="2:3" x14ac:dyDescent="0.25">
      <c r="B654" s="80"/>
      <c r="C654" s="77"/>
    </row>
    <row r="655" spans="2:3" x14ac:dyDescent="0.25">
      <c r="B655" s="77"/>
      <c r="C655" s="77"/>
    </row>
    <row r="656" spans="2:3" x14ac:dyDescent="0.25">
      <c r="B656" s="72"/>
      <c r="C656" s="77"/>
    </row>
    <row r="657" spans="2:3" x14ac:dyDescent="0.25">
      <c r="B657" s="72"/>
      <c r="C657" s="77"/>
    </row>
    <row r="658" spans="2:3" x14ac:dyDescent="0.25">
      <c r="B658" s="80"/>
      <c r="C658" s="77"/>
    </row>
    <row r="659" spans="2:3" x14ac:dyDescent="0.25">
      <c r="B659" s="77"/>
      <c r="C659" s="77"/>
    </row>
    <row r="660" spans="2:3" x14ac:dyDescent="0.25">
      <c r="B660" s="72"/>
      <c r="C660" s="77"/>
    </row>
    <row r="661" spans="2:3" x14ac:dyDescent="0.25">
      <c r="B661" s="72"/>
      <c r="C661" s="77"/>
    </row>
    <row r="662" spans="2:3" x14ac:dyDescent="0.25">
      <c r="B662" s="80"/>
      <c r="C662" s="77"/>
    </row>
    <row r="663" spans="2:3" x14ac:dyDescent="0.25">
      <c r="B663" s="77"/>
      <c r="C663" s="77"/>
    </row>
    <row r="664" spans="2:3" x14ac:dyDescent="0.25">
      <c r="B664" s="72"/>
      <c r="C664" s="77"/>
    </row>
    <row r="665" spans="2:3" x14ac:dyDescent="0.25">
      <c r="B665" s="72"/>
      <c r="C665" s="77"/>
    </row>
    <row r="666" spans="2:3" x14ac:dyDescent="0.25">
      <c r="B666" s="80"/>
      <c r="C666" s="77"/>
    </row>
    <row r="667" spans="2:3" x14ac:dyDescent="0.25">
      <c r="B667" s="77"/>
      <c r="C667" s="77"/>
    </row>
    <row r="668" spans="2:3" x14ac:dyDescent="0.25">
      <c r="B668" s="72"/>
      <c r="C668" s="77"/>
    </row>
    <row r="669" spans="2:3" x14ac:dyDescent="0.25">
      <c r="B669" s="72"/>
      <c r="C669" s="77"/>
    </row>
    <row r="670" spans="2:3" x14ac:dyDescent="0.25">
      <c r="B670" s="80"/>
      <c r="C670" s="77"/>
    </row>
    <row r="671" spans="2:3" x14ac:dyDescent="0.25">
      <c r="B671" s="77"/>
      <c r="C671" s="77"/>
    </row>
    <row r="672" spans="2:3" x14ac:dyDescent="0.25">
      <c r="B672" s="72"/>
      <c r="C672" s="77"/>
    </row>
    <row r="673" spans="2:3" x14ac:dyDescent="0.25">
      <c r="B673" s="72"/>
      <c r="C673" s="77"/>
    </row>
    <row r="674" spans="2:3" x14ac:dyDescent="0.25">
      <c r="B674" s="80"/>
      <c r="C674" s="77"/>
    </row>
    <row r="675" spans="2:3" x14ac:dyDescent="0.25">
      <c r="B675" s="77"/>
      <c r="C675" s="77"/>
    </row>
    <row r="676" spans="2:3" x14ac:dyDescent="0.25">
      <c r="B676" s="72"/>
      <c r="C676" s="77"/>
    </row>
    <row r="677" spans="2:3" x14ac:dyDescent="0.25">
      <c r="B677" s="72"/>
      <c r="C677" s="77"/>
    </row>
    <row r="678" spans="2:3" x14ac:dyDescent="0.25">
      <c r="B678" s="80"/>
      <c r="C678" s="77"/>
    </row>
    <row r="679" spans="2:3" x14ac:dyDescent="0.25">
      <c r="B679" s="77"/>
      <c r="C679" s="77"/>
    </row>
    <row r="680" spans="2:3" x14ac:dyDescent="0.25">
      <c r="B680" s="72"/>
      <c r="C680" s="77"/>
    </row>
    <row r="681" spans="2:3" x14ac:dyDescent="0.25">
      <c r="B681" s="72"/>
      <c r="C681" s="77"/>
    </row>
    <row r="682" spans="2:3" x14ac:dyDescent="0.25">
      <c r="B682" s="80"/>
      <c r="C682" s="77"/>
    </row>
    <row r="683" spans="2:3" x14ac:dyDescent="0.25">
      <c r="B683" s="77"/>
      <c r="C683" s="77"/>
    </row>
    <row r="684" spans="2:3" x14ac:dyDescent="0.25">
      <c r="B684" s="72"/>
      <c r="C684" s="77"/>
    </row>
    <row r="685" spans="2:3" x14ac:dyDescent="0.25">
      <c r="B685" s="72"/>
      <c r="C685" s="77"/>
    </row>
    <row r="686" spans="2:3" x14ac:dyDescent="0.25">
      <c r="B686" s="80"/>
      <c r="C686" s="77"/>
    </row>
    <row r="687" spans="2:3" x14ac:dyDescent="0.25">
      <c r="B687" s="77"/>
      <c r="C687" s="77"/>
    </row>
    <row r="688" spans="2:3" x14ac:dyDescent="0.25">
      <c r="B688" s="72"/>
      <c r="C688" s="77"/>
    </row>
    <row r="689" spans="2:3" x14ac:dyDescent="0.25">
      <c r="B689" s="72"/>
      <c r="C689" s="77"/>
    </row>
    <row r="690" spans="2:3" x14ac:dyDescent="0.25">
      <c r="B690" s="80"/>
      <c r="C690" s="77"/>
    </row>
    <row r="691" spans="2:3" x14ac:dyDescent="0.25">
      <c r="B691" s="77"/>
      <c r="C691" s="77"/>
    </row>
    <row r="692" spans="2:3" x14ac:dyDescent="0.25">
      <c r="B692" s="72"/>
      <c r="C692" s="77"/>
    </row>
    <row r="693" spans="2:3" x14ac:dyDescent="0.25">
      <c r="B693" s="72"/>
      <c r="C693" s="77"/>
    </row>
    <row r="694" spans="2:3" x14ac:dyDescent="0.25">
      <c r="B694" s="80"/>
      <c r="C694" s="77"/>
    </row>
    <row r="695" spans="2:3" x14ac:dyDescent="0.25">
      <c r="B695" s="77"/>
      <c r="C695" s="77"/>
    </row>
    <row r="696" spans="2:3" x14ac:dyDescent="0.25">
      <c r="B696" s="72"/>
      <c r="C696" s="77"/>
    </row>
    <row r="697" spans="2:3" x14ac:dyDescent="0.25">
      <c r="B697" s="72"/>
      <c r="C697" s="77"/>
    </row>
    <row r="698" spans="2:3" x14ac:dyDescent="0.25">
      <c r="B698" s="80"/>
      <c r="C698" s="77"/>
    </row>
    <row r="699" spans="2:3" x14ac:dyDescent="0.25">
      <c r="B699" s="77"/>
      <c r="C699" s="77"/>
    </row>
    <row r="700" spans="2:3" x14ac:dyDescent="0.25">
      <c r="B700" s="72"/>
      <c r="C700" s="77"/>
    </row>
    <row r="701" spans="2:3" x14ac:dyDescent="0.25">
      <c r="B701" s="72"/>
      <c r="C701" s="77"/>
    </row>
    <row r="702" spans="2:3" x14ac:dyDescent="0.25">
      <c r="B702" s="80"/>
      <c r="C702" s="77"/>
    </row>
    <row r="703" spans="2:3" x14ac:dyDescent="0.25">
      <c r="B703" s="77"/>
      <c r="C703" s="77"/>
    </row>
    <row r="704" spans="2:3" x14ac:dyDescent="0.25">
      <c r="B704" s="72"/>
      <c r="C704" s="77"/>
    </row>
    <row r="705" spans="2:3" x14ac:dyDescent="0.25">
      <c r="B705" s="72"/>
      <c r="C705" s="77"/>
    </row>
    <row r="706" spans="2:3" x14ac:dyDescent="0.25">
      <c r="B706" s="80"/>
      <c r="C706" s="77"/>
    </row>
    <row r="707" spans="2:3" x14ac:dyDescent="0.25">
      <c r="B707" s="77"/>
      <c r="C707" s="77"/>
    </row>
    <row r="708" spans="2:3" x14ac:dyDescent="0.25">
      <c r="B708" s="72"/>
      <c r="C708" s="77"/>
    </row>
    <row r="709" spans="2:3" x14ac:dyDescent="0.25">
      <c r="B709" s="72"/>
      <c r="C709" s="77"/>
    </row>
    <row r="710" spans="2:3" x14ac:dyDescent="0.25">
      <c r="B710" s="80"/>
      <c r="C710" s="77"/>
    </row>
    <row r="711" spans="2:3" x14ac:dyDescent="0.25">
      <c r="B711" s="77"/>
      <c r="C711" s="77"/>
    </row>
    <row r="712" spans="2:3" x14ac:dyDescent="0.25">
      <c r="B712" s="72"/>
      <c r="C712" s="77"/>
    </row>
    <row r="713" spans="2:3" x14ac:dyDescent="0.25">
      <c r="B713" s="72"/>
      <c r="C713" s="77"/>
    </row>
    <row r="714" spans="2:3" x14ac:dyDescent="0.25">
      <c r="B714" s="80"/>
      <c r="C714" s="77"/>
    </row>
    <row r="715" spans="2:3" x14ac:dyDescent="0.25">
      <c r="B715" s="77"/>
      <c r="C715" s="77"/>
    </row>
    <row r="716" spans="2:3" x14ac:dyDescent="0.25">
      <c r="B716" s="72"/>
      <c r="C716" s="77"/>
    </row>
    <row r="717" spans="2:3" x14ac:dyDescent="0.25">
      <c r="B717" s="72"/>
      <c r="C717" s="77"/>
    </row>
    <row r="718" spans="2:3" x14ac:dyDescent="0.25">
      <c r="B718" s="80"/>
      <c r="C718" s="77"/>
    </row>
    <row r="719" spans="2:3" x14ac:dyDescent="0.25">
      <c r="B719" s="77"/>
      <c r="C719" s="77"/>
    </row>
    <row r="720" spans="2:3" x14ac:dyDescent="0.25">
      <c r="B720" s="72"/>
      <c r="C720" s="77"/>
    </row>
    <row r="721" spans="2:3" x14ac:dyDescent="0.25">
      <c r="B721" s="72"/>
      <c r="C721" s="77"/>
    </row>
    <row r="722" spans="2:3" x14ac:dyDescent="0.25">
      <c r="B722" s="80"/>
      <c r="C722" s="77"/>
    </row>
    <row r="723" spans="2:3" x14ac:dyDescent="0.25">
      <c r="B723" s="77"/>
      <c r="C723" s="77"/>
    </row>
    <row r="724" spans="2:3" x14ac:dyDescent="0.25">
      <c r="B724" s="72"/>
      <c r="C724" s="77"/>
    </row>
    <row r="725" spans="2:3" x14ac:dyDescent="0.25">
      <c r="B725" s="72"/>
      <c r="C725" s="77"/>
    </row>
    <row r="726" spans="2:3" x14ac:dyDescent="0.25">
      <c r="B726" s="80"/>
      <c r="C726" s="77"/>
    </row>
    <row r="727" spans="2:3" x14ac:dyDescent="0.25">
      <c r="B727" s="77"/>
      <c r="C727" s="77"/>
    </row>
    <row r="728" spans="2:3" x14ac:dyDescent="0.25">
      <c r="B728" s="72"/>
      <c r="C728" s="77"/>
    </row>
    <row r="729" spans="2:3" x14ac:dyDescent="0.25">
      <c r="B729" s="72"/>
      <c r="C729" s="77"/>
    </row>
    <row r="730" spans="2:3" x14ac:dyDescent="0.25">
      <c r="B730" s="80"/>
      <c r="C730" s="77"/>
    </row>
    <row r="731" spans="2:3" x14ac:dyDescent="0.25">
      <c r="B731" s="77"/>
      <c r="C731" s="77"/>
    </row>
    <row r="732" spans="2:3" x14ac:dyDescent="0.25">
      <c r="B732" s="72"/>
      <c r="C732" s="77"/>
    </row>
    <row r="733" spans="2:3" x14ac:dyDescent="0.25">
      <c r="B733" s="72"/>
      <c r="C733" s="77"/>
    </row>
    <row r="734" spans="2:3" x14ac:dyDescent="0.25">
      <c r="B734" s="80"/>
      <c r="C734" s="77"/>
    </row>
    <row r="735" spans="2:3" x14ac:dyDescent="0.25">
      <c r="B735" s="77"/>
      <c r="C735" s="77"/>
    </row>
    <row r="736" spans="2:3" x14ac:dyDescent="0.25">
      <c r="B736" s="72"/>
      <c r="C736" s="77"/>
    </row>
    <row r="737" spans="2:3" x14ac:dyDescent="0.25">
      <c r="B737" s="72"/>
      <c r="C737" s="77"/>
    </row>
    <row r="738" spans="2:3" x14ac:dyDescent="0.25">
      <c r="B738" s="80"/>
      <c r="C738" s="77"/>
    </row>
    <row r="739" spans="2:3" x14ac:dyDescent="0.25">
      <c r="B739" s="77"/>
      <c r="C739" s="77"/>
    </row>
    <row r="740" spans="2:3" x14ac:dyDescent="0.25">
      <c r="B740" s="72"/>
      <c r="C740" s="77"/>
    </row>
    <row r="741" spans="2:3" x14ac:dyDescent="0.25">
      <c r="B741" s="72"/>
      <c r="C741" s="77"/>
    </row>
    <row r="742" spans="2:3" x14ac:dyDescent="0.25">
      <c r="B742" s="80"/>
      <c r="C742" s="77"/>
    </row>
    <row r="743" spans="2:3" x14ac:dyDescent="0.25">
      <c r="B743" s="77"/>
      <c r="C743" s="77"/>
    </row>
    <row r="744" spans="2:3" x14ac:dyDescent="0.25">
      <c r="B744" s="72"/>
      <c r="C744" s="77"/>
    </row>
    <row r="745" spans="2:3" x14ac:dyDescent="0.25">
      <c r="B745" s="72"/>
      <c r="C745" s="77"/>
    </row>
    <row r="746" spans="2:3" x14ac:dyDescent="0.25">
      <c r="B746" s="80"/>
      <c r="C746" s="77"/>
    </row>
    <row r="747" spans="2:3" x14ac:dyDescent="0.25">
      <c r="B747" s="77"/>
      <c r="C747" s="77"/>
    </row>
    <row r="748" spans="2:3" x14ac:dyDescent="0.25">
      <c r="B748" s="72"/>
      <c r="C748" s="77"/>
    </row>
    <row r="749" spans="2:3" x14ac:dyDescent="0.25">
      <c r="B749" s="72"/>
      <c r="C749" s="77"/>
    </row>
    <row r="750" spans="2:3" x14ac:dyDescent="0.25">
      <c r="B750" s="80"/>
      <c r="C750" s="77"/>
    </row>
    <row r="751" spans="2:3" x14ac:dyDescent="0.25">
      <c r="B751" s="77"/>
      <c r="C751" s="77"/>
    </row>
    <row r="752" spans="2:3" x14ac:dyDescent="0.25">
      <c r="B752" s="72"/>
      <c r="C752" s="77"/>
    </row>
    <row r="753" spans="2:3" x14ac:dyDescent="0.25">
      <c r="B753" s="72"/>
      <c r="C753" s="77"/>
    </row>
    <row r="754" spans="2:3" x14ac:dyDescent="0.25">
      <c r="B754" s="80"/>
      <c r="C754" s="77"/>
    </row>
    <row r="755" spans="2:3" x14ac:dyDescent="0.25">
      <c r="B755" s="77"/>
      <c r="C755" s="77"/>
    </row>
    <row r="756" spans="2:3" x14ac:dyDescent="0.25">
      <c r="B756" s="72"/>
      <c r="C756" s="77"/>
    </row>
    <row r="757" spans="2:3" x14ac:dyDescent="0.25">
      <c r="B757" s="72"/>
      <c r="C757" s="77"/>
    </row>
    <row r="758" spans="2:3" x14ac:dyDescent="0.25">
      <c r="B758" s="80"/>
      <c r="C758" s="77"/>
    </row>
    <row r="759" spans="2:3" x14ac:dyDescent="0.25">
      <c r="B759" s="77"/>
      <c r="C759" s="77"/>
    </row>
    <row r="760" spans="2:3" x14ac:dyDescent="0.25">
      <c r="B760" s="72"/>
      <c r="C760" s="77"/>
    </row>
    <row r="761" spans="2:3" x14ac:dyDescent="0.25">
      <c r="B761" s="72"/>
      <c r="C761" s="77"/>
    </row>
    <row r="762" spans="2:3" x14ac:dyDescent="0.25">
      <c r="B762" s="80"/>
      <c r="C762" s="77"/>
    </row>
    <row r="763" spans="2:3" x14ac:dyDescent="0.25">
      <c r="B763" s="77"/>
      <c r="C763" s="77"/>
    </row>
    <row r="764" spans="2:3" x14ac:dyDescent="0.25">
      <c r="B764" s="72"/>
      <c r="C764" s="77"/>
    </row>
    <row r="765" spans="2:3" x14ac:dyDescent="0.25">
      <c r="B765" s="72"/>
      <c r="C765" s="77"/>
    </row>
    <row r="766" spans="2:3" x14ac:dyDescent="0.25">
      <c r="B766" s="80"/>
      <c r="C766" s="77"/>
    </row>
    <row r="767" spans="2:3" x14ac:dyDescent="0.25">
      <c r="B767" s="77"/>
      <c r="C767" s="77"/>
    </row>
    <row r="768" spans="2:3" x14ac:dyDescent="0.25">
      <c r="B768" s="72"/>
      <c r="C768" s="77"/>
    </row>
    <row r="769" spans="2:3" x14ac:dyDescent="0.25">
      <c r="B769" s="72"/>
      <c r="C769" s="77"/>
    </row>
    <row r="770" spans="2:3" x14ac:dyDescent="0.25">
      <c r="B770" s="80"/>
      <c r="C770" s="77"/>
    </row>
    <row r="771" spans="2:3" x14ac:dyDescent="0.25">
      <c r="B771" s="77"/>
      <c r="C771" s="77"/>
    </row>
    <row r="772" spans="2:3" x14ac:dyDescent="0.25">
      <c r="B772" s="72"/>
      <c r="C772" s="77"/>
    </row>
    <row r="773" spans="2:3" x14ac:dyDescent="0.25">
      <c r="B773" s="72"/>
      <c r="C773" s="77"/>
    </row>
    <row r="774" spans="2:3" x14ac:dyDescent="0.25">
      <c r="B774" s="80"/>
      <c r="C774" s="77"/>
    </row>
    <row r="775" spans="2:3" x14ac:dyDescent="0.25">
      <c r="B775" s="77"/>
      <c r="C775" s="77"/>
    </row>
    <row r="776" spans="2:3" x14ac:dyDescent="0.25">
      <c r="B776" s="72"/>
      <c r="C776" s="77"/>
    </row>
    <row r="777" spans="2:3" x14ac:dyDescent="0.25">
      <c r="B777" s="72"/>
      <c r="C777" s="77"/>
    </row>
    <row r="778" spans="2:3" x14ac:dyDescent="0.25">
      <c r="B778" s="80"/>
      <c r="C778" s="77"/>
    </row>
    <row r="779" spans="2:3" x14ac:dyDescent="0.25">
      <c r="B779" s="77"/>
      <c r="C779" s="77"/>
    </row>
    <row r="780" spans="2:3" x14ac:dyDescent="0.25">
      <c r="B780" s="72"/>
      <c r="C780" s="77"/>
    </row>
    <row r="781" spans="2:3" x14ac:dyDescent="0.25">
      <c r="B781" s="72"/>
      <c r="C781" s="77"/>
    </row>
    <row r="782" spans="2:3" x14ac:dyDescent="0.25">
      <c r="B782" s="80"/>
      <c r="C782" s="77"/>
    </row>
    <row r="783" spans="2:3" x14ac:dyDescent="0.25">
      <c r="B783" s="77"/>
      <c r="C783" s="77"/>
    </row>
    <row r="784" spans="2:3" x14ac:dyDescent="0.25">
      <c r="B784" s="72"/>
      <c r="C784" s="77"/>
    </row>
    <row r="785" spans="2:3" x14ac:dyDescent="0.25">
      <c r="B785" s="72"/>
      <c r="C785" s="77"/>
    </row>
    <row r="786" spans="2:3" x14ac:dyDescent="0.25">
      <c r="B786" s="80"/>
      <c r="C786" s="77"/>
    </row>
    <row r="787" spans="2:3" x14ac:dyDescent="0.25">
      <c r="B787" s="77"/>
      <c r="C787" s="77"/>
    </row>
    <row r="788" spans="2:3" x14ac:dyDescent="0.25">
      <c r="B788" s="72"/>
      <c r="C788" s="77"/>
    </row>
    <row r="789" spans="2:3" x14ac:dyDescent="0.25">
      <c r="B789" s="72"/>
      <c r="C789" s="77"/>
    </row>
    <row r="790" spans="2:3" x14ac:dyDescent="0.25">
      <c r="B790" s="80"/>
      <c r="C790" s="77"/>
    </row>
    <row r="791" spans="2:3" x14ac:dyDescent="0.25">
      <c r="B791" s="77"/>
      <c r="C791" s="77"/>
    </row>
    <row r="792" spans="2:3" x14ac:dyDescent="0.25">
      <c r="B792" s="72"/>
      <c r="C792" s="77"/>
    </row>
    <row r="793" spans="2:3" x14ac:dyDescent="0.25">
      <c r="B793" s="72"/>
      <c r="C793" s="77"/>
    </row>
    <row r="794" spans="2:3" x14ac:dyDescent="0.25">
      <c r="B794" s="80"/>
      <c r="C794" s="77"/>
    </row>
    <row r="795" spans="2:3" x14ac:dyDescent="0.25">
      <c r="B795" s="77"/>
      <c r="C795" s="77"/>
    </row>
    <row r="796" spans="2:3" x14ac:dyDescent="0.25">
      <c r="B796" s="72"/>
      <c r="C796" s="77"/>
    </row>
    <row r="797" spans="2:3" x14ac:dyDescent="0.25">
      <c r="B797" s="72"/>
      <c r="C797" s="77"/>
    </row>
    <row r="798" spans="2:3" x14ac:dyDescent="0.25">
      <c r="B798" s="80"/>
      <c r="C798" s="77"/>
    </row>
    <row r="799" spans="2:3" x14ac:dyDescent="0.25">
      <c r="B799" s="77"/>
      <c r="C799" s="77"/>
    </row>
    <row r="800" spans="2:3" x14ac:dyDescent="0.25">
      <c r="B800" s="72"/>
      <c r="C800" s="77"/>
    </row>
    <row r="801" spans="2:3" x14ac:dyDescent="0.25">
      <c r="B801" s="72"/>
      <c r="C801" s="77"/>
    </row>
    <row r="802" spans="2:3" x14ac:dyDescent="0.25">
      <c r="B802" s="80"/>
      <c r="C802" s="77"/>
    </row>
    <row r="803" spans="2:3" x14ac:dyDescent="0.25">
      <c r="B803" s="77"/>
      <c r="C803" s="77"/>
    </row>
    <row r="804" spans="2:3" x14ac:dyDescent="0.25">
      <c r="B804" s="72"/>
      <c r="C804" s="77"/>
    </row>
    <row r="805" spans="2:3" x14ac:dyDescent="0.25">
      <c r="B805" s="72"/>
      <c r="C805" s="77"/>
    </row>
    <row r="806" spans="2:3" x14ac:dyDescent="0.25">
      <c r="B806" s="80"/>
      <c r="C806" s="77"/>
    </row>
    <row r="807" spans="2:3" x14ac:dyDescent="0.25">
      <c r="B807" s="77"/>
      <c r="C807" s="77"/>
    </row>
    <row r="808" spans="2:3" x14ac:dyDescent="0.25">
      <c r="B808" s="72"/>
      <c r="C808" s="77"/>
    </row>
    <row r="809" spans="2:3" x14ac:dyDescent="0.25">
      <c r="B809" s="72"/>
      <c r="C809" s="77"/>
    </row>
    <row r="810" spans="2:3" x14ac:dyDescent="0.25">
      <c r="B810" s="80"/>
      <c r="C810" s="77"/>
    </row>
    <row r="811" spans="2:3" x14ac:dyDescent="0.25">
      <c r="B811" s="77"/>
      <c r="C811" s="77"/>
    </row>
    <row r="812" spans="2:3" x14ac:dyDescent="0.25">
      <c r="B812" s="72"/>
      <c r="C812" s="77"/>
    </row>
    <row r="813" spans="2:3" x14ac:dyDescent="0.25">
      <c r="B813" s="72"/>
      <c r="C813" s="77"/>
    </row>
    <row r="814" spans="2:3" x14ac:dyDescent="0.25">
      <c r="B814" s="80"/>
      <c r="C814" s="77"/>
    </row>
    <row r="815" spans="2:3" x14ac:dyDescent="0.25">
      <c r="B815" s="77"/>
      <c r="C815" s="77"/>
    </row>
    <row r="816" spans="2:3" x14ac:dyDescent="0.25">
      <c r="B816" s="72"/>
      <c r="C816" s="77"/>
    </row>
    <row r="817" spans="2:3" x14ac:dyDescent="0.25">
      <c r="B817" s="72"/>
      <c r="C817" s="77"/>
    </row>
    <row r="818" spans="2:3" x14ac:dyDescent="0.25">
      <c r="B818" s="80"/>
      <c r="C818" s="77"/>
    </row>
    <row r="819" spans="2:3" x14ac:dyDescent="0.25">
      <c r="B819" s="77"/>
      <c r="C819" s="77"/>
    </row>
    <row r="820" spans="2:3" x14ac:dyDescent="0.25">
      <c r="B820" s="72"/>
      <c r="C820" s="77"/>
    </row>
    <row r="821" spans="2:3" x14ac:dyDescent="0.25">
      <c r="B821" s="72"/>
      <c r="C821" s="77"/>
    </row>
    <row r="822" spans="2:3" x14ac:dyDescent="0.25">
      <c r="B822" s="80"/>
      <c r="C822" s="77"/>
    </row>
    <row r="823" spans="2:3" x14ac:dyDescent="0.25">
      <c r="B823" s="77"/>
      <c r="C823" s="77"/>
    </row>
    <row r="824" spans="2:3" x14ac:dyDescent="0.25">
      <c r="B824" s="72"/>
      <c r="C824" s="77"/>
    </row>
    <row r="825" spans="2:3" x14ac:dyDescent="0.25">
      <c r="B825" s="72"/>
      <c r="C825" s="77"/>
    </row>
    <row r="826" spans="2:3" x14ac:dyDescent="0.25">
      <c r="B826" s="80"/>
      <c r="C826" s="77"/>
    </row>
    <row r="827" spans="2:3" x14ac:dyDescent="0.25">
      <c r="B827" s="77"/>
      <c r="C827" s="77"/>
    </row>
    <row r="828" spans="2:3" x14ac:dyDescent="0.25">
      <c r="B828" s="72"/>
      <c r="C828" s="77"/>
    </row>
    <row r="829" spans="2:3" x14ac:dyDescent="0.25">
      <c r="B829" s="72"/>
      <c r="C829" s="77"/>
    </row>
    <row r="830" spans="2:3" x14ac:dyDescent="0.25">
      <c r="B830" s="80"/>
      <c r="C830" s="77"/>
    </row>
    <row r="831" spans="2:3" x14ac:dyDescent="0.25">
      <c r="B831" s="77"/>
      <c r="C831" s="77"/>
    </row>
    <row r="832" spans="2:3" x14ac:dyDescent="0.25">
      <c r="B832" s="72"/>
      <c r="C832" s="77"/>
    </row>
    <row r="833" spans="2:3" x14ac:dyDescent="0.25">
      <c r="B833" s="72"/>
      <c r="C833" s="77"/>
    </row>
    <row r="834" spans="2:3" x14ac:dyDescent="0.25">
      <c r="B834" s="80"/>
      <c r="C834" s="77"/>
    </row>
    <row r="835" spans="2:3" x14ac:dyDescent="0.25">
      <c r="B835" s="77"/>
      <c r="C835" s="77"/>
    </row>
    <row r="836" spans="2:3" x14ac:dyDescent="0.25">
      <c r="B836" s="72"/>
      <c r="C836" s="77"/>
    </row>
    <row r="837" spans="2:3" x14ac:dyDescent="0.25">
      <c r="B837" s="72"/>
      <c r="C837" s="77"/>
    </row>
    <row r="838" spans="2:3" x14ac:dyDescent="0.25">
      <c r="B838" s="80"/>
      <c r="C838" s="77"/>
    </row>
    <row r="839" spans="2:3" x14ac:dyDescent="0.25">
      <c r="B839" s="77"/>
      <c r="C839" s="77"/>
    </row>
    <row r="840" spans="2:3" x14ac:dyDescent="0.25">
      <c r="B840" s="72"/>
      <c r="C840" s="77"/>
    </row>
    <row r="841" spans="2:3" x14ac:dyDescent="0.25">
      <c r="B841" s="72"/>
      <c r="C841" s="77"/>
    </row>
    <row r="842" spans="2:3" x14ac:dyDescent="0.25">
      <c r="B842" s="80"/>
      <c r="C842" s="77"/>
    </row>
    <row r="843" spans="2:3" x14ac:dyDescent="0.25">
      <c r="B843" s="77"/>
      <c r="C843" s="77"/>
    </row>
    <row r="844" spans="2:3" x14ac:dyDescent="0.25">
      <c r="B844" s="72"/>
      <c r="C844" s="77"/>
    </row>
    <row r="845" spans="2:3" x14ac:dyDescent="0.25">
      <c r="B845" s="72"/>
      <c r="C845" s="77"/>
    </row>
    <row r="846" spans="2:3" x14ac:dyDescent="0.25">
      <c r="B846" s="80"/>
      <c r="C846" s="77"/>
    </row>
    <row r="847" spans="2:3" x14ac:dyDescent="0.25">
      <c r="B847" s="77"/>
      <c r="C847" s="77"/>
    </row>
    <row r="848" spans="2:3" x14ac:dyDescent="0.25">
      <c r="B848" s="72"/>
      <c r="C848" s="77"/>
    </row>
    <row r="849" spans="2:3" x14ac:dyDescent="0.25">
      <c r="B849" s="72"/>
      <c r="C849" s="77"/>
    </row>
    <row r="850" spans="2:3" x14ac:dyDescent="0.25">
      <c r="B850" s="80"/>
      <c r="C850" s="77"/>
    </row>
    <row r="851" spans="2:3" x14ac:dyDescent="0.25">
      <c r="B851" s="77"/>
      <c r="C851" s="77"/>
    </row>
    <row r="852" spans="2:3" x14ac:dyDescent="0.25">
      <c r="B852" s="72"/>
      <c r="C852" s="77"/>
    </row>
    <row r="853" spans="2:3" x14ac:dyDescent="0.25">
      <c r="B853" s="72"/>
      <c r="C853" s="77"/>
    </row>
    <row r="854" spans="2:3" x14ac:dyDescent="0.25">
      <c r="B854" s="80"/>
      <c r="C854" s="77"/>
    </row>
    <row r="855" spans="2:3" x14ac:dyDescent="0.25">
      <c r="B855" s="77"/>
      <c r="C855" s="77"/>
    </row>
    <row r="856" spans="2:3" x14ac:dyDescent="0.25">
      <c r="B856" s="72"/>
      <c r="C856" s="77"/>
    </row>
    <row r="857" spans="2:3" x14ac:dyDescent="0.25">
      <c r="B857" s="72"/>
      <c r="C857" s="77"/>
    </row>
    <row r="858" spans="2:3" x14ac:dyDescent="0.25">
      <c r="B858" s="80"/>
      <c r="C858" s="77"/>
    </row>
    <row r="859" spans="2:3" x14ac:dyDescent="0.25">
      <c r="B859" s="77"/>
      <c r="C859" s="77"/>
    </row>
    <row r="860" spans="2:3" x14ac:dyDescent="0.25">
      <c r="B860" s="72"/>
      <c r="C860" s="77"/>
    </row>
    <row r="861" spans="2:3" x14ac:dyDescent="0.25">
      <c r="B861" s="72"/>
      <c r="C861" s="77"/>
    </row>
    <row r="862" spans="2:3" x14ac:dyDescent="0.25">
      <c r="B862" s="80"/>
      <c r="C862" s="77"/>
    </row>
    <row r="863" spans="2:3" x14ac:dyDescent="0.25">
      <c r="B863" s="77"/>
      <c r="C863" s="77"/>
    </row>
    <row r="864" spans="2:3" x14ac:dyDescent="0.25">
      <c r="B864" s="72"/>
      <c r="C864" s="77"/>
    </row>
    <row r="865" spans="2:3" x14ac:dyDescent="0.25">
      <c r="B865" s="72"/>
      <c r="C865" s="77"/>
    </row>
    <row r="866" spans="2:3" x14ac:dyDescent="0.25">
      <c r="B866" s="80"/>
      <c r="C866" s="77"/>
    </row>
    <row r="867" spans="2:3" x14ac:dyDescent="0.25">
      <c r="B867" s="77"/>
      <c r="C867" s="77"/>
    </row>
    <row r="868" spans="2:3" x14ac:dyDescent="0.25">
      <c r="B868" s="72"/>
      <c r="C868" s="77"/>
    </row>
    <row r="869" spans="2:3" x14ac:dyDescent="0.25">
      <c r="B869" s="72"/>
      <c r="C869" s="77"/>
    </row>
    <row r="870" spans="2:3" x14ac:dyDescent="0.25">
      <c r="B870" s="80"/>
      <c r="C870" s="77"/>
    </row>
    <row r="871" spans="2:3" x14ac:dyDescent="0.25">
      <c r="B871" s="77"/>
      <c r="C871" s="77"/>
    </row>
    <row r="872" spans="2:3" x14ac:dyDescent="0.25">
      <c r="B872" s="72"/>
      <c r="C872" s="77"/>
    </row>
    <row r="873" spans="2:3" x14ac:dyDescent="0.25">
      <c r="B873" s="72"/>
      <c r="C873" s="77"/>
    </row>
    <row r="874" spans="2:3" x14ac:dyDescent="0.25">
      <c r="B874" s="80"/>
      <c r="C874" s="77"/>
    </row>
    <row r="875" spans="2:3" x14ac:dyDescent="0.25">
      <c r="B875" s="77"/>
      <c r="C875" s="77"/>
    </row>
    <row r="876" spans="2:3" x14ac:dyDescent="0.25">
      <c r="B876" s="72"/>
      <c r="C876" s="77"/>
    </row>
    <row r="877" spans="2:3" x14ac:dyDescent="0.25">
      <c r="B877" s="72"/>
      <c r="C877" s="77"/>
    </row>
    <row r="878" spans="2:3" x14ac:dyDescent="0.25">
      <c r="B878" s="80"/>
      <c r="C878" s="77"/>
    </row>
    <row r="879" spans="2:3" x14ac:dyDescent="0.25">
      <c r="B879" s="77"/>
      <c r="C879" s="77"/>
    </row>
    <row r="880" spans="2:3" x14ac:dyDescent="0.25">
      <c r="B880" s="72"/>
      <c r="C880" s="77"/>
    </row>
    <row r="881" spans="2:3" x14ac:dyDescent="0.25">
      <c r="B881" s="72"/>
      <c r="C881" s="77"/>
    </row>
    <row r="882" spans="2:3" x14ac:dyDescent="0.25">
      <c r="B882" s="80"/>
      <c r="C882" s="77"/>
    </row>
    <row r="883" spans="2:3" x14ac:dyDescent="0.25">
      <c r="B883" s="77"/>
      <c r="C883" s="77"/>
    </row>
    <row r="884" spans="2:3" x14ac:dyDescent="0.25">
      <c r="B884" s="72"/>
      <c r="C884" s="77"/>
    </row>
    <row r="885" spans="2:3" x14ac:dyDescent="0.25">
      <c r="B885" s="72"/>
      <c r="C885" s="77"/>
    </row>
    <row r="886" spans="2:3" x14ac:dyDescent="0.25">
      <c r="B886" s="80"/>
      <c r="C886" s="77"/>
    </row>
    <row r="887" spans="2:3" x14ac:dyDescent="0.25">
      <c r="B887" s="77"/>
      <c r="C887" s="77"/>
    </row>
    <row r="888" spans="2:3" x14ac:dyDescent="0.25">
      <c r="B888" s="72"/>
      <c r="C888" s="77"/>
    </row>
    <row r="889" spans="2:3" x14ac:dyDescent="0.25">
      <c r="B889" s="72"/>
      <c r="C889" s="77"/>
    </row>
    <row r="890" spans="2:3" x14ac:dyDescent="0.25">
      <c r="B890" s="80"/>
      <c r="C890" s="77"/>
    </row>
    <row r="891" spans="2:3" x14ac:dyDescent="0.25">
      <c r="B891" s="77"/>
      <c r="C891" s="77"/>
    </row>
    <row r="892" spans="2:3" x14ac:dyDescent="0.25">
      <c r="B892" s="72"/>
      <c r="C892" s="77"/>
    </row>
    <row r="893" spans="2:3" x14ac:dyDescent="0.25">
      <c r="B893" s="72"/>
      <c r="C893" s="77"/>
    </row>
    <row r="894" spans="2:3" x14ac:dyDescent="0.25">
      <c r="B894" s="80"/>
      <c r="C894" s="77"/>
    </row>
    <row r="895" spans="2:3" x14ac:dyDescent="0.25">
      <c r="B895" s="77"/>
      <c r="C895" s="77"/>
    </row>
    <row r="896" spans="2:3" x14ac:dyDescent="0.25">
      <c r="B896" s="72"/>
      <c r="C896" s="77"/>
    </row>
    <row r="897" spans="2:3" x14ac:dyDescent="0.25">
      <c r="B897" s="72"/>
      <c r="C897" s="77"/>
    </row>
    <row r="898" spans="2:3" x14ac:dyDescent="0.25">
      <c r="B898" s="80"/>
      <c r="C898" s="77"/>
    </row>
    <row r="899" spans="2:3" x14ac:dyDescent="0.25">
      <c r="B899" s="77"/>
      <c r="C899" s="77"/>
    </row>
    <row r="900" spans="2:3" x14ac:dyDescent="0.25">
      <c r="B900" s="72"/>
      <c r="C900" s="77"/>
    </row>
    <row r="901" spans="2:3" x14ac:dyDescent="0.25">
      <c r="B901" s="72"/>
      <c r="C901" s="77"/>
    </row>
    <row r="902" spans="2:3" x14ac:dyDescent="0.25">
      <c r="B902" s="80"/>
      <c r="C902" s="77"/>
    </row>
    <row r="903" spans="2:3" x14ac:dyDescent="0.25">
      <c r="B903" s="77"/>
      <c r="C903" s="77"/>
    </row>
    <row r="904" spans="2:3" x14ac:dyDescent="0.25">
      <c r="B904" s="72"/>
      <c r="C904" s="77"/>
    </row>
    <row r="905" spans="2:3" x14ac:dyDescent="0.25">
      <c r="B905" s="72"/>
      <c r="C905" s="77"/>
    </row>
    <row r="906" spans="2:3" x14ac:dyDescent="0.25">
      <c r="B906" s="80"/>
      <c r="C906" s="77"/>
    </row>
    <row r="907" spans="2:3" x14ac:dyDescent="0.25">
      <c r="B907" s="77"/>
      <c r="C907" s="77"/>
    </row>
    <row r="908" spans="2:3" x14ac:dyDescent="0.25">
      <c r="B908" s="72"/>
      <c r="C908" s="77"/>
    </row>
    <row r="909" spans="2:3" x14ac:dyDescent="0.25">
      <c r="B909" s="72"/>
      <c r="C909" s="77"/>
    </row>
    <row r="910" spans="2:3" x14ac:dyDescent="0.25">
      <c r="B910" s="80"/>
      <c r="C910" s="77"/>
    </row>
    <row r="911" spans="2:3" x14ac:dyDescent="0.25">
      <c r="B911" s="77"/>
      <c r="C911" s="77"/>
    </row>
    <row r="912" spans="2:3" x14ac:dyDescent="0.25">
      <c r="B912" s="72"/>
      <c r="C912" s="77"/>
    </row>
    <row r="913" spans="2:3" x14ac:dyDescent="0.25">
      <c r="B913" s="72"/>
      <c r="C913" s="77"/>
    </row>
    <row r="914" spans="2:3" x14ac:dyDescent="0.25">
      <c r="B914" s="80"/>
      <c r="C914" s="77"/>
    </row>
    <row r="915" spans="2:3" x14ac:dyDescent="0.25">
      <c r="B915" s="77"/>
      <c r="C915" s="77"/>
    </row>
    <row r="916" spans="2:3" x14ac:dyDescent="0.25">
      <c r="B916" s="72"/>
      <c r="C916" s="77"/>
    </row>
    <row r="917" spans="2:3" x14ac:dyDescent="0.25">
      <c r="B917" s="72"/>
      <c r="C917" s="77"/>
    </row>
    <row r="918" spans="2:3" x14ac:dyDescent="0.25">
      <c r="B918" s="80"/>
      <c r="C918" s="77"/>
    </row>
    <row r="919" spans="2:3" x14ac:dyDescent="0.25">
      <c r="B919" s="77"/>
      <c r="C919" s="77"/>
    </row>
    <row r="920" spans="2:3" x14ac:dyDescent="0.25">
      <c r="B920" s="72"/>
      <c r="C920" s="77"/>
    </row>
    <row r="921" spans="2:3" x14ac:dyDescent="0.25">
      <c r="B921" s="72"/>
      <c r="C921" s="77"/>
    </row>
    <row r="922" spans="2:3" x14ac:dyDescent="0.25">
      <c r="B922" s="80"/>
      <c r="C922" s="77"/>
    </row>
    <row r="923" spans="2:3" x14ac:dyDescent="0.25">
      <c r="B923" s="77"/>
      <c r="C923" s="77"/>
    </row>
    <row r="924" spans="2:3" x14ac:dyDescent="0.25">
      <c r="B924" s="72"/>
      <c r="C924" s="77"/>
    </row>
    <row r="925" spans="2:3" x14ac:dyDescent="0.25">
      <c r="B925" s="72"/>
      <c r="C925" s="77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E7"/>
  <sheetViews>
    <sheetView workbookViewId="0">
      <selection activeCell="C1" sqref="C1"/>
    </sheetView>
  </sheetViews>
  <sheetFormatPr baseColWidth="10" defaultRowHeight="15" x14ac:dyDescent="0.25"/>
  <sheetData>
    <row r="1" spans="1:5" x14ac:dyDescent="0.25">
      <c r="A1" t="s">
        <v>164</v>
      </c>
      <c r="B1" t="s">
        <v>643</v>
      </c>
      <c r="C1">
        <v>1</v>
      </c>
      <c r="D1">
        <v>0</v>
      </c>
      <c r="E1">
        <f t="shared" ref="E1:E7" si="0">SMALL(D:D,ROW())</f>
        <v>0</v>
      </c>
    </row>
    <row r="2" spans="1:5" x14ac:dyDescent="0.25">
      <c r="A2">
        <f>COUNT(Bdd!AC:AC)</f>
        <v>41</v>
      </c>
      <c r="C2" t="b">
        <f>C1&lt;0</f>
        <v>0</v>
      </c>
      <c r="D2">
        <v>0</v>
      </c>
      <c r="E2">
        <f t="shared" si="0"/>
        <v>0</v>
      </c>
    </row>
    <row r="3" spans="1:5" x14ac:dyDescent="0.25">
      <c r="C3" t="b">
        <f>NOT(ISNUMBER(C1))</f>
        <v>0</v>
      </c>
      <c r="D3">
        <v>0</v>
      </c>
      <c r="E3">
        <f t="shared" si="0"/>
        <v>0</v>
      </c>
    </row>
    <row r="4" spans="1:5" x14ac:dyDescent="0.25">
      <c r="C4" s="75" t="b">
        <f>OR(C2:C3)</f>
        <v>0</v>
      </c>
      <c r="D4">
        <v>0</v>
      </c>
      <c r="E4">
        <f t="shared" si="0"/>
        <v>0</v>
      </c>
    </row>
    <row r="5" spans="1:5" x14ac:dyDescent="0.25">
      <c r="D5">
        <v>0</v>
      </c>
      <c r="E5">
        <f t="shared" si="0"/>
        <v>0</v>
      </c>
    </row>
    <row r="6" spans="1:5" x14ac:dyDescent="0.25">
      <c r="D6">
        <v>0</v>
      </c>
      <c r="E6">
        <f t="shared" si="0"/>
        <v>0</v>
      </c>
    </row>
    <row r="7" spans="1:5" x14ac:dyDescent="0.25">
      <c r="D7">
        <v>0</v>
      </c>
      <c r="E7">
        <f t="shared" si="0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3" name="Button 1">
              <controlPr defaultSize="0" print="0" autoFill="0" autoPict="0" macro="[0]!depasser">
                <anchor moveWithCells="1" sizeWithCells="1">
                  <from>
                    <xdr:col>7</xdr:col>
                    <xdr:colOff>457200</xdr:colOff>
                    <xdr:row>1</xdr:row>
                    <xdr:rowOff>85725</xdr:rowOff>
                  </from>
                  <to>
                    <xdr:col>8</xdr:col>
                    <xdr:colOff>676275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F2:F256"/>
  <sheetViews>
    <sheetView topLeftCell="F139" workbookViewId="0">
      <selection activeCell="F146" sqref="F146"/>
    </sheetView>
  </sheetViews>
  <sheetFormatPr baseColWidth="10" defaultRowHeight="15" x14ac:dyDescent="0.25"/>
  <cols>
    <col min="1" max="5" width="0" hidden="1" customWidth="1"/>
    <col min="6" max="6" width="217.28515625" customWidth="1"/>
  </cols>
  <sheetData>
    <row r="2" spans="6:6" x14ac:dyDescent="0.25">
      <c r="F2" t="s">
        <v>670</v>
      </c>
    </row>
    <row r="3" spans="6:6" x14ac:dyDescent="0.25">
      <c r="F3" t="s">
        <v>671</v>
      </c>
    </row>
    <row r="4" spans="6:6" x14ac:dyDescent="0.25">
      <c r="F4" t="s">
        <v>672</v>
      </c>
    </row>
    <row r="6" spans="6:6" x14ac:dyDescent="0.25">
      <c r="F6" t="s">
        <v>673</v>
      </c>
    </row>
    <row r="7" spans="6:6" x14ac:dyDescent="0.25">
      <c r="F7" t="s">
        <v>674</v>
      </c>
    </row>
    <row r="8" spans="6:6" x14ac:dyDescent="0.25">
      <c r="F8" t="s">
        <v>675</v>
      </c>
    </row>
    <row r="9" spans="6:6" x14ac:dyDescent="0.25">
      <c r="F9" t="s">
        <v>676</v>
      </c>
    </row>
    <row r="10" spans="6:6" x14ac:dyDescent="0.25">
      <c r="F10" t="s">
        <v>677</v>
      </c>
    </row>
    <row r="11" spans="6:6" x14ac:dyDescent="0.25">
      <c r="F11" t="s">
        <v>678</v>
      </c>
    </row>
    <row r="12" spans="6:6" x14ac:dyDescent="0.25">
      <c r="F12" t="s">
        <v>679</v>
      </c>
    </row>
    <row r="13" spans="6:6" x14ac:dyDescent="0.25">
      <c r="F13" t="s">
        <v>680</v>
      </c>
    </row>
    <row r="14" spans="6:6" x14ac:dyDescent="0.25">
      <c r="F14" t="s">
        <v>681</v>
      </c>
    </row>
    <row r="15" spans="6:6" x14ac:dyDescent="0.25">
      <c r="F15" t="s">
        <v>682</v>
      </c>
    </row>
    <row r="16" spans="6:6" x14ac:dyDescent="0.25">
      <c r="F16" t="s">
        <v>683</v>
      </c>
    </row>
    <row r="18" spans="6:6" x14ac:dyDescent="0.25">
      <c r="F18" t="s">
        <v>684</v>
      </c>
    </row>
    <row r="19" spans="6:6" x14ac:dyDescent="0.25">
      <c r="F19" t="s">
        <v>685</v>
      </c>
    </row>
    <row r="20" spans="6:6" x14ac:dyDescent="0.25">
      <c r="F20" t="s">
        <v>686</v>
      </c>
    </row>
    <row r="21" spans="6:6" x14ac:dyDescent="0.25">
      <c r="F21" t="s">
        <v>687</v>
      </c>
    </row>
    <row r="22" spans="6:6" x14ac:dyDescent="0.25">
      <c r="F22" t="s">
        <v>688</v>
      </c>
    </row>
    <row r="23" spans="6:6" x14ac:dyDescent="0.25">
      <c r="F23" t="s">
        <v>687</v>
      </c>
    </row>
    <row r="24" spans="6:6" x14ac:dyDescent="0.25">
      <c r="F24" t="s">
        <v>689</v>
      </c>
    </row>
    <row r="26" spans="6:6" x14ac:dyDescent="0.25">
      <c r="F26" t="s">
        <v>690</v>
      </c>
    </row>
    <row r="27" spans="6:6" x14ac:dyDescent="0.25">
      <c r="F27" t="s">
        <v>691</v>
      </c>
    </row>
    <row r="28" spans="6:6" x14ac:dyDescent="0.25">
      <c r="F28" t="s">
        <v>692</v>
      </c>
    </row>
    <row r="29" spans="6:6" x14ac:dyDescent="0.25">
      <c r="F29" t="s">
        <v>693</v>
      </c>
    </row>
    <row r="30" spans="6:6" x14ac:dyDescent="0.25">
      <c r="F30" t="s">
        <v>694</v>
      </c>
    </row>
    <row r="31" spans="6:6" x14ac:dyDescent="0.25">
      <c r="F31" t="s">
        <v>695</v>
      </c>
    </row>
    <row r="34" spans="6:6" x14ac:dyDescent="0.25">
      <c r="F34" t="s">
        <v>696</v>
      </c>
    </row>
    <row r="35" spans="6:6" x14ac:dyDescent="0.25">
      <c r="F35" t="s">
        <v>687</v>
      </c>
    </row>
    <row r="37" spans="6:6" x14ac:dyDescent="0.25">
      <c r="F37" t="s">
        <v>697</v>
      </c>
    </row>
    <row r="38" spans="6:6" x14ac:dyDescent="0.25">
      <c r="F38" t="s">
        <v>698</v>
      </c>
    </row>
    <row r="39" spans="6:6" x14ac:dyDescent="0.25">
      <c r="F39" t="s">
        <v>699</v>
      </c>
    </row>
    <row r="40" spans="6:6" x14ac:dyDescent="0.25">
      <c r="F40" t="s">
        <v>700</v>
      </c>
    </row>
    <row r="41" spans="6:6" x14ac:dyDescent="0.25">
      <c r="F41" t="s">
        <v>698</v>
      </c>
    </row>
    <row r="42" spans="6:6" x14ac:dyDescent="0.25">
      <c r="F42" t="s">
        <v>701</v>
      </c>
    </row>
    <row r="43" spans="6:6" x14ac:dyDescent="0.25">
      <c r="F43" t="s">
        <v>702</v>
      </c>
    </row>
    <row r="44" spans="6:6" x14ac:dyDescent="0.25">
      <c r="F44" t="s">
        <v>703</v>
      </c>
    </row>
    <row r="46" spans="6:6" x14ac:dyDescent="0.25">
      <c r="F46" t="s">
        <v>704</v>
      </c>
    </row>
    <row r="47" spans="6:6" x14ac:dyDescent="0.25">
      <c r="F47" t="s">
        <v>705</v>
      </c>
    </row>
    <row r="49" spans="6:6" x14ac:dyDescent="0.25">
      <c r="F49" t="s">
        <v>703</v>
      </c>
    </row>
    <row r="51" spans="6:6" x14ac:dyDescent="0.25">
      <c r="F51" t="s">
        <v>706</v>
      </c>
    </row>
    <row r="52" spans="6:6" x14ac:dyDescent="0.25">
      <c r="F52" t="s">
        <v>707</v>
      </c>
    </row>
    <row r="53" spans="6:6" x14ac:dyDescent="0.25">
      <c r="F53" t="s">
        <v>708</v>
      </c>
    </row>
    <row r="54" spans="6:6" x14ac:dyDescent="0.25">
      <c r="F54" t="s">
        <v>709</v>
      </c>
    </row>
    <row r="55" spans="6:6" x14ac:dyDescent="0.25">
      <c r="F55" t="s">
        <v>710</v>
      </c>
    </row>
    <row r="56" spans="6:6" x14ac:dyDescent="0.25">
      <c r="F56" t="s">
        <v>711</v>
      </c>
    </row>
    <row r="58" spans="6:6" x14ac:dyDescent="0.25">
      <c r="F58" t="s">
        <v>712</v>
      </c>
    </row>
    <row r="59" spans="6:6" x14ac:dyDescent="0.25">
      <c r="F59" t="s">
        <v>713</v>
      </c>
    </row>
    <row r="60" spans="6:6" x14ac:dyDescent="0.25">
      <c r="F60" t="s">
        <v>714</v>
      </c>
    </row>
    <row r="62" spans="6:6" x14ac:dyDescent="0.25">
      <c r="F62" t="s">
        <v>715</v>
      </c>
    </row>
    <row r="64" spans="6:6" x14ac:dyDescent="0.25">
      <c r="F64" t="s">
        <v>716</v>
      </c>
    </row>
    <row r="65" spans="6:6" x14ac:dyDescent="0.25">
      <c r="F65" t="s">
        <v>717</v>
      </c>
    </row>
    <row r="67" spans="6:6" x14ac:dyDescent="0.25">
      <c r="F67" t="s">
        <v>718</v>
      </c>
    </row>
    <row r="70" spans="6:6" x14ac:dyDescent="0.25">
      <c r="F70" t="s">
        <v>719</v>
      </c>
    </row>
    <row r="71" spans="6:6" x14ac:dyDescent="0.25">
      <c r="F71" t="s">
        <v>720</v>
      </c>
    </row>
    <row r="73" spans="6:6" x14ac:dyDescent="0.25">
      <c r="F73" t="s">
        <v>703</v>
      </c>
    </row>
    <row r="75" spans="6:6" x14ac:dyDescent="0.25">
      <c r="F75" t="s">
        <v>721</v>
      </c>
    </row>
    <row r="77" spans="6:6" x14ac:dyDescent="0.25">
      <c r="F77" t="s">
        <v>722</v>
      </c>
    </row>
    <row r="78" spans="6:6" x14ac:dyDescent="0.25">
      <c r="F78" t="s">
        <v>723</v>
      </c>
    </row>
    <row r="79" spans="6:6" x14ac:dyDescent="0.25">
      <c r="F79" t="s">
        <v>724</v>
      </c>
    </row>
    <row r="80" spans="6:6" x14ac:dyDescent="0.25">
      <c r="F80" t="s">
        <v>725</v>
      </c>
    </row>
    <row r="81" spans="6:6" x14ac:dyDescent="0.25">
      <c r="F81" t="s">
        <v>726</v>
      </c>
    </row>
    <row r="82" spans="6:6" x14ac:dyDescent="0.25">
      <c r="F82" t="s">
        <v>727</v>
      </c>
    </row>
    <row r="83" spans="6:6" x14ac:dyDescent="0.25">
      <c r="F83" t="s">
        <v>728</v>
      </c>
    </row>
    <row r="84" spans="6:6" x14ac:dyDescent="0.25">
      <c r="F84" t="s">
        <v>729</v>
      </c>
    </row>
    <row r="85" spans="6:6" x14ac:dyDescent="0.25">
      <c r="F85" t="s">
        <v>730</v>
      </c>
    </row>
    <row r="86" spans="6:6" x14ac:dyDescent="0.25">
      <c r="F86" t="s">
        <v>731</v>
      </c>
    </row>
    <row r="87" spans="6:6" x14ac:dyDescent="0.25">
      <c r="F87" t="s">
        <v>732</v>
      </c>
    </row>
    <row r="88" spans="6:6" x14ac:dyDescent="0.25">
      <c r="F88" t="s">
        <v>733</v>
      </c>
    </row>
    <row r="89" spans="6:6" x14ac:dyDescent="0.25">
      <c r="F89" t="s">
        <v>734</v>
      </c>
    </row>
    <row r="90" spans="6:6" x14ac:dyDescent="0.25">
      <c r="F90" t="s">
        <v>735</v>
      </c>
    </row>
    <row r="91" spans="6:6" x14ac:dyDescent="0.25">
      <c r="F91" t="s">
        <v>736</v>
      </c>
    </row>
    <row r="94" spans="6:6" x14ac:dyDescent="0.25">
      <c r="F94" t="s">
        <v>737</v>
      </c>
    </row>
    <row r="95" spans="6:6" x14ac:dyDescent="0.25">
      <c r="F95" t="s">
        <v>738</v>
      </c>
    </row>
    <row r="96" spans="6:6" x14ac:dyDescent="0.25">
      <c r="F96" t="s">
        <v>739</v>
      </c>
    </row>
    <row r="97" spans="6:6" x14ac:dyDescent="0.25">
      <c r="F97" t="s">
        <v>740</v>
      </c>
    </row>
    <row r="98" spans="6:6" x14ac:dyDescent="0.25">
      <c r="F98" t="s">
        <v>739</v>
      </c>
    </row>
    <row r="100" spans="6:6" x14ac:dyDescent="0.25">
      <c r="F100" t="s">
        <v>741</v>
      </c>
    </row>
    <row r="101" spans="6:6" x14ac:dyDescent="0.25">
      <c r="F101" t="s">
        <v>742</v>
      </c>
    </row>
    <row r="102" spans="6:6" x14ac:dyDescent="0.25">
      <c r="F102" t="s">
        <v>743</v>
      </c>
    </row>
    <row r="103" spans="6:6" x14ac:dyDescent="0.25">
      <c r="F103" t="s">
        <v>744</v>
      </c>
    </row>
    <row r="104" spans="6:6" x14ac:dyDescent="0.25">
      <c r="F104" t="s">
        <v>745</v>
      </c>
    </row>
    <row r="105" spans="6:6" x14ac:dyDescent="0.25">
      <c r="F105" t="s">
        <v>746</v>
      </c>
    </row>
    <row r="106" spans="6:6" x14ac:dyDescent="0.25">
      <c r="F106" t="s">
        <v>747</v>
      </c>
    </row>
    <row r="107" spans="6:6" x14ac:dyDescent="0.25">
      <c r="F107" t="s">
        <v>685</v>
      </c>
    </row>
    <row r="108" spans="6:6" x14ac:dyDescent="0.25">
      <c r="F108" t="s">
        <v>748</v>
      </c>
    </row>
    <row r="109" spans="6:6" x14ac:dyDescent="0.25">
      <c r="F109" t="s">
        <v>749</v>
      </c>
    </row>
    <row r="110" spans="6:6" x14ac:dyDescent="0.25">
      <c r="F110" t="s">
        <v>685</v>
      </c>
    </row>
    <row r="111" spans="6:6" x14ac:dyDescent="0.25">
      <c r="F111" t="s">
        <v>750</v>
      </c>
    </row>
    <row r="112" spans="6:6" x14ac:dyDescent="0.25">
      <c r="F112" t="s">
        <v>751</v>
      </c>
    </row>
    <row r="113" spans="6:6" x14ac:dyDescent="0.25">
      <c r="F113" t="s">
        <v>752</v>
      </c>
    </row>
    <row r="114" spans="6:6" x14ac:dyDescent="0.25">
      <c r="F114" t="s">
        <v>753</v>
      </c>
    </row>
    <row r="115" spans="6:6" x14ac:dyDescent="0.25">
      <c r="F115" t="s">
        <v>754</v>
      </c>
    </row>
    <row r="116" spans="6:6" x14ac:dyDescent="0.25">
      <c r="F116" t="s">
        <v>755</v>
      </c>
    </row>
    <row r="117" spans="6:6" x14ac:dyDescent="0.25">
      <c r="F117" t="s">
        <v>756</v>
      </c>
    </row>
    <row r="118" spans="6:6" x14ac:dyDescent="0.25">
      <c r="F118" t="s">
        <v>757</v>
      </c>
    </row>
    <row r="119" spans="6:6" x14ac:dyDescent="0.25">
      <c r="F119" t="s">
        <v>758</v>
      </c>
    </row>
    <row r="120" spans="6:6" x14ac:dyDescent="0.25">
      <c r="F120" t="s">
        <v>759</v>
      </c>
    </row>
    <row r="121" spans="6:6" x14ac:dyDescent="0.25">
      <c r="F121" t="s">
        <v>760</v>
      </c>
    </row>
    <row r="122" spans="6:6" x14ac:dyDescent="0.25">
      <c r="F122" t="s">
        <v>761</v>
      </c>
    </row>
    <row r="123" spans="6:6" x14ac:dyDescent="0.25">
      <c r="F123" t="s">
        <v>762</v>
      </c>
    </row>
    <row r="124" spans="6:6" x14ac:dyDescent="0.25">
      <c r="F124" t="s">
        <v>763</v>
      </c>
    </row>
    <row r="125" spans="6:6" x14ac:dyDescent="0.25">
      <c r="F125" t="s">
        <v>764</v>
      </c>
    </row>
    <row r="126" spans="6:6" x14ac:dyDescent="0.25">
      <c r="F126" t="s">
        <v>756</v>
      </c>
    </row>
    <row r="127" spans="6:6" x14ac:dyDescent="0.25">
      <c r="F127" t="s">
        <v>757</v>
      </c>
    </row>
    <row r="128" spans="6:6" x14ac:dyDescent="0.25">
      <c r="F128" t="s">
        <v>765</v>
      </c>
    </row>
    <row r="129" spans="6:6" x14ac:dyDescent="0.25">
      <c r="F129" t="s">
        <v>765</v>
      </c>
    </row>
    <row r="130" spans="6:6" x14ac:dyDescent="0.25">
      <c r="F130" t="s">
        <v>765</v>
      </c>
    </row>
    <row r="131" spans="6:6" x14ac:dyDescent="0.25">
      <c r="F131" t="s">
        <v>766</v>
      </c>
    </row>
    <row r="132" spans="6:6" x14ac:dyDescent="0.25">
      <c r="F132" t="s">
        <v>767</v>
      </c>
    </row>
    <row r="133" spans="6:6" x14ac:dyDescent="0.25">
      <c r="F133" t="s">
        <v>766</v>
      </c>
    </row>
    <row r="134" spans="6:6" x14ac:dyDescent="0.25">
      <c r="F134" t="s">
        <v>766</v>
      </c>
    </row>
    <row r="135" spans="6:6" x14ac:dyDescent="0.25">
      <c r="F135" t="s">
        <v>685</v>
      </c>
    </row>
    <row r="136" spans="6:6" x14ac:dyDescent="0.25">
      <c r="F136" t="s">
        <v>685</v>
      </c>
    </row>
    <row r="137" spans="6:6" x14ac:dyDescent="0.25">
      <c r="F137" t="s">
        <v>768</v>
      </c>
    </row>
    <row r="138" spans="6:6" x14ac:dyDescent="0.25">
      <c r="F138" t="s">
        <v>685</v>
      </c>
    </row>
    <row r="139" spans="6:6" x14ac:dyDescent="0.25">
      <c r="F139" t="s">
        <v>204</v>
      </c>
    </row>
    <row r="141" spans="6:6" x14ac:dyDescent="0.25">
      <c r="F141" t="s">
        <v>769</v>
      </c>
    </row>
    <row r="142" spans="6:6" x14ac:dyDescent="0.25">
      <c r="F142" t="s">
        <v>770</v>
      </c>
    </row>
    <row r="143" spans="6:6" x14ac:dyDescent="0.25">
      <c r="F143" t="s">
        <v>771</v>
      </c>
    </row>
    <row r="144" spans="6:6" x14ac:dyDescent="0.25">
      <c r="F144" t="s">
        <v>772</v>
      </c>
    </row>
    <row r="145" spans="6:6" x14ac:dyDescent="0.25">
      <c r="F145" t="s">
        <v>773</v>
      </c>
    </row>
    <row r="146" spans="6:6" x14ac:dyDescent="0.25">
      <c r="F146" t="s">
        <v>774</v>
      </c>
    </row>
    <row r="147" spans="6:6" x14ac:dyDescent="0.25">
      <c r="F147" t="s">
        <v>775</v>
      </c>
    </row>
    <row r="148" spans="6:6" x14ac:dyDescent="0.25">
      <c r="F148" t="s">
        <v>776</v>
      </c>
    </row>
    <row r="149" spans="6:6" x14ac:dyDescent="0.25">
      <c r="F149" t="s">
        <v>777</v>
      </c>
    </row>
    <row r="151" spans="6:6" x14ac:dyDescent="0.25">
      <c r="F151" t="s">
        <v>778</v>
      </c>
    </row>
    <row r="154" spans="6:6" x14ac:dyDescent="0.25">
      <c r="F154" t="s">
        <v>779</v>
      </c>
    </row>
    <row r="156" spans="6:6" x14ac:dyDescent="0.25">
      <c r="F156" t="s">
        <v>204</v>
      </c>
    </row>
    <row r="157" spans="6:6" x14ac:dyDescent="0.25">
      <c r="F157" t="s">
        <v>780</v>
      </c>
    </row>
    <row r="159" spans="6:6" x14ac:dyDescent="0.25">
      <c r="F159" t="s">
        <v>781</v>
      </c>
    </row>
    <row r="160" spans="6:6" x14ac:dyDescent="0.25">
      <c r="F160" t="s">
        <v>782</v>
      </c>
    </row>
    <row r="161" spans="6:6" x14ac:dyDescent="0.25">
      <c r="F161" t="s">
        <v>783</v>
      </c>
    </row>
    <row r="162" spans="6:6" x14ac:dyDescent="0.25">
      <c r="F162" t="s">
        <v>784</v>
      </c>
    </row>
    <row r="163" spans="6:6" x14ac:dyDescent="0.25">
      <c r="F163" t="s">
        <v>785</v>
      </c>
    </row>
    <row r="164" spans="6:6" x14ac:dyDescent="0.25">
      <c r="F164" t="s">
        <v>786</v>
      </c>
    </row>
    <row r="165" spans="6:6" x14ac:dyDescent="0.25">
      <c r="F165" t="s">
        <v>787</v>
      </c>
    </row>
    <row r="166" spans="6:6" x14ac:dyDescent="0.25">
      <c r="F166" t="s">
        <v>788</v>
      </c>
    </row>
    <row r="167" spans="6:6" x14ac:dyDescent="0.25">
      <c r="F167" t="s">
        <v>789</v>
      </c>
    </row>
    <row r="168" spans="6:6" x14ac:dyDescent="0.25">
      <c r="F168" t="s">
        <v>790</v>
      </c>
    </row>
    <row r="169" spans="6:6" x14ac:dyDescent="0.25">
      <c r="F169" t="s">
        <v>791</v>
      </c>
    </row>
    <row r="170" spans="6:6" x14ac:dyDescent="0.25">
      <c r="F170" t="s">
        <v>792</v>
      </c>
    </row>
    <row r="171" spans="6:6" x14ac:dyDescent="0.25">
      <c r="F171" t="s">
        <v>789</v>
      </c>
    </row>
    <row r="172" spans="6:6" x14ac:dyDescent="0.25">
      <c r="F172" t="s">
        <v>793</v>
      </c>
    </row>
    <row r="173" spans="6:6" x14ac:dyDescent="0.25">
      <c r="F173" t="s">
        <v>794</v>
      </c>
    </row>
    <row r="174" spans="6:6" x14ac:dyDescent="0.25">
      <c r="F174" t="s">
        <v>795</v>
      </c>
    </row>
    <row r="175" spans="6:6" x14ac:dyDescent="0.25">
      <c r="F175" t="s">
        <v>789</v>
      </c>
    </row>
    <row r="176" spans="6:6" x14ac:dyDescent="0.25">
      <c r="F176" t="s">
        <v>796</v>
      </c>
    </row>
    <row r="177" spans="6:6" x14ac:dyDescent="0.25">
      <c r="F177" t="s">
        <v>797</v>
      </c>
    </row>
    <row r="178" spans="6:6" x14ac:dyDescent="0.25">
      <c r="F178" t="s">
        <v>798</v>
      </c>
    </row>
    <row r="179" spans="6:6" x14ac:dyDescent="0.25">
      <c r="F179" t="s">
        <v>799</v>
      </c>
    </row>
    <row r="180" spans="6:6" x14ac:dyDescent="0.25">
      <c r="F180" t="s">
        <v>800</v>
      </c>
    </row>
    <row r="181" spans="6:6" x14ac:dyDescent="0.25">
      <c r="F181" t="s">
        <v>801</v>
      </c>
    </row>
    <row r="182" spans="6:6" x14ac:dyDescent="0.25">
      <c r="F182" t="s">
        <v>802</v>
      </c>
    </row>
    <row r="183" spans="6:6" x14ac:dyDescent="0.25">
      <c r="F183" t="s">
        <v>803</v>
      </c>
    </row>
    <row r="184" spans="6:6" x14ac:dyDescent="0.25">
      <c r="F184" t="s">
        <v>804</v>
      </c>
    </row>
    <row r="185" spans="6:6" x14ac:dyDescent="0.25">
      <c r="F185" t="s">
        <v>805</v>
      </c>
    </row>
    <row r="186" spans="6:6" x14ac:dyDescent="0.25">
      <c r="F186" t="s">
        <v>806</v>
      </c>
    </row>
    <row r="187" spans="6:6" x14ac:dyDescent="0.25">
      <c r="F187" t="s">
        <v>204</v>
      </c>
    </row>
    <row r="189" spans="6:6" x14ac:dyDescent="0.25">
      <c r="F189" t="s">
        <v>807</v>
      </c>
    </row>
    <row r="190" spans="6:6" x14ac:dyDescent="0.25">
      <c r="F190" t="s">
        <v>808</v>
      </c>
    </row>
    <row r="191" spans="6:6" x14ac:dyDescent="0.25">
      <c r="F191" t="s">
        <v>809</v>
      </c>
    </row>
    <row r="192" spans="6:6" x14ac:dyDescent="0.25">
      <c r="F192" t="s">
        <v>810</v>
      </c>
    </row>
    <row r="193" spans="6:6" x14ac:dyDescent="0.25">
      <c r="F193" t="s">
        <v>811</v>
      </c>
    </row>
    <row r="194" spans="6:6" x14ac:dyDescent="0.25">
      <c r="F194" t="s">
        <v>812</v>
      </c>
    </row>
    <row r="195" spans="6:6" x14ac:dyDescent="0.25">
      <c r="F195" t="s">
        <v>813</v>
      </c>
    </row>
    <row r="196" spans="6:6" x14ac:dyDescent="0.25">
      <c r="F196" t="s">
        <v>814</v>
      </c>
    </row>
    <row r="197" spans="6:6" x14ac:dyDescent="0.25">
      <c r="F197" t="s">
        <v>815</v>
      </c>
    </row>
    <row r="198" spans="6:6" x14ac:dyDescent="0.25">
      <c r="F198" t="s">
        <v>816</v>
      </c>
    </row>
    <row r="199" spans="6:6" x14ac:dyDescent="0.25">
      <c r="F199" t="s">
        <v>817</v>
      </c>
    </row>
    <row r="200" spans="6:6" x14ac:dyDescent="0.25">
      <c r="F200" t="s">
        <v>818</v>
      </c>
    </row>
    <row r="201" spans="6:6" x14ac:dyDescent="0.25">
      <c r="F201" t="s">
        <v>807</v>
      </c>
    </row>
    <row r="204" spans="6:6" x14ac:dyDescent="0.25">
      <c r="F204" t="s">
        <v>819</v>
      </c>
    </row>
    <row r="205" spans="6:6" x14ac:dyDescent="0.25">
      <c r="F205" t="s">
        <v>820</v>
      </c>
    </row>
    <row r="206" spans="6:6" x14ac:dyDescent="0.25">
      <c r="F206" t="s">
        <v>821</v>
      </c>
    </row>
    <row r="208" spans="6:6" x14ac:dyDescent="0.25">
      <c r="F208" t="s">
        <v>822</v>
      </c>
    </row>
    <row r="209" spans="6:6" x14ac:dyDescent="0.25">
      <c r="F209" t="s">
        <v>823</v>
      </c>
    </row>
    <row r="210" spans="6:6" x14ac:dyDescent="0.25">
      <c r="F210" t="s">
        <v>824</v>
      </c>
    </row>
    <row r="211" spans="6:6" x14ac:dyDescent="0.25">
      <c r="F211" t="s">
        <v>825</v>
      </c>
    </row>
    <row r="212" spans="6:6" x14ac:dyDescent="0.25">
      <c r="F212" t="s">
        <v>685</v>
      </c>
    </row>
    <row r="213" spans="6:6" x14ac:dyDescent="0.25">
      <c r="F213" t="s">
        <v>826</v>
      </c>
    </row>
    <row r="214" spans="6:6" x14ac:dyDescent="0.25">
      <c r="F214" t="s">
        <v>827</v>
      </c>
    </row>
    <row r="215" spans="6:6" x14ac:dyDescent="0.25">
      <c r="F215" t="s">
        <v>826</v>
      </c>
    </row>
    <row r="216" spans="6:6" x14ac:dyDescent="0.25">
      <c r="F216" t="s">
        <v>685</v>
      </c>
    </row>
    <row r="217" spans="6:6" x14ac:dyDescent="0.25">
      <c r="F217" t="s">
        <v>828</v>
      </c>
    </row>
    <row r="218" spans="6:6" x14ac:dyDescent="0.25">
      <c r="F218" t="s">
        <v>829</v>
      </c>
    </row>
    <row r="219" spans="6:6" x14ac:dyDescent="0.25">
      <c r="F219" t="s">
        <v>830</v>
      </c>
    </row>
    <row r="220" spans="6:6" x14ac:dyDescent="0.25">
      <c r="F220" t="s">
        <v>685</v>
      </c>
    </row>
    <row r="221" spans="6:6" x14ac:dyDescent="0.25">
      <c r="F221" t="s">
        <v>831</v>
      </c>
    </row>
    <row r="222" spans="6:6" x14ac:dyDescent="0.25">
      <c r="F222" t="s">
        <v>832</v>
      </c>
    </row>
    <row r="223" spans="6:6" x14ac:dyDescent="0.25">
      <c r="F223" t="s">
        <v>833</v>
      </c>
    </row>
    <row r="224" spans="6:6" x14ac:dyDescent="0.25">
      <c r="F224" t="s">
        <v>204</v>
      </c>
    </row>
    <row r="225" spans="6:6" x14ac:dyDescent="0.25">
      <c r="F225" t="s">
        <v>834</v>
      </c>
    </row>
    <row r="226" spans="6:6" x14ac:dyDescent="0.25">
      <c r="F226" t="s">
        <v>835</v>
      </c>
    </row>
    <row r="227" spans="6:6" x14ac:dyDescent="0.25">
      <c r="F227" t="s">
        <v>836</v>
      </c>
    </row>
    <row r="228" spans="6:6" x14ac:dyDescent="0.25">
      <c r="F228" t="s">
        <v>837</v>
      </c>
    </row>
    <row r="229" spans="6:6" x14ac:dyDescent="0.25">
      <c r="F229" t="s">
        <v>838</v>
      </c>
    </row>
    <row r="230" spans="6:6" x14ac:dyDescent="0.25">
      <c r="F230" t="s">
        <v>839</v>
      </c>
    </row>
    <row r="231" spans="6:6" x14ac:dyDescent="0.25">
      <c r="F231" t="s">
        <v>840</v>
      </c>
    </row>
    <row r="232" spans="6:6" x14ac:dyDescent="0.25">
      <c r="F232" t="s">
        <v>841</v>
      </c>
    </row>
    <row r="233" spans="6:6" x14ac:dyDescent="0.25">
      <c r="F233" t="s">
        <v>842</v>
      </c>
    </row>
    <row r="234" spans="6:6" x14ac:dyDescent="0.25">
      <c r="F234" t="s">
        <v>843</v>
      </c>
    </row>
    <row r="235" spans="6:6" x14ac:dyDescent="0.25">
      <c r="F235" t="s">
        <v>204</v>
      </c>
    </row>
    <row r="236" spans="6:6" x14ac:dyDescent="0.25">
      <c r="F236" t="s">
        <v>844</v>
      </c>
    </row>
    <row r="237" spans="6:6" x14ac:dyDescent="0.25">
      <c r="F237" t="s">
        <v>845</v>
      </c>
    </row>
    <row r="238" spans="6:6" x14ac:dyDescent="0.25">
      <c r="F238" t="s">
        <v>846</v>
      </c>
    </row>
    <row r="239" spans="6:6" x14ac:dyDescent="0.25">
      <c r="F239" t="s">
        <v>847</v>
      </c>
    </row>
    <row r="240" spans="6:6" x14ac:dyDescent="0.25">
      <c r="F240" t="s">
        <v>848</v>
      </c>
    </row>
    <row r="241" spans="6:6" x14ac:dyDescent="0.25">
      <c r="F241" t="s">
        <v>849</v>
      </c>
    </row>
    <row r="242" spans="6:6" x14ac:dyDescent="0.25">
      <c r="F242" t="s">
        <v>850</v>
      </c>
    </row>
    <row r="243" spans="6:6" x14ac:dyDescent="0.25">
      <c r="F243" t="s">
        <v>851</v>
      </c>
    </row>
    <row r="244" spans="6:6" x14ac:dyDescent="0.25">
      <c r="F244" t="s">
        <v>852</v>
      </c>
    </row>
    <row r="245" spans="6:6" x14ac:dyDescent="0.25">
      <c r="F245" t="s">
        <v>853</v>
      </c>
    </row>
    <row r="246" spans="6:6" x14ac:dyDescent="0.25">
      <c r="F246" t="s">
        <v>854</v>
      </c>
    </row>
    <row r="247" spans="6:6" x14ac:dyDescent="0.25">
      <c r="F247" t="s">
        <v>855</v>
      </c>
    </row>
    <row r="248" spans="6:6" x14ac:dyDescent="0.25">
      <c r="F248" t="s">
        <v>856</v>
      </c>
    </row>
    <row r="249" spans="6:6" x14ac:dyDescent="0.25">
      <c r="F249" t="s">
        <v>857</v>
      </c>
    </row>
    <row r="250" spans="6:6" x14ac:dyDescent="0.25">
      <c r="F250" t="s">
        <v>858</v>
      </c>
    </row>
    <row r="251" spans="6:6" x14ac:dyDescent="0.25">
      <c r="F251" t="s">
        <v>859</v>
      </c>
    </row>
    <row r="252" spans="6:6" x14ac:dyDescent="0.25">
      <c r="F252" t="s">
        <v>860</v>
      </c>
    </row>
    <row r="253" spans="6:6" x14ac:dyDescent="0.25">
      <c r="F253" t="s">
        <v>861</v>
      </c>
    </row>
    <row r="254" spans="6:6" x14ac:dyDescent="0.25">
      <c r="F254" t="s">
        <v>204</v>
      </c>
    </row>
    <row r="255" spans="6:6" x14ac:dyDescent="0.25">
      <c r="F255" t="s">
        <v>204</v>
      </c>
    </row>
    <row r="256" spans="6:6" x14ac:dyDescent="0.25">
      <c r="F256" t="s">
        <v>862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1</vt:i4>
      </vt:variant>
    </vt:vector>
  </HeadingPairs>
  <TitlesOfParts>
    <vt:vector size="25" baseType="lpstr">
      <vt:lpstr>Agents</vt:lpstr>
      <vt:lpstr>Conge maj</vt:lpstr>
      <vt:lpstr>Conges</vt:lpstr>
      <vt:lpstr>tableau_congé</vt:lpstr>
      <vt:lpstr>Feuil1</vt:lpstr>
      <vt:lpstr>recherche</vt:lpstr>
      <vt:lpstr>Bdd</vt:lpstr>
      <vt:lpstr>FM-DT</vt:lpstr>
      <vt:lpstr>BDD TAMPON</vt:lpstr>
      <vt:lpstr>planning</vt:lpstr>
      <vt:lpstr>pdf</vt:lpstr>
      <vt:lpstr>affichage</vt:lpstr>
      <vt:lpstr>Cherche_Congé</vt:lpstr>
      <vt:lpstr>tableau</vt:lpstr>
      <vt:lpstr>couleur</vt:lpstr>
      <vt:lpstr>hexacolor</vt:lpstr>
      <vt:lpstr>Calendrier</vt:lpstr>
      <vt:lpstr>jour semaine</vt:lpstr>
      <vt:lpstr>classement</vt:lpstr>
      <vt:lpstr>avertissement</vt:lpstr>
      <vt:lpstr>Exeptions</vt:lpstr>
      <vt:lpstr>formulevba</vt:lpstr>
      <vt:lpstr>temps</vt:lpstr>
      <vt:lpstr>code</vt:lpstr>
      <vt:lpstr>exep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2018-12-31T09:59:36Z</dcterms:modified>
</cp:coreProperties>
</file>