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18675" windowHeight="8220" activeTab="2"/>
  </bookViews>
  <sheets>
    <sheet name="bdd" sheetId="1" r:id="rId1"/>
    <sheet name="Feuil2" sheetId="2" r:id="rId2"/>
    <sheet name="grat" sheetId="3" r:id="rId3"/>
  </sheets>
  <functionGroups/>
  <definedNames>
    <definedName name="dominante">bdd!$B$5:$B$16</definedName>
    <definedName name="tab">bdd!$B$5:$Z$16</definedName>
  </definedNames>
  <calcPr calcId="125725"/>
</workbook>
</file>

<file path=xl/calcChain.xml><?xml version="1.0" encoding="utf-8"?>
<calcChain xmlns="http://schemas.openxmlformats.org/spreadsheetml/2006/main">
  <c r="I20" i="1"/>
  <c r="G20"/>
  <c r="H20"/>
  <c r="J20"/>
  <c r="K20"/>
  <c r="L20"/>
  <c r="M20"/>
  <c r="N20"/>
  <c r="O20"/>
  <c r="P20"/>
  <c r="Q20"/>
  <c r="R20"/>
  <c r="S20"/>
  <c r="T20"/>
  <c r="U20"/>
  <c r="V20"/>
  <c r="W20"/>
  <c r="C20"/>
  <c r="D20"/>
  <c r="E20"/>
  <c r="F20"/>
  <c r="AB4"/>
  <c r="G49" i="3"/>
  <c r="G62"/>
  <c r="G75"/>
  <c r="G88"/>
  <c r="F89"/>
  <c r="G89" s="1"/>
  <c r="F76"/>
  <c r="G76" s="1"/>
  <c r="F50"/>
  <c r="G50" s="1"/>
  <c r="G36"/>
  <c r="G23"/>
  <c r="F37"/>
  <c r="G37" s="1"/>
  <c r="C19" i="1"/>
  <c r="C22" s="1"/>
  <c r="D19"/>
  <c r="D22" s="1"/>
  <c r="E19"/>
  <c r="E22" s="1"/>
  <c r="F19"/>
  <c r="F22" s="1"/>
  <c r="G19"/>
  <c r="G22" s="1"/>
  <c r="H19"/>
  <c r="H22" s="1"/>
  <c r="I19"/>
  <c r="I22" s="1"/>
  <c r="J19"/>
  <c r="J22" s="1"/>
  <c r="K19"/>
  <c r="K22" s="1"/>
  <c r="L19"/>
  <c r="L22" s="1"/>
  <c r="M19"/>
  <c r="M22" s="1"/>
  <c r="N19"/>
  <c r="N22" s="1"/>
  <c r="O19"/>
  <c r="O22" s="1"/>
  <c r="P19"/>
  <c r="P22" s="1"/>
  <c r="Q19"/>
  <c r="Q22" s="1"/>
  <c r="R19"/>
  <c r="R22" s="1"/>
  <c r="S19"/>
  <c r="S22" s="1"/>
  <c r="T19"/>
  <c r="T22" s="1"/>
  <c r="U19"/>
  <c r="U22" s="1"/>
  <c r="V19"/>
  <c r="V22" s="1"/>
  <c r="W19"/>
  <c r="W22" s="1"/>
  <c r="X22"/>
  <c r="Y22"/>
  <c r="Z22"/>
  <c r="B19"/>
  <c r="Q20" i="3" l="1"/>
  <c r="B22" i="1"/>
  <c r="I23" i="3" s="1"/>
  <c r="I36"/>
  <c r="I62"/>
  <c r="I89"/>
  <c r="I88"/>
  <c r="I76"/>
  <c r="I75"/>
  <c r="I50"/>
  <c r="I49"/>
  <c r="I37"/>
  <c r="F90"/>
  <c r="G90" s="1"/>
  <c r="I90" s="1"/>
  <c r="F77"/>
  <c r="G77" s="1"/>
  <c r="I77" s="1"/>
  <c r="F24"/>
  <c r="G24" s="1"/>
  <c r="I24" s="1"/>
  <c r="F38"/>
  <c r="G38" s="1"/>
  <c r="I38" s="1"/>
  <c r="J23"/>
  <c r="J36"/>
  <c r="J62"/>
  <c r="J89"/>
  <c r="J88"/>
  <c r="J77"/>
  <c r="J76"/>
  <c r="J75"/>
  <c r="J50"/>
  <c r="J49"/>
  <c r="J38"/>
  <c r="J37"/>
  <c r="J90"/>
  <c r="J24"/>
  <c r="F91" l="1"/>
  <c r="G91" s="1"/>
  <c r="I91" s="1"/>
  <c r="F78"/>
  <c r="G78" s="1"/>
  <c r="I78" s="1"/>
  <c r="F25"/>
  <c r="G25" s="1"/>
  <c r="I25" s="1"/>
  <c r="F39"/>
  <c r="G39" s="1"/>
  <c r="I39" s="1"/>
  <c r="J39"/>
  <c r="J78"/>
  <c r="J91"/>
  <c r="J25"/>
  <c r="F92" l="1"/>
  <c r="G92" s="1"/>
  <c r="I92" s="1"/>
  <c r="F79"/>
  <c r="G79" s="1"/>
  <c r="I79" s="1"/>
  <c r="F26"/>
  <c r="G26" s="1"/>
  <c r="I26" s="1"/>
  <c r="F40"/>
  <c r="G40" s="1"/>
  <c r="I40" s="1"/>
  <c r="J40"/>
  <c r="J79"/>
  <c r="J92"/>
  <c r="J26"/>
  <c r="F93" l="1"/>
  <c r="G93" s="1"/>
  <c r="I93" s="1"/>
  <c r="F80"/>
  <c r="G80" s="1"/>
  <c r="I80" s="1"/>
  <c r="F27"/>
  <c r="G27" s="1"/>
  <c r="I27" s="1"/>
  <c r="F41"/>
  <c r="G41" s="1"/>
  <c r="I41" s="1"/>
  <c r="J41"/>
  <c r="J80"/>
  <c r="J93"/>
  <c r="J27"/>
  <c r="F94" l="1"/>
  <c r="G94" s="1"/>
  <c r="I94" s="1"/>
  <c r="F81"/>
  <c r="G81" s="1"/>
  <c r="I81" s="1"/>
  <c r="F28"/>
  <c r="G28" s="1"/>
  <c r="I28" s="1"/>
  <c r="F42"/>
  <c r="G42" s="1"/>
  <c r="I42" s="1"/>
  <c r="J42"/>
  <c r="J81"/>
  <c r="J94"/>
  <c r="J28"/>
  <c r="F95" l="1"/>
  <c r="G95" s="1"/>
  <c r="I95" s="1"/>
  <c r="F82"/>
  <c r="G82" s="1"/>
  <c r="I82" s="1"/>
  <c r="F29"/>
  <c r="G29" s="1"/>
  <c r="I29" s="1"/>
  <c r="F43"/>
  <c r="G43" s="1"/>
  <c r="I43" s="1"/>
  <c r="J43"/>
  <c r="J82"/>
  <c r="J95"/>
  <c r="J29"/>
  <c r="F96" l="1"/>
  <c r="G96" s="1"/>
  <c r="I96" s="1"/>
  <c r="F83"/>
  <c r="G83" s="1"/>
  <c r="I83" s="1"/>
  <c r="F30"/>
  <c r="G30" s="1"/>
  <c r="I30" s="1"/>
  <c r="F44"/>
  <c r="G44" s="1"/>
  <c r="I44" s="1"/>
  <c r="F51"/>
  <c r="G51" s="1"/>
  <c r="I51" s="1"/>
  <c r="J51"/>
  <c r="J44"/>
  <c r="J83"/>
  <c r="J96"/>
  <c r="J30"/>
  <c r="F97" l="1"/>
  <c r="G97" s="1"/>
  <c r="I97" s="1"/>
  <c r="F84"/>
  <c r="G84" s="1"/>
  <c r="I84" s="1"/>
  <c r="F31"/>
  <c r="G31" s="1"/>
  <c r="I31" s="1"/>
  <c r="F52"/>
  <c r="G52" s="1"/>
  <c r="I52" s="1"/>
  <c r="F45"/>
  <c r="G45" s="1"/>
  <c r="I45" s="1"/>
  <c r="J52"/>
  <c r="J45"/>
  <c r="J84"/>
  <c r="J97"/>
  <c r="J31"/>
  <c r="F98" l="1"/>
  <c r="G98" s="1"/>
  <c r="I98" s="1"/>
  <c r="F85"/>
  <c r="G85" s="1"/>
  <c r="I85" s="1"/>
  <c r="F32"/>
  <c r="G32" s="1"/>
  <c r="I32" s="1"/>
  <c r="F46"/>
  <c r="G46" s="1"/>
  <c r="I46" s="1"/>
  <c r="F53"/>
  <c r="G53" s="1"/>
  <c r="I53" s="1"/>
  <c r="J53"/>
  <c r="J46"/>
  <c r="J85"/>
  <c r="J98"/>
  <c r="J32"/>
  <c r="F99" l="1"/>
  <c r="G99" s="1"/>
  <c r="I99" s="1"/>
  <c r="F86"/>
  <c r="G86" s="1"/>
  <c r="I86" s="1"/>
  <c r="F33"/>
  <c r="G33" s="1"/>
  <c r="I33" s="1"/>
  <c r="F54"/>
  <c r="G54" s="1"/>
  <c r="I54" s="1"/>
  <c r="F47"/>
  <c r="G47" s="1"/>
  <c r="I47" s="1"/>
  <c r="J54"/>
  <c r="J47"/>
  <c r="J86"/>
  <c r="J99"/>
  <c r="J33"/>
  <c r="F100" l="1"/>
  <c r="G100" s="1"/>
  <c r="I100" s="1"/>
  <c r="F87"/>
  <c r="G87" s="1"/>
  <c r="I87" s="1"/>
  <c r="F34"/>
  <c r="G34" s="1"/>
  <c r="I34" s="1"/>
  <c r="F48"/>
  <c r="G48" s="1"/>
  <c r="I48" s="1"/>
  <c r="F55"/>
  <c r="G55" s="1"/>
  <c r="I55" s="1"/>
  <c r="J55"/>
  <c r="J48"/>
  <c r="J87"/>
  <c r="J100"/>
  <c r="J34"/>
  <c r="F35" l="1"/>
  <c r="G35" s="1"/>
  <c r="I35" s="1"/>
  <c r="F63"/>
  <c r="G63" s="1"/>
  <c r="I63" s="1"/>
  <c r="F56"/>
  <c r="G56" s="1"/>
  <c r="I56" s="1"/>
  <c r="J56"/>
  <c r="J35"/>
  <c r="J63"/>
  <c r="F57" l="1"/>
  <c r="G57" s="1"/>
  <c r="I57" s="1"/>
  <c r="F64"/>
  <c r="G64" s="1"/>
  <c r="I64" s="1"/>
  <c r="J57"/>
  <c r="J64"/>
  <c r="F65" l="1"/>
  <c r="G65" s="1"/>
  <c r="I65" s="1"/>
  <c r="F58"/>
  <c r="G58" s="1"/>
  <c r="I58" s="1"/>
  <c r="J58"/>
  <c r="J65"/>
  <c r="F59" l="1"/>
  <c r="G59" s="1"/>
  <c r="I59" s="1"/>
  <c r="F66"/>
  <c r="G66" s="1"/>
  <c r="I66" s="1"/>
  <c r="J59"/>
  <c r="J66"/>
  <c r="F67" l="1"/>
  <c r="G67" s="1"/>
  <c r="I67" s="1"/>
  <c r="F60"/>
  <c r="G60" s="1"/>
  <c r="I60" s="1"/>
  <c r="J60"/>
  <c r="J67"/>
  <c r="F61" l="1"/>
  <c r="G61" s="1"/>
  <c r="I61" s="1"/>
  <c r="F68"/>
  <c r="G68" s="1"/>
  <c r="I68" s="1"/>
  <c r="J61"/>
  <c r="J68"/>
  <c r="F69" l="1"/>
  <c r="G69" s="1"/>
  <c r="I69" s="1"/>
  <c r="J69"/>
  <c r="F70" l="1"/>
  <c r="G70" s="1"/>
  <c r="I70" s="1"/>
  <c r="J70"/>
  <c r="F71" l="1"/>
  <c r="G71" s="1"/>
  <c r="I71" s="1"/>
  <c r="J71"/>
  <c r="F72" l="1"/>
  <c r="G72" s="1"/>
  <c r="I72" s="1"/>
  <c r="J72"/>
  <c r="F73" l="1"/>
  <c r="G73" s="1"/>
  <c r="I73" s="1"/>
  <c r="J73"/>
  <c r="F74" l="1"/>
  <c r="G74" s="1"/>
  <c r="I74" s="1"/>
  <c r="J74"/>
</calcChain>
</file>

<file path=xl/sharedStrings.xml><?xml version="1.0" encoding="utf-8"?>
<sst xmlns="http://schemas.openxmlformats.org/spreadsheetml/2006/main" count="360" uniqueCount="49">
  <si>
    <t>dominante</t>
  </si>
  <si>
    <t>min</t>
  </si>
  <si>
    <t>maj</t>
  </si>
  <si>
    <t>6sus</t>
  </si>
  <si>
    <t>7maj</t>
  </si>
  <si>
    <t>oct</t>
  </si>
  <si>
    <t>Do</t>
  </si>
  <si>
    <t>Do#</t>
  </si>
  <si>
    <t>Ré</t>
  </si>
  <si>
    <t>Ré#</t>
  </si>
  <si>
    <t>Mi</t>
  </si>
  <si>
    <t>Fa</t>
  </si>
  <si>
    <t>Fa#</t>
  </si>
  <si>
    <t>Sol</t>
  </si>
  <si>
    <t>Sol#</t>
  </si>
  <si>
    <t>La</t>
  </si>
  <si>
    <t>La#</t>
  </si>
  <si>
    <t>Si</t>
  </si>
  <si>
    <t>note</t>
  </si>
  <si>
    <t>Dominante</t>
  </si>
  <si>
    <t>2</t>
  </si>
  <si>
    <t>4</t>
  </si>
  <si>
    <t>5b</t>
  </si>
  <si>
    <t>5#</t>
  </si>
  <si>
    <t>2b</t>
  </si>
  <si>
    <t>9b</t>
  </si>
  <si>
    <t>9#</t>
  </si>
  <si>
    <t>11b</t>
  </si>
  <si>
    <t>11</t>
  </si>
  <si>
    <t>11#</t>
  </si>
  <si>
    <t>13B</t>
  </si>
  <si>
    <t>13#</t>
  </si>
  <si>
    <t>mi</t>
  </si>
  <si>
    <t>fa</t>
  </si>
  <si>
    <t>sol</t>
  </si>
  <si>
    <t>la</t>
  </si>
  <si>
    <t>fa#</t>
  </si>
  <si>
    <t>sol#</t>
  </si>
  <si>
    <t>la#</t>
  </si>
  <si>
    <t>si</t>
  </si>
  <si>
    <t>do</t>
  </si>
  <si>
    <t>do#</t>
  </si>
  <si>
    <t>re</t>
  </si>
  <si>
    <t>re#</t>
  </si>
  <si>
    <t>accordage</t>
  </si>
  <si>
    <t>9</t>
  </si>
  <si>
    <t>13b</t>
  </si>
  <si>
    <t>13</t>
  </si>
  <si>
    <t>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</si>
</sst>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Tahoma"/>
      <family val="2"/>
    </font>
    <font>
      <sz val="14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textRotation="90"/>
    </xf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 textRotation="90"/>
    </xf>
    <xf numFmtId="0" fontId="0" fillId="0" borderId="0" xfId="0" applyAlignment="1">
      <alignment horizontal="left"/>
    </xf>
    <xf numFmtId="49" fontId="0" fillId="2" borderId="1" xfId="0" applyNumberFormat="1" applyFill="1" applyBorder="1" applyAlignment="1">
      <alignment horizontal="center" textRotation="90"/>
    </xf>
    <xf numFmtId="49" fontId="0" fillId="3" borderId="1" xfId="0" applyNumberFormat="1" applyFill="1" applyBorder="1" applyAlignment="1">
      <alignment horizontal="center" textRotation="90"/>
    </xf>
    <xf numFmtId="49" fontId="0" fillId="4" borderId="1" xfId="0" applyNumberFormat="1" applyFill="1" applyBorder="1" applyAlignment="1">
      <alignment horizontal="center" textRotation="90"/>
    </xf>
    <xf numFmtId="0" fontId="0" fillId="4" borderId="1" xfId="0" applyNumberFormat="1" applyFill="1" applyBorder="1" applyAlignment="1">
      <alignment horizontal="center" textRotation="90"/>
    </xf>
    <xf numFmtId="49" fontId="0" fillId="5" borderId="1" xfId="0" applyNumberFormat="1" applyFill="1" applyBorder="1" applyAlignment="1">
      <alignment horizontal="center" textRotation="90"/>
    </xf>
    <xf numFmtId="0" fontId="0" fillId="3" borderId="1" xfId="0" applyNumberFormat="1" applyFill="1" applyBorder="1" applyAlignment="1">
      <alignment horizontal="center" textRotation="90"/>
    </xf>
    <xf numFmtId="0" fontId="0" fillId="6" borderId="1" xfId="0" applyNumberFormat="1" applyFill="1" applyBorder="1" applyAlignment="1">
      <alignment horizontal="center" textRotation="90"/>
    </xf>
    <xf numFmtId="49" fontId="0" fillId="6" borderId="1" xfId="0" applyNumberFormat="1" applyFill="1" applyBorder="1" applyAlignment="1">
      <alignment horizontal="center" textRotation="90"/>
    </xf>
    <xf numFmtId="49" fontId="0" fillId="7" borderId="1" xfId="0" applyNumberFormat="1" applyFill="1" applyBorder="1" applyAlignment="1">
      <alignment horizontal="center" textRotation="90"/>
    </xf>
    <xf numFmtId="49" fontId="0" fillId="8" borderId="1" xfId="0" applyNumberFormat="1" applyFill="1" applyBorder="1" applyAlignment="1">
      <alignment horizontal="center" textRotation="90"/>
    </xf>
    <xf numFmtId="0" fontId="0" fillId="8" borderId="1" xfId="0" applyNumberFormat="1" applyFill="1" applyBorder="1" applyAlignment="1">
      <alignment horizontal="center" textRotation="90"/>
    </xf>
    <xf numFmtId="0" fontId="0" fillId="0" borderId="1" xfId="0" applyBorder="1"/>
    <xf numFmtId="0" fontId="2" fillId="0" borderId="0" xfId="0" applyFont="1"/>
    <xf numFmtId="0" fontId="0" fillId="11" borderId="2" xfId="0" applyFill="1" applyBorder="1"/>
    <xf numFmtId="0" fontId="0" fillId="13" borderId="1" xfId="0" applyFill="1" applyBorder="1"/>
    <xf numFmtId="0" fontId="0" fillId="13" borderId="4" xfId="0" applyFill="1" applyBorder="1"/>
    <xf numFmtId="0" fontId="0" fillId="9" borderId="1" xfId="0" applyFill="1" applyBorder="1"/>
    <xf numFmtId="0" fontId="0" fillId="10" borderId="0" xfId="0" applyFill="1"/>
    <xf numFmtId="0" fontId="0" fillId="11" borderId="0" xfId="0" applyFill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textRotation="9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11" borderId="2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0" fontId="4" fillId="14" borderId="16" xfId="0" applyFont="1" applyFill="1" applyBorder="1" applyAlignment="1">
      <alignment horizontal="center"/>
    </xf>
    <xf numFmtId="0" fontId="4" fillId="14" borderId="17" xfId="0" applyFont="1" applyFill="1" applyBorder="1" applyAlignment="1">
      <alignment horizontal="center"/>
    </xf>
    <xf numFmtId="0" fontId="4" fillId="14" borderId="18" xfId="0" applyFont="1" applyFill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104776</xdr:colOff>
      <xdr:row>15</xdr:row>
      <xdr:rowOff>114300</xdr:rowOff>
    </xdr:from>
    <xdr:to>
      <xdr:col>11</xdr:col>
      <xdr:colOff>95250</xdr:colOff>
      <xdr:row>17</xdr:row>
      <xdr:rowOff>66675</xdr:rowOff>
    </xdr:to>
    <xdr:sp macro="" textlink="">
      <xdr:nvSpPr>
        <xdr:cNvPr id="2" name="Ellipse 1"/>
        <xdr:cNvSpPr/>
      </xdr:nvSpPr>
      <xdr:spPr>
        <a:xfrm>
          <a:off x="2009776" y="225742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104776</xdr:colOff>
      <xdr:row>15</xdr:row>
      <xdr:rowOff>123825</xdr:rowOff>
    </xdr:from>
    <xdr:to>
      <xdr:col>15</xdr:col>
      <xdr:colOff>95250</xdr:colOff>
      <xdr:row>17</xdr:row>
      <xdr:rowOff>76200</xdr:rowOff>
    </xdr:to>
    <xdr:sp macro="" textlink="">
      <xdr:nvSpPr>
        <xdr:cNvPr id="3" name="Ellipse 2" hidden="1"/>
        <xdr:cNvSpPr/>
      </xdr:nvSpPr>
      <xdr:spPr>
        <a:xfrm>
          <a:off x="2647951" y="2266950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95251</xdr:colOff>
      <xdr:row>15</xdr:row>
      <xdr:rowOff>123825</xdr:rowOff>
    </xdr:from>
    <xdr:to>
      <xdr:col>20</xdr:col>
      <xdr:colOff>104775</xdr:colOff>
      <xdr:row>17</xdr:row>
      <xdr:rowOff>76200</xdr:rowOff>
    </xdr:to>
    <xdr:sp macro="" textlink="">
      <xdr:nvSpPr>
        <xdr:cNvPr id="4" name="Ellipse 3" hidden="1"/>
        <xdr:cNvSpPr/>
      </xdr:nvSpPr>
      <xdr:spPr>
        <a:xfrm>
          <a:off x="3448051" y="2266950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104776</xdr:colOff>
      <xdr:row>15</xdr:row>
      <xdr:rowOff>123825</xdr:rowOff>
    </xdr:from>
    <xdr:to>
      <xdr:col>25</xdr:col>
      <xdr:colOff>114300</xdr:colOff>
      <xdr:row>17</xdr:row>
      <xdr:rowOff>76200</xdr:rowOff>
    </xdr:to>
    <xdr:sp macro="" textlink="">
      <xdr:nvSpPr>
        <xdr:cNvPr id="5" name="Ellipse 4"/>
        <xdr:cNvSpPr/>
      </xdr:nvSpPr>
      <xdr:spPr>
        <a:xfrm>
          <a:off x="4210051" y="2266950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76201</xdr:colOff>
      <xdr:row>15</xdr:row>
      <xdr:rowOff>133350</xdr:rowOff>
    </xdr:from>
    <xdr:to>
      <xdr:col>30</xdr:col>
      <xdr:colOff>85725</xdr:colOff>
      <xdr:row>17</xdr:row>
      <xdr:rowOff>85725</xdr:rowOff>
    </xdr:to>
    <xdr:sp macro="" textlink="">
      <xdr:nvSpPr>
        <xdr:cNvPr id="6" name="Ellipse 5" hidden="1"/>
        <xdr:cNvSpPr/>
      </xdr:nvSpPr>
      <xdr:spPr>
        <a:xfrm>
          <a:off x="4933951" y="227647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95251</xdr:colOff>
      <xdr:row>15</xdr:row>
      <xdr:rowOff>133350</xdr:rowOff>
    </xdr:from>
    <xdr:to>
      <xdr:col>35</xdr:col>
      <xdr:colOff>104775</xdr:colOff>
      <xdr:row>17</xdr:row>
      <xdr:rowOff>85725</xdr:rowOff>
    </xdr:to>
    <xdr:sp macro="" textlink="">
      <xdr:nvSpPr>
        <xdr:cNvPr id="7" name="Ellipse 6" hidden="1"/>
        <xdr:cNvSpPr/>
      </xdr:nvSpPr>
      <xdr:spPr>
        <a:xfrm>
          <a:off x="5705476" y="227647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57151</xdr:colOff>
      <xdr:row>15</xdr:row>
      <xdr:rowOff>114300</xdr:rowOff>
    </xdr:from>
    <xdr:to>
      <xdr:col>40</xdr:col>
      <xdr:colOff>66675</xdr:colOff>
      <xdr:row>17</xdr:row>
      <xdr:rowOff>66675</xdr:rowOff>
    </xdr:to>
    <xdr:sp macro="" textlink="">
      <xdr:nvSpPr>
        <xdr:cNvPr id="8" name="Ellipse 7" hidden="1"/>
        <xdr:cNvSpPr/>
      </xdr:nvSpPr>
      <xdr:spPr>
        <a:xfrm>
          <a:off x="6419851" y="225742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76201</xdr:colOff>
      <xdr:row>15</xdr:row>
      <xdr:rowOff>123825</xdr:rowOff>
    </xdr:from>
    <xdr:to>
      <xdr:col>45</xdr:col>
      <xdr:colOff>85725</xdr:colOff>
      <xdr:row>17</xdr:row>
      <xdr:rowOff>76200</xdr:rowOff>
    </xdr:to>
    <xdr:sp macro="" textlink="">
      <xdr:nvSpPr>
        <xdr:cNvPr id="9" name="Ellipse 8" hidden="1"/>
        <xdr:cNvSpPr/>
      </xdr:nvSpPr>
      <xdr:spPr>
        <a:xfrm>
          <a:off x="7191376" y="2266950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66676</xdr:colOff>
      <xdr:row>15</xdr:row>
      <xdr:rowOff>133350</xdr:rowOff>
    </xdr:from>
    <xdr:to>
      <xdr:col>50</xdr:col>
      <xdr:colOff>95250</xdr:colOff>
      <xdr:row>17</xdr:row>
      <xdr:rowOff>85725</xdr:rowOff>
    </xdr:to>
    <xdr:sp macro="" textlink="">
      <xdr:nvSpPr>
        <xdr:cNvPr id="10" name="Ellipse 9"/>
        <xdr:cNvSpPr/>
      </xdr:nvSpPr>
      <xdr:spPr>
        <a:xfrm>
          <a:off x="7915276" y="227647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54</xdr:col>
      <xdr:colOff>47626</xdr:colOff>
      <xdr:row>15</xdr:row>
      <xdr:rowOff>142875</xdr:rowOff>
    </xdr:from>
    <xdr:to>
      <xdr:col>55</xdr:col>
      <xdr:colOff>85725</xdr:colOff>
      <xdr:row>17</xdr:row>
      <xdr:rowOff>95250</xdr:rowOff>
    </xdr:to>
    <xdr:sp macro="" textlink="">
      <xdr:nvSpPr>
        <xdr:cNvPr id="11" name="Ellipse 10" hidden="1"/>
        <xdr:cNvSpPr/>
      </xdr:nvSpPr>
      <xdr:spPr>
        <a:xfrm>
          <a:off x="8562976" y="2286000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59</xdr:col>
      <xdr:colOff>28576</xdr:colOff>
      <xdr:row>15</xdr:row>
      <xdr:rowOff>133350</xdr:rowOff>
    </xdr:from>
    <xdr:to>
      <xdr:col>60</xdr:col>
      <xdr:colOff>85725</xdr:colOff>
      <xdr:row>17</xdr:row>
      <xdr:rowOff>85725</xdr:rowOff>
    </xdr:to>
    <xdr:sp macro="" textlink="">
      <xdr:nvSpPr>
        <xdr:cNvPr id="12" name="Ellipse 11" hidden="1"/>
        <xdr:cNvSpPr/>
      </xdr:nvSpPr>
      <xdr:spPr>
        <a:xfrm>
          <a:off x="9163051" y="227647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64</xdr:col>
      <xdr:colOff>28576</xdr:colOff>
      <xdr:row>15</xdr:row>
      <xdr:rowOff>142875</xdr:rowOff>
    </xdr:from>
    <xdr:to>
      <xdr:col>65</xdr:col>
      <xdr:colOff>95250</xdr:colOff>
      <xdr:row>17</xdr:row>
      <xdr:rowOff>95250</xdr:rowOff>
    </xdr:to>
    <xdr:sp macro="" textlink="">
      <xdr:nvSpPr>
        <xdr:cNvPr id="13" name="Ellipse 12" hidden="1"/>
        <xdr:cNvSpPr/>
      </xdr:nvSpPr>
      <xdr:spPr>
        <a:xfrm>
          <a:off x="9715501" y="2286000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68</xdr:col>
      <xdr:colOff>66676</xdr:colOff>
      <xdr:row>15</xdr:row>
      <xdr:rowOff>133350</xdr:rowOff>
    </xdr:from>
    <xdr:to>
      <xdr:col>71</xdr:col>
      <xdr:colOff>19050</xdr:colOff>
      <xdr:row>17</xdr:row>
      <xdr:rowOff>85725</xdr:rowOff>
    </xdr:to>
    <xdr:sp macro="" textlink="">
      <xdr:nvSpPr>
        <xdr:cNvPr id="14" name="Ellipse 13"/>
        <xdr:cNvSpPr/>
      </xdr:nvSpPr>
      <xdr:spPr>
        <a:xfrm>
          <a:off x="10163176" y="2276475"/>
          <a:ext cx="180974" cy="190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95251</xdr:colOff>
      <xdr:row>13</xdr:row>
      <xdr:rowOff>90854</xdr:rowOff>
    </xdr:from>
    <xdr:to>
      <xdr:col>11</xdr:col>
      <xdr:colOff>85725</xdr:colOff>
      <xdr:row>15</xdr:row>
      <xdr:rowOff>43229</xdr:rowOff>
    </xdr:to>
    <xdr:sp macro="" textlink="">
      <xdr:nvSpPr>
        <xdr:cNvPr id="15" name="Ellipse 14" hidden="1"/>
        <xdr:cNvSpPr/>
      </xdr:nvSpPr>
      <xdr:spPr>
        <a:xfrm>
          <a:off x="2000251" y="2010508"/>
          <a:ext cx="180974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95251</xdr:colOff>
      <xdr:row>13</xdr:row>
      <xdr:rowOff>100379</xdr:rowOff>
    </xdr:from>
    <xdr:to>
      <xdr:col>15</xdr:col>
      <xdr:colOff>85725</xdr:colOff>
      <xdr:row>15</xdr:row>
      <xdr:rowOff>52754</xdr:rowOff>
    </xdr:to>
    <xdr:sp macro="" textlink="">
      <xdr:nvSpPr>
        <xdr:cNvPr id="16" name="Ellipse 15" hidden="1"/>
        <xdr:cNvSpPr/>
      </xdr:nvSpPr>
      <xdr:spPr>
        <a:xfrm>
          <a:off x="2637693" y="2020033"/>
          <a:ext cx="180974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85726</xdr:colOff>
      <xdr:row>13</xdr:row>
      <xdr:rowOff>100379</xdr:rowOff>
    </xdr:from>
    <xdr:to>
      <xdr:col>20</xdr:col>
      <xdr:colOff>95250</xdr:colOff>
      <xdr:row>15</xdr:row>
      <xdr:rowOff>52754</xdr:rowOff>
    </xdr:to>
    <xdr:sp macro="" textlink="">
      <xdr:nvSpPr>
        <xdr:cNvPr id="17" name="Ellipse 16" hidden="1"/>
        <xdr:cNvSpPr/>
      </xdr:nvSpPr>
      <xdr:spPr>
        <a:xfrm>
          <a:off x="3434130" y="2020033"/>
          <a:ext cx="178043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95251</xdr:colOff>
      <xdr:row>13</xdr:row>
      <xdr:rowOff>100379</xdr:rowOff>
    </xdr:from>
    <xdr:to>
      <xdr:col>25</xdr:col>
      <xdr:colOff>104775</xdr:colOff>
      <xdr:row>15</xdr:row>
      <xdr:rowOff>52754</xdr:rowOff>
    </xdr:to>
    <xdr:sp macro="" textlink="">
      <xdr:nvSpPr>
        <xdr:cNvPr id="18" name="Ellipse 17"/>
        <xdr:cNvSpPr/>
      </xdr:nvSpPr>
      <xdr:spPr>
        <a:xfrm>
          <a:off x="4183674" y="2020033"/>
          <a:ext cx="178043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66676</xdr:colOff>
      <xdr:row>13</xdr:row>
      <xdr:rowOff>109904</xdr:rowOff>
    </xdr:from>
    <xdr:to>
      <xdr:col>30</xdr:col>
      <xdr:colOff>76200</xdr:colOff>
      <xdr:row>15</xdr:row>
      <xdr:rowOff>62279</xdr:rowOff>
    </xdr:to>
    <xdr:sp macro="" textlink="">
      <xdr:nvSpPr>
        <xdr:cNvPr id="19" name="Ellipse 18" hidden="1"/>
        <xdr:cNvSpPr/>
      </xdr:nvSpPr>
      <xdr:spPr>
        <a:xfrm>
          <a:off x="4895118" y="2029558"/>
          <a:ext cx="178044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85726</xdr:colOff>
      <xdr:row>13</xdr:row>
      <xdr:rowOff>109904</xdr:rowOff>
    </xdr:from>
    <xdr:to>
      <xdr:col>35</xdr:col>
      <xdr:colOff>95250</xdr:colOff>
      <xdr:row>15</xdr:row>
      <xdr:rowOff>62279</xdr:rowOff>
    </xdr:to>
    <xdr:sp macro="" textlink="">
      <xdr:nvSpPr>
        <xdr:cNvPr id="20" name="Ellipse 19" hidden="1"/>
        <xdr:cNvSpPr/>
      </xdr:nvSpPr>
      <xdr:spPr>
        <a:xfrm>
          <a:off x="5654188" y="2029558"/>
          <a:ext cx="178043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47626</xdr:colOff>
      <xdr:row>13</xdr:row>
      <xdr:rowOff>90854</xdr:rowOff>
    </xdr:from>
    <xdr:to>
      <xdr:col>40</xdr:col>
      <xdr:colOff>57150</xdr:colOff>
      <xdr:row>15</xdr:row>
      <xdr:rowOff>43229</xdr:rowOff>
    </xdr:to>
    <xdr:sp macro="" textlink="">
      <xdr:nvSpPr>
        <xdr:cNvPr id="21" name="Ellipse 20" hidden="1"/>
        <xdr:cNvSpPr/>
      </xdr:nvSpPr>
      <xdr:spPr>
        <a:xfrm>
          <a:off x="6356107" y="2010508"/>
          <a:ext cx="178043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66676</xdr:colOff>
      <xdr:row>13</xdr:row>
      <xdr:rowOff>100379</xdr:rowOff>
    </xdr:from>
    <xdr:to>
      <xdr:col>45</xdr:col>
      <xdr:colOff>76200</xdr:colOff>
      <xdr:row>15</xdr:row>
      <xdr:rowOff>52754</xdr:rowOff>
    </xdr:to>
    <xdr:sp macro="" textlink="">
      <xdr:nvSpPr>
        <xdr:cNvPr id="22" name="Ellipse 21"/>
        <xdr:cNvSpPr/>
      </xdr:nvSpPr>
      <xdr:spPr>
        <a:xfrm>
          <a:off x="7115176" y="2020033"/>
          <a:ext cx="178043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57151</xdr:colOff>
      <xdr:row>13</xdr:row>
      <xdr:rowOff>109904</xdr:rowOff>
    </xdr:from>
    <xdr:to>
      <xdr:col>50</xdr:col>
      <xdr:colOff>85725</xdr:colOff>
      <xdr:row>15</xdr:row>
      <xdr:rowOff>62279</xdr:rowOff>
    </xdr:to>
    <xdr:sp macro="" textlink="">
      <xdr:nvSpPr>
        <xdr:cNvPr id="23" name="Ellipse 22" hidden="1"/>
        <xdr:cNvSpPr/>
      </xdr:nvSpPr>
      <xdr:spPr>
        <a:xfrm>
          <a:off x="7831016" y="2029558"/>
          <a:ext cx="182440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54</xdr:col>
      <xdr:colOff>38101</xdr:colOff>
      <xdr:row>13</xdr:row>
      <xdr:rowOff>119429</xdr:rowOff>
    </xdr:from>
    <xdr:to>
      <xdr:col>55</xdr:col>
      <xdr:colOff>76200</xdr:colOff>
      <xdr:row>15</xdr:row>
      <xdr:rowOff>71804</xdr:rowOff>
    </xdr:to>
    <xdr:sp macro="" textlink="">
      <xdr:nvSpPr>
        <xdr:cNvPr id="24" name="Ellipse 23" hidden="1"/>
        <xdr:cNvSpPr/>
      </xdr:nvSpPr>
      <xdr:spPr>
        <a:xfrm>
          <a:off x="8486043" y="2039083"/>
          <a:ext cx="184638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59</xdr:col>
      <xdr:colOff>19051</xdr:colOff>
      <xdr:row>13</xdr:row>
      <xdr:rowOff>109904</xdr:rowOff>
    </xdr:from>
    <xdr:to>
      <xdr:col>60</xdr:col>
      <xdr:colOff>76200</xdr:colOff>
      <xdr:row>15</xdr:row>
      <xdr:rowOff>62279</xdr:rowOff>
    </xdr:to>
    <xdr:sp macro="" textlink="">
      <xdr:nvSpPr>
        <xdr:cNvPr id="25" name="Ellipse 24"/>
        <xdr:cNvSpPr/>
      </xdr:nvSpPr>
      <xdr:spPr>
        <a:xfrm>
          <a:off x="9097109" y="2029558"/>
          <a:ext cx="181706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64</xdr:col>
      <xdr:colOff>19051</xdr:colOff>
      <xdr:row>13</xdr:row>
      <xdr:rowOff>119429</xdr:rowOff>
    </xdr:from>
    <xdr:to>
      <xdr:col>65</xdr:col>
      <xdr:colOff>85725</xdr:colOff>
      <xdr:row>15</xdr:row>
      <xdr:rowOff>71804</xdr:rowOff>
    </xdr:to>
    <xdr:sp macro="" textlink="">
      <xdr:nvSpPr>
        <xdr:cNvPr id="26" name="Ellipse 25" hidden="1"/>
        <xdr:cNvSpPr/>
      </xdr:nvSpPr>
      <xdr:spPr>
        <a:xfrm>
          <a:off x="9653955" y="2039083"/>
          <a:ext cx="183905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68</xdr:col>
      <xdr:colOff>57151</xdr:colOff>
      <xdr:row>13</xdr:row>
      <xdr:rowOff>109904</xdr:rowOff>
    </xdr:from>
    <xdr:to>
      <xdr:col>71</xdr:col>
      <xdr:colOff>9525</xdr:colOff>
      <xdr:row>15</xdr:row>
      <xdr:rowOff>62279</xdr:rowOff>
    </xdr:to>
    <xdr:sp macro="" textlink="">
      <xdr:nvSpPr>
        <xdr:cNvPr id="27" name="Ellipse 26" hidden="1"/>
        <xdr:cNvSpPr/>
      </xdr:nvSpPr>
      <xdr:spPr>
        <a:xfrm>
          <a:off x="10109689" y="2029558"/>
          <a:ext cx="172182" cy="1941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102577</xdr:colOff>
      <xdr:row>11</xdr:row>
      <xdr:rowOff>87923</xdr:rowOff>
    </xdr:from>
    <xdr:to>
      <xdr:col>11</xdr:col>
      <xdr:colOff>93051</xdr:colOff>
      <xdr:row>13</xdr:row>
      <xdr:rowOff>40298</xdr:rowOff>
    </xdr:to>
    <xdr:sp macro="" textlink="">
      <xdr:nvSpPr>
        <xdr:cNvPr id="28" name="Ellipse 27" hidden="1"/>
        <xdr:cNvSpPr/>
      </xdr:nvSpPr>
      <xdr:spPr>
        <a:xfrm>
          <a:off x="2007577" y="1765788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102577</xdr:colOff>
      <xdr:row>11</xdr:row>
      <xdr:rowOff>97448</xdr:rowOff>
    </xdr:from>
    <xdr:to>
      <xdr:col>15</xdr:col>
      <xdr:colOff>93051</xdr:colOff>
      <xdr:row>13</xdr:row>
      <xdr:rowOff>49823</xdr:rowOff>
    </xdr:to>
    <xdr:sp macro="" textlink="">
      <xdr:nvSpPr>
        <xdr:cNvPr id="29" name="Ellipse 28" hidden="1"/>
        <xdr:cNvSpPr/>
      </xdr:nvSpPr>
      <xdr:spPr>
        <a:xfrm>
          <a:off x="2645019" y="1775313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93052</xdr:colOff>
      <xdr:row>11</xdr:row>
      <xdr:rowOff>97448</xdr:rowOff>
    </xdr:from>
    <xdr:to>
      <xdr:col>20</xdr:col>
      <xdr:colOff>102576</xdr:colOff>
      <xdr:row>13</xdr:row>
      <xdr:rowOff>49823</xdr:rowOff>
    </xdr:to>
    <xdr:sp macro="" textlink="">
      <xdr:nvSpPr>
        <xdr:cNvPr id="30" name="Ellipse 29"/>
        <xdr:cNvSpPr/>
      </xdr:nvSpPr>
      <xdr:spPr>
        <a:xfrm>
          <a:off x="3441456" y="1775313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102577</xdr:colOff>
      <xdr:row>11</xdr:row>
      <xdr:rowOff>97448</xdr:rowOff>
    </xdr:from>
    <xdr:to>
      <xdr:col>25</xdr:col>
      <xdr:colOff>112101</xdr:colOff>
      <xdr:row>13</xdr:row>
      <xdr:rowOff>49823</xdr:rowOff>
    </xdr:to>
    <xdr:sp macro="" textlink="">
      <xdr:nvSpPr>
        <xdr:cNvPr id="31" name="Ellipse 30" hidden="1"/>
        <xdr:cNvSpPr/>
      </xdr:nvSpPr>
      <xdr:spPr>
        <a:xfrm>
          <a:off x="4191000" y="1775313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74002</xdr:colOff>
      <xdr:row>11</xdr:row>
      <xdr:rowOff>106973</xdr:rowOff>
    </xdr:from>
    <xdr:to>
      <xdr:col>30</xdr:col>
      <xdr:colOff>83526</xdr:colOff>
      <xdr:row>13</xdr:row>
      <xdr:rowOff>59348</xdr:rowOff>
    </xdr:to>
    <xdr:sp macro="" textlink="">
      <xdr:nvSpPr>
        <xdr:cNvPr id="32" name="Ellipse 31" hidden="1"/>
        <xdr:cNvSpPr/>
      </xdr:nvSpPr>
      <xdr:spPr>
        <a:xfrm>
          <a:off x="4902444" y="1784838"/>
          <a:ext cx="17804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93052</xdr:colOff>
      <xdr:row>11</xdr:row>
      <xdr:rowOff>106973</xdr:rowOff>
    </xdr:from>
    <xdr:to>
      <xdr:col>35</xdr:col>
      <xdr:colOff>102576</xdr:colOff>
      <xdr:row>13</xdr:row>
      <xdr:rowOff>59348</xdr:rowOff>
    </xdr:to>
    <xdr:sp macro="" textlink="">
      <xdr:nvSpPr>
        <xdr:cNvPr id="33" name="Ellipse 32"/>
        <xdr:cNvSpPr/>
      </xdr:nvSpPr>
      <xdr:spPr>
        <a:xfrm>
          <a:off x="5661514" y="1784838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54952</xdr:colOff>
      <xdr:row>11</xdr:row>
      <xdr:rowOff>87923</xdr:rowOff>
    </xdr:from>
    <xdr:to>
      <xdr:col>40</xdr:col>
      <xdr:colOff>64476</xdr:colOff>
      <xdr:row>13</xdr:row>
      <xdr:rowOff>40298</xdr:rowOff>
    </xdr:to>
    <xdr:sp macro="" textlink="">
      <xdr:nvSpPr>
        <xdr:cNvPr id="34" name="Ellipse 33" hidden="1"/>
        <xdr:cNvSpPr/>
      </xdr:nvSpPr>
      <xdr:spPr>
        <a:xfrm>
          <a:off x="6363433" y="1765788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74002</xdr:colOff>
      <xdr:row>11</xdr:row>
      <xdr:rowOff>97448</xdr:rowOff>
    </xdr:from>
    <xdr:to>
      <xdr:col>45</xdr:col>
      <xdr:colOff>83526</xdr:colOff>
      <xdr:row>13</xdr:row>
      <xdr:rowOff>49823</xdr:rowOff>
    </xdr:to>
    <xdr:sp macro="" textlink="">
      <xdr:nvSpPr>
        <xdr:cNvPr id="35" name="Ellipse 34" hidden="1"/>
        <xdr:cNvSpPr/>
      </xdr:nvSpPr>
      <xdr:spPr>
        <a:xfrm>
          <a:off x="7122502" y="1775313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64477</xdr:colOff>
      <xdr:row>11</xdr:row>
      <xdr:rowOff>106973</xdr:rowOff>
    </xdr:from>
    <xdr:to>
      <xdr:col>50</xdr:col>
      <xdr:colOff>93051</xdr:colOff>
      <xdr:row>13</xdr:row>
      <xdr:rowOff>59348</xdr:rowOff>
    </xdr:to>
    <xdr:sp macro="" textlink="">
      <xdr:nvSpPr>
        <xdr:cNvPr id="36" name="Ellipse 35" hidden="1"/>
        <xdr:cNvSpPr/>
      </xdr:nvSpPr>
      <xdr:spPr>
        <a:xfrm>
          <a:off x="7838342" y="1784838"/>
          <a:ext cx="182440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54</xdr:col>
      <xdr:colOff>45427</xdr:colOff>
      <xdr:row>11</xdr:row>
      <xdr:rowOff>116498</xdr:rowOff>
    </xdr:from>
    <xdr:to>
      <xdr:col>55</xdr:col>
      <xdr:colOff>83526</xdr:colOff>
      <xdr:row>13</xdr:row>
      <xdr:rowOff>68873</xdr:rowOff>
    </xdr:to>
    <xdr:sp macro="" textlink="">
      <xdr:nvSpPr>
        <xdr:cNvPr id="37" name="Ellipse 36" hidden="1"/>
        <xdr:cNvSpPr/>
      </xdr:nvSpPr>
      <xdr:spPr>
        <a:xfrm>
          <a:off x="8493369" y="1794363"/>
          <a:ext cx="184638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59</xdr:col>
      <xdr:colOff>26377</xdr:colOff>
      <xdr:row>11</xdr:row>
      <xdr:rowOff>106973</xdr:rowOff>
    </xdr:from>
    <xdr:to>
      <xdr:col>60</xdr:col>
      <xdr:colOff>83526</xdr:colOff>
      <xdr:row>13</xdr:row>
      <xdr:rowOff>59348</xdr:rowOff>
    </xdr:to>
    <xdr:sp macro="" textlink="">
      <xdr:nvSpPr>
        <xdr:cNvPr id="38" name="Ellipse 37"/>
        <xdr:cNvSpPr/>
      </xdr:nvSpPr>
      <xdr:spPr>
        <a:xfrm>
          <a:off x="9104435" y="1784838"/>
          <a:ext cx="181706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64</xdr:col>
      <xdr:colOff>26377</xdr:colOff>
      <xdr:row>11</xdr:row>
      <xdr:rowOff>116498</xdr:rowOff>
    </xdr:from>
    <xdr:to>
      <xdr:col>65</xdr:col>
      <xdr:colOff>93051</xdr:colOff>
      <xdr:row>13</xdr:row>
      <xdr:rowOff>68873</xdr:rowOff>
    </xdr:to>
    <xdr:sp macro="" textlink="">
      <xdr:nvSpPr>
        <xdr:cNvPr id="39" name="Ellipse 38" hidden="1"/>
        <xdr:cNvSpPr/>
      </xdr:nvSpPr>
      <xdr:spPr>
        <a:xfrm>
          <a:off x="9661281" y="1794363"/>
          <a:ext cx="183905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68</xdr:col>
      <xdr:colOff>64477</xdr:colOff>
      <xdr:row>11</xdr:row>
      <xdr:rowOff>106973</xdr:rowOff>
    </xdr:from>
    <xdr:to>
      <xdr:col>71</xdr:col>
      <xdr:colOff>16851</xdr:colOff>
      <xdr:row>13</xdr:row>
      <xdr:rowOff>59348</xdr:rowOff>
    </xdr:to>
    <xdr:sp macro="" textlink="">
      <xdr:nvSpPr>
        <xdr:cNvPr id="40" name="Ellipse 39" hidden="1"/>
        <xdr:cNvSpPr/>
      </xdr:nvSpPr>
      <xdr:spPr>
        <a:xfrm>
          <a:off x="10117015" y="1784838"/>
          <a:ext cx="172182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108438</xdr:colOff>
      <xdr:row>9</xdr:row>
      <xdr:rowOff>79130</xdr:rowOff>
    </xdr:from>
    <xdr:to>
      <xdr:col>11</xdr:col>
      <xdr:colOff>98912</xdr:colOff>
      <xdr:row>11</xdr:row>
      <xdr:rowOff>31506</xdr:rowOff>
    </xdr:to>
    <xdr:sp macro="" textlink="">
      <xdr:nvSpPr>
        <xdr:cNvPr id="41" name="Ellipse 40"/>
        <xdr:cNvSpPr/>
      </xdr:nvSpPr>
      <xdr:spPr>
        <a:xfrm>
          <a:off x="2013438" y="1515207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108438</xdr:colOff>
      <xdr:row>9</xdr:row>
      <xdr:rowOff>88655</xdr:rowOff>
    </xdr:from>
    <xdr:to>
      <xdr:col>15</xdr:col>
      <xdr:colOff>98912</xdr:colOff>
      <xdr:row>11</xdr:row>
      <xdr:rowOff>41031</xdr:rowOff>
    </xdr:to>
    <xdr:sp macro="" textlink="">
      <xdr:nvSpPr>
        <xdr:cNvPr id="42" name="Ellipse 41" hidden="1"/>
        <xdr:cNvSpPr/>
      </xdr:nvSpPr>
      <xdr:spPr>
        <a:xfrm>
          <a:off x="2650880" y="1524732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98913</xdr:colOff>
      <xdr:row>9</xdr:row>
      <xdr:rowOff>88655</xdr:rowOff>
    </xdr:from>
    <xdr:to>
      <xdr:col>20</xdr:col>
      <xdr:colOff>108437</xdr:colOff>
      <xdr:row>11</xdr:row>
      <xdr:rowOff>41031</xdr:rowOff>
    </xdr:to>
    <xdr:sp macro="" textlink="">
      <xdr:nvSpPr>
        <xdr:cNvPr id="43" name="Ellipse 42" hidden="1"/>
        <xdr:cNvSpPr/>
      </xdr:nvSpPr>
      <xdr:spPr>
        <a:xfrm>
          <a:off x="3447317" y="1524732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108438</xdr:colOff>
      <xdr:row>9</xdr:row>
      <xdr:rowOff>88655</xdr:rowOff>
    </xdr:from>
    <xdr:to>
      <xdr:col>25</xdr:col>
      <xdr:colOff>117962</xdr:colOff>
      <xdr:row>11</xdr:row>
      <xdr:rowOff>41031</xdr:rowOff>
    </xdr:to>
    <xdr:sp macro="" textlink="">
      <xdr:nvSpPr>
        <xdr:cNvPr id="44" name="Ellipse 43" hidden="1"/>
        <xdr:cNvSpPr/>
      </xdr:nvSpPr>
      <xdr:spPr>
        <a:xfrm>
          <a:off x="4196861" y="1524732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79863</xdr:colOff>
      <xdr:row>9</xdr:row>
      <xdr:rowOff>98180</xdr:rowOff>
    </xdr:from>
    <xdr:to>
      <xdr:col>30</xdr:col>
      <xdr:colOff>89387</xdr:colOff>
      <xdr:row>11</xdr:row>
      <xdr:rowOff>50556</xdr:rowOff>
    </xdr:to>
    <xdr:sp macro="" textlink="">
      <xdr:nvSpPr>
        <xdr:cNvPr id="45" name="Ellipse 44" hidden="1"/>
        <xdr:cNvSpPr/>
      </xdr:nvSpPr>
      <xdr:spPr>
        <a:xfrm>
          <a:off x="4908305" y="1534257"/>
          <a:ext cx="17804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98913</xdr:colOff>
      <xdr:row>9</xdr:row>
      <xdr:rowOff>98180</xdr:rowOff>
    </xdr:from>
    <xdr:to>
      <xdr:col>35</xdr:col>
      <xdr:colOff>108437</xdr:colOff>
      <xdr:row>11</xdr:row>
      <xdr:rowOff>50556</xdr:rowOff>
    </xdr:to>
    <xdr:sp macro="" textlink="">
      <xdr:nvSpPr>
        <xdr:cNvPr id="46" name="Ellipse 45"/>
        <xdr:cNvSpPr/>
      </xdr:nvSpPr>
      <xdr:spPr>
        <a:xfrm>
          <a:off x="5667375" y="1534257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60813</xdr:colOff>
      <xdr:row>9</xdr:row>
      <xdr:rowOff>79130</xdr:rowOff>
    </xdr:from>
    <xdr:to>
      <xdr:col>40</xdr:col>
      <xdr:colOff>70337</xdr:colOff>
      <xdr:row>11</xdr:row>
      <xdr:rowOff>31506</xdr:rowOff>
    </xdr:to>
    <xdr:sp macro="" textlink="">
      <xdr:nvSpPr>
        <xdr:cNvPr id="47" name="Ellipse 46" hidden="1"/>
        <xdr:cNvSpPr/>
      </xdr:nvSpPr>
      <xdr:spPr>
        <a:xfrm>
          <a:off x="6369294" y="1515207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79863</xdr:colOff>
      <xdr:row>9</xdr:row>
      <xdr:rowOff>88655</xdr:rowOff>
    </xdr:from>
    <xdr:to>
      <xdr:col>45</xdr:col>
      <xdr:colOff>89387</xdr:colOff>
      <xdr:row>11</xdr:row>
      <xdr:rowOff>41031</xdr:rowOff>
    </xdr:to>
    <xdr:sp macro="" textlink="">
      <xdr:nvSpPr>
        <xdr:cNvPr id="48" name="Ellipse 47" hidden="1"/>
        <xdr:cNvSpPr/>
      </xdr:nvSpPr>
      <xdr:spPr>
        <a:xfrm>
          <a:off x="7128363" y="1524732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70338</xdr:colOff>
      <xdr:row>9</xdr:row>
      <xdr:rowOff>98180</xdr:rowOff>
    </xdr:from>
    <xdr:to>
      <xdr:col>50</xdr:col>
      <xdr:colOff>98912</xdr:colOff>
      <xdr:row>11</xdr:row>
      <xdr:rowOff>50556</xdr:rowOff>
    </xdr:to>
    <xdr:sp macro="" textlink="">
      <xdr:nvSpPr>
        <xdr:cNvPr id="49" name="Ellipse 48" hidden="1"/>
        <xdr:cNvSpPr/>
      </xdr:nvSpPr>
      <xdr:spPr>
        <a:xfrm>
          <a:off x="7844203" y="1534257"/>
          <a:ext cx="182440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54</xdr:col>
      <xdr:colOff>51288</xdr:colOff>
      <xdr:row>9</xdr:row>
      <xdr:rowOff>107705</xdr:rowOff>
    </xdr:from>
    <xdr:to>
      <xdr:col>55</xdr:col>
      <xdr:colOff>89387</xdr:colOff>
      <xdr:row>11</xdr:row>
      <xdr:rowOff>60081</xdr:rowOff>
    </xdr:to>
    <xdr:sp macro="" textlink="">
      <xdr:nvSpPr>
        <xdr:cNvPr id="50" name="Ellipse 49"/>
        <xdr:cNvSpPr/>
      </xdr:nvSpPr>
      <xdr:spPr>
        <a:xfrm>
          <a:off x="8499230" y="1543782"/>
          <a:ext cx="184638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59</xdr:col>
      <xdr:colOff>32238</xdr:colOff>
      <xdr:row>9</xdr:row>
      <xdr:rowOff>98180</xdr:rowOff>
    </xdr:from>
    <xdr:to>
      <xdr:col>60</xdr:col>
      <xdr:colOff>89387</xdr:colOff>
      <xdr:row>11</xdr:row>
      <xdr:rowOff>50556</xdr:rowOff>
    </xdr:to>
    <xdr:sp macro="" textlink="">
      <xdr:nvSpPr>
        <xdr:cNvPr id="51" name="Ellipse 50" hidden="1"/>
        <xdr:cNvSpPr/>
      </xdr:nvSpPr>
      <xdr:spPr>
        <a:xfrm>
          <a:off x="9110296" y="1534257"/>
          <a:ext cx="181706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64</xdr:col>
      <xdr:colOff>32238</xdr:colOff>
      <xdr:row>9</xdr:row>
      <xdr:rowOff>107705</xdr:rowOff>
    </xdr:from>
    <xdr:to>
      <xdr:col>65</xdr:col>
      <xdr:colOff>98912</xdr:colOff>
      <xdr:row>11</xdr:row>
      <xdr:rowOff>60081</xdr:rowOff>
    </xdr:to>
    <xdr:sp macro="" textlink="">
      <xdr:nvSpPr>
        <xdr:cNvPr id="52" name="Ellipse 51" hidden="1"/>
        <xdr:cNvSpPr/>
      </xdr:nvSpPr>
      <xdr:spPr>
        <a:xfrm>
          <a:off x="9667142" y="1543782"/>
          <a:ext cx="183905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68</xdr:col>
      <xdr:colOff>70338</xdr:colOff>
      <xdr:row>9</xdr:row>
      <xdr:rowOff>98180</xdr:rowOff>
    </xdr:from>
    <xdr:to>
      <xdr:col>71</xdr:col>
      <xdr:colOff>22712</xdr:colOff>
      <xdr:row>11</xdr:row>
      <xdr:rowOff>50556</xdr:rowOff>
    </xdr:to>
    <xdr:sp macro="" textlink="">
      <xdr:nvSpPr>
        <xdr:cNvPr id="53" name="Ellipse 52"/>
        <xdr:cNvSpPr/>
      </xdr:nvSpPr>
      <xdr:spPr>
        <a:xfrm>
          <a:off x="10122876" y="1534257"/>
          <a:ext cx="172182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84992</xdr:colOff>
      <xdr:row>7</xdr:row>
      <xdr:rowOff>92319</xdr:rowOff>
    </xdr:from>
    <xdr:to>
      <xdr:col>11</xdr:col>
      <xdr:colOff>75466</xdr:colOff>
      <xdr:row>9</xdr:row>
      <xdr:rowOff>44694</xdr:rowOff>
    </xdr:to>
    <xdr:sp macro="" textlink="">
      <xdr:nvSpPr>
        <xdr:cNvPr id="54" name="Ellipse 53" hidden="1"/>
        <xdr:cNvSpPr/>
      </xdr:nvSpPr>
      <xdr:spPr>
        <a:xfrm>
          <a:off x="1989992" y="1286607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84992</xdr:colOff>
      <xdr:row>7</xdr:row>
      <xdr:rowOff>101844</xdr:rowOff>
    </xdr:from>
    <xdr:to>
      <xdr:col>15</xdr:col>
      <xdr:colOff>75466</xdr:colOff>
      <xdr:row>9</xdr:row>
      <xdr:rowOff>54219</xdr:rowOff>
    </xdr:to>
    <xdr:sp macro="" textlink="">
      <xdr:nvSpPr>
        <xdr:cNvPr id="55" name="Ellipse 54"/>
        <xdr:cNvSpPr/>
      </xdr:nvSpPr>
      <xdr:spPr>
        <a:xfrm>
          <a:off x="2627434" y="1296132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75467</xdr:colOff>
      <xdr:row>7</xdr:row>
      <xdr:rowOff>101844</xdr:rowOff>
    </xdr:from>
    <xdr:to>
      <xdr:col>20</xdr:col>
      <xdr:colOff>84991</xdr:colOff>
      <xdr:row>9</xdr:row>
      <xdr:rowOff>54219</xdr:rowOff>
    </xdr:to>
    <xdr:sp macro="" textlink="">
      <xdr:nvSpPr>
        <xdr:cNvPr id="56" name="Ellipse 55" hidden="1"/>
        <xdr:cNvSpPr/>
      </xdr:nvSpPr>
      <xdr:spPr>
        <a:xfrm>
          <a:off x="3423871" y="1296132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84992</xdr:colOff>
      <xdr:row>7</xdr:row>
      <xdr:rowOff>101844</xdr:rowOff>
    </xdr:from>
    <xdr:to>
      <xdr:col>25</xdr:col>
      <xdr:colOff>94516</xdr:colOff>
      <xdr:row>9</xdr:row>
      <xdr:rowOff>54219</xdr:rowOff>
    </xdr:to>
    <xdr:sp macro="" textlink="">
      <xdr:nvSpPr>
        <xdr:cNvPr id="57" name="Ellipse 56" hidden="1"/>
        <xdr:cNvSpPr/>
      </xdr:nvSpPr>
      <xdr:spPr>
        <a:xfrm>
          <a:off x="4173415" y="1296132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56417</xdr:colOff>
      <xdr:row>7</xdr:row>
      <xdr:rowOff>111369</xdr:rowOff>
    </xdr:from>
    <xdr:to>
      <xdr:col>30</xdr:col>
      <xdr:colOff>65941</xdr:colOff>
      <xdr:row>9</xdr:row>
      <xdr:rowOff>63744</xdr:rowOff>
    </xdr:to>
    <xdr:sp macro="" textlink="">
      <xdr:nvSpPr>
        <xdr:cNvPr id="58" name="Ellipse 57" hidden="1"/>
        <xdr:cNvSpPr/>
      </xdr:nvSpPr>
      <xdr:spPr>
        <a:xfrm>
          <a:off x="4884859" y="1305657"/>
          <a:ext cx="17804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75467</xdr:colOff>
      <xdr:row>7</xdr:row>
      <xdr:rowOff>111369</xdr:rowOff>
    </xdr:from>
    <xdr:to>
      <xdr:col>35</xdr:col>
      <xdr:colOff>84991</xdr:colOff>
      <xdr:row>9</xdr:row>
      <xdr:rowOff>63744</xdr:rowOff>
    </xdr:to>
    <xdr:sp macro="" textlink="">
      <xdr:nvSpPr>
        <xdr:cNvPr id="59" name="Ellipse 58"/>
        <xdr:cNvSpPr/>
      </xdr:nvSpPr>
      <xdr:spPr>
        <a:xfrm>
          <a:off x="5643929" y="1305657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37367</xdr:colOff>
      <xdr:row>7</xdr:row>
      <xdr:rowOff>92319</xdr:rowOff>
    </xdr:from>
    <xdr:to>
      <xdr:col>40</xdr:col>
      <xdr:colOff>46891</xdr:colOff>
      <xdr:row>9</xdr:row>
      <xdr:rowOff>44694</xdr:rowOff>
    </xdr:to>
    <xdr:sp macro="" textlink="">
      <xdr:nvSpPr>
        <xdr:cNvPr id="60" name="Ellipse 59" hidden="1"/>
        <xdr:cNvSpPr/>
      </xdr:nvSpPr>
      <xdr:spPr>
        <a:xfrm>
          <a:off x="6345848" y="1286607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56417</xdr:colOff>
      <xdr:row>7</xdr:row>
      <xdr:rowOff>101844</xdr:rowOff>
    </xdr:from>
    <xdr:to>
      <xdr:col>45</xdr:col>
      <xdr:colOff>65941</xdr:colOff>
      <xdr:row>9</xdr:row>
      <xdr:rowOff>54219</xdr:rowOff>
    </xdr:to>
    <xdr:sp macro="" textlink="">
      <xdr:nvSpPr>
        <xdr:cNvPr id="61" name="Ellipse 60" hidden="1"/>
        <xdr:cNvSpPr/>
      </xdr:nvSpPr>
      <xdr:spPr>
        <a:xfrm>
          <a:off x="7104917" y="1296132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46892</xdr:colOff>
      <xdr:row>7</xdr:row>
      <xdr:rowOff>111369</xdr:rowOff>
    </xdr:from>
    <xdr:to>
      <xdr:col>50</xdr:col>
      <xdr:colOff>75466</xdr:colOff>
      <xdr:row>9</xdr:row>
      <xdr:rowOff>63744</xdr:rowOff>
    </xdr:to>
    <xdr:sp macro="" textlink="">
      <xdr:nvSpPr>
        <xdr:cNvPr id="62" name="Ellipse 61"/>
        <xdr:cNvSpPr/>
      </xdr:nvSpPr>
      <xdr:spPr>
        <a:xfrm>
          <a:off x="7820757" y="1305657"/>
          <a:ext cx="182440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54</xdr:col>
      <xdr:colOff>27842</xdr:colOff>
      <xdr:row>7</xdr:row>
      <xdr:rowOff>120894</xdr:rowOff>
    </xdr:from>
    <xdr:to>
      <xdr:col>55</xdr:col>
      <xdr:colOff>65941</xdr:colOff>
      <xdr:row>9</xdr:row>
      <xdr:rowOff>73269</xdr:rowOff>
    </xdr:to>
    <xdr:sp macro="" textlink="">
      <xdr:nvSpPr>
        <xdr:cNvPr id="63" name="Ellipse 62" hidden="1"/>
        <xdr:cNvSpPr/>
      </xdr:nvSpPr>
      <xdr:spPr>
        <a:xfrm>
          <a:off x="8475784" y="1315182"/>
          <a:ext cx="184638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59</xdr:col>
      <xdr:colOff>8792</xdr:colOff>
      <xdr:row>7</xdr:row>
      <xdr:rowOff>111369</xdr:rowOff>
    </xdr:from>
    <xdr:to>
      <xdr:col>60</xdr:col>
      <xdr:colOff>65941</xdr:colOff>
      <xdr:row>9</xdr:row>
      <xdr:rowOff>63744</xdr:rowOff>
    </xdr:to>
    <xdr:sp macro="" textlink="">
      <xdr:nvSpPr>
        <xdr:cNvPr id="64" name="Ellipse 63" hidden="1"/>
        <xdr:cNvSpPr/>
      </xdr:nvSpPr>
      <xdr:spPr>
        <a:xfrm>
          <a:off x="9086850" y="1305657"/>
          <a:ext cx="181706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64</xdr:col>
      <xdr:colOff>8792</xdr:colOff>
      <xdr:row>7</xdr:row>
      <xdr:rowOff>120894</xdr:rowOff>
    </xdr:from>
    <xdr:to>
      <xdr:col>65</xdr:col>
      <xdr:colOff>75466</xdr:colOff>
      <xdr:row>9</xdr:row>
      <xdr:rowOff>73269</xdr:rowOff>
    </xdr:to>
    <xdr:sp macro="" textlink="">
      <xdr:nvSpPr>
        <xdr:cNvPr id="65" name="Ellipse 64" hidden="1"/>
        <xdr:cNvSpPr/>
      </xdr:nvSpPr>
      <xdr:spPr>
        <a:xfrm>
          <a:off x="9643696" y="1315182"/>
          <a:ext cx="183905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68</xdr:col>
      <xdr:colOff>46892</xdr:colOff>
      <xdr:row>7</xdr:row>
      <xdr:rowOff>111369</xdr:rowOff>
    </xdr:from>
    <xdr:to>
      <xdr:col>70</xdr:col>
      <xdr:colOff>72535</xdr:colOff>
      <xdr:row>9</xdr:row>
      <xdr:rowOff>63744</xdr:rowOff>
    </xdr:to>
    <xdr:sp macro="" textlink="">
      <xdr:nvSpPr>
        <xdr:cNvPr id="66" name="Ellipse 65" hidden="1"/>
        <xdr:cNvSpPr/>
      </xdr:nvSpPr>
      <xdr:spPr>
        <a:xfrm>
          <a:off x="10099430" y="1305657"/>
          <a:ext cx="172182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98180</xdr:colOff>
      <xdr:row>5</xdr:row>
      <xdr:rowOff>90853</xdr:rowOff>
    </xdr:from>
    <xdr:to>
      <xdr:col>11</xdr:col>
      <xdr:colOff>88654</xdr:colOff>
      <xdr:row>7</xdr:row>
      <xdr:rowOff>43229</xdr:rowOff>
    </xdr:to>
    <xdr:sp macro="" textlink="">
      <xdr:nvSpPr>
        <xdr:cNvPr id="67" name="Ellipse 66"/>
        <xdr:cNvSpPr/>
      </xdr:nvSpPr>
      <xdr:spPr>
        <a:xfrm>
          <a:off x="2003180" y="1043353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98180</xdr:colOff>
      <xdr:row>5</xdr:row>
      <xdr:rowOff>100378</xdr:rowOff>
    </xdr:from>
    <xdr:to>
      <xdr:col>15</xdr:col>
      <xdr:colOff>88654</xdr:colOff>
      <xdr:row>7</xdr:row>
      <xdr:rowOff>52754</xdr:rowOff>
    </xdr:to>
    <xdr:sp macro="" textlink="">
      <xdr:nvSpPr>
        <xdr:cNvPr id="68" name="Ellipse 67" hidden="1"/>
        <xdr:cNvSpPr/>
      </xdr:nvSpPr>
      <xdr:spPr>
        <a:xfrm>
          <a:off x="2640622" y="1052878"/>
          <a:ext cx="18097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88655</xdr:colOff>
      <xdr:row>5</xdr:row>
      <xdr:rowOff>100378</xdr:rowOff>
    </xdr:from>
    <xdr:to>
      <xdr:col>20</xdr:col>
      <xdr:colOff>98179</xdr:colOff>
      <xdr:row>7</xdr:row>
      <xdr:rowOff>52754</xdr:rowOff>
    </xdr:to>
    <xdr:sp macro="" textlink="">
      <xdr:nvSpPr>
        <xdr:cNvPr id="69" name="Ellipse 68" hidden="1"/>
        <xdr:cNvSpPr/>
      </xdr:nvSpPr>
      <xdr:spPr>
        <a:xfrm>
          <a:off x="3437059" y="1052878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98180</xdr:colOff>
      <xdr:row>5</xdr:row>
      <xdr:rowOff>100378</xdr:rowOff>
    </xdr:from>
    <xdr:to>
      <xdr:col>25</xdr:col>
      <xdr:colOff>107704</xdr:colOff>
      <xdr:row>7</xdr:row>
      <xdr:rowOff>52754</xdr:rowOff>
    </xdr:to>
    <xdr:sp macro="" textlink="">
      <xdr:nvSpPr>
        <xdr:cNvPr id="70" name="Ellipse 69"/>
        <xdr:cNvSpPr/>
      </xdr:nvSpPr>
      <xdr:spPr>
        <a:xfrm>
          <a:off x="4186603" y="1052878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69605</xdr:colOff>
      <xdr:row>5</xdr:row>
      <xdr:rowOff>109903</xdr:rowOff>
    </xdr:from>
    <xdr:to>
      <xdr:col>30</xdr:col>
      <xdr:colOff>79129</xdr:colOff>
      <xdr:row>7</xdr:row>
      <xdr:rowOff>62279</xdr:rowOff>
    </xdr:to>
    <xdr:sp macro="" textlink="">
      <xdr:nvSpPr>
        <xdr:cNvPr id="71" name="Ellipse 70" hidden="1"/>
        <xdr:cNvSpPr/>
      </xdr:nvSpPr>
      <xdr:spPr>
        <a:xfrm>
          <a:off x="4898047" y="1062403"/>
          <a:ext cx="178044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88655</xdr:colOff>
      <xdr:row>5</xdr:row>
      <xdr:rowOff>109903</xdr:rowOff>
    </xdr:from>
    <xdr:to>
      <xdr:col>35</xdr:col>
      <xdr:colOff>98179</xdr:colOff>
      <xdr:row>7</xdr:row>
      <xdr:rowOff>62279</xdr:rowOff>
    </xdr:to>
    <xdr:sp macro="" textlink="">
      <xdr:nvSpPr>
        <xdr:cNvPr id="72" name="Ellipse 71" hidden="1"/>
        <xdr:cNvSpPr/>
      </xdr:nvSpPr>
      <xdr:spPr>
        <a:xfrm>
          <a:off x="5657117" y="1062403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50555</xdr:colOff>
      <xdr:row>5</xdr:row>
      <xdr:rowOff>90853</xdr:rowOff>
    </xdr:from>
    <xdr:to>
      <xdr:col>40</xdr:col>
      <xdr:colOff>60079</xdr:colOff>
      <xdr:row>7</xdr:row>
      <xdr:rowOff>43229</xdr:rowOff>
    </xdr:to>
    <xdr:sp macro="" textlink="">
      <xdr:nvSpPr>
        <xdr:cNvPr id="73" name="Ellipse 72" hidden="1"/>
        <xdr:cNvSpPr/>
      </xdr:nvSpPr>
      <xdr:spPr>
        <a:xfrm>
          <a:off x="6359036" y="1043353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44</xdr:col>
      <xdr:colOff>69605</xdr:colOff>
      <xdr:row>5</xdr:row>
      <xdr:rowOff>100378</xdr:rowOff>
    </xdr:from>
    <xdr:to>
      <xdr:col>45</xdr:col>
      <xdr:colOff>79129</xdr:colOff>
      <xdr:row>7</xdr:row>
      <xdr:rowOff>52754</xdr:rowOff>
    </xdr:to>
    <xdr:sp macro="" textlink="">
      <xdr:nvSpPr>
        <xdr:cNvPr id="74" name="Ellipse 73" hidden="1"/>
        <xdr:cNvSpPr/>
      </xdr:nvSpPr>
      <xdr:spPr>
        <a:xfrm>
          <a:off x="7118105" y="1052878"/>
          <a:ext cx="178043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60080</xdr:colOff>
      <xdr:row>5</xdr:row>
      <xdr:rowOff>109903</xdr:rowOff>
    </xdr:from>
    <xdr:to>
      <xdr:col>50</xdr:col>
      <xdr:colOff>88654</xdr:colOff>
      <xdr:row>7</xdr:row>
      <xdr:rowOff>62279</xdr:rowOff>
    </xdr:to>
    <xdr:sp macro="" textlink="">
      <xdr:nvSpPr>
        <xdr:cNvPr id="75" name="Ellipse 74"/>
        <xdr:cNvSpPr/>
      </xdr:nvSpPr>
      <xdr:spPr>
        <a:xfrm>
          <a:off x="7833945" y="1062403"/>
          <a:ext cx="182440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54</xdr:col>
      <xdr:colOff>41030</xdr:colOff>
      <xdr:row>5</xdr:row>
      <xdr:rowOff>119428</xdr:rowOff>
    </xdr:from>
    <xdr:to>
      <xdr:col>55</xdr:col>
      <xdr:colOff>79129</xdr:colOff>
      <xdr:row>7</xdr:row>
      <xdr:rowOff>71804</xdr:rowOff>
    </xdr:to>
    <xdr:sp macro="" textlink="">
      <xdr:nvSpPr>
        <xdr:cNvPr id="76" name="Ellipse 75" hidden="1"/>
        <xdr:cNvSpPr/>
      </xdr:nvSpPr>
      <xdr:spPr>
        <a:xfrm>
          <a:off x="8488972" y="1071928"/>
          <a:ext cx="184638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59</xdr:col>
      <xdr:colOff>21980</xdr:colOff>
      <xdr:row>5</xdr:row>
      <xdr:rowOff>109903</xdr:rowOff>
    </xdr:from>
    <xdr:to>
      <xdr:col>60</xdr:col>
      <xdr:colOff>79129</xdr:colOff>
      <xdr:row>7</xdr:row>
      <xdr:rowOff>62279</xdr:rowOff>
    </xdr:to>
    <xdr:sp macro="" textlink="">
      <xdr:nvSpPr>
        <xdr:cNvPr id="77" name="Ellipse 76" hidden="1"/>
        <xdr:cNvSpPr/>
      </xdr:nvSpPr>
      <xdr:spPr>
        <a:xfrm>
          <a:off x="9100038" y="1062403"/>
          <a:ext cx="181706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64</xdr:col>
      <xdr:colOff>21980</xdr:colOff>
      <xdr:row>5</xdr:row>
      <xdr:rowOff>119428</xdr:rowOff>
    </xdr:from>
    <xdr:to>
      <xdr:col>65</xdr:col>
      <xdr:colOff>88654</xdr:colOff>
      <xdr:row>7</xdr:row>
      <xdr:rowOff>71804</xdr:rowOff>
    </xdr:to>
    <xdr:sp macro="" textlink="">
      <xdr:nvSpPr>
        <xdr:cNvPr id="78" name="Ellipse 77" hidden="1"/>
        <xdr:cNvSpPr/>
      </xdr:nvSpPr>
      <xdr:spPr>
        <a:xfrm>
          <a:off x="9656884" y="1071928"/>
          <a:ext cx="183905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68</xdr:col>
      <xdr:colOff>60080</xdr:colOff>
      <xdr:row>5</xdr:row>
      <xdr:rowOff>109903</xdr:rowOff>
    </xdr:from>
    <xdr:to>
      <xdr:col>71</xdr:col>
      <xdr:colOff>12454</xdr:colOff>
      <xdr:row>7</xdr:row>
      <xdr:rowOff>62279</xdr:rowOff>
    </xdr:to>
    <xdr:sp macro="" textlink="">
      <xdr:nvSpPr>
        <xdr:cNvPr id="79" name="Ellipse 78"/>
        <xdr:cNvSpPr/>
      </xdr:nvSpPr>
      <xdr:spPr>
        <a:xfrm>
          <a:off x="10112618" y="1062403"/>
          <a:ext cx="172182" cy="19416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B22"/>
  <sheetViews>
    <sheetView topLeftCell="A13" workbookViewId="0">
      <selection activeCell="J33" sqref="J33"/>
    </sheetView>
  </sheetViews>
  <sheetFormatPr baseColWidth="10" defaultColWidth="4.7109375" defaultRowHeight="15"/>
  <cols>
    <col min="2" max="2" width="5" bestFit="1" customWidth="1"/>
    <col min="3" max="3" width="4.85546875" customWidth="1"/>
    <col min="4" max="5" width="5" bestFit="1" customWidth="1"/>
    <col min="6" max="6" width="5.5703125" bestFit="1" customWidth="1"/>
    <col min="7" max="15" width="5" bestFit="1" customWidth="1"/>
    <col min="16" max="16" width="4.85546875" bestFit="1" customWidth="1"/>
    <col min="17" max="23" width="5" bestFit="1" customWidth="1"/>
    <col min="28" max="28" width="9.5703125" bestFit="1" customWidth="1"/>
  </cols>
  <sheetData>
    <row r="1" spans="2:28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</row>
    <row r="2" spans="2:28" ht="56.25">
      <c r="B2" s="2" t="s">
        <v>0</v>
      </c>
      <c r="C2" s="6" t="s">
        <v>24</v>
      </c>
      <c r="D2" s="6" t="s">
        <v>20</v>
      </c>
      <c r="E2" s="7" t="s">
        <v>1</v>
      </c>
      <c r="F2" s="7" t="s">
        <v>2</v>
      </c>
      <c r="G2" s="2" t="s">
        <v>21</v>
      </c>
      <c r="H2" s="8" t="s">
        <v>22</v>
      </c>
      <c r="I2" s="9">
        <v>5</v>
      </c>
      <c r="J2" s="8" t="s">
        <v>23</v>
      </c>
      <c r="K2" s="10" t="s">
        <v>3</v>
      </c>
      <c r="L2" s="12">
        <v>7</v>
      </c>
      <c r="M2" s="13" t="s">
        <v>4</v>
      </c>
      <c r="N2" s="2" t="s">
        <v>5</v>
      </c>
      <c r="O2" s="7" t="s">
        <v>25</v>
      </c>
      <c r="P2" s="11">
        <v>9</v>
      </c>
      <c r="Q2" s="7" t="s">
        <v>26</v>
      </c>
      <c r="R2" s="14" t="s">
        <v>27</v>
      </c>
      <c r="S2" s="14" t="s">
        <v>28</v>
      </c>
      <c r="T2" s="14" t="s">
        <v>29</v>
      </c>
      <c r="U2" s="15" t="s">
        <v>30</v>
      </c>
      <c r="V2" s="16">
        <v>13</v>
      </c>
      <c r="W2" s="15" t="s">
        <v>31</v>
      </c>
    </row>
    <row r="3" spans="2:28" ht="27" customHeight="1">
      <c r="B3" s="2"/>
      <c r="C3" s="2"/>
      <c r="D3" s="2"/>
      <c r="E3" s="2"/>
      <c r="F3" s="2"/>
      <c r="G3" s="2"/>
      <c r="H3" s="2"/>
      <c r="I3" s="4"/>
      <c r="J3" s="2"/>
      <c r="K3" s="2"/>
      <c r="L3" s="4"/>
      <c r="M3" s="2"/>
      <c r="N3" s="2"/>
      <c r="O3" s="2"/>
      <c r="P3" s="4"/>
      <c r="Q3" s="2"/>
      <c r="R3" s="2"/>
      <c r="S3" s="2"/>
      <c r="T3" s="2"/>
      <c r="U3" s="2"/>
      <c r="V3" s="4"/>
      <c r="W3" s="2"/>
      <c r="AB3" t="s">
        <v>19</v>
      </c>
    </row>
    <row r="4" spans="2:28" ht="22.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AA4" s="17">
        <v>1</v>
      </c>
      <c r="AB4" s="17" t="str">
        <f>INDEX($B$5:$B$17,AA4)</f>
        <v>Do</v>
      </c>
    </row>
    <row r="5" spans="2:28"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6</v>
      </c>
      <c r="O5" s="3" t="s">
        <v>7</v>
      </c>
      <c r="P5" s="3" t="s">
        <v>8</v>
      </c>
      <c r="Q5" s="3" t="s">
        <v>9</v>
      </c>
      <c r="R5" s="3" t="s">
        <v>10</v>
      </c>
      <c r="S5" s="3" t="s">
        <v>11</v>
      </c>
      <c r="T5" s="3" t="s">
        <v>12</v>
      </c>
      <c r="U5" s="3" t="s">
        <v>13</v>
      </c>
      <c r="V5" s="3" t="s">
        <v>14</v>
      </c>
      <c r="W5" s="3" t="s">
        <v>15</v>
      </c>
    </row>
    <row r="6" spans="2:28">
      <c r="B6" s="3" t="s">
        <v>7</v>
      </c>
      <c r="C6" s="3" t="s">
        <v>8</v>
      </c>
      <c r="D6" s="3" t="s">
        <v>9</v>
      </c>
      <c r="E6" s="3" t="s">
        <v>10</v>
      </c>
      <c r="F6" s="3" t="s">
        <v>11</v>
      </c>
      <c r="G6" s="3" t="s">
        <v>12</v>
      </c>
      <c r="H6" s="3" t="s">
        <v>13</v>
      </c>
      <c r="I6" s="3" t="s">
        <v>14</v>
      </c>
      <c r="J6" s="3" t="s">
        <v>15</v>
      </c>
      <c r="K6" s="3" t="s">
        <v>16</v>
      </c>
      <c r="L6" s="3" t="s">
        <v>17</v>
      </c>
      <c r="M6" s="3" t="s">
        <v>6</v>
      </c>
      <c r="N6" s="3" t="s">
        <v>7</v>
      </c>
      <c r="O6" s="3" t="s">
        <v>8</v>
      </c>
      <c r="P6" s="3" t="s">
        <v>9</v>
      </c>
      <c r="Q6" s="3" t="s">
        <v>10</v>
      </c>
      <c r="R6" s="3" t="s">
        <v>11</v>
      </c>
      <c r="S6" s="3" t="s">
        <v>12</v>
      </c>
      <c r="T6" s="3" t="s">
        <v>13</v>
      </c>
      <c r="U6" s="3" t="s">
        <v>14</v>
      </c>
      <c r="V6" s="3" t="s">
        <v>15</v>
      </c>
      <c r="W6" s="3" t="s">
        <v>16</v>
      </c>
      <c r="AB6" s="5"/>
    </row>
    <row r="7" spans="2:28"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  <c r="J7" s="3" t="s">
        <v>16</v>
      </c>
      <c r="K7" s="3" t="s">
        <v>17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</row>
    <row r="8" spans="2:28">
      <c r="B8" s="3" t="s">
        <v>9</v>
      </c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  <c r="H8" s="3" t="s">
        <v>15</v>
      </c>
      <c r="I8" s="3" t="s">
        <v>16</v>
      </c>
      <c r="J8" s="3" t="s">
        <v>17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6</v>
      </c>
    </row>
    <row r="9" spans="2:28">
      <c r="B9" s="3" t="s">
        <v>10</v>
      </c>
      <c r="C9" s="3" t="s">
        <v>11</v>
      </c>
      <c r="D9" s="3" t="s">
        <v>12</v>
      </c>
      <c r="E9" s="3" t="s">
        <v>13</v>
      </c>
      <c r="F9" s="3" t="s">
        <v>14</v>
      </c>
      <c r="G9" s="3" t="s">
        <v>15</v>
      </c>
      <c r="H9" s="3" t="s">
        <v>16</v>
      </c>
      <c r="I9" s="3" t="s">
        <v>17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6</v>
      </c>
      <c r="W9" s="3" t="s">
        <v>7</v>
      </c>
    </row>
    <row r="10" spans="2:28"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 t="s">
        <v>17</v>
      </c>
      <c r="I10" s="3" t="s">
        <v>6</v>
      </c>
      <c r="J10" s="3" t="s">
        <v>7</v>
      </c>
      <c r="K10" s="3" t="s">
        <v>8</v>
      </c>
      <c r="L10" s="3" t="s">
        <v>9</v>
      </c>
      <c r="M10" s="3" t="s">
        <v>10</v>
      </c>
      <c r="N10" s="3" t="s">
        <v>11</v>
      </c>
      <c r="O10" s="3" t="s">
        <v>12</v>
      </c>
      <c r="P10" s="3" t="s">
        <v>13</v>
      </c>
      <c r="Q10" s="3" t="s">
        <v>14</v>
      </c>
      <c r="R10" s="3" t="s">
        <v>15</v>
      </c>
      <c r="S10" s="3" t="s">
        <v>16</v>
      </c>
      <c r="T10" s="3" t="s">
        <v>17</v>
      </c>
      <c r="U10" s="3" t="s">
        <v>6</v>
      </c>
      <c r="V10" s="3" t="s">
        <v>7</v>
      </c>
      <c r="W10" s="3" t="s">
        <v>8</v>
      </c>
    </row>
    <row r="11" spans="2:28">
      <c r="B11" s="3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  <c r="H11" s="3" t="s">
        <v>6</v>
      </c>
      <c r="I11" s="3" t="s">
        <v>7</v>
      </c>
      <c r="J11" s="3" t="s">
        <v>8</v>
      </c>
      <c r="K11" s="3" t="s">
        <v>9</v>
      </c>
      <c r="L11" s="3" t="s">
        <v>10</v>
      </c>
      <c r="M11" s="3" t="s">
        <v>11</v>
      </c>
      <c r="N11" s="3" t="s">
        <v>12</v>
      </c>
      <c r="O11" s="3" t="s">
        <v>13</v>
      </c>
      <c r="P11" s="3" t="s">
        <v>14</v>
      </c>
      <c r="Q11" s="3" t="s">
        <v>15</v>
      </c>
      <c r="R11" s="3" t="s">
        <v>16</v>
      </c>
      <c r="S11" s="3" t="s">
        <v>17</v>
      </c>
      <c r="T11" s="3" t="s">
        <v>6</v>
      </c>
      <c r="U11" s="3" t="s">
        <v>7</v>
      </c>
      <c r="V11" s="3" t="s">
        <v>8</v>
      </c>
      <c r="W11" s="3" t="s">
        <v>9</v>
      </c>
    </row>
    <row r="12" spans="2:28">
      <c r="B12" s="3" t="s">
        <v>13</v>
      </c>
      <c r="C12" s="3" t="s">
        <v>14</v>
      </c>
      <c r="D12" s="3" t="s">
        <v>15</v>
      </c>
      <c r="E12" s="3" t="s">
        <v>16</v>
      </c>
      <c r="F12" s="3" t="s">
        <v>17</v>
      </c>
      <c r="G12" s="3" t="s">
        <v>6</v>
      </c>
      <c r="H12" s="3" t="s">
        <v>7</v>
      </c>
      <c r="I12" s="3" t="s">
        <v>8</v>
      </c>
      <c r="J12" s="3" t="s">
        <v>9</v>
      </c>
      <c r="K12" s="3" t="s">
        <v>10</v>
      </c>
      <c r="L12" s="3" t="s">
        <v>11</v>
      </c>
      <c r="M12" s="3" t="s">
        <v>12</v>
      </c>
      <c r="N12" s="3" t="s">
        <v>13</v>
      </c>
      <c r="O12" s="3" t="s">
        <v>14</v>
      </c>
      <c r="P12" s="3" t="s">
        <v>15</v>
      </c>
      <c r="Q12" s="3" t="s">
        <v>16</v>
      </c>
      <c r="R12" s="3" t="s">
        <v>17</v>
      </c>
      <c r="S12" s="3" t="s">
        <v>6</v>
      </c>
      <c r="T12" s="3" t="s">
        <v>7</v>
      </c>
      <c r="U12" s="3" t="s">
        <v>8</v>
      </c>
      <c r="V12" s="3" t="s">
        <v>9</v>
      </c>
      <c r="W12" s="3" t="s">
        <v>10</v>
      </c>
    </row>
    <row r="13" spans="2:28">
      <c r="B13" s="3" t="s">
        <v>14</v>
      </c>
      <c r="C13" s="3" t="s">
        <v>15</v>
      </c>
      <c r="D13" s="3" t="s">
        <v>16</v>
      </c>
      <c r="E13" s="3" t="s">
        <v>17</v>
      </c>
      <c r="F13" s="3" t="s">
        <v>6</v>
      </c>
      <c r="G13" s="3" t="s">
        <v>7</v>
      </c>
      <c r="H13" s="3" t="s">
        <v>8</v>
      </c>
      <c r="I13" s="3" t="s">
        <v>9</v>
      </c>
      <c r="J13" s="3" t="s">
        <v>10</v>
      </c>
      <c r="K13" s="3" t="s">
        <v>11</v>
      </c>
      <c r="L13" s="3" t="s">
        <v>12</v>
      </c>
      <c r="M13" s="3" t="s">
        <v>13</v>
      </c>
      <c r="N13" s="3" t="s">
        <v>14</v>
      </c>
      <c r="O13" s="3" t="s">
        <v>15</v>
      </c>
      <c r="P13" s="3" t="s">
        <v>16</v>
      </c>
      <c r="Q13" s="3" t="s">
        <v>17</v>
      </c>
      <c r="R13" s="3" t="s">
        <v>6</v>
      </c>
      <c r="S13" s="3" t="s">
        <v>7</v>
      </c>
      <c r="T13" s="3" t="s">
        <v>8</v>
      </c>
      <c r="U13" s="3" t="s">
        <v>9</v>
      </c>
      <c r="V13" s="3" t="s">
        <v>10</v>
      </c>
      <c r="W13" s="3" t="s">
        <v>11</v>
      </c>
    </row>
    <row r="14" spans="2:28">
      <c r="B14" s="3" t="s">
        <v>15</v>
      </c>
      <c r="C14" s="3" t="s">
        <v>16</v>
      </c>
      <c r="D14" s="3" t="s">
        <v>17</v>
      </c>
      <c r="E14" s="3" t="s">
        <v>6</v>
      </c>
      <c r="F14" s="3" t="s">
        <v>7</v>
      </c>
      <c r="G14" s="3" t="s">
        <v>8</v>
      </c>
      <c r="H14" s="3" t="s">
        <v>9</v>
      </c>
      <c r="I14" s="3" t="s">
        <v>10</v>
      </c>
      <c r="J14" s="3" t="s">
        <v>11</v>
      </c>
      <c r="K14" s="3" t="s">
        <v>12</v>
      </c>
      <c r="L14" s="3" t="s">
        <v>13</v>
      </c>
      <c r="M14" s="3" t="s">
        <v>14</v>
      </c>
      <c r="N14" s="3" t="s">
        <v>15</v>
      </c>
      <c r="O14" s="3" t="s">
        <v>16</v>
      </c>
      <c r="P14" s="3" t="s">
        <v>17</v>
      </c>
      <c r="Q14" s="3" t="s">
        <v>6</v>
      </c>
      <c r="R14" s="3" t="s">
        <v>7</v>
      </c>
      <c r="S14" s="3" t="s">
        <v>8</v>
      </c>
      <c r="T14" s="3" t="s">
        <v>9</v>
      </c>
      <c r="U14" s="3" t="s">
        <v>10</v>
      </c>
      <c r="V14" s="3" t="s">
        <v>11</v>
      </c>
      <c r="W14" s="3" t="s">
        <v>12</v>
      </c>
    </row>
    <row r="15" spans="2:28">
      <c r="B15" s="3" t="s">
        <v>16</v>
      </c>
      <c r="C15" s="3" t="s">
        <v>17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6</v>
      </c>
      <c r="Q15" s="3" t="s">
        <v>7</v>
      </c>
      <c r="R15" s="3" t="s">
        <v>8</v>
      </c>
      <c r="S15" s="3" t="s">
        <v>9</v>
      </c>
      <c r="T15" s="3" t="s">
        <v>10</v>
      </c>
      <c r="U15" s="3" t="s">
        <v>11</v>
      </c>
      <c r="V15" s="3" t="s">
        <v>12</v>
      </c>
      <c r="W15" s="3" t="s">
        <v>13</v>
      </c>
    </row>
    <row r="16" spans="2:28">
      <c r="B16" s="3" t="s">
        <v>17</v>
      </c>
      <c r="C16" s="3" t="s">
        <v>6</v>
      </c>
      <c r="D16" s="3" t="s">
        <v>7</v>
      </c>
      <c r="E16" s="3" t="s">
        <v>8</v>
      </c>
      <c r="F16" s="3" t="s">
        <v>9</v>
      </c>
      <c r="G16" s="3" t="s">
        <v>10</v>
      </c>
      <c r="H16" s="3" t="s">
        <v>11</v>
      </c>
      <c r="I16" s="3" t="s">
        <v>12</v>
      </c>
      <c r="J16" s="3" t="s">
        <v>13</v>
      </c>
      <c r="K16" s="3" t="s">
        <v>14</v>
      </c>
      <c r="L16" s="3" t="s">
        <v>15</v>
      </c>
      <c r="M16" s="3" t="s">
        <v>16</v>
      </c>
      <c r="N16" s="3" t="s">
        <v>17</v>
      </c>
      <c r="O16" s="3" t="s">
        <v>6</v>
      </c>
      <c r="P16" s="3" t="s">
        <v>7</v>
      </c>
      <c r="Q16" s="3" t="s">
        <v>8</v>
      </c>
      <c r="R16" s="3" t="s">
        <v>9</v>
      </c>
      <c r="S16" s="3" t="s">
        <v>10</v>
      </c>
      <c r="T16" s="3" t="s">
        <v>11</v>
      </c>
      <c r="U16" s="3" t="s">
        <v>12</v>
      </c>
      <c r="V16" s="3" t="s">
        <v>13</v>
      </c>
      <c r="W16" s="3" t="s">
        <v>14</v>
      </c>
    </row>
    <row r="17" spans="2:26">
      <c r="B17" s="3" t="s">
        <v>6</v>
      </c>
      <c r="C17" s="3" t="s">
        <v>7</v>
      </c>
      <c r="D17" s="3" t="s">
        <v>8</v>
      </c>
      <c r="E17" s="3" t="s">
        <v>9</v>
      </c>
      <c r="F17" s="3" t="s">
        <v>10</v>
      </c>
      <c r="G17" s="3" t="s">
        <v>11</v>
      </c>
      <c r="H17" s="3" t="s">
        <v>12</v>
      </c>
      <c r="I17" s="3" t="s">
        <v>13</v>
      </c>
      <c r="J17" s="3" t="s">
        <v>14</v>
      </c>
      <c r="K17" s="3" t="s">
        <v>15</v>
      </c>
      <c r="L17" s="3" t="s">
        <v>16</v>
      </c>
      <c r="M17" s="3" t="s">
        <v>17</v>
      </c>
      <c r="N17" s="3" t="s">
        <v>6</v>
      </c>
      <c r="O17" s="3" t="s">
        <v>7</v>
      </c>
      <c r="P17" s="3" t="s">
        <v>8</v>
      </c>
      <c r="Q17" s="3" t="s">
        <v>9</v>
      </c>
      <c r="R17" s="3" t="s">
        <v>10</v>
      </c>
      <c r="S17" s="3" t="s">
        <v>11</v>
      </c>
      <c r="T17" s="3" t="s">
        <v>12</v>
      </c>
      <c r="U17" s="3" t="s">
        <v>13</v>
      </c>
      <c r="V17" s="3" t="s">
        <v>14</v>
      </c>
      <c r="W17" s="3" t="s">
        <v>15</v>
      </c>
    </row>
    <row r="18" spans="2:26">
      <c r="B18" s="18" t="b">
        <v>0</v>
      </c>
      <c r="C18" s="18" t="b">
        <v>0</v>
      </c>
      <c r="D18" s="18" t="b">
        <v>0</v>
      </c>
      <c r="E18" s="18" t="b">
        <v>0</v>
      </c>
      <c r="F18" s="18" t="b">
        <v>1</v>
      </c>
      <c r="G18" s="18" t="b">
        <v>0</v>
      </c>
      <c r="H18" s="18" t="b">
        <v>0</v>
      </c>
      <c r="I18" s="18" t="b">
        <v>1</v>
      </c>
      <c r="J18" s="18" t="b">
        <v>0</v>
      </c>
      <c r="K18" s="18" t="b">
        <v>0</v>
      </c>
      <c r="L18" s="18" t="b">
        <v>0</v>
      </c>
      <c r="M18" s="18" t="b">
        <v>0</v>
      </c>
      <c r="N18" s="18" t="b">
        <v>0</v>
      </c>
      <c r="O18" s="18" t="b">
        <v>0</v>
      </c>
      <c r="P18" s="18" t="b">
        <v>0</v>
      </c>
      <c r="Q18" s="18" t="b">
        <v>0</v>
      </c>
      <c r="R18" s="18" t="b">
        <v>0</v>
      </c>
      <c r="S18" s="18" t="b">
        <v>0</v>
      </c>
      <c r="T18" s="18" t="b">
        <v>0</v>
      </c>
      <c r="U18" s="18" t="b">
        <v>0</v>
      </c>
      <c r="V18" s="18" t="b">
        <v>0</v>
      </c>
      <c r="W18" s="18" t="b">
        <v>0</v>
      </c>
    </row>
    <row r="19" spans="2:26">
      <c r="B19">
        <f>N(B18)</f>
        <v>0</v>
      </c>
      <c r="C19">
        <f t="shared" ref="C19:W19" si="0">N(C18)</f>
        <v>0</v>
      </c>
      <c r="D19">
        <f t="shared" si="0"/>
        <v>0</v>
      </c>
      <c r="E19">
        <f t="shared" si="0"/>
        <v>0</v>
      </c>
      <c r="F19">
        <f t="shared" si="0"/>
        <v>1</v>
      </c>
      <c r="G19">
        <f t="shared" si="0"/>
        <v>0</v>
      </c>
      <c r="H19">
        <f t="shared" si="0"/>
        <v>0</v>
      </c>
      <c r="I19">
        <f t="shared" si="0"/>
        <v>1</v>
      </c>
      <c r="J19">
        <f t="shared" si="0"/>
        <v>0</v>
      </c>
      <c r="K19">
        <f t="shared" si="0"/>
        <v>0</v>
      </c>
      <c r="L19">
        <f t="shared" si="0"/>
        <v>0</v>
      </c>
      <c r="M19">
        <f t="shared" si="0"/>
        <v>0</v>
      </c>
      <c r="N19">
        <f t="shared" si="0"/>
        <v>0</v>
      </c>
      <c r="O19">
        <f t="shared" si="0"/>
        <v>0</v>
      </c>
      <c r="P19">
        <f t="shared" si="0"/>
        <v>0</v>
      </c>
      <c r="Q19">
        <f t="shared" si="0"/>
        <v>0</v>
      </c>
      <c r="R19">
        <f t="shared" si="0"/>
        <v>0</v>
      </c>
      <c r="S19">
        <f t="shared" si="0"/>
        <v>0</v>
      </c>
      <c r="T19">
        <f t="shared" si="0"/>
        <v>0</v>
      </c>
      <c r="U19">
        <f t="shared" si="0"/>
        <v>0</v>
      </c>
      <c r="V19">
        <f t="shared" si="0"/>
        <v>0</v>
      </c>
      <c r="W19">
        <f t="shared" si="0"/>
        <v>0</v>
      </c>
    </row>
    <row r="20" spans="2:26">
      <c r="B20" s="53" t="s">
        <v>18</v>
      </c>
      <c r="C20" s="17" t="str">
        <f t="shared" ref="C20:E20" si="1">IF(C18,""&amp; C2,"")</f>
        <v/>
      </c>
      <c r="D20" s="17" t="str">
        <f t="shared" si="1"/>
        <v/>
      </c>
      <c r="E20" s="17" t="str">
        <f t="shared" si="1"/>
        <v/>
      </c>
      <c r="F20" s="17" t="str">
        <f>IF(F18,""&amp; F2,"")</f>
        <v>maj</v>
      </c>
      <c r="G20" s="17" t="str">
        <f t="shared" ref="G20:W20" si="2">IF(G18,""&amp; G2,"")</f>
        <v/>
      </c>
      <c r="H20" s="17" t="str">
        <f t="shared" si="2"/>
        <v/>
      </c>
      <c r="I20" s="17" t="str">
        <f>IF(,""&amp; I2,"")</f>
        <v/>
      </c>
      <c r="J20" s="17" t="str">
        <f t="shared" si="2"/>
        <v/>
      </c>
      <c r="K20" s="17" t="str">
        <f t="shared" si="2"/>
        <v/>
      </c>
      <c r="L20" s="17" t="str">
        <f t="shared" si="2"/>
        <v/>
      </c>
      <c r="M20" s="17" t="str">
        <f t="shared" si="2"/>
        <v/>
      </c>
      <c r="N20" s="17" t="str">
        <f t="shared" si="2"/>
        <v/>
      </c>
      <c r="O20" s="17" t="str">
        <f t="shared" si="2"/>
        <v/>
      </c>
      <c r="P20" s="17" t="str">
        <f t="shared" si="2"/>
        <v/>
      </c>
      <c r="Q20" s="17" t="str">
        <f t="shared" si="2"/>
        <v/>
      </c>
      <c r="R20" s="17" t="str">
        <f t="shared" si="2"/>
        <v/>
      </c>
      <c r="S20" s="17" t="str">
        <f t="shared" si="2"/>
        <v/>
      </c>
      <c r="T20" s="17" t="str">
        <f t="shared" si="2"/>
        <v/>
      </c>
      <c r="U20" s="17" t="str">
        <f t="shared" si="2"/>
        <v/>
      </c>
      <c r="V20" s="17" t="str">
        <f t="shared" si="2"/>
        <v/>
      </c>
      <c r="W20" s="17" t="str">
        <f t="shared" si="2"/>
        <v/>
      </c>
    </row>
    <row r="22" spans="2:26">
      <c r="B22" s="17" t="str">
        <f>AB4</f>
        <v>Do</v>
      </c>
      <c r="C22" s="17" t="str">
        <f t="shared" ref="C22:Z22" si="3">IF(C19=1,INDEX(tab,MATCH($AB$4,dominante,0),C1)," ")</f>
        <v xml:space="preserve"> </v>
      </c>
      <c r="D22" s="17" t="str">
        <f t="shared" si="3"/>
        <v xml:space="preserve"> </v>
      </c>
      <c r="E22" s="17" t="str">
        <f t="shared" si="3"/>
        <v xml:space="preserve"> </v>
      </c>
      <c r="F22" s="17" t="str">
        <f>IF(F19=1,INDEX(tab,MATCH($AB$4,dominante,0),F1)," ")</f>
        <v>Mi</v>
      </c>
      <c r="G22" s="17" t="str">
        <f t="shared" si="3"/>
        <v xml:space="preserve"> </v>
      </c>
      <c r="H22" s="17" t="str">
        <f t="shared" si="3"/>
        <v xml:space="preserve"> </v>
      </c>
      <c r="I22" s="17" t="str">
        <f t="shared" si="3"/>
        <v>Sol</v>
      </c>
      <c r="J22" s="17" t="str">
        <f t="shared" si="3"/>
        <v xml:space="preserve"> </v>
      </c>
      <c r="K22" s="17" t="str">
        <f t="shared" si="3"/>
        <v xml:space="preserve"> </v>
      </c>
      <c r="L22" s="17" t="str">
        <f t="shared" si="3"/>
        <v xml:space="preserve"> </v>
      </c>
      <c r="M22" s="17" t="str">
        <f t="shared" si="3"/>
        <v xml:space="preserve"> </v>
      </c>
      <c r="N22" s="17" t="str">
        <f t="shared" si="3"/>
        <v xml:space="preserve"> </v>
      </c>
      <c r="O22" s="17" t="str">
        <f t="shared" si="3"/>
        <v xml:space="preserve"> </v>
      </c>
      <c r="P22" s="17" t="str">
        <f t="shared" si="3"/>
        <v xml:space="preserve"> </v>
      </c>
      <c r="Q22" s="17" t="str">
        <f t="shared" si="3"/>
        <v xml:space="preserve"> </v>
      </c>
      <c r="R22" s="17" t="str">
        <f t="shared" si="3"/>
        <v xml:space="preserve"> </v>
      </c>
      <c r="S22" s="17" t="str">
        <f t="shared" si="3"/>
        <v xml:space="preserve"> </v>
      </c>
      <c r="T22" s="17" t="str">
        <f t="shared" si="3"/>
        <v xml:space="preserve"> </v>
      </c>
      <c r="U22" s="17" t="str">
        <f t="shared" si="3"/>
        <v xml:space="preserve"> </v>
      </c>
      <c r="V22" s="17" t="str">
        <f t="shared" si="3"/>
        <v xml:space="preserve"> </v>
      </c>
      <c r="W22" s="17" t="str">
        <f t="shared" si="3"/>
        <v xml:space="preserve"> </v>
      </c>
      <c r="X22" t="str">
        <f t="shared" si="3"/>
        <v xml:space="preserve"> </v>
      </c>
      <c r="Y22" t="str">
        <f t="shared" si="3"/>
        <v xml:space="preserve"> </v>
      </c>
      <c r="Z22" t="str">
        <f t="shared" si="3"/>
        <v xml:space="preserve"> 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AQ3"/>
  <sheetViews>
    <sheetView zoomScale="55" zoomScaleNormal="55" workbookViewId="0">
      <selection activeCell="B2" sqref="B2:AQ3"/>
    </sheetView>
  </sheetViews>
  <sheetFormatPr baseColWidth="10" defaultColWidth="6.42578125" defaultRowHeight="72.75" customHeight="1"/>
  <sheetData>
    <row r="2" spans="2:43" ht="243" customHeight="1">
      <c r="B2" s="38"/>
      <c r="C2" s="38"/>
      <c r="D2" s="39"/>
      <c r="E2" s="39"/>
      <c r="F2" s="19"/>
      <c r="G2" s="39"/>
      <c r="H2" s="39"/>
      <c r="I2" s="38"/>
      <c r="J2" s="38"/>
      <c r="K2" s="38"/>
      <c r="L2" s="38"/>
      <c r="M2" s="39"/>
      <c r="N2" s="39"/>
      <c r="O2" s="19"/>
      <c r="P2" s="39"/>
      <c r="Q2" s="39"/>
      <c r="R2" s="19"/>
      <c r="S2" s="39"/>
      <c r="T2" s="39"/>
      <c r="U2" s="38"/>
      <c r="V2" s="38"/>
      <c r="W2" s="38"/>
      <c r="X2" s="38"/>
      <c r="Y2" s="39"/>
      <c r="Z2" s="39"/>
      <c r="AA2" s="19"/>
      <c r="AB2" s="39"/>
      <c r="AC2" s="39"/>
      <c r="AD2" s="38"/>
      <c r="AE2" s="38"/>
      <c r="AF2" s="38"/>
      <c r="AG2" s="38"/>
      <c r="AH2" s="39"/>
      <c r="AI2" s="39"/>
      <c r="AJ2" s="19"/>
      <c r="AK2" s="39"/>
      <c r="AL2" s="39"/>
      <c r="AM2" s="19"/>
      <c r="AN2" s="39"/>
      <c r="AO2" s="39"/>
      <c r="AP2" s="38"/>
      <c r="AQ2" s="38"/>
    </row>
    <row r="3" spans="2:43" ht="170.25" customHeight="1">
      <c r="B3" s="40"/>
      <c r="C3" s="40"/>
      <c r="D3" s="41"/>
      <c r="E3" s="41"/>
      <c r="F3" s="40"/>
      <c r="G3" s="41"/>
      <c r="H3" s="41"/>
      <c r="I3" s="40"/>
      <c r="J3" s="40"/>
      <c r="K3" s="40"/>
      <c r="L3" s="40"/>
      <c r="M3" s="41"/>
      <c r="N3" s="41"/>
      <c r="O3" s="40"/>
      <c r="P3" s="41"/>
      <c r="Q3" s="41"/>
      <c r="R3" s="40"/>
      <c r="S3" s="41"/>
      <c r="T3" s="41"/>
      <c r="U3" s="40"/>
      <c r="V3" s="40"/>
      <c r="W3" s="40"/>
      <c r="X3" s="40"/>
      <c r="Y3" s="41"/>
      <c r="Z3" s="41"/>
      <c r="AA3" s="40"/>
      <c r="AB3" s="41"/>
      <c r="AC3" s="41"/>
      <c r="AD3" s="40"/>
      <c r="AE3" s="40"/>
      <c r="AF3" s="40"/>
      <c r="AG3" s="40"/>
      <c r="AH3" s="41"/>
      <c r="AI3" s="41"/>
      <c r="AJ3" s="40"/>
      <c r="AK3" s="41"/>
      <c r="AL3" s="41"/>
      <c r="AM3" s="40"/>
      <c r="AN3" s="41"/>
      <c r="AO3" s="41"/>
      <c r="AP3" s="40"/>
      <c r="AQ3" s="40"/>
    </row>
  </sheetData>
  <mergeCells count="32">
    <mergeCell ref="AO3:AQ3"/>
    <mergeCell ref="AH2:AI2"/>
    <mergeCell ref="AK2:AL2"/>
    <mergeCell ref="AN2:AO2"/>
    <mergeCell ref="AP2:AQ2"/>
    <mergeCell ref="AL3:AN3"/>
    <mergeCell ref="W3:Y3"/>
    <mergeCell ref="Z3:AB3"/>
    <mergeCell ref="AC3:AE3"/>
    <mergeCell ref="AF3:AH3"/>
    <mergeCell ref="AI3:AK3"/>
    <mergeCell ref="U2:V2"/>
    <mergeCell ref="W2:X2"/>
    <mergeCell ref="Y2:Z2"/>
    <mergeCell ref="AB2:AC2"/>
    <mergeCell ref="AD2:AE2"/>
    <mergeCell ref="AF2:AG2"/>
    <mergeCell ref="P2:Q2"/>
    <mergeCell ref="S2:T2"/>
    <mergeCell ref="B2:C2"/>
    <mergeCell ref="B3:D3"/>
    <mergeCell ref="E3:G3"/>
    <mergeCell ref="H3:J3"/>
    <mergeCell ref="K3:M3"/>
    <mergeCell ref="N3:P3"/>
    <mergeCell ref="Q3:S3"/>
    <mergeCell ref="T3:V3"/>
    <mergeCell ref="D2:E2"/>
    <mergeCell ref="G2:H2"/>
    <mergeCell ref="M2:N2"/>
    <mergeCell ref="I2:J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BV100"/>
  <sheetViews>
    <sheetView showGridLines="0" showRowColHeaders="0" tabSelected="1" topLeftCell="A4" zoomScaleNormal="100" workbookViewId="0">
      <selection activeCell="K28" sqref="K28"/>
    </sheetView>
  </sheetViews>
  <sheetFormatPr baseColWidth="10" defaultColWidth="2.85546875" defaultRowHeight="15"/>
  <cols>
    <col min="3" max="3" width="2.85546875" style="25"/>
    <col min="4" max="4" width="3.7109375" customWidth="1"/>
    <col min="5" max="5" width="5.5703125" customWidth="1"/>
    <col min="6" max="6" width="5.28515625" customWidth="1"/>
    <col min="7" max="7" width="4.85546875" customWidth="1"/>
    <col min="8" max="8" width="3" bestFit="1" customWidth="1"/>
    <col min="9" max="9" width="14.140625" hidden="1" customWidth="1"/>
    <col min="10" max="10" width="9.5703125" hidden="1" customWidth="1"/>
    <col min="13" max="13" width="1" customWidth="1"/>
    <col min="18" max="18" width="1" customWidth="1"/>
    <col min="19" max="22" width="2.5703125" customWidth="1"/>
    <col min="23" max="23" width="1" customWidth="1"/>
    <col min="24" max="27" width="2.5703125" customWidth="1"/>
    <col min="28" max="28" width="1" customWidth="1"/>
    <col min="29" max="32" width="2.5703125" customWidth="1"/>
    <col min="33" max="33" width="1" customWidth="1"/>
    <col min="34" max="37" width="2.5703125" customWidth="1"/>
    <col min="38" max="38" width="1" customWidth="1"/>
    <col min="39" max="42" width="2.5703125" customWidth="1"/>
    <col min="43" max="43" width="1" customWidth="1"/>
    <col min="44" max="47" width="2.5703125" customWidth="1"/>
    <col min="48" max="48" width="1" customWidth="1"/>
    <col min="49" max="52" width="2.28515625" customWidth="1"/>
    <col min="53" max="53" width="1" customWidth="1"/>
    <col min="54" max="57" width="2.140625" customWidth="1"/>
    <col min="58" max="58" width="1" customWidth="1"/>
    <col min="59" max="62" width="1.85546875" customWidth="1"/>
    <col min="63" max="63" width="1" customWidth="1"/>
    <col min="64" max="67" width="1.7109375" customWidth="1"/>
    <col min="68" max="68" width="1" customWidth="1"/>
    <col min="69" max="72" width="1.140625" customWidth="1"/>
    <col min="73" max="73" width="1" customWidth="1"/>
  </cols>
  <sheetData>
    <row r="1" spans="5:74" hidden="1"/>
    <row r="2" spans="5:74" hidden="1"/>
    <row r="3" spans="5:74" hidden="1"/>
    <row r="4" spans="5:74">
      <c r="O4">
        <v>1</v>
      </c>
      <c r="T4">
        <v>2</v>
      </c>
      <c r="Y4">
        <v>3</v>
      </c>
      <c r="AD4">
        <v>4</v>
      </c>
      <c r="AI4">
        <v>5</v>
      </c>
      <c r="AN4">
        <v>6</v>
      </c>
      <c r="AS4">
        <v>7</v>
      </c>
      <c r="AX4">
        <v>8</v>
      </c>
      <c r="BC4">
        <v>9</v>
      </c>
      <c r="BH4">
        <v>1</v>
      </c>
      <c r="BI4">
        <v>0</v>
      </c>
      <c r="BM4">
        <v>1</v>
      </c>
      <c r="BN4">
        <v>1</v>
      </c>
      <c r="BQ4">
        <v>1</v>
      </c>
      <c r="BR4" s="42">
        <v>12</v>
      </c>
      <c r="BS4" s="42"/>
      <c r="BT4" s="42"/>
    </row>
    <row r="5" spans="5:74">
      <c r="E5" t="s">
        <v>44</v>
      </c>
    </row>
    <row r="6" spans="5:74">
      <c r="M6" s="22"/>
      <c r="N6" s="23"/>
      <c r="O6" s="23"/>
      <c r="P6" s="23"/>
      <c r="Q6" s="23"/>
      <c r="R6" s="22"/>
      <c r="S6" s="23"/>
      <c r="T6" s="23"/>
      <c r="U6" s="23"/>
      <c r="V6" s="23"/>
      <c r="W6" s="22"/>
      <c r="X6" s="23"/>
      <c r="Y6" s="23"/>
      <c r="Z6" s="23"/>
      <c r="AA6" s="23"/>
      <c r="AB6" s="22"/>
      <c r="AC6" s="23"/>
      <c r="AD6" s="23"/>
      <c r="AE6" s="23"/>
      <c r="AF6" s="23"/>
      <c r="AG6" s="22"/>
      <c r="AH6" s="23"/>
      <c r="AI6" s="23"/>
      <c r="AJ6" s="23"/>
      <c r="AK6" s="23"/>
      <c r="AL6" s="22"/>
      <c r="AM6" s="23"/>
      <c r="AN6" s="23"/>
      <c r="AO6" s="23"/>
      <c r="AP6" s="23"/>
      <c r="AQ6" s="22"/>
      <c r="AR6" s="23"/>
      <c r="AS6" s="23"/>
      <c r="AT6" s="23"/>
      <c r="AU6" s="23"/>
      <c r="AV6" s="22"/>
      <c r="AW6" s="23"/>
      <c r="AX6" s="23"/>
      <c r="AY6" s="23"/>
      <c r="AZ6" s="23"/>
      <c r="BA6" s="22"/>
      <c r="BB6" s="23"/>
      <c r="BC6" s="23"/>
      <c r="BD6" s="23"/>
      <c r="BE6" s="23"/>
      <c r="BF6" s="22"/>
      <c r="BG6" s="23"/>
      <c r="BH6" s="23"/>
      <c r="BI6" s="23"/>
      <c r="BJ6" s="23"/>
      <c r="BK6" s="22"/>
      <c r="BL6" s="23"/>
      <c r="BM6" s="23"/>
      <c r="BN6" s="23"/>
      <c r="BO6" s="23"/>
      <c r="BP6" s="22"/>
      <c r="BQ6" s="23"/>
      <c r="BR6" s="23"/>
      <c r="BS6" s="23"/>
      <c r="BT6" s="23"/>
      <c r="BU6" s="22"/>
      <c r="BV6" s="23"/>
    </row>
    <row r="7" spans="5:74" ht="3.75" customHeight="1">
      <c r="K7" s="20"/>
      <c r="L7" s="20"/>
      <c r="M7" s="20"/>
      <c r="N7" s="20"/>
      <c r="O7" s="20"/>
      <c r="P7" s="20"/>
      <c r="Q7" s="21"/>
      <c r="R7" s="20"/>
      <c r="S7" s="20"/>
      <c r="T7" s="20"/>
      <c r="U7" s="20"/>
      <c r="V7" s="21"/>
      <c r="W7" s="20"/>
      <c r="X7" s="20"/>
      <c r="Y7" s="20"/>
      <c r="Z7" s="20"/>
      <c r="AA7" s="21"/>
      <c r="AB7" s="20"/>
      <c r="AC7" s="20"/>
      <c r="AD7" s="20"/>
      <c r="AE7" s="20"/>
      <c r="AF7" s="21"/>
      <c r="AG7" s="20"/>
      <c r="AH7" s="20"/>
      <c r="AI7" s="20"/>
      <c r="AJ7" s="20"/>
      <c r="AK7" s="21"/>
      <c r="AL7" s="20"/>
      <c r="AM7" s="20"/>
      <c r="AN7" s="20"/>
      <c r="AO7" s="20"/>
      <c r="AP7" s="21"/>
      <c r="AQ7" s="20"/>
      <c r="AR7" s="20"/>
      <c r="AS7" s="20"/>
      <c r="AT7" s="20"/>
      <c r="AU7" s="21"/>
      <c r="AV7" s="20"/>
      <c r="AW7" s="20"/>
      <c r="AX7" s="20"/>
      <c r="AY7" s="20"/>
      <c r="AZ7" s="21"/>
      <c r="BA7" s="20"/>
      <c r="BB7" s="20"/>
      <c r="BC7" s="20"/>
      <c r="BD7" s="20"/>
      <c r="BE7" s="21"/>
      <c r="BF7" s="20"/>
      <c r="BG7" s="20"/>
      <c r="BH7" s="20"/>
      <c r="BI7" s="20"/>
      <c r="BJ7" s="21"/>
      <c r="BK7" s="20"/>
      <c r="BL7" s="20"/>
      <c r="BM7" s="20"/>
      <c r="BN7" s="20"/>
      <c r="BO7" s="21"/>
      <c r="BP7" s="20"/>
      <c r="BQ7" s="20"/>
      <c r="BR7" s="20"/>
      <c r="BS7" s="20"/>
      <c r="BT7" s="21"/>
      <c r="BU7" s="20"/>
      <c r="BV7" s="20"/>
    </row>
    <row r="8" spans="5:74">
      <c r="M8" s="22"/>
      <c r="N8" s="23"/>
      <c r="O8" s="23"/>
      <c r="P8" s="23"/>
      <c r="Q8" s="23"/>
      <c r="R8" s="22"/>
      <c r="S8" s="23"/>
      <c r="T8" s="23"/>
      <c r="U8" s="23"/>
      <c r="V8" s="23"/>
      <c r="W8" s="22"/>
      <c r="X8" s="23"/>
      <c r="Y8" s="24"/>
      <c r="Z8" s="24"/>
      <c r="AA8" s="23"/>
      <c r="AB8" s="22"/>
      <c r="AC8" s="23"/>
      <c r="AD8" s="23"/>
      <c r="AE8" s="23"/>
      <c r="AF8" s="23"/>
      <c r="AG8" s="22"/>
      <c r="AH8" s="23"/>
      <c r="AI8" s="24"/>
      <c r="AJ8" s="24"/>
      <c r="AK8" s="23"/>
      <c r="AL8" s="22"/>
      <c r="AM8" s="23"/>
      <c r="AN8" s="23"/>
      <c r="AO8" s="23"/>
      <c r="AP8" s="23"/>
      <c r="AQ8" s="22"/>
      <c r="AR8" s="23"/>
      <c r="AS8" s="24"/>
      <c r="AT8" s="24"/>
      <c r="AU8" s="23"/>
      <c r="AV8" s="22"/>
      <c r="AW8" s="23"/>
      <c r="AX8" s="23"/>
      <c r="AY8" s="23"/>
      <c r="AZ8" s="23"/>
      <c r="BA8" s="22"/>
      <c r="BB8" s="23"/>
      <c r="BC8" s="24"/>
      <c r="BD8" s="24"/>
      <c r="BE8" s="23"/>
      <c r="BF8" s="22"/>
      <c r="BG8" s="23"/>
      <c r="BH8" s="23"/>
      <c r="BI8" s="23"/>
      <c r="BJ8" s="23"/>
      <c r="BK8" s="22"/>
      <c r="BL8" s="23"/>
      <c r="BM8" s="23"/>
      <c r="BN8" s="23"/>
      <c r="BO8" s="23"/>
      <c r="BP8" s="22"/>
      <c r="BQ8" s="23"/>
      <c r="BR8" s="24"/>
      <c r="BS8" s="24"/>
      <c r="BT8" s="23"/>
      <c r="BU8" s="22"/>
      <c r="BV8" s="23"/>
    </row>
    <row r="9" spans="5:74" ht="3.75" customHeight="1">
      <c r="K9" s="20"/>
      <c r="L9" s="20"/>
      <c r="M9" s="20"/>
      <c r="N9" s="20"/>
      <c r="O9" s="20"/>
      <c r="P9" s="20"/>
      <c r="Q9" s="21"/>
      <c r="R9" s="20"/>
      <c r="S9" s="20"/>
      <c r="T9" s="20"/>
      <c r="U9" s="20"/>
      <c r="V9" s="21"/>
      <c r="W9" s="20"/>
      <c r="X9" s="20"/>
      <c r="Y9" s="20"/>
      <c r="Z9" s="20"/>
      <c r="AA9" s="21"/>
      <c r="AB9" s="20"/>
      <c r="AC9" s="20"/>
      <c r="AD9" s="20"/>
      <c r="AE9" s="20"/>
      <c r="AF9" s="21"/>
      <c r="AG9" s="20"/>
      <c r="AH9" s="20"/>
      <c r="AI9" s="20"/>
      <c r="AJ9" s="20"/>
      <c r="AK9" s="21"/>
      <c r="AL9" s="20"/>
      <c r="AM9" s="20"/>
      <c r="AN9" s="20"/>
      <c r="AO9" s="20"/>
      <c r="AP9" s="20"/>
      <c r="AQ9" s="20"/>
      <c r="AR9" s="20"/>
      <c r="AS9" s="20"/>
      <c r="AT9" s="20"/>
      <c r="AU9" s="21"/>
      <c r="AV9" s="20"/>
      <c r="AW9" s="20"/>
      <c r="AX9" s="20"/>
      <c r="AY9" s="20"/>
      <c r="AZ9" s="21"/>
      <c r="BA9" s="20"/>
      <c r="BB9" s="20"/>
      <c r="BC9" s="20"/>
      <c r="BD9" s="20"/>
      <c r="BE9" s="21"/>
      <c r="BF9" s="20"/>
      <c r="BG9" s="20"/>
      <c r="BH9" s="20"/>
      <c r="BI9" s="20"/>
      <c r="BJ9" s="21"/>
      <c r="BK9" s="20"/>
      <c r="BL9" s="20"/>
      <c r="BM9" s="20"/>
      <c r="BN9" s="20"/>
      <c r="BO9" s="21"/>
      <c r="BP9" s="20"/>
      <c r="BQ9" s="20"/>
      <c r="BR9" s="20"/>
      <c r="BS9" s="20"/>
      <c r="BT9" s="21"/>
      <c r="BU9" s="20"/>
      <c r="BV9" s="20"/>
    </row>
    <row r="10" spans="5:74">
      <c r="M10" s="22"/>
      <c r="N10" s="23"/>
      <c r="O10" s="23"/>
      <c r="P10" s="23"/>
      <c r="Q10" s="23"/>
      <c r="R10" s="22"/>
      <c r="S10" s="23"/>
      <c r="T10" s="23"/>
      <c r="U10" s="23"/>
      <c r="V10" s="23"/>
      <c r="W10" s="22"/>
      <c r="X10" s="23"/>
      <c r="Y10" s="24"/>
      <c r="Z10" s="24"/>
      <c r="AA10" s="23"/>
      <c r="AB10" s="22"/>
      <c r="AC10" s="23"/>
      <c r="AD10" s="23"/>
      <c r="AE10" s="23"/>
      <c r="AF10" s="23"/>
      <c r="AG10" s="22"/>
      <c r="AH10" s="23"/>
      <c r="AI10" s="24"/>
      <c r="AJ10" s="24"/>
      <c r="AK10" s="23"/>
      <c r="AL10" s="22"/>
      <c r="AM10" s="23"/>
      <c r="AN10" s="23"/>
      <c r="AO10" s="23"/>
      <c r="AP10" s="23"/>
      <c r="AQ10" s="22"/>
      <c r="AR10" s="23"/>
      <c r="AS10" s="24"/>
      <c r="AT10" s="24"/>
      <c r="AU10" s="23"/>
      <c r="AV10" s="22"/>
      <c r="AW10" s="23"/>
      <c r="AX10" s="23"/>
      <c r="AY10" s="23"/>
      <c r="AZ10" s="23"/>
      <c r="BA10" s="22"/>
      <c r="BB10" s="23"/>
      <c r="BC10" s="24"/>
      <c r="BD10" s="24"/>
      <c r="BE10" s="23"/>
      <c r="BF10" s="22"/>
      <c r="BG10" s="23"/>
      <c r="BH10" s="23"/>
      <c r="BI10" s="23"/>
      <c r="BJ10" s="23"/>
      <c r="BK10" s="22"/>
      <c r="BL10" s="23"/>
      <c r="BM10" s="23"/>
      <c r="BN10" s="23"/>
      <c r="BO10" s="23"/>
      <c r="BP10" s="22"/>
      <c r="BQ10" s="23"/>
      <c r="BR10" s="23"/>
      <c r="BS10" s="23"/>
      <c r="BT10" s="23"/>
      <c r="BU10" s="22"/>
      <c r="BV10" s="23"/>
    </row>
    <row r="11" spans="5:74" ht="3.75" customHeight="1">
      <c r="K11" s="20"/>
      <c r="L11" s="20"/>
      <c r="M11" s="20"/>
      <c r="N11" s="20"/>
      <c r="O11" s="20"/>
      <c r="P11" s="20"/>
      <c r="Q11" s="21"/>
      <c r="R11" s="20"/>
      <c r="S11" s="20"/>
      <c r="T11" s="20"/>
      <c r="U11" s="20"/>
      <c r="V11" s="21"/>
      <c r="W11" s="20"/>
      <c r="X11" s="20"/>
      <c r="Y11" s="20"/>
      <c r="Z11" s="20"/>
      <c r="AA11" s="21"/>
      <c r="AB11" s="20"/>
      <c r="AC11" s="20"/>
      <c r="AD11" s="20"/>
      <c r="AE11" s="20"/>
      <c r="AF11" s="21"/>
      <c r="AG11" s="20"/>
      <c r="AH11" s="20"/>
      <c r="AI11" s="20"/>
      <c r="AJ11" s="20"/>
      <c r="AK11" s="21"/>
      <c r="AL11" s="20"/>
      <c r="AM11" s="20"/>
      <c r="AN11" s="20"/>
      <c r="AO11" s="20"/>
      <c r="AP11" s="20"/>
      <c r="AQ11" s="20"/>
      <c r="AR11" s="20"/>
      <c r="AS11" s="20"/>
      <c r="AT11" s="20"/>
      <c r="AU11" s="21"/>
      <c r="AV11" s="20"/>
      <c r="AW11" s="20"/>
      <c r="AX11" s="20"/>
      <c r="AY11" s="20"/>
      <c r="AZ11" s="21"/>
      <c r="BA11" s="20"/>
      <c r="BB11" s="20"/>
      <c r="BC11" s="20"/>
      <c r="BD11" s="20"/>
      <c r="BE11" s="21"/>
      <c r="BF11" s="20"/>
      <c r="BG11" s="20"/>
      <c r="BH11" s="20"/>
      <c r="BI11" s="20"/>
      <c r="BJ11" s="21"/>
      <c r="BK11" s="20"/>
      <c r="BL11" s="20"/>
      <c r="BM11" s="20"/>
      <c r="BN11" s="20"/>
      <c r="BO11" s="21"/>
      <c r="BP11" s="20"/>
      <c r="BQ11" s="20"/>
      <c r="BR11" s="20"/>
      <c r="BS11" s="20"/>
      <c r="BT11" s="21"/>
      <c r="BU11" s="20"/>
      <c r="BV11" s="20"/>
    </row>
    <row r="12" spans="5:74">
      <c r="M12" s="22"/>
      <c r="N12" s="23"/>
      <c r="O12" s="23"/>
      <c r="P12" s="23"/>
      <c r="Q12" s="23"/>
      <c r="R12" s="22"/>
      <c r="S12" s="23"/>
      <c r="T12" s="23"/>
      <c r="U12" s="23"/>
      <c r="V12" s="23"/>
      <c r="W12" s="22"/>
      <c r="X12" s="23"/>
      <c r="Y12" s="24"/>
      <c r="Z12" s="24"/>
      <c r="AA12" s="23"/>
      <c r="AB12" s="22"/>
      <c r="AC12" s="23"/>
      <c r="AD12" s="23"/>
      <c r="AE12" s="23"/>
      <c r="AF12" s="23"/>
      <c r="AG12" s="22"/>
      <c r="AH12" s="23"/>
      <c r="AI12" s="24"/>
      <c r="AJ12" s="24"/>
      <c r="AK12" s="23"/>
      <c r="AL12" s="22"/>
      <c r="AM12" s="23"/>
      <c r="AN12" s="23"/>
      <c r="AO12" s="23"/>
      <c r="AP12" s="23"/>
      <c r="AQ12" s="22"/>
      <c r="AR12" s="23"/>
      <c r="AS12" s="24"/>
      <c r="AT12" s="24"/>
      <c r="AU12" s="23"/>
      <c r="AV12" s="22"/>
      <c r="AW12" s="23"/>
      <c r="AX12" s="23"/>
      <c r="AY12" s="23"/>
      <c r="AZ12" s="23"/>
      <c r="BA12" s="22"/>
      <c r="BB12" s="23"/>
      <c r="BC12" s="24"/>
      <c r="BD12" s="24"/>
      <c r="BE12" s="23"/>
      <c r="BF12" s="22"/>
      <c r="BG12" s="23"/>
      <c r="BH12" s="23"/>
      <c r="BI12" s="23"/>
      <c r="BJ12" s="23"/>
      <c r="BK12" s="22"/>
      <c r="BL12" s="23"/>
      <c r="BM12" s="23"/>
      <c r="BN12" s="23"/>
      <c r="BO12" s="23"/>
      <c r="BP12" s="22"/>
      <c r="BQ12" s="23"/>
      <c r="BR12" s="24"/>
      <c r="BS12" s="24"/>
      <c r="BT12" s="23"/>
      <c r="BU12" s="22"/>
      <c r="BV12" s="23"/>
    </row>
    <row r="13" spans="5:74" ht="3.75" customHeight="1">
      <c r="K13" s="20"/>
      <c r="L13" s="20"/>
      <c r="M13" s="20"/>
      <c r="N13" s="20"/>
      <c r="O13" s="20"/>
      <c r="P13" s="20"/>
      <c r="Q13" s="21"/>
      <c r="R13" s="20"/>
      <c r="S13" s="20"/>
      <c r="T13" s="20"/>
      <c r="U13" s="20"/>
      <c r="V13" s="21"/>
      <c r="W13" s="20"/>
      <c r="X13" s="20"/>
      <c r="Y13" s="20"/>
      <c r="Z13" s="20"/>
      <c r="AA13" s="21"/>
      <c r="AB13" s="20"/>
      <c r="AC13" s="20"/>
      <c r="AD13" s="20"/>
      <c r="AE13" s="20"/>
      <c r="AF13" s="21"/>
      <c r="AG13" s="20"/>
      <c r="AH13" s="20"/>
      <c r="AI13" s="20"/>
      <c r="AJ13" s="20"/>
      <c r="AK13" s="21"/>
      <c r="AL13" s="20"/>
      <c r="AM13" s="20"/>
      <c r="AN13" s="20"/>
      <c r="AO13" s="20"/>
      <c r="AP13" s="20"/>
      <c r="AQ13" s="20"/>
      <c r="AR13" s="20"/>
      <c r="AS13" s="20"/>
      <c r="AT13" s="20"/>
      <c r="AU13" s="21"/>
      <c r="AV13" s="20"/>
      <c r="AW13" s="20"/>
      <c r="AX13" s="20"/>
      <c r="AY13" s="20"/>
      <c r="AZ13" s="21"/>
      <c r="BA13" s="20"/>
      <c r="BB13" s="20"/>
      <c r="BC13" s="20"/>
      <c r="BD13" s="20"/>
      <c r="BE13" s="21"/>
      <c r="BF13" s="20"/>
      <c r="BG13" s="20"/>
      <c r="BH13" s="20"/>
      <c r="BI13" s="20"/>
      <c r="BJ13" s="21"/>
      <c r="BK13" s="20"/>
      <c r="BL13" s="20"/>
      <c r="BM13" s="20"/>
      <c r="BN13" s="20"/>
      <c r="BO13" s="21"/>
      <c r="BP13" s="20"/>
      <c r="BQ13" s="20"/>
      <c r="BR13" s="20"/>
      <c r="BS13" s="20"/>
      <c r="BT13" s="21"/>
      <c r="BU13" s="20"/>
      <c r="BV13" s="20"/>
    </row>
    <row r="14" spans="5:74">
      <c r="M14" s="22"/>
      <c r="N14" s="23"/>
      <c r="O14" s="23"/>
      <c r="P14" s="23"/>
      <c r="Q14" s="23"/>
      <c r="R14" s="22"/>
      <c r="S14" s="23"/>
      <c r="T14" s="23"/>
      <c r="U14" s="23"/>
      <c r="V14" s="23"/>
      <c r="W14" s="22"/>
      <c r="X14" s="23"/>
      <c r="Y14" s="24"/>
      <c r="Z14" s="24"/>
      <c r="AA14" s="23"/>
      <c r="AB14" s="22"/>
      <c r="AC14" s="23"/>
      <c r="AD14" s="23"/>
      <c r="AE14" s="23"/>
      <c r="AF14" s="23"/>
      <c r="AG14" s="22"/>
      <c r="AH14" s="23"/>
      <c r="AI14" s="24"/>
      <c r="AJ14" s="24"/>
      <c r="AK14" s="23"/>
      <c r="AL14" s="22"/>
      <c r="AM14" s="23"/>
      <c r="AN14" s="23"/>
      <c r="AO14" s="23"/>
      <c r="AP14" s="23"/>
      <c r="AQ14" s="22"/>
      <c r="AR14" s="23"/>
      <c r="AS14" s="24"/>
      <c r="AT14" s="24"/>
      <c r="AU14" s="23"/>
      <c r="AV14" s="22"/>
      <c r="AW14" s="23"/>
      <c r="AX14" s="23"/>
      <c r="AY14" s="23"/>
      <c r="AZ14" s="23"/>
      <c r="BA14" s="22"/>
      <c r="BB14" s="23"/>
      <c r="BC14" s="24"/>
      <c r="BD14" s="24"/>
      <c r="BE14" s="23"/>
      <c r="BF14" s="22"/>
      <c r="BG14" s="23"/>
      <c r="BH14" s="23"/>
      <c r="BI14" s="23"/>
      <c r="BJ14" s="23"/>
      <c r="BK14" s="22"/>
      <c r="BL14" s="23"/>
      <c r="BM14" s="23"/>
      <c r="BN14" s="23"/>
      <c r="BO14" s="23"/>
      <c r="BP14" s="22"/>
      <c r="BQ14" s="23"/>
      <c r="BR14" s="23"/>
      <c r="BS14" s="23"/>
      <c r="BT14" s="23"/>
      <c r="BU14" s="22"/>
      <c r="BV14" s="23"/>
    </row>
    <row r="15" spans="5:74" ht="3.75" customHeight="1">
      <c r="K15" s="20"/>
      <c r="L15" s="20"/>
      <c r="M15" s="20"/>
      <c r="N15" s="20"/>
      <c r="O15" s="20"/>
      <c r="P15" s="20"/>
      <c r="Q15" s="21"/>
      <c r="R15" s="20"/>
      <c r="S15" s="20"/>
      <c r="T15" s="20"/>
      <c r="U15" s="20"/>
      <c r="V15" s="21"/>
      <c r="W15" s="20"/>
      <c r="X15" s="20"/>
      <c r="Y15" s="20"/>
      <c r="Z15" s="20"/>
      <c r="AA15" s="21"/>
      <c r="AB15" s="20"/>
      <c r="AC15" s="20"/>
      <c r="AD15" s="20"/>
      <c r="AE15" s="20"/>
      <c r="AF15" s="21"/>
      <c r="AG15" s="20"/>
      <c r="AH15" s="20"/>
      <c r="AI15" s="20"/>
      <c r="AJ15" s="20"/>
      <c r="AK15" s="21"/>
      <c r="AL15" s="20"/>
      <c r="AM15" s="20"/>
      <c r="AN15" s="20"/>
      <c r="AO15" s="20"/>
      <c r="AP15" s="20"/>
      <c r="AQ15" s="20"/>
      <c r="AR15" s="20"/>
      <c r="AS15" s="20"/>
      <c r="AT15" s="20"/>
      <c r="AU15" s="21"/>
      <c r="AV15" s="20"/>
      <c r="AW15" s="20"/>
      <c r="AX15" s="20"/>
      <c r="AY15" s="20"/>
      <c r="AZ15" s="21"/>
      <c r="BA15" s="20"/>
      <c r="BB15" s="20"/>
      <c r="BC15" s="20"/>
      <c r="BD15" s="20"/>
      <c r="BE15" s="21"/>
      <c r="BF15" s="20"/>
      <c r="BG15" s="20"/>
      <c r="BH15" s="20"/>
      <c r="BI15" s="20"/>
      <c r="BJ15" s="21"/>
      <c r="BK15" s="20"/>
      <c r="BL15" s="20"/>
      <c r="BM15" s="20"/>
      <c r="BN15" s="20"/>
      <c r="BO15" s="21"/>
      <c r="BP15" s="20"/>
      <c r="BQ15" s="20"/>
      <c r="BR15" s="20"/>
      <c r="BS15" s="20"/>
      <c r="BT15" s="21"/>
      <c r="BU15" s="20"/>
      <c r="BV15" s="20"/>
    </row>
    <row r="16" spans="5:74">
      <c r="M16" s="22"/>
      <c r="N16" s="23"/>
      <c r="O16" s="23"/>
      <c r="P16" s="23"/>
      <c r="Q16" s="23"/>
      <c r="R16" s="22"/>
      <c r="S16" s="23"/>
      <c r="T16" s="23"/>
      <c r="U16" s="23"/>
      <c r="V16" s="23"/>
      <c r="W16" s="22"/>
      <c r="X16" s="23"/>
      <c r="Y16" s="24"/>
      <c r="Z16" s="24"/>
      <c r="AA16" s="23"/>
      <c r="AB16" s="22"/>
      <c r="AC16" s="23"/>
      <c r="AD16" s="23"/>
      <c r="AE16" s="23"/>
      <c r="AF16" s="23"/>
      <c r="AG16" s="22"/>
      <c r="AH16" s="23"/>
      <c r="AI16" s="24"/>
      <c r="AJ16" s="24"/>
      <c r="AK16" s="23"/>
      <c r="AL16" s="22"/>
      <c r="AM16" s="23"/>
      <c r="AN16" s="23"/>
      <c r="AO16" s="23"/>
      <c r="AP16" s="23"/>
      <c r="AQ16" s="22"/>
      <c r="AR16" s="23"/>
      <c r="AS16" s="24"/>
      <c r="AT16" s="24"/>
      <c r="AU16" s="23"/>
      <c r="AV16" s="22"/>
      <c r="AW16" s="23"/>
      <c r="AX16" s="23"/>
      <c r="AY16" s="23"/>
      <c r="AZ16" s="23"/>
      <c r="BA16" s="22"/>
      <c r="BB16" s="23"/>
      <c r="BC16" s="24"/>
      <c r="BD16" s="24"/>
      <c r="BE16" s="23"/>
      <c r="BF16" s="22"/>
      <c r="BG16" s="23"/>
      <c r="BH16" s="23"/>
      <c r="BI16" s="23"/>
      <c r="BJ16" s="23"/>
      <c r="BK16" s="22"/>
      <c r="BL16" s="23"/>
      <c r="BM16" s="23"/>
      <c r="BN16" s="23"/>
      <c r="BO16" s="23"/>
      <c r="BP16" s="22"/>
      <c r="BQ16" s="23"/>
      <c r="BR16" s="24"/>
      <c r="BS16" s="24"/>
      <c r="BT16" s="23"/>
      <c r="BU16" s="22"/>
      <c r="BV16" s="23"/>
    </row>
    <row r="17" spans="3:74" ht="3.75" customHeight="1">
      <c r="K17" s="20"/>
      <c r="L17" s="20"/>
      <c r="M17" s="20"/>
      <c r="N17" s="20"/>
      <c r="O17" s="20"/>
      <c r="P17" s="20"/>
      <c r="Q17" s="21"/>
      <c r="R17" s="20"/>
      <c r="S17" s="20"/>
      <c r="T17" s="20"/>
      <c r="U17" s="20"/>
      <c r="V17" s="21"/>
      <c r="W17" s="20"/>
      <c r="X17" s="20"/>
      <c r="Y17" s="20"/>
      <c r="Z17" s="20"/>
      <c r="AA17" s="21"/>
      <c r="AB17" s="20"/>
      <c r="AC17" s="20"/>
      <c r="AD17" s="20"/>
      <c r="AE17" s="20"/>
      <c r="AF17" s="21"/>
      <c r="AG17" s="20"/>
      <c r="AH17" s="20"/>
      <c r="AI17" s="20"/>
      <c r="AJ17" s="20"/>
      <c r="AK17" s="21"/>
      <c r="AL17" s="20"/>
      <c r="AM17" s="20"/>
      <c r="AN17" s="20"/>
      <c r="AO17" s="20"/>
      <c r="AP17" s="21"/>
      <c r="AQ17" s="20"/>
      <c r="AR17" s="20"/>
      <c r="AS17" s="20"/>
      <c r="AT17" s="20"/>
      <c r="AU17" s="21"/>
      <c r="AV17" s="20"/>
      <c r="AW17" s="20"/>
      <c r="AX17" s="20"/>
      <c r="AY17" s="20"/>
      <c r="AZ17" s="21"/>
      <c r="BA17" s="20"/>
      <c r="BB17" s="20"/>
      <c r="BC17" s="20"/>
      <c r="BD17" s="20"/>
      <c r="BE17" s="21"/>
      <c r="BF17" s="20"/>
      <c r="BG17" s="20"/>
      <c r="BH17" s="20"/>
      <c r="BI17" s="20"/>
      <c r="BJ17" s="21"/>
      <c r="BK17" s="20"/>
      <c r="BL17" s="20"/>
      <c r="BM17" s="20"/>
      <c r="BN17" s="20"/>
      <c r="BO17" s="21"/>
      <c r="BP17" s="20"/>
      <c r="BQ17" s="20"/>
      <c r="BR17" s="20"/>
      <c r="BS17" s="20"/>
      <c r="BT17" s="21"/>
      <c r="BU17" s="20"/>
      <c r="BV17" s="20"/>
    </row>
    <row r="18" spans="3:74">
      <c r="M18" s="22"/>
      <c r="N18" s="23"/>
      <c r="O18" s="23"/>
      <c r="P18" s="23"/>
      <c r="Q18" s="23"/>
      <c r="R18" s="22"/>
      <c r="S18" s="23"/>
      <c r="T18" s="23"/>
      <c r="U18" s="23"/>
      <c r="V18" s="23"/>
      <c r="W18" s="22"/>
      <c r="X18" s="23"/>
      <c r="Y18" s="23"/>
      <c r="Z18" s="23"/>
      <c r="AA18" s="23"/>
      <c r="AB18" s="22"/>
      <c r="AC18" s="23"/>
      <c r="AD18" s="23"/>
      <c r="AE18" s="23"/>
      <c r="AF18" s="23"/>
      <c r="AG18" s="22"/>
      <c r="AH18" s="23"/>
      <c r="AI18" s="23"/>
      <c r="AJ18" s="23"/>
      <c r="AK18" s="23"/>
      <c r="AL18" s="22"/>
      <c r="AM18" s="23"/>
      <c r="AN18" s="23"/>
      <c r="AO18" s="23"/>
      <c r="AP18" s="23"/>
      <c r="AQ18" s="22"/>
      <c r="AR18" s="23"/>
      <c r="AS18" s="23"/>
      <c r="AT18" s="23"/>
      <c r="AU18" s="23"/>
      <c r="AV18" s="22"/>
      <c r="AW18" s="23"/>
      <c r="AX18" s="23"/>
      <c r="AY18" s="23"/>
      <c r="AZ18" s="23"/>
      <c r="BA18" s="22"/>
      <c r="BB18" s="23"/>
      <c r="BC18" s="23"/>
      <c r="BD18" s="23"/>
      <c r="BE18" s="23"/>
      <c r="BF18" s="22"/>
      <c r="BG18" s="23"/>
      <c r="BH18" s="23"/>
      <c r="BI18" s="23"/>
      <c r="BJ18" s="23"/>
      <c r="BK18" s="22"/>
      <c r="BL18" s="23"/>
      <c r="BM18" s="23"/>
      <c r="BN18" s="23"/>
      <c r="BO18" s="23"/>
      <c r="BP18" s="22"/>
      <c r="BQ18" s="23"/>
      <c r="BR18" s="23"/>
      <c r="BS18" s="23"/>
      <c r="BT18" s="23"/>
      <c r="BU18" s="22"/>
      <c r="BV18" s="23"/>
    </row>
    <row r="19" spans="3:74" ht="15.75" thickBot="1"/>
    <row r="20" spans="3:74" ht="18.75" thickBot="1">
      <c r="Q20" s="49" t="str">
        <f>bdd!$AB$4&amp;" "&amp;CONCATENATE(bdd!C20,bdd!D20,bdd!E20,bdd!F20,bdd!G20,bdd!H20,bdd!I20,bdd!J20,bdd!K20,bdd!L20,bdd!M20,bdd!N20,bdd!O20,bdd!P20,bdd!Q20,bdd!R20,bdd!S20,bdd!T20,bdd!U20,bdd!V20,bdd!W20)</f>
        <v>Do maj</v>
      </c>
      <c r="R20" s="50"/>
      <c r="S20" s="50"/>
      <c r="T20" s="50"/>
      <c r="U20" s="50"/>
      <c r="V20" s="51"/>
    </row>
    <row r="21" spans="3:74" ht="17.25" customHeight="1" thickBot="1">
      <c r="AB21" s="43"/>
      <c r="AC21" s="44"/>
      <c r="AD21" s="44"/>
      <c r="AE21" s="47" t="s">
        <v>24</v>
      </c>
      <c r="AF21" s="45"/>
      <c r="AG21" s="45"/>
      <c r="AH21" s="45"/>
      <c r="AI21" s="45"/>
      <c r="AJ21" s="46"/>
      <c r="AL21" s="43"/>
      <c r="AM21" s="44"/>
      <c r="AN21" s="44"/>
      <c r="AO21" s="47" t="s">
        <v>25</v>
      </c>
      <c r="AP21" s="47"/>
      <c r="AQ21" s="47"/>
      <c r="AR21" s="47"/>
      <c r="AS21" s="47"/>
      <c r="AT21" s="48"/>
    </row>
    <row r="22" spans="3:74" ht="17.25" customHeight="1" thickBot="1">
      <c r="C22" s="34"/>
      <c r="D22" s="34"/>
      <c r="E22" s="34"/>
      <c r="F22" s="34"/>
      <c r="G22" s="34"/>
      <c r="AB22" s="43"/>
      <c r="AC22" s="44"/>
      <c r="AD22" s="44"/>
      <c r="AE22" s="52">
        <v>2</v>
      </c>
      <c r="AF22" s="45"/>
      <c r="AG22" s="45"/>
      <c r="AH22" s="45"/>
      <c r="AI22" s="45"/>
      <c r="AJ22" s="46"/>
      <c r="AL22" s="43"/>
      <c r="AM22" s="44"/>
      <c r="AN22" s="44"/>
      <c r="AO22" s="47" t="s">
        <v>45</v>
      </c>
      <c r="AP22" s="45"/>
      <c r="AQ22" s="45"/>
      <c r="AR22" s="45"/>
      <c r="AS22" s="45"/>
      <c r="AT22" s="46"/>
    </row>
    <row r="23" spans="3:74" ht="17.25" customHeight="1" thickBot="1">
      <c r="D23" s="35" t="s">
        <v>32</v>
      </c>
      <c r="E23" s="26">
        <v>1</v>
      </c>
      <c r="F23" s="27">
        <v>1</v>
      </c>
      <c r="G23" s="28" t="str">
        <f t="shared" ref="G23:G35" si="0">INDEX($D$23:$D$48,F23,1)</f>
        <v>mi</v>
      </c>
      <c r="I23" t="b">
        <f>IF(ISERROR(MATCH(grat!G23,bdd!$B$22:$W$22,0)),FALSE,TRUE)</f>
        <v>1</v>
      </c>
      <c r="J23">
        <f>IF(I23=TRUE,afficheCache("Ellipse 1",TRUE),afficheCache("Ellipse 1",FALSE))</f>
        <v>0</v>
      </c>
      <c r="AB23" s="43"/>
      <c r="AC23" s="44"/>
      <c r="AD23" s="44"/>
      <c r="AE23" s="47" t="s">
        <v>1</v>
      </c>
      <c r="AF23" s="45"/>
      <c r="AG23" s="45"/>
      <c r="AH23" s="45"/>
      <c r="AI23" s="45"/>
      <c r="AJ23" s="46"/>
      <c r="AL23" s="43"/>
      <c r="AM23" s="44"/>
      <c r="AN23" s="44"/>
      <c r="AO23" s="47" t="s">
        <v>26</v>
      </c>
      <c r="AP23" s="45"/>
      <c r="AQ23" s="45"/>
      <c r="AR23" s="45"/>
      <c r="AS23" s="45"/>
      <c r="AT23" s="46"/>
    </row>
    <row r="24" spans="3:74" ht="17.25" customHeight="1" thickBot="1">
      <c r="D24" s="36" t="s">
        <v>33</v>
      </c>
      <c r="E24" s="29">
        <v>2</v>
      </c>
      <c r="F24" s="17">
        <f>F23+1</f>
        <v>2</v>
      </c>
      <c r="G24" s="30" t="str">
        <f t="shared" si="0"/>
        <v>fa</v>
      </c>
      <c r="I24" t="b">
        <f>IF(ISERROR(MATCH(grat!G24,bdd!$B$22:$W$22,0)),FALSE,TRUE)</f>
        <v>0</v>
      </c>
      <c r="J24">
        <f>IF(I24=TRUE,afficheCache("Ellipse 2",TRUE),afficheCache("Ellipse 2",FALSE))</f>
        <v>0</v>
      </c>
      <c r="AB24" s="43"/>
      <c r="AC24" s="44"/>
      <c r="AD24" s="44"/>
      <c r="AE24" s="47" t="s">
        <v>2</v>
      </c>
      <c r="AF24" s="45"/>
      <c r="AG24" s="45"/>
      <c r="AH24" s="45"/>
      <c r="AI24" s="45"/>
      <c r="AJ24" s="46"/>
      <c r="AL24" s="43"/>
      <c r="AM24" s="44"/>
      <c r="AN24" s="44"/>
      <c r="AO24" s="47" t="s">
        <v>27</v>
      </c>
      <c r="AP24" s="45"/>
      <c r="AQ24" s="45"/>
      <c r="AR24" s="45"/>
      <c r="AS24" s="45"/>
      <c r="AT24" s="46"/>
    </row>
    <row r="25" spans="3:74" ht="17.25" customHeight="1" thickBot="1">
      <c r="D25" s="36" t="s">
        <v>36</v>
      </c>
      <c r="E25" s="29">
        <v>3</v>
      </c>
      <c r="F25" s="17">
        <f t="shared" ref="F25:F35" si="1">F24+1</f>
        <v>3</v>
      </c>
      <c r="G25" s="30" t="str">
        <f t="shared" si="0"/>
        <v>fa#</v>
      </c>
      <c r="I25" t="b">
        <f>IF(ISERROR(MATCH(grat!G25,bdd!$B$22:$W$22,0)),FALSE,TRUE)</f>
        <v>0</v>
      </c>
      <c r="J25">
        <f>IF(I25=TRUE,afficheCache("Ellipse 3",TRUE),afficheCache("Ellipse 3",FALSE))</f>
        <v>0</v>
      </c>
      <c r="AB25" s="43"/>
      <c r="AC25" s="44"/>
      <c r="AD25" s="44"/>
      <c r="AE25" s="47" t="s">
        <v>21</v>
      </c>
      <c r="AF25" s="45"/>
      <c r="AG25" s="45"/>
      <c r="AH25" s="45"/>
      <c r="AI25" s="45"/>
      <c r="AJ25" s="46"/>
      <c r="AL25" s="43"/>
      <c r="AM25" s="44"/>
      <c r="AN25" s="44"/>
      <c r="AO25" s="47" t="s">
        <v>28</v>
      </c>
      <c r="AP25" s="45"/>
      <c r="AQ25" s="45"/>
      <c r="AR25" s="45"/>
      <c r="AS25" s="45"/>
      <c r="AT25" s="46"/>
    </row>
    <row r="26" spans="3:74" ht="17.25" customHeight="1" thickBot="1">
      <c r="D26" s="36" t="s">
        <v>34</v>
      </c>
      <c r="E26" s="29">
        <v>4</v>
      </c>
      <c r="F26" s="17">
        <f t="shared" si="1"/>
        <v>4</v>
      </c>
      <c r="G26" s="30" t="str">
        <f t="shared" si="0"/>
        <v>sol</v>
      </c>
      <c r="I26" t="b">
        <f>IF(ISERROR(MATCH(grat!G26,bdd!$B$22:$W$22,0)),FALSE,TRUE)</f>
        <v>1</v>
      </c>
      <c r="J26">
        <f>IF(I26=TRUE,afficheCache("Ellipse 4",TRUE),afficheCache("Ellipse 4",FALSE))</f>
        <v>0</v>
      </c>
      <c r="AB26" s="43"/>
      <c r="AC26" s="44"/>
      <c r="AD26" s="44"/>
      <c r="AE26" s="47" t="s">
        <v>22</v>
      </c>
      <c r="AF26" s="45"/>
      <c r="AG26" s="45"/>
      <c r="AH26" s="45"/>
      <c r="AI26" s="45"/>
      <c r="AJ26" s="46"/>
      <c r="AL26" s="43"/>
      <c r="AM26" s="44"/>
      <c r="AN26" s="44"/>
      <c r="AO26" s="47" t="s">
        <v>29</v>
      </c>
      <c r="AP26" s="45"/>
      <c r="AQ26" s="45"/>
      <c r="AR26" s="45"/>
      <c r="AS26" s="45"/>
      <c r="AT26" s="46"/>
    </row>
    <row r="27" spans="3:74" ht="17.25" customHeight="1" thickBot="1">
      <c r="D27" s="36" t="s">
        <v>37</v>
      </c>
      <c r="E27" s="29">
        <v>5</v>
      </c>
      <c r="F27" s="17">
        <f t="shared" si="1"/>
        <v>5</v>
      </c>
      <c r="G27" s="30" t="str">
        <f t="shared" si="0"/>
        <v>sol#</v>
      </c>
      <c r="I27" t="b">
        <f>IF(ISERROR(MATCH(grat!G27,bdd!$B$22:$W$22,0)),FALSE,TRUE)</f>
        <v>0</v>
      </c>
      <c r="J27">
        <f>IF(I27=TRUE,afficheCache("Ellipse 5",TRUE),afficheCache("Ellipse 5",FALSE))</f>
        <v>0</v>
      </c>
      <c r="AB27" s="43"/>
      <c r="AC27" s="44"/>
      <c r="AD27" s="44"/>
      <c r="AE27" s="47">
        <v>5</v>
      </c>
      <c r="AF27" s="45"/>
      <c r="AG27" s="45"/>
      <c r="AH27" s="45"/>
      <c r="AI27" s="45"/>
      <c r="AJ27" s="46"/>
      <c r="AL27" s="43"/>
      <c r="AM27" s="44"/>
      <c r="AN27" s="44"/>
      <c r="AO27" s="47" t="s">
        <v>46</v>
      </c>
      <c r="AP27" s="45"/>
      <c r="AQ27" s="45"/>
      <c r="AR27" s="45"/>
      <c r="AS27" s="45"/>
      <c r="AT27" s="46"/>
    </row>
    <row r="28" spans="3:74" ht="17.25" customHeight="1" thickBot="1">
      <c r="D28" s="36" t="s">
        <v>35</v>
      </c>
      <c r="E28" s="29">
        <v>6</v>
      </c>
      <c r="F28" s="17">
        <f t="shared" si="1"/>
        <v>6</v>
      </c>
      <c r="G28" s="30" t="str">
        <f t="shared" si="0"/>
        <v>la</v>
      </c>
      <c r="I28" t="b">
        <f>IF(ISERROR(MATCH(grat!G28,bdd!$B$22:$W$22,0)),FALSE,TRUE)</f>
        <v>0</v>
      </c>
      <c r="J28">
        <f>IF(I28=TRUE,afficheCache("Ellipse 6",TRUE),afficheCache("Ellipse 6",FALSE))</f>
        <v>0</v>
      </c>
      <c r="AB28" s="43"/>
      <c r="AC28" s="44"/>
      <c r="AD28" s="44"/>
      <c r="AE28" s="47" t="s">
        <v>23</v>
      </c>
      <c r="AF28" s="45"/>
      <c r="AG28" s="45"/>
      <c r="AH28" s="45"/>
      <c r="AI28" s="45"/>
      <c r="AJ28" s="46"/>
      <c r="AL28" s="43"/>
      <c r="AM28" s="44"/>
      <c r="AN28" s="44"/>
      <c r="AO28" s="47" t="s">
        <v>47</v>
      </c>
      <c r="AP28" s="45"/>
      <c r="AQ28" s="45"/>
      <c r="AR28" s="45"/>
      <c r="AS28" s="45"/>
      <c r="AT28" s="46"/>
    </row>
    <row r="29" spans="3:74" ht="17.25" customHeight="1" thickBot="1">
      <c r="D29" s="36" t="s">
        <v>38</v>
      </c>
      <c r="E29" s="29">
        <v>7</v>
      </c>
      <c r="F29" s="17">
        <f t="shared" si="1"/>
        <v>7</v>
      </c>
      <c r="G29" s="30" t="str">
        <f t="shared" si="0"/>
        <v>la#</v>
      </c>
      <c r="I29" t="b">
        <f>IF(ISERROR(MATCH(grat!G29,bdd!$B$22:$W$22,0)),FALSE,TRUE)</f>
        <v>0</v>
      </c>
      <c r="J29">
        <f>IF(I29=TRUE,afficheCache("Ellipse 7",TRUE),afficheCache("Ellipse 7",FALSE))</f>
        <v>0</v>
      </c>
      <c r="AB29" s="43"/>
      <c r="AC29" s="44"/>
      <c r="AD29" s="44"/>
      <c r="AE29" s="47" t="s">
        <v>48</v>
      </c>
      <c r="AF29" s="45"/>
      <c r="AG29" s="45"/>
      <c r="AH29" s="45"/>
      <c r="AI29" s="45"/>
      <c r="AJ29" s="46"/>
      <c r="AL29" s="43"/>
      <c r="AM29" s="44"/>
      <c r="AN29" s="44"/>
      <c r="AO29" s="47" t="s">
        <v>31</v>
      </c>
      <c r="AP29" s="45"/>
      <c r="AQ29" s="45"/>
      <c r="AR29" s="45"/>
      <c r="AS29" s="45"/>
      <c r="AT29" s="46"/>
    </row>
    <row r="30" spans="3:74" ht="17.25" customHeight="1" thickBot="1">
      <c r="D30" s="36" t="s">
        <v>39</v>
      </c>
      <c r="E30" s="29">
        <v>8</v>
      </c>
      <c r="F30" s="17">
        <f t="shared" si="1"/>
        <v>8</v>
      </c>
      <c r="G30" s="30" t="str">
        <f t="shared" si="0"/>
        <v>si</v>
      </c>
      <c r="I30" t="b">
        <f>IF(ISERROR(MATCH(grat!G30,bdd!$B$22:$W$22,0)),FALSE,TRUE)</f>
        <v>0</v>
      </c>
      <c r="J30">
        <f>IF(I30=TRUE,afficheCache("Ellipse 8",TRUE),afficheCache("Ellipse 8",FALSE))</f>
        <v>0</v>
      </c>
      <c r="AB30" s="43"/>
      <c r="AC30" s="44"/>
      <c r="AD30" s="44"/>
      <c r="AE30" s="47">
        <v>7</v>
      </c>
      <c r="AF30" s="45"/>
      <c r="AG30" s="45"/>
      <c r="AH30" s="45"/>
      <c r="AI30" s="45"/>
      <c r="AJ30" s="46"/>
    </row>
    <row r="31" spans="3:74" ht="17.25" customHeight="1" thickBot="1">
      <c r="D31" s="36" t="s">
        <v>40</v>
      </c>
      <c r="E31" s="29">
        <v>9</v>
      </c>
      <c r="F31" s="17">
        <f t="shared" si="1"/>
        <v>9</v>
      </c>
      <c r="G31" s="30" t="str">
        <f t="shared" si="0"/>
        <v>do</v>
      </c>
      <c r="I31" t="b">
        <f>IF(ISERROR(MATCH(grat!G31,bdd!$B$22:$W$22,0)),FALSE,TRUE)</f>
        <v>1</v>
      </c>
      <c r="J31">
        <f>IF(I31=TRUE,afficheCache("Ellipse 9",TRUE),afficheCache("Ellipse 9",FALSE))</f>
        <v>0</v>
      </c>
      <c r="AB31" s="43"/>
      <c r="AC31" s="44"/>
      <c r="AD31" s="44"/>
      <c r="AE31" s="47" t="s">
        <v>4</v>
      </c>
      <c r="AF31" s="45"/>
      <c r="AG31" s="45"/>
      <c r="AH31" s="45"/>
      <c r="AI31" s="45"/>
      <c r="AJ31" s="46"/>
    </row>
    <row r="32" spans="3:74" ht="17.25" customHeight="1">
      <c r="D32" s="36" t="s">
        <v>41</v>
      </c>
      <c r="E32" s="29">
        <v>10</v>
      </c>
      <c r="F32" s="17">
        <f t="shared" si="1"/>
        <v>10</v>
      </c>
      <c r="G32" s="30" t="str">
        <f t="shared" si="0"/>
        <v>do#</v>
      </c>
      <c r="I32" t="b">
        <f>IF(ISERROR(MATCH(grat!G32,bdd!$B$22:$W$22,0)),FALSE,TRUE)</f>
        <v>0</v>
      </c>
      <c r="J32">
        <f>IF(I32=TRUE,afficheCache("Ellipse 10",TRUE),afficheCache("Ellipse 10",FALSE))</f>
        <v>0</v>
      </c>
    </row>
    <row r="33" spans="4:10" ht="17.25" customHeight="1">
      <c r="D33" s="36" t="s">
        <v>42</v>
      </c>
      <c r="E33" s="29">
        <v>11</v>
      </c>
      <c r="F33" s="17">
        <f t="shared" si="1"/>
        <v>11</v>
      </c>
      <c r="G33" s="30" t="str">
        <f t="shared" si="0"/>
        <v>re</v>
      </c>
      <c r="I33" t="b">
        <f>IF(ISERROR(MATCH(grat!G33,bdd!$B$22:$W$22,0)),FALSE,TRUE)</f>
        <v>0</v>
      </c>
      <c r="J33">
        <f>IF(I33=TRUE,afficheCache("Ellipse 11",TRUE),afficheCache("Ellipse 11",FALSE))</f>
        <v>0</v>
      </c>
    </row>
    <row r="34" spans="4:10" ht="17.25" customHeight="1">
      <c r="D34" s="36" t="s">
        <v>43</v>
      </c>
      <c r="E34" s="29">
        <v>12</v>
      </c>
      <c r="F34" s="17">
        <f t="shared" si="1"/>
        <v>12</v>
      </c>
      <c r="G34" s="30" t="str">
        <f t="shared" si="0"/>
        <v>re#</v>
      </c>
      <c r="I34" t="b">
        <f>IF(ISERROR(MATCH(grat!G34,bdd!$B$22:$W$22,0)),FALSE,TRUE)</f>
        <v>0</v>
      </c>
      <c r="J34">
        <f>IF(I34=TRUE,afficheCache("Ellipse 12",TRUE),afficheCache("Ellipse 12",FALSE))</f>
        <v>0</v>
      </c>
    </row>
    <row r="35" spans="4:10" ht="17.25" customHeight="1" thickBot="1">
      <c r="D35" s="36" t="s">
        <v>32</v>
      </c>
      <c r="E35" s="31">
        <v>13</v>
      </c>
      <c r="F35" s="32">
        <f t="shared" si="1"/>
        <v>13</v>
      </c>
      <c r="G35" s="33" t="str">
        <f t="shared" si="0"/>
        <v>mi</v>
      </c>
      <c r="I35" t="b">
        <f>IF(ISERROR(MATCH(grat!G35,bdd!$B$22:$W$22,0)),FALSE,TRUE)</f>
        <v>1</v>
      </c>
      <c r="J35">
        <f>IF(I35=TRUE,afficheCache("Ellipse 13",TRUE),afficheCache("Ellipse 13",FALSE))</f>
        <v>0</v>
      </c>
    </row>
    <row r="36" spans="4:10" ht="17.25" customHeight="1">
      <c r="D36" s="36" t="s">
        <v>33</v>
      </c>
      <c r="E36" s="26">
        <v>14</v>
      </c>
      <c r="F36" s="27">
        <v>1</v>
      </c>
      <c r="G36" s="28" t="str">
        <f t="shared" ref="G36:G48" si="2">INDEX($D$28:$D$53,F36,1)</f>
        <v>la</v>
      </c>
      <c r="I36" t="b">
        <f>IF(ISERROR(MATCH(grat!G36,bdd!$B$22:$W$22,0)),FALSE,TRUE)</f>
        <v>0</v>
      </c>
      <c r="J36">
        <f>IF(I36=TRUE,afficheCache("Ellipse 14",TRUE),afficheCache("Ellipse 14",FALSE))</f>
        <v>0</v>
      </c>
    </row>
    <row r="37" spans="4:10" ht="17.25" customHeight="1">
      <c r="D37" s="36" t="s">
        <v>36</v>
      </c>
      <c r="E37" s="29">
        <v>15</v>
      </c>
      <c r="F37" s="17">
        <f>F36+1</f>
        <v>2</v>
      </c>
      <c r="G37" s="30" t="str">
        <f t="shared" si="2"/>
        <v>la#</v>
      </c>
      <c r="I37" t="b">
        <f>IF(ISERROR(MATCH(grat!G37,bdd!$B$22:$W$22,0)),FALSE,TRUE)</f>
        <v>0</v>
      </c>
      <c r="J37">
        <f>IF(I37=TRUE,afficheCache("Ellipse 15",TRUE),afficheCache("Ellipse 15",FALSE))</f>
        <v>0</v>
      </c>
    </row>
    <row r="38" spans="4:10" ht="17.25" customHeight="1">
      <c r="D38" s="36" t="s">
        <v>34</v>
      </c>
      <c r="E38" s="29">
        <v>16</v>
      </c>
      <c r="F38" s="17">
        <f t="shared" ref="F38:F48" si="3">F37+1</f>
        <v>3</v>
      </c>
      <c r="G38" s="30" t="str">
        <f t="shared" si="2"/>
        <v>si</v>
      </c>
      <c r="I38" t="b">
        <f>IF(ISERROR(MATCH(grat!G38,bdd!$B$22:$W$22,0)),FALSE,TRUE)</f>
        <v>0</v>
      </c>
      <c r="J38">
        <f>IF(I38=TRUE,afficheCache("Ellipse 16",TRUE),afficheCache("Ellipse 16",FALSE))</f>
        <v>0</v>
      </c>
    </row>
    <row r="39" spans="4:10" ht="17.25" customHeight="1">
      <c r="D39" s="36" t="s">
        <v>37</v>
      </c>
      <c r="E39" s="29">
        <v>17</v>
      </c>
      <c r="F39" s="17">
        <f t="shared" si="3"/>
        <v>4</v>
      </c>
      <c r="G39" s="30" t="str">
        <f t="shared" si="2"/>
        <v>do</v>
      </c>
      <c r="I39" t="b">
        <f>IF(ISERROR(MATCH(grat!G39,bdd!$B$22:$W$22,0)),FALSE,TRUE)</f>
        <v>1</v>
      </c>
      <c r="J39">
        <f>IF(I39=TRUE,afficheCache("Ellipse 17",TRUE),afficheCache("Ellipse 17",FALSE))</f>
        <v>0</v>
      </c>
    </row>
    <row r="40" spans="4:10" ht="17.25" customHeight="1">
      <c r="D40" s="36" t="s">
        <v>35</v>
      </c>
      <c r="E40" s="29">
        <v>18</v>
      </c>
      <c r="F40" s="17">
        <f t="shared" si="3"/>
        <v>5</v>
      </c>
      <c r="G40" s="30" t="str">
        <f t="shared" si="2"/>
        <v>do#</v>
      </c>
      <c r="I40" t="b">
        <f>IF(ISERROR(MATCH(grat!G40,bdd!$B$22:$W$22,0)),FALSE,TRUE)</f>
        <v>0</v>
      </c>
      <c r="J40">
        <f>IF(I40=TRUE,afficheCache("Ellipse 18",TRUE),afficheCache("Ellipse 18",FALSE))</f>
        <v>0</v>
      </c>
    </row>
    <row r="41" spans="4:10" ht="17.25" customHeight="1">
      <c r="D41" s="36" t="s">
        <v>38</v>
      </c>
      <c r="E41" s="29">
        <v>19</v>
      </c>
      <c r="F41" s="17">
        <f t="shared" si="3"/>
        <v>6</v>
      </c>
      <c r="G41" s="30" t="str">
        <f t="shared" si="2"/>
        <v>re</v>
      </c>
      <c r="I41" t="b">
        <f>IF(ISERROR(MATCH(grat!G41,bdd!$B$22:$W$22,0)),FALSE,TRUE)</f>
        <v>0</v>
      </c>
      <c r="J41">
        <f>IF(I41=TRUE,afficheCache("Ellipse 19",TRUE),afficheCache("Ellipse 19",FALSE))</f>
        <v>0</v>
      </c>
    </row>
    <row r="42" spans="4:10" ht="17.25" customHeight="1">
      <c r="D42" s="36" t="s">
        <v>39</v>
      </c>
      <c r="E42" s="29">
        <v>20</v>
      </c>
      <c r="F42" s="17">
        <f t="shared" si="3"/>
        <v>7</v>
      </c>
      <c r="G42" s="30" t="str">
        <f t="shared" si="2"/>
        <v>re#</v>
      </c>
      <c r="I42" t="b">
        <f>IF(ISERROR(MATCH(grat!G42,bdd!$B$22:$W$22,0)),FALSE,TRUE)</f>
        <v>0</v>
      </c>
      <c r="J42">
        <f>IF(I42=TRUE,afficheCache("Ellipse 20",TRUE),afficheCache("Ellipse 20",FALSE))</f>
        <v>0</v>
      </c>
    </row>
    <row r="43" spans="4:10" ht="17.25" customHeight="1">
      <c r="D43" s="36" t="s">
        <v>40</v>
      </c>
      <c r="E43" s="29">
        <v>21</v>
      </c>
      <c r="F43" s="17">
        <f t="shared" si="3"/>
        <v>8</v>
      </c>
      <c r="G43" s="30" t="str">
        <f t="shared" si="2"/>
        <v>mi</v>
      </c>
      <c r="I43" t="b">
        <f>IF(ISERROR(MATCH(grat!G43,bdd!$B$22:$W$22,0)),FALSE,TRUE)</f>
        <v>1</v>
      </c>
      <c r="J43">
        <f>IF(I43=TRUE,afficheCache("Ellipse 21",TRUE),afficheCache("Ellipse 21",FALSE))</f>
        <v>0</v>
      </c>
    </row>
    <row r="44" spans="4:10" ht="17.25" customHeight="1">
      <c r="D44" s="36" t="s">
        <v>41</v>
      </c>
      <c r="E44" s="29">
        <v>22</v>
      </c>
      <c r="F44" s="17">
        <f t="shared" si="3"/>
        <v>9</v>
      </c>
      <c r="G44" s="30" t="str">
        <f t="shared" si="2"/>
        <v>fa</v>
      </c>
      <c r="I44" t="b">
        <f>IF(ISERROR(MATCH(grat!G44,bdd!$B$22:$W$22,0)),FALSE,TRUE)</f>
        <v>0</v>
      </c>
      <c r="J44">
        <f>IF(I44=TRUE,afficheCache("Ellipse 22",TRUE),afficheCache("Ellipse 22",FALSE))</f>
        <v>0</v>
      </c>
    </row>
    <row r="45" spans="4:10" ht="17.25" customHeight="1">
      <c r="D45" s="36" t="s">
        <v>42</v>
      </c>
      <c r="E45" s="29">
        <v>23</v>
      </c>
      <c r="F45" s="17">
        <f t="shared" si="3"/>
        <v>10</v>
      </c>
      <c r="G45" s="30" t="str">
        <f t="shared" si="2"/>
        <v>fa#</v>
      </c>
      <c r="I45" t="b">
        <f>IF(ISERROR(MATCH(grat!G45,bdd!$B$22:$W$22,0)),FALSE,TRUE)</f>
        <v>0</v>
      </c>
      <c r="J45">
        <f>IF(I45=TRUE,afficheCache("Ellipse 23",TRUE),afficheCache("Ellipse 23",FALSE))</f>
        <v>0</v>
      </c>
    </row>
    <row r="46" spans="4:10" ht="17.25" customHeight="1">
      <c r="D46" s="36" t="s">
        <v>43</v>
      </c>
      <c r="E46" s="29">
        <v>24</v>
      </c>
      <c r="F46" s="17">
        <f t="shared" si="3"/>
        <v>11</v>
      </c>
      <c r="G46" s="30" t="str">
        <f t="shared" si="2"/>
        <v>sol</v>
      </c>
      <c r="I46" t="b">
        <f>IF(ISERROR(MATCH(grat!G46,bdd!$B$22:$W$22,0)),FALSE,TRUE)</f>
        <v>1</v>
      </c>
      <c r="J46">
        <f>IF(I46=TRUE,afficheCache("Ellipse 24",TRUE),afficheCache("Ellipse 24",FALSE))</f>
        <v>0</v>
      </c>
    </row>
    <row r="47" spans="4:10" ht="17.25" customHeight="1">
      <c r="D47" s="36" t="s">
        <v>32</v>
      </c>
      <c r="E47" s="29">
        <v>25</v>
      </c>
      <c r="F47" s="17">
        <f t="shared" si="3"/>
        <v>12</v>
      </c>
      <c r="G47" s="30" t="str">
        <f t="shared" si="2"/>
        <v>sol#</v>
      </c>
      <c r="I47" t="b">
        <f>IF(ISERROR(MATCH(grat!G47,bdd!$B$22:$W$22,0)),FALSE,TRUE)</f>
        <v>0</v>
      </c>
      <c r="J47">
        <f>IF(I47=TRUE,afficheCache("Ellipse 25",TRUE),afficheCache("Ellipse 25",FALSE))</f>
        <v>0</v>
      </c>
    </row>
    <row r="48" spans="4:10" ht="17.25" customHeight="1" thickBot="1">
      <c r="D48" s="36" t="s">
        <v>33</v>
      </c>
      <c r="E48" s="31">
        <v>26</v>
      </c>
      <c r="F48" s="32">
        <f t="shared" si="3"/>
        <v>13</v>
      </c>
      <c r="G48" s="33" t="str">
        <f t="shared" si="2"/>
        <v>la</v>
      </c>
      <c r="I48" t="b">
        <f>IF(ISERROR(MATCH(grat!G48,bdd!$B$22:$W$22,0)),FALSE,TRUE)</f>
        <v>0</v>
      </c>
      <c r="J48">
        <f>IF(I48=TRUE,afficheCache("Ellipse 26",TRUE),afficheCache("Ellipse 26",FALSE))</f>
        <v>0</v>
      </c>
    </row>
    <row r="49" spans="4:10" ht="17.25" customHeight="1">
      <c r="D49" s="36" t="s">
        <v>36</v>
      </c>
      <c r="E49" s="26">
        <v>27</v>
      </c>
      <c r="F49" s="27">
        <v>1</v>
      </c>
      <c r="G49" s="28" t="str">
        <f t="shared" ref="G49:G61" si="4">INDEX($D$33:$D$58,F49,1)</f>
        <v>re</v>
      </c>
      <c r="I49" t="b">
        <f>IF(ISERROR(MATCH(grat!G49,bdd!$B$22:$W$22,0)),FALSE,TRUE)</f>
        <v>0</v>
      </c>
      <c r="J49">
        <f>IF(I49=TRUE,afficheCache("Ellipse 27",TRUE),afficheCache("Ellipse 27",FALSE))</f>
        <v>0</v>
      </c>
    </row>
    <row r="50" spans="4:10" ht="17.25" customHeight="1">
      <c r="D50" s="36" t="s">
        <v>34</v>
      </c>
      <c r="E50" s="29">
        <v>28</v>
      </c>
      <c r="F50" s="17">
        <f>F49+1</f>
        <v>2</v>
      </c>
      <c r="G50" s="30" t="str">
        <f t="shared" si="4"/>
        <v>re#</v>
      </c>
      <c r="I50" t="b">
        <f>IF(ISERROR(MATCH(grat!G50,bdd!$B$22:$W$22,0)),FALSE,TRUE)</f>
        <v>0</v>
      </c>
      <c r="J50">
        <f>IF(I50=TRUE,afficheCache("Ellipse 28",TRUE),afficheCache("Ellipse 28",FALSE))</f>
        <v>0</v>
      </c>
    </row>
    <row r="51" spans="4:10" ht="17.25" customHeight="1">
      <c r="D51" s="36" t="s">
        <v>37</v>
      </c>
      <c r="E51" s="29">
        <v>29</v>
      </c>
      <c r="F51" s="17">
        <f>F50+1</f>
        <v>3</v>
      </c>
      <c r="G51" s="30" t="str">
        <f t="shared" si="4"/>
        <v>mi</v>
      </c>
      <c r="I51" t="b">
        <f>IF(ISERROR(MATCH(grat!G51,bdd!$B$22:$W$22,0)),FALSE,TRUE)</f>
        <v>1</v>
      </c>
      <c r="J51">
        <f>IF(I51=TRUE,afficheCache("Ellipse 29",TRUE),afficheCache("Ellipse 29",FALSE))</f>
        <v>0</v>
      </c>
    </row>
    <row r="52" spans="4:10" ht="17.25" customHeight="1">
      <c r="D52" s="36" t="s">
        <v>35</v>
      </c>
      <c r="E52" s="29">
        <v>30</v>
      </c>
      <c r="F52" s="17">
        <f t="shared" ref="F52:F61" si="5">F51+1</f>
        <v>4</v>
      </c>
      <c r="G52" s="30" t="str">
        <f t="shared" si="4"/>
        <v>fa</v>
      </c>
      <c r="I52" t="b">
        <f>IF(ISERROR(MATCH(grat!G52,bdd!$B$22:$W$22,0)),FALSE,TRUE)</f>
        <v>0</v>
      </c>
      <c r="J52">
        <f>IF(I52=TRUE,afficheCache("Ellipse 30",TRUE),afficheCache("Ellipse 30",FALSE))</f>
        <v>0</v>
      </c>
    </row>
    <row r="53" spans="4:10" ht="17.25" customHeight="1">
      <c r="D53" s="36" t="s">
        <v>38</v>
      </c>
      <c r="E53" s="29">
        <v>31</v>
      </c>
      <c r="F53" s="17">
        <f t="shared" si="5"/>
        <v>5</v>
      </c>
      <c r="G53" s="30" t="str">
        <f t="shared" si="4"/>
        <v>fa#</v>
      </c>
      <c r="I53" t="b">
        <f>IF(ISERROR(MATCH(grat!G53,bdd!$B$22:$W$22,0)),FALSE,TRUE)</f>
        <v>0</v>
      </c>
      <c r="J53">
        <f>IF(I53=TRUE,afficheCache("Ellipse 31",TRUE),afficheCache("Ellipse 31",FALSE))</f>
        <v>0</v>
      </c>
    </row>
    <row r="54" spans="4:10" ht="17.25" customHeight="1">
      <c r="D54" s="36" t="s">
        <v>39</v>
      </c>
      <c r="E54" s="29">
        <v>32</v>
      </c>
      <c r="F54" s="17">
        <f t="shared" si="5"/>
        <v>6</v>
      </c>
      <c r="G54" s="30" t="str">
        <f t="shared" si="4"/>
        <v>sol</v>
      </c>
      <c r="I54" t="b">
        <f>IF(ISERROR(MATCH(grat!G54,bdd!$B$22:$W$22,0)),FALSE,TRUE)</f>
        <v>1</v>
      </c>
      <c r="J54">
        <f>IF(I54=TRUE,afficheCache("Ellipse 32",TRUE),afficheCache("Ellipse 32",FALSE))</f>
        <v>0</v>
      </c>
    </row>
    <row r="55" spans="4:10" ht="17.25" customHeight="1">
      <c r="D55" s="36" t="s">
        <v>40</v>
      </c>
      <c r="E55" s="29">
        <v>33</v>
      </c>
      <c r="F55" s="17">
        <f t="shared" si="5"/>
        <v>7</v>
      </c>
      <c r="G55" s="30" t="str">
        <f t="shared" si="4"/>
        <v>sol#</v>
      </c>
      <c r="I55" t="b">
        <f>IF(ISERROR(MATCH(grat!G55,bdd!$B$22:$W$22,0)),FALSE,TRUE)</f>
        <v>0</v>
      </c>
      <c r="J55">
        <f>IF(I55=TRUE,afficheCache("Ellipse 33",TRUE),afficheCache("Ellipse 33",FALSE))</f>
        <v>0</v>
      </c>
    </row>
    <row r="56" spans="4:10" ht="17.25" customHeight="1">
      <c r="D56" s="36" t="s">
        <v>41</v>
      </c>
      <c r="E56" s="29">
        <v>34</v>
      </c>
      <c r="F56" s="17">
        <f t="shared" si="5"/>
        <v>8</v>
      </c>
      <c r="G56" s="30" t="str">
        <f t="shared" si="4"/>
        <v>la</v>
      </c>
      <c r="I56" t="b">
        <f>IF(ISERROR(MATCH(grat!G56,bdd!$B$22:$W$22,0)),FALSE,TRUE)</f>
        <v>0</v>
      </c>
      <c r="J56">
        <f>IF(I56=TRUE,afficheCache("Ellipse 34",TRUE),afficheCache("Ellipse 34",FALSE))</f>
        <v>0</v>
      </c>
    </row>
    <row r="57" spans="4:10" ht="17.25" customHeight="1">
      <c r="D57" s="36" t="s">
        <v>42</v>
      </c>
      <c r="E57" s="29">
        <v>35</v>
      </c>
      <c r="F57" s="17">
        <f t="shared" si="5"/>
        <v>9</v>
      </c>
      <c r="G57" s="30" t="str">
        <f t="shared" si="4"/>
        <v>la#</v>
      </c>
      <c r="I57" t="b">
        <f>IF(ISERROR(MATCH(grat!G57,bdd!$B$22:$W$22,0)),FALSE,TRUE)</f>
        <v>0</v>
      </c>
      <c r="J57">
        <f>IF(I57=TRUE,afficheCache("Ellipse 35",TRUE),afficheCache("Ellipse 35",FALSE))</f>
        <v>0</v>
      </c>
    </row>
    <row r="58" spans="4:10" ht="17.25" customHeight="1" thickBot="1">
      <c r="D58" s="37" t="s">
        <v>43</v>
      </c>
      <c r="E58" s="29">
        <v>36</v>
      </c>
      <c r="F58" s="17">
        <f t="shared" si="5"/>
        <v>10</v>
      </c>
      <c r="G58" s="30" t="str">
        <f t="shared" si="4"/>
        <v>si</v>
      </c>
      <c r="I58" t="b">
        <f>IF(ISERROR(MATCH(grat!G58,bdd!$B$22:$W$22,0)),FALSE,TRUE)</f>
        <v>0</v>
      </c>
      <c r="J58">
        <f>IF(I58=TRUE,afficheCache("Ellipse 36",TRUE),afficheCache("Ellipse 36",FALSE))</f>
        <v>0</v>
      </c>
    </row>
    <row r="59" spans="4:10" ht="17.25" customHeight="1">
      <c r="E59" s="29">
        <v>37</v>
      </c>
      <c r="F59" s="17">
        <f t="shared" si="5"/>
        <v>11</v>
      </c>
      <c r="G59" s="30" t="str">
        <f t="shared" si="4"/>
        <v>do</v>
      </c>
      <c r="I59" t="b">
        <f>IF(ISERROR(MATCH(grat!G59,bdd!$B$22:$W$22,0)),FALSE,TRUE)</f>
        <v>1</v>
      </c>
      <c r="J59">
        <f>IF(I59=TRUE,afficheCache("Ellipse 37",TRUE),afficheCache("Ellipse 37",FALSE))</f>
        <v>0</v>
      </c>
    </row>
    <row r="60" spans="4:10" ht="17.25" customHeight="1">
      <c r="E60" s="29">
        <v>38</v>
      </c>
      <c r="F60" s="17">
        <f t="shared" si="5"/>
        <v>12</v>
      </c>
      <c r="G60" s="30" t="str">
        <f t="shared" si="4"/>
        <v>do#</v>
      </c>
      <c r="I60" t="b">
        <f>IF(ISERROR(MATCH(grat!G60,bdd!$B$22:$W$22,0)),FALSE,TRUE)</f>
        <v>0</v>
      </c>
      <c r="J60">
        <f>IF(I60=TRUE,afficheCache("Ellipse 38",TRUE),afficheCache("Ellipse 38",FALSE))</f>
        <v>0</v>
      </c>
    </row>
    <row r="61" spans="4:10" ht="17.25" customHeight="1" thickBot="1">
      <c r="E61" s="31">
        <v>39</v>
      </c>
      <c r="F61" s="32">
        <f t="shared" si="5"/>
        <v>13</v>
      </c>
      <c r="G61" s="33" t="str">
        <f t="shared" si="4"/>
        <v>re</v>
      </c>
      <c r="I61" t="b">
        <f>IF(ISERROR(MATCH(grat!G61,bdd!$B$22:$W$22,0)),FALSE,TRUE)</f>
        <v>0</v>
      </c>
      <c r="J61">
        <f>IF(I61=TRUE,afficheCache("Ellipse 39",TRUE),afficheCache("Ellipse 39",FALSE))</f>
        <v>0</v>
      </c>
    </row>
    <row r="62" spans="4:10" ht="17.25" customHeight="1">
      <c r="E62" s="26">
        <v>40</v>
      </c>
      <c r="F62" s="27">
        <v>1</v>
      </c>
      <c r="G62" s="28" t="str">
        <f t="shared" ref="G62:G74" si="6">INDEX($D$26:$D$51,F62,1)</f>
        <v>sol</v>
      </c>
      <c r="I62" t="b">
        <f>IF(ISERROR(MATCH(grat!G62,bdd!$B$22:$W$22,0)),FALSE,TRUE)</f>
        <v>1</v>
      </c>
      <c r="J62">
        <f>IF(I62=TRUE,afficheCache("Ellipse 40",TRUE),afficheCache("Ellipse 40",FALSE))</f>
        <v>0</v>
      </c>
    </row>
    <row r="63" spans="4:10" ht="17.25" customHeight="1">
      <c r="E63" s="29">
        <v>41</v>
      </c>
      <c r="F63" s="17">
        <f>F62+1</f>
        <v>2</v>
      </c>
      <c r="G63" s="30" t="str">
        <f t="shared" si="6"/>
        <v>sol#</v>
      </c>
      <c r="I63" t="b">
        <f>IF(ISERROR(MATCH(grat!G63,bdd!$B$22:$W$22,0)),FALSE,TRUE)</f>
        <v>0</v>
      </c>
      <c r="J63">
        <f>IF(I63=TRUE,afficheCache("Ellipse 41",TRUE),afficheCache("Ellipse 41",FALSE))</f>
        <v>0</v>
      </c>
    </row>
    <row r="64" spans="4:10" ht="17.25" customHeight="1">
      <c r="E64" s="29">
        <v>42</v>
      </c>
      <c r="F64" s="17">
        <f t="shared" ref="F64:F74" si="7">F63+1</f>
        <v>3</v>
      </c>
      <c r="G64" s="30" t="str">
        <f t="shared" si="6"/>
        <v>la</v>
      </c>
      <c r="I64" t="b">
        <f>IF(ISERROR(MATCH(grat!G64,bdd!$B$22:$W$22,0)),FALSE,TRUE)</f>
        <v>0</v>
      </c>
      <c r="J64">
        <f>IF(I64=TRUE,afficheCache("Ellipse 42",TRUE),afficheCache("Ellipse 42",FALSE))</f>
        <v>0</v>
      </c>
    </row>
    <row r="65" spans="5:10" ht="17.25" customHeight="1">
      <c r="E65" s="29">
        <v>43</v>
      </c>
      <c r="F65" s="17">
        <f t="shared" si="7"/>
        <v>4</v>
      </c>
      <c r="G65" s="30" t="str">
        <f t="shared" si="6"/>
        <v>la#</v>
      </c>
      <c r="I65" t="b">
        <f>IF(ISERROR(MATCH(grat!G65,bdd!$B$22:$W$22,0)),FALSE,TRUE)</f>
        <v>0</v>
      </c>
      <c r="J65">
        <f>IF(I65=TRUE,afficheCache("Ellipse 43",TRUE),afficheCache("Ellipse 43",FALSE))</f>
        <v>0</v>
      </c>
    </row>
    <row r="66" spans="5:10" ht="17.25" customHeight="1">
      <c r="E66" s="29">
        <v>44</v>
      </c>
      <c r="F66" s="17">
        <f t="shared" si="7"/>
        <v>5</v>
      </c>
      <c r="G66" s="30" t="str">
        <f t="shared" si="6"/>
        <v>si</v>
      </c>
      <c r="I66" t="b">
        <f>IF(ISERROR(MATCH(grat!G66,bdd!$B$22:$W$22,0)),FALSE,TRUE)</f>
        <v>0</v>
      </c>
      <c r="J66">
        <f>IF(I66=TRUE,afficheCache("Ellipse 44",TRUE),afficheCache("Ellipse 44",FALSE))</f>
        <v>0</v>
      </c>
    </row>
    <row r="67" spans="5:10" ht="17.25" customHeight="1">
      <c r="E67" s="29">
        <v>45</v>
      </c>
      <c r="F67" s="17">
        <f t="shared" si="7"/>
        <v>6</v>
      </c>
      <c r="G67" s="30" t="str">
        <f t="shared" si="6"/>
        <v>do</v>
      </c>
      <c r="I67" t="b">
        <f>IF(ISERROR(MATCH(grat!G67,bdd!$B$22:$W$22,0)),FALSE,TRUE)</f>
        <v>1</v>
      </c>
      <c r="J67">
        <f>IF(I67=TRUE,afficheCache("Ellipse 45",TRUE),afficheCache("Ellipse 45",FALSE))</f>
        <v>0</v>
      </c>
    </row>
    <row r="68" spans="5:10" ht="17.25" customHeight="1">
      <c r="E68" s="29">
        <v>46</v>
      </c>
      <c r="F68" s="17">
        <f t="shared" si="7"/>
        <v>7</v>
      </c>
      <c r="G68" s="30" t="str">
        <f t="shared" si="6"/>
        <v>do#</v>
      </c>
      <c r="I68" t="b">
        <f>IF(ISERROR(MATCH(grat!G68,bdd!$B$22:$W$22,0)),FALSE,TRUE)</f>
        <v>0</v>
      </c>
      <c r="J68">
        <f>IF(I68=TRUE,afficheCache("Ellipse 46",TRUE),afficheCache("Ellipse 46",FALSE))</f>
        <v>0</v>
      </c>
    </row>
    <row r="69" spans="5:10" ht="17.25" customHeight="1">
      <c r="E69" s="29">
        <v>47</v>
      </c>
      <c r="F69" s="17">
        <f t="shared" si="7"/>
        <v>8</v>
      </c>
      <c r="G69" s="30" t="str">
        <f t="shared" si="6"/>
        <v>re</v>
      </c>
      <c r="I69" t="b">
        <f>IF(ISERROR(MATCH(grat!G69,bdd!$B$22:$W$22,0)),FALSE,TRUE)</f>
        <v>0</v>
      </c>
      <c r="J69">
        <f>IF(I69=TRUE,afficheCache("Ellipse 47",TRUE),afficheCache("Ellipse 47",FALSE))</f>
        <v>0</v>
      </c>
    </row>
    <row r="70" spans="5:10" ht="17.25" customHeight="1">
      <c r="E70" s="29">
        <v>48</v>
      </c>
      <c r="F70" s="17">
        <f t="shared" si="7"/>
        <v>9</v>
      </c>
      <c r="G70" s="30" t="str">
        <f t="shared" si="6"/>
        <v>re#</v>
      </c>
      <c r="I70" t="b">
        <f>IF(ISERROR(MATCH(grat!G70,bdd!$B$22:$W$22,0)),FALSE,TRUE)</f>
        <v>0</v>
      </c>
      <c r="J70">
        <f>IF(I70=TRUE,afficheCache("Ellipse 48",TRUE),afficheCache("Ellipse 48",FALSE))</f>
        <v>0</v>
      </c>
    </row>
    <row r="71" spans="5:10" ht="17.25" customHeight="1">
      <c r="E71" s="29">
        <v>49</v>
      </c>
      <c r="F71" s="17">
        <f t="shared" si="7"/>
        <v>10</v>
      </c>
      <c r="G71" s="30" t="str">
        <f t="shared" si="6"/>
        <v>mi</v>
      </c>
      <c r="I71" t="b">
        <f>IF(ISERROR(MATCH(grat!G71,bdd!$B$22:$W$22,0)),FALSE,TRUE)</f>
        <v>1</v>
      </c>
      <c r="J71">
        <f>IF(I71=TRUE,afficheCache("Ellipse 49",TRUE),afficheCache("Ellipse 49",FALSE))</f>
        <v>0</v>
      </c>
    </row>
    <row r="72" spans="5:10" ht="17.25" customHeight="1">
      <c r="E72" s="29">
        <v>50</v>
      </c>
      <c r="F72" s="17">
        <f t="shared" si="7"/>
        <v>11</v>
      </c>
      <c r="G72" s="30" t="str">
        <f t="shared" si="6"/>
        <v>fa</v>
      </c>
      <c r="I72" t="b">
        <f>IF(ISERROR(MATCH(grat!G72,bdd!$B$22:$W$22,0)),FALSE,TRUE)</f>
        <v>0</v>
      </c>
      <c r="J72">
        <f>IF(I72=TRUE,afficheCache("Ellipse 50",TRUE),afficheCache("Ellipse 50",FALSE))</f>
        <v>0</v>
      </c>
    </row>
    <row r="73" spans="5:10" ht="17.25" customHeight="1">
      <c r="E73" s="29">
        <v>51</v>
      </c>
      <c r="F73" s="17">
        <f t="shared" si="7"/>
        <v>12</v>
      </c>
      <c r="G73" s="30" t="str">
        <f t="shared" si="6"/>
        <v>fa#</v>
      </c>
      <c r="I73" t="b">
        <f>IF(ISERROR(MATCH(grat!G73,bdd!$B$22:$W$22,0)),FALSE,TRUE)</f>
        <v>0</v>
      </c>
      <c r="J73">
        <f>IF(I73=TRUE,afficheCache("Ellipse 51",TRUE),afficheCache("Ellipse 51",FALSE))</f>
        <v>0</v>
      </c>
    </row>
    <row r="74" spans="5:10" ht="17.25" customHeight="1" thickBot="1">
      <c r="E74" s="31">
        <v>52</v>
      </c>
      <c r="F74" s="32">
        <f t="shared" si="7"/>
        <v>13</v>
      </c>
      <c r="G74" s="33" t="str">
        <f t="shared" si="6"/>
        <v>sol</v>
      </c>
      <c r="I74" t="b">
        <f>IF(ISERROR(MATCH(grat!G74,bdd!$B$22:$W$22,0)),FALSE,TRUE)</f>
        <v>1</v>
      </c>
      <c r="J74">
        <f>IF(I74=TRUE,afficheCache("Ellipse 52",TRUE),afficheCache("Ellipse 52",FALSE))</f>
        <v>0</v>
      </c>
    </row>
    <row r="75" spans="5:10" ht="17.25" customHeight="1">
      <c r="E75" s="26">
        <v>53</v>
      </c>
      <c r="F75" s="27">
        <v>1</v>
      </c>
      <c r="G75" s="28" t="str">
        <f t="shared" ref="G75:G87" si="8">INDEX($D$30:$D$55,F75,1)</f>
        <v>si</v>
      </c>
      <c r="I75" t="b">
        <f>IF(ISERROR(MATCH(grat!G75,bdd!$B$22:$W$22,0)),FALSE,TRUE)</f>
        <v>0</v>
      </c>
      <c r="J75">
        <f>IF(I75=TRUE,afficheCache("Ellipse 53",TRUE),afficheCache("Ellipse 53",FALSE))</f>
        <v>0</v>
      </c>
    </row>
    <row r="76" spans="5:10" ht="17.25" customHeight="1">
      <c r="E76" s="29">
        <v>54</v>
      </c>
      <c r="F76" s="17">
        <f>F75+1</f>
        <v>2</v>
      </c>
      <c r="G76" s="30" t="str">
        <f t="shared" si="8"/>
        <v>do</v>
      </c>
      <c r="I76" t="b">
        <f>IF(ISERROR(MATCH(grat!G76,bdd!$B$22:$W$22,0)),FALSE,TRUE)</f>
        <v>1</v>
      </c>
      <c r="J76">
        <f>IF(I76=TRUE,afficheCache("Ellipse 54",TRUE),afficheCache("Ellipse 54",FALSE))</f>
        <v>0</v>
      </c>
    </row>
    <row r="77" spans="5:10" ht="17.25" customHeight="1">
      <c r="E77" s="29">
        <v>55</v>
      </c>
      <c r="F77" s="17">
        <f t="shared" ref="F77:F87" si="9">F76+1</f>
        <v>3</v>
      </c>
      <c r="G77" s="30" t="str">
        <f t="shared" si="8"/>
        <v>do#</v>
      </c>
      <c r="I77" t="b">
        <f>IF(ISERROR(MATCH(grat!G77,bdd!$B$22:$W$22,0)),FALSE,TRUE)</f>
        <v>0</v>
      </c>
      <c r="J77">
        <f>IF(I77=TRUE,afficheCache("Ellipse 55",TRUE),afficheCache("Ellipse 55",FALSE))</f>
        <v>0</v>
      </c>
    </row>
    <row r="78" spans="5:10" ht="17.25" customHeight="1">
      <c r="E78" s="29">
        <v>56</v>
      </c>
      <c r="F78" s="17">
        <f t="shared" si="9"/>
        <v>4</v>
      </c>
      <c r="G78" s="30" t="str">
        <f t="shared" si="8"/>
        <v>re</v>
      </c>
      <c r="I78" t="b">
        <f>IF(ISERROR(MATCH(grat!G78,bdd!$B$22:$W$22,0)),FALSE,TRUE)</f>
        <v>0</v>
      </c>
      <c r="J78">
        <f>IF(I78=TRUE,afficheCache("Ellipse 56",TRUE),afficheCache("Ellipse 56",FALSE))</f>
        <v>0</v>
      </c>
    </row>
    <row r="79" spans="5:10" ht="17.25" customHeight="1">
      <c r="E79" s="29">
        <v>57</v>
      </c>
      <c r="F79" s="17">
        <f t="shared" si="9"/>
        <v>5</v>
      </c>
      <c r="G79" s="30" t="str">
        <f t="shared" si="8"/>
        <v>re#</v>
      </c>
      <c r="I79" t="b">
        <f>IF(ISERROR(MATCH(grat!G79,bdd!$B$22:$W$22,0)),FALSE,TRUE)</f>
        <v>0</v>
      </c>
      <c r="J79">
        <f>IF(I79=TRUE,afficheCache("Ellipse 57",TRUE),afficheCache("Ellipse 57",FALSE))</f>
        <v>0</v>
      </c>
    </row>
    <row r="80" spans="5:10" ht="17.25" customHeight="1">
      <c r="E80" s="29">
        <v>58</v>
      </c>
      <c r="F80" s="17">
        <f t="shared" si="9"/>
        <v>6</v>
      </c>
      <c r="G80" s="30" t="str">
        <f t="shared" si="8"/>
        <v>mi</v>
      </c>
      <c r="I80" t="b">
        <f>IF(ISERROR(MATCH(grat!G80,bdd!$B$22:$W$22,0)),FALSE,TRUE)</f>
        <v>1</v>
      </c>
      <c r="J80">
        <f>IF(I80=TRUE,afficheCache("Ellipse 58",TRUE),afficheCache("Ellipse 58",FALSE))</f>
        <v>0</v>
      </c>
    </row>
    <row r="81" spans="5:10" ht="17.25" customHeight="1">
      <c r="E81" s="29">
        <v>59</v>
      </c>
      <c r="F81" s="17">
        <f t="shared" si="9"/>
        <v>7</v>
      </c>
      <c r="G81" s="30" t="str">
        <f t="shared" si="8"/>
        <v>fa</v>
      </c>
      <c r="I81" t="b">
        <f>IF(ISERROR(MATCH(grat!G81,bdd!$B$22:$W$22,0)),FALSE,TRUE)</f>
        <v>0</v>
      </c>
      <c r="J81">
        <f>IF(I81=TRUE,afficheCache("Ellipse 59",TRUE),afficheCache("Ellipse 59",FALSE))</f>
        <v>0</v>
      </c>
    </row>
    <row r="82" spans="5:10" ht="17.25" customHeight="1">
      <c r="E82" s="29">
        <v>60</v>
      </c>
      <c r="F82" s="17">
        <f t="shared" si="9"/>
        <v>8</v>
      </c>
      <c r="G82" s="30" t="str">
        <f t="shared" si="8"/>
        <v>fa#</v>
      </c>
      <c r="I82" t="b">
        <f>IF(ISERROR(MATCH(grat!G82,bdd!$B$22:$W$22,0)),FALSE,TRUE)</f>
        <v>0</v>
      </c>
      <c r="J82">
        <f>IF(I82=TRUE,afficheCache("Ellipse 60",TRUE),afficheCache("Ellipse 60",FALSE))</f>
        <v>0</v>
      </c>
    </row>
    <row r="83" spans="5:10" ht="17.25" customHeight="1">
      <c r="E83" s="29">
        <v>61</v>
      </c>
      <c r="F83" s="17">
        <f t="shared" si="9"/>
        <v>9</v>
      </c>
      <c r="G83" s="30" t="str">
        <f t="shared" si="8"/>
        <v>sol</v>
      </c>
      <c r="I83" t="b">
        <f>IF(ISERROR(MATCH(grat!G83,bdd!$B$22:$W$22,0)),FALSE,TRUE)</f>
        <v>1</v>
      </c>
      <c r="J83">
        <f>IF(I83=TRUE,afficheCache("Ellipse 61",TRUE),afficheCache("Ellipse 61",FALSE))</f>
        <v>0</v>
      </c>
    </row>
    <row r="84" spans="5:10" ht="17.25" customHeight="1">
      <c r="E84" s="29">
        <v>62</v>
      </c>
      <c r="F84" s="17">
        <f t="shared" si="9"/>
        <v>10</v>
      </c>
      <c r="G84" s="30" t="str">
        <f t="shared" si="8"/>
        <v>sol#</v>
      </c>
      <c r="I84" t="b">
        <f>IF(ISERROR(MATCH(grat!G84,bdd!$B$22:$W$22,0)),FALSE,TRUE)</f>
        <v>0</v>
      </c>
      <c r="J84">
        <f>IF(I84=TRUE,afficheCache("Ellipse 62",TRUE),afficheCache("Ellipse 62",FALSE))</f>
        <v>0</v>
      </c>
    </row>
    <row r="85" spans="5:10" ht="17.25" customHeight="1">
      <c r="E85" s="29">
        <v>63</v>
      </c>
      <c r="F85" s="17">
        <f t="shared" si="9"/>
        <v>11</v>
      </c>
      <c r="G85" s="30" t="str">
        <f t="shared" si="8"/>
        <v>la</v>
      </c>
      <c r="I85" t="b">
        <f>IF(ISERROR(MATCH(grat!G85,bdd!$B$22:$W$22,0)),FALSE,TRUE)</f>
        <v>0</v>
      </c>
      <c r="J85">
        <f>IF(I85=TRUE,afficheCache("Ellipse 63",TRUE),afficheCache("Ellipse 63",FALSE))</f>
        <v>0</v>
      </c>
    </row>
    <row r="86" spans="5:10" ht="17.25" customHeight="1">
      <c r="E86" s="29">
        <v>64</v>
      </c>
      <c r="F86" s="17">
        <f t="shared" si="9"/>
        <v>12</v>
      </c>
      <c r="G86" s="30" t="str">
        <f t="shared" si="8"/>
        <v>la#</v>
      </c>
      <c r="I86" t="b">
        <f>IF(ISERROR(MATCH(grat!G86,bdd!$B$22:$W$22,0)),FALSE,TRUE)</f>
        <v>0</v>
      </c>
      <c r="J86">
        <f>IF(I86=TRUE,afficheCache("Ellipse 64",TRUE),afficheCache("Ellipse 64",FALSE))</f>
        <v>0</v>
      </c>
    </row>
    <row r="87" spans="5:10" ht="17.25" customHeight="1" thickBot="1">
      <c r="E87" s="31">
        <v>65</v>
      </c>
      <c r="F87" s="32">
        <f t="shared" si="9"/>
        <v>13</v>
      </c>
      <c r="G87" s="33" t="str">
        <f t="shared" si="8"/>
        <v>si</v>
      </c>
      <c r="I87" t="b">
        <f>IF(ISERROR(MATCH(grat!G87,bdd!$B$22:$W$22,0)),FALSE,TRUE)</f>
        <v>0</v>
      </c>
      <c r="J87">
        <f>IF(I87=TRUE,afficheCache("Ellipse 65",TRUE),afficheCache("Ellipse 65",FALSE))</f>
        <v>0</v>
      </c>
    </row>
    <row r="88" spans="5:10" ht="17.25" customHeight="1">
      <c r="E88" s="26">
        <v>66</v>
      </c>
      <c r="F88" s="27">
        <v>1</v>
      </c>
      <c r="G88" s="28" t="str">
        <f t="shared" ref="G88:G100" si="10">INDEX($D$23:$D$48,F88,1)</f>
        <v>mi</v>
      </c>
      <c r="I88" t="b">
        <f>IF(ISERROR(MATCH(grat!G88,bdd!$B$22:$W$22,0)),FALSE,TRUE)</f>
        <v>1</v>
      </c>
      <c r="J88">
        <f>IF(I88=TRUE,afficheCache("Ellipse 66",TRUE),afficheCache("Ellipse 66",FALSE))</f>
        <v>0</v>
      </c>
    </row>
    <row r="89" spans="5:10" ht="17.25" customHeight="1">
      <c r="E89" s="29">
        <v>67</v>
      </c>
      <c r="F89" s="17">
        <f>F88+1</f>
        <v>2</v>
      </c>
      <c r="G89" s="30" t="str">
        <f t="shared" si="10"/>
        <v>fa</v>
      </c>
      <c r="I89" t="b">
        <f>IF(ISERROR(MATCH(grat!G89,bdd!$B$22:$W$22,0)),FALSE,TRUE)</f>
        <v>0</v>
      </c>
      <c r="J89">
        <f>IF(I89=TRUE,afficheCache("Ellipse 67",TRUE),afficheCache("Ellipse 67",FALSE))</f>
        <v>0</v>
      </c>
    </row>
    <row r="90" spans="5:10" ht="17.25" customHeight="1">
      <c r="E90" s="29">
        <v>68</v>
      </c>
      <c r="F90" s="17">
        <f t="shared" ref="F90:F100" si="11">F89+1</f>
        <v>3</v>
      </c>
      <c r="G90" s="30" t="str">
        <f t="shared" si="10"/>
        <v>fa#</v>
      </c>
      <c r="I90" t="b">
        <f>IF(ISERROR(MATCH(grat!G90,bdd!$B$22:$W$22,0)),FALSE,TRUE)</f>
        <v>0</v>
      </c>
      <c r="J90">
        <f>IF(I90=TRUE,afficheCache("Ellipse 68",TRUE),afficheCache("Ellipse 68",FALSE))</f>
        <v>0</v>
      </c>
    </row>
    <row r="91" spans="5:10" ht="17.25" customHeight="1">
      <c r="E91" s="29">
        <v>69</v>
      </c>
      <c r="F91" s="17">
        <f t="shared" si="11"/>
        <v>4</v>
      </c>
      <c r="G91" s="30" t="str">
        <f t="shared" si="10"/>
        <v>sol</v>
      </c>
      <c r="I91" t="b">
        <f>IF(ISERROR(MATCH(grat!G91,bdd!$B$22:$W$22,0)),FALSE,TRUE)</f>
        <v>1</v>
      </c>
      <c r="J91">
        <f>IF(I91=TRUE,afficheCache("Ellipse 69",TRUE),afficheCache("Ellipse 69",FALSE))</f>
        <v>0</v>
      </c>
    </row>
    <row r="92" spans="5:10" ht="17.25" customHeight="1">
      <c r="E92" s="29">
        <v>70</v>
      </c>
      <c r="F92" s="17">
        <f t="shared" si="11"/>
        <v>5</v>
      </c>
      <c r="G92" s="30" t="str">
        <f t="shared" si="10"/>
        <v>sol#</v>
      </c>
      <c r="I92" t="b">
        <f>IF(ISERROR(MATCH(grat!G92,bdd!$B$22:$W$22,0)),FALSE,TRUE)</f>
        <v>0</v>
      </c>
      <c r="J92">
        <f>IF(I92=TRUE,afficheCache("Ellipse 70",TRUE),afficheCache("Ellipse 70",FALSE))</f>
        <v>0</v>
      </c>
    </row>
    <row r="93" spans="5:10" ht="17.25" customHeight="1">
      <c r="E93" s="29">
        <v>71</v>
      </c>
      <c r="F93" s="17">
        <f t="shared" si="11"/>
        <v>6</v>
      </c>
      <c r="G93" s="30" t="str">
        <f t="shared" si="10"/>
        <v>la</v>
      </c>
      <c r="I93" t="b">
        <f>IF(ISERROR(MATCH(grat!G93,bdd!$B$22:$W$22,0)),FALSE,TRUE)</f>
        <v>0</v>
      </c>
      <c r="J93">
        <f>IF(I93=TRUE,afficheCache("Ellipse 71",TRUE),afficheCache("Ellipse 71",FALSE))</f>
        <v>0</v>
      </c>
    </row>
    <row r="94" spans="5:10" ht="17.25" customHeight="1">
      <c r="E94" s="29">
        <v>72</v>
      </c>
      <c r="F94" s="17">
        <f t="shared" si="11"/>
        <v>7</v>
      </c>
      <c r="G94" s="30" t="str">
        <f t="shared" si="10"/>
        <v>la#</v>
      </c>
      <c r="I94" t="b">
        <f>IF(ISERROR(MATCH(grat!G94,bdd!$B$22:$W$22,0)),FALSE,TRUE)</f>
        <v>0</v>
      </c>
      <c r="J94">
        <f>IF(I94=TRUE,afficheCache("Ellipse 72",TRUE),afficheCache("Ellipse 72",FALSE))</f>
        <v>0</v>
      </c>
    </row>
    <row r="95" spans="5:10">
      <c r="E95" s="29">
        <v>73</v>
      </c>
      <c r="F95" s="17">
        <f t="shared" si="11"/>
        <v>8</v>
      </c>
      <c r="G95" s="30" t="str">
        <f t="shared" si="10"/>
        <v>si</v>
      </c>
      <c r="I95" t="b">
        <f>IF(ISERROR(MATCH(grat!G95,bdd!$B$22:$W$22,0)),FALSE,TRUE)</f>
        <v>0</v>
      </c>
      <c r="J95">
        <f>IF(I95=TRUE,afficheCache("Ellipse 73",TRUE),afficheCache("Ellipse 73",FALSE))</f>
        <v>0</v>
      </c>
    </row>
    <row r="96" spans="5:10">
      <c r="E96" s="29">
        <v>74</v>
      </c>
      <c r="F96" s="17">
        <f t="shared" si="11"/>
        <v>9</v>
      </c>
      <c r="G96" s="30" t="str">
        <f t="shared" si="10"/>
        <v>do</v>
      </c>
      <c r="I96" t="b">
        <f>IF(ISERROR(MATCH(grat!G96,bdd!$B$22:$W$22,0)),FALSE,TRUE)</f>
        <v>1</v>
      </c>
      <c r="J96">
        <f>IF(I96=TRUE,afficheCache("Ellipse 74",TRUE),afficheCache("Ellipse 74",FALSE))</f>
        <v>0</v>
      </c>
    </row>
    <row r="97" spans="5:10">
      <c r="E97" s="29">
        <v>75</v>
      </c>
      <c r="F97" s="17">
        <f t="shared" si="11"/>
        <v>10</v>
      </c>
      <c r="G97" s="30" t="str">
        <f t="shared" si="10"/>
        <v>do#</v>
      </c>
      <c r="I97" t="b">
        <f>IF(ISERROR(MATCH(grat!G97,bdd!$B$22:$W$22,0)),FALSE,TRUE)</f>
        <v>0</v>
      </c>
      <c r="J97">
        <f>IF(I97=TRUE,afficheCache("Ellipse 75",TRUE),afficheCache("Ellipse 75",FALSE))</f>
        <v>0</v>
      </c>
    </row>
    <row r="98" spans="5:10">
      <c r="E98" s="29">
        <v>76</v>
      </c>
      <c r="F98" s="17">
        <f t="shared" si="11"/>
        <v>11</v>
      </c>
      <c r="G98" s="30" t="str">
        <f t="shared" si="10"/>
        <v>re</v>
      </c>
      <c r="I98" t="b">
        <f>IF(ISERROR(MATCH(grat!G98,bdd!$B$22:$W$22,0)),FALSE,TRUE)</f>
        <v>0</v>
      </c>
      <c r="J98">
        <f>IF(I98=TRUE,afficheCache("Ellipse 76",TRUE),afficheCache("Ellipse 76",FALSE))</f>
        <v>0</v>
      </c>
    </row>
    <row r="99" spans="5:10">
      <c r="E99" s="29">
        <v>77</v>
      </c>
      <c r="F99" s="17">
        <f t="shared" si="11"/>
        <v>12</v>
      </c>
      <c r="G99" s="30" t="str">
        <f t="shared" si="10"/>
        <v>re#</v>
      </c>
      <c r="I99" t="b">
        <f>IF(ISERROR(MATCH(grat!G99,bdd!$B$22:$W$22,0)),FALSE,TRUE)</f>
        <v>0</v>
      </c>
      <c r="J99">
        <f>IF(I99=TRUE,afficheCache("Ellipse 77",TRUE),afficheCache("Ellipse 77",FALSE))</f>
        <v>0</v>
      </c>
    </row>
    <row r="100" spans="5:10" ht="15.75" thickBot="1">
      <c r="E100" s="31">
        <v>78</v>
      </c>
      <c r="F100" s="32">
        <f t="shared" si="11"/>
        <v>13</v>
      </c>
      <c r="G100" s="33" t="str">
        <f t="shared" si="10"/>
        <v>mi</v>
      </c>
      <c r="I100" t="b">
        <f>IF(ISERROR(MATCH(grat!G100,bdd!$B$22:$W$22,0)),FALSE,TRUE)</f>
        <v>1</v>
      </c>
      <c r="J100">
        <f>IF(I100=TRUE,afficheCache("Ellipse 78",TRUE),afficheCache("Ellipse 78",FALSE))</f>
        <v>0</v>
      </c>
    </row>
  </sheetData>
  <mergeCells count="22">
    <mergeCell ref="AO21:AT21"/>
    <mergeCell ref="Q20:V20"/>
    <mergeCell ref="AE30:AJ30"/>
    <mergeCell ref="AE31:AJ31"/>
    <mergeCell ref="AO22:AT22"/>
    <mergeCell ref="AO23:AT23"/>
    <mergeCell ref="AO24:AT24"/>
    <mergeCell ref="AO25:AT25"/>
    <mergeCell ref="AO26:AT26"/>
    <mergeCell ref="AO27:AT27"/>
    <mergeCell ref="AO28:AT28"/>
    <mergeCell ref="AO29:AT29"/>
    <mergeCell ref="AE25:AJ25"/>
    <mergeCell ref="AE26:AJ26"/>
    <mergeCell ref="AE27:AJ27"/>
    <mergeCell ref="AE28:AJ28"/>
    <mergeCell ref="AE29:AJ29"/>
    <mergeCell ref="BR4:BT4"/>
    <mergeCell ref="AE21:AJ21"/>
    <mergeCell ref="AE22:AJ22"/>
    <mergeCell ref="AE23:AJ23"/>
    <mergeCell ref="AE24:AJ24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Feuil2</vt:lpstr>
      <vt:lpstr>grat</vt:lpstr>
      <vt:lpstr>dominante</vt:lpstr>
      <vt:lpstr>tab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2014-04-21T18:20:57Z</dcterms:created>
  <dcterms:modified xsi:type="dcterms:W3CDTF">2014-04-22T17:29:34Z</dcterms:modified>
</cp:coreProperties>
</file>