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lculs élaborés - niveau intermédiaire -Excel 2007-2010\"/>
    </mc:Choice>
  </mc:AlternateContent>
  <bookViews>
    <workbookView xWindow="0" yWindow="0" windowWidth="19200" windowHeight="7224" tabRatio="741" activeTab="1"/>
  </bookViews>
  <sheets>
    <sheet name="Dépenses" sheetId="14" r:id="rId1"/>
    <sheet name="Budget récapitulatif" sheetId="25" r:id="rId2"/>
    <sheet name="Paramétrage" sheetId="24" state="hidden" r:id="rId3"/>
  </sheets>
  <definedNames>
    <definedName name="thémes">Paramétrage!$A$2:$A$18</definedName>
  </definedNames>
  <calcPr calcId="152511"/>
</workbook>
</file>

<file path=xl/calcChain.xml><?xml version="1.0" encoding="utf-8"?>
<calcChain xmlns="http://schemas.openxmlformats.org/spreadsheetml/2006/main">
  <c r="F14" i="14" l="1"/>
  <c r="F15" i="14"/>
  <c r="F16" i="14"/>
  <c r="F17" i="14"/>
  <c r="F18" i="14"/>
  <c r="F19" i="14"/>
  <c r="F20" i="14"/>
  <c r="F21" i="14"/>
  <c r="F22" i="14"/>
  <c r="D5" i="14"/>
  <c r="D6" i="14"/>
  <c r="D7" i="14"/>
  <c r="D8" i="14"/>
  <c r="D9" i="14"/>
  <c r="D10" i="14"/>
  <c r="D11" i="14"/>
  <c r="D12" i="14"/>
  <c r="D13" i="14"/>
  <c r="D14" i="14"/>
  <c r="E14" i="14"/>
  <c r="D15" i="14"/>
  <c r="E15" i="14"/>
  <c r="D16" i="14"/>
  <c r="E16" i="14"/>
  <c r="D17" i="14"/>
  <c r="E17" i="14"/>
  <c r="D18" i="14"/>
  <c r="E18" i="14"/>
  <c r="D19" i="14"/>
  <c r="E19" i="14"/>
  <c r="D20" i="14"/>
  <c r="E20" i="14"/>
  <c r="D21" i="14"/>
  <c r="E21" i="14"/>
  <c r="D22" i="14"/>
  <c r="E22" i="14"/>
  <c r="C4" i="25"/>
  <c r="C5" i="25"/>
  <c r="D5" i="25" s="1"/>
  <c r="C6" i="25"/>
  <c r="D6" i="25" s="1"/>
  <c r="C7" i="25"/>
  <c r="D7" i="25" s="1"/>
  <c r="C8" i="25"/>
  <c r="D8" i="25" s="1"/>
  <c r="E8" i="14" s="1"/>
  <c r="C9" i="25"/>
  <c r="D9" i="25" s="1"/>
  <c r="C10" i="25"/>
  <c r="D10" i="25" s="1"/>
  <c r="C11" i="25"/>
  <c r="D11" i="25" s="1"/>
  <c r="C12" i="25"/>
  <c r="D12" i="25" s="1"/>
  <c r="C13" i="25"/>
  <c r="D13" i="25" s="1"/>
  <c r="E12" i="14" s="1"/>
  <c r="C14" i="25"/>
  <c r="D14" i="25" s="1"/>
  <c r="C15" i="25"/>
  <c r="D15" i="25" s="1"/>
  <c r="E10" i="14" s="1"/>
  <c r="C16" i="25"/>
  <c r="D16" i="25" s="1"/>
  <c r="E11" i="14" s="1"/>
  <c r="C17" i="25"/>
  <c r="D17" i="25" s="1"/>
  <c r="C18" i="25"/>
  <c r="D18" i="25" s="1"/>
  <c r="C20" i="25"/>
  <c r="D20" i="25" s="1"/>
  <c r="E9" i="14" s="1"/>
  <c r="C19" i="25"/>
  <c r="D19" i="25" s="1"/>
  <c r="E4" i="14" s="1"/>
  <c r="D4" i="14"/>
  <c r="E13" i="14" l="1"/>
  <c r="D4" i="25"/>
  <c r="E6" i="14" s="1"/>
  <c r="E14" i="25"/>
  <c r="E6" i="25"/>
  <c r="E18" i="25"/>
  <c r="E10" i="25"/>
  <c r="E16" i="25"/>
  <c r="F11" i="14" s="1"/>
  <c r="E12" i="25"/>
  <c r="E8" i="25"/>
  <c r="E20" i="25"/>
  <c r="F9" i="14" s="1"/>
  <c r="E19" i="25"/>
  <c r="E17" i="25"/>
  <c r="E15" i="25"/>
  <c r="F10" i="14" s="1"/>
  <c r="E13" i="25"/>
  <c r="F12" i="14" s="1"/>
  <c r="E11" i="25"/>
  <c r="E9" i="25"/>
  <c r="E7" i="25"/>
  <c r="E5" i="25"/>
  <c r="E4" i="25"/>
  <c r="E5" i="14"/>
  <c r="F8" i="14" l="1"/>
  <c r="F13" i="14"/>
  <c r="E7" i="14"/>
  <c r="F7" i="14"/>
  <c r="F6" i="14"/>
  <c r="F4" i="14"/>
  <c r="F5" i="14"/>
</calcChain>
</file>

<file path=xl/sharedStrings.xml><?xml version="1.0" encoding="utf-8"?>
<sst xmlns="http://schemas.openxmlformats.org/spreadsheetml/2006/main" count="89" uniqueCount="41">
  <si>
    <t>Service Culturel</t>
  </si>
  <si>
    <t>Gaulois</t>
  </si>
  <si>
    <t>Service pédagogique</t>
  </si>
  <si>
    <t>Aborigène</t>
  </si>
  <si>
    <t>Communication</t>
  </si>
  <si>
    <t>Atelier technique</t>
  </si>
  <si>
    <t>Tranche</t>
  </si>
  <si>
    <t>BP</t>
  </si>
  <si>
    <t>Solde</t>
  </si>
  <si>
    <t>% consommé</t>
  </si>
  <si>
    <t>mission</t>
  </si>
  <si>
    <t>Centre Culturel</t>
  </si>
  <si>
    <t>Exposition permanente</t>
  </si>
  <si>
    <t>frais généraux</t>
  </si>
  <si>
    <t>Exposition Cuba</t>
  </si>
  <si>
    <t>musée Beaux arts</t>
  </si>
  <si>
    <t>Centre artistique</t>
  </si>
  <si>
    <t>Musée</t>
  </si>
  <si>
    <t>Conservation préventive</t>
  </si>
  <si>
    <t>Conservation contemporaine</t>
  </si>
  <si>
    <t>Thémes</t>
  </si>
  <si>
    <t>Suivi budgétaire 2015</t>
  </si>
  <si>
    <t>date</t>
  </si>
  <si>
    <t>Montant  engagé TTC</t>
  </si>
  <si>
    <t>Montant engagé TTC</t>
  </si>
  <si>
    <t>Epicerie XIX ème</t>
  </si>
  <si>
    <t>Dépenses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</si>
  <si>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</si>
  <si>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</si>
  <si>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</si>
  <si>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</si>
  <si>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</si>
  <si>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</si>
  <si>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</si>
  <si>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</si>
  <si>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</si>
  <si>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</si>
  <si>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</si>
  <si>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</si>
  <si>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Poste</t>
  </si>
  <si>
    <t>Répartitions des dépenses par poste mensuellement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</si>
</sst>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#,##0\ &quot;€&quot;"/>
    <numFmt numFmtId="167" formatCode="#,##0.00\ &quot;€&quot;"/>
  </numFmts>
  <fonts count="8" x14ac:knownFonts="1">
    <font>
      <sz val="10"/>
      <name val="Arial"/>
    </font>
    <font>
      <sz val="8"/>
      <name val="Arial"/>
    </font>
    <font>
      <b/>
      <sz val="10"/>
      <name val="Arial Unicode MS"/>
      <family val="2"/>
    </font>
    <font>
      <sz val="10"/>
      <name val="Arial Unicode MS"/>
      <family val="2"/>
    </font>
    <font>
      <sz val="18"/>
      <name val="Arial"/>
    </font>
    <font>
      <sz val="10"/>
      <name val="Arial"/>
      <family val="2"/>
    </font>
    <font>
      <b/>
      <sz val="8"/>
      <name val="Arial"/>
      <family val="2"/>
    </font>
    <font>
      <sz val="1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8">
    <xf numFmtId="0" fontId="0" fillId="0" borderId="0" xfId="0"/>
    <xf numFmtId="0" fontId="2" fillId="0" borderId="1" xfId="0" applyFont="1" applyBorder="1" applyAlignment="1">
      <alignment vertical="center"/>
    </xf>
    <xf numFmtId="4" fontId="3" fillId="0" borderId="1" xfId="0" applyNumberFormat="1" applyFont="1" applyBorder="1" applyAlignment="1">
      <alignment vertical="center"/>
    </xf>
    <xf numFmtId="10" fontId="3" fillId="0" borderId="1" xfId="0" applyNumberFormat="1" applyFont="1" applyBorder="1" applyAlignment="1">
      <alignment vertical="center"/>
    </xf>
    <xf numFmtId="0" fontId="2" fillId="0" borderId="1" xfId="0" applyFont="1" applyFill="1" applyBorder="1" applyAlignment="1">
      <alignment wrapText="1"/>
    </xf>
    <xf numFmtId="4" fontId="2" fillId="0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166" fontId="3" fillId="0" borderId="1" xfId="0" applyNumberFormat="1" applyFont="1" applyBorder="1" applyAlignment="1">
      <alignment vertical="center"/>
    </xf>
    <xf numFmtId="167" fontId="3" fillId="0" borderId="1" xfId="0" applyNumberFormat="1" applyFont="1" applyBorder="1" applyAlignment="1">
      <alignment vertical="center"/>
    </xf>
    <xf numFmtId="167" fontId="0" fillId="0" borderId="1" xfId="0" applyNumberFormat="1" applyBorder="1"/>
    <xf numFmtId="0" fontId="7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2" fillId="0" borderId="0" xfId="0" applyFont="1" applyFill="1" applyBorder="1" applyAlignment="1">
      <alignment vertical="center"/>
    </xf>
    <xf numFmtId="0" fontId="5" fillId="0" borderId="0" xfId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Pourcentage consommé - Mai 2013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1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50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50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50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913438736"/>
        <c:axId val="-1913433296"/>
      </c:barChart>
      <c:catAx>
        <c:axId val="-19134387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-19134332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91343329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-1913438736"/>
        <c:crosses val="autoZero"/>
        <c:crossBetween val="between"/>
      </c:valAx>
      <c:spPr>
        <a:solidFill>
          <a:srgbClr val="CCFFCC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% consommé opération culturelle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3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50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50" b="1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913432752"/>
        <c:axId val="-1913430032"/>
      </c:barChart>
      <c:catAx>
        <c:axId val="-19134327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-19134300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91343003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-1913432752"/>
        <c:crosses val="autoZero"/>
        <c:crossBetween val="between"/>
      </c:valAx>
      <c:spPr>
        <a:solidFill>
          <a:srgbClr val="FFFFCC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% consommé opérations moyens généraux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5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-1913439824"/>
        <c:axId val="-1913434384"/>
      </c:barChart>
      <c:catAx>
        <c:axId val="-19134398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-19134343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91343438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-1913439824"/>
        <c:crosses val="autoZero"/>
        <c:crossBetween val="between"/>
      </c:valAx>
      <c:spPr>
        <a:solidFill>
          <a:srgbClr val="CCFFFF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</xdr:colOff>
      <xdr:row>38</xdr:row>
      <xdr:rowOff>0</xdr:rowOff>
    </xdr:from>
    <xdr:to>
      <xdr:col>13</xdr:col>
      <xdr:colOff>0</xdr:colOff>
      <xdr:row>38</xdr:row>
      <xdr:rowOff>0</xdr:rowOff>
    </xdr:to>
    <xdr:graphicFrame macro="">
      <xdr:nvGraphicFramePr>
        <xdr:cNvPr id="5124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30480</xdr:colOff>
      <xdr:row>38</xdr:row>
      <xdr:rowOff>0</xdr:rowOff>
    </xdr:from>
    <xdr:to>
      <xdr:col>6</xdr:col>
      <xdr:colOff>38100</xdr:colOff>
      <xdr:row>38</xdr:row>
      <xdr:rowOff>0</xdr:rowOff>
    </xdr:to>
    <xdr:graphicFrame macro="">
      <xdr:nvGraphicFramePr>
        <xdr:cNvPr id="5125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106680</xdr:colOff>
      <xdr:row>38</xdr:row>
      <xdr:rowOff>0</xdr:rowOff>
    </xdr:from>
    <xdr:to>
      <xdr:col>13</xdr:col>
      <xdr:colOff>22860</xdr:colOff>
      <xdr:row>38</xdr:row>
      <xdr:rowOff>0</xdr:rowOff>
    </xdr:to>
    <xdr:graphicFrame macro="">
      <xdr:nvGraphicFramePr>
        <xdr:cNvPr id="5126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showGridLines="0" workbookViewId="0">
      <selection activeCell="C15" sqref="C15"/>
    </sheetView>
  </sheetViews>
  <sheetFormatPr baseColWidth="10" defaultRowHeight="13.2" x14ac:dyDescent="0.25"/>
  <cols>
    <col min="2" max="2" width="32.5546875" customWidth="1"/>
    <col min="4" max="4" width="13.21875" customWidth="1"/>
    <col min="5" max="5" width="11.6640625" bestFit="1" customWidth="1"/>
    <col min="6" max="6" width="11" customWidth="1"/>
  </cols>
  <sheetData>
    <row r="1" spans="1:13" ht="19.5" customHeight="1" x14ac:dyDescent="0.25">
      <c r="A1" s="6" t="s">
        <v>21</v>
      </c>
      <c r="B1" s="6"/>
      <c r="C1" s="6"/>
      <c r="D1" s="6"/>
      <c r="E1" s="6"/>
      <c r="F1" s="6"/>
      <c r="G1" s="7"/>
      <c r="H1" s="7"/>
      <c r="I1" s="7"/>
      <c r="J1" s="7"/>
      <c r="K1" s="7"/>
      <c r="L1" s="7"/>
      <c r="M1" s="7"/>
    </row>
    <row r="2" spans="1:13" ht="22.8" customHeight="1" x14ac:dyDescent="0.25">
      <c r="A2" s="14" t="s">
        <v>26</v>
      </c>
      <c r="B2" s="14"/>
      <c r="C2" s="14"/>
      <c r="D2" s="14"/>
      <c r="E2" s="14"/>
      <c r="F2" s="14"/>
    </row>
    <row r="3" spans="1:13" ht="45" x14ac:dyDescent="0.25">
      <c r="A3" s="9" t="s">
        <v>22</v>
      </c>
      <c r="B3" s="9" t="s">
        <v>6</v>
      </c>
      <c r="C3" s="5" t="s">
        <v>24</v>
      </c>
      <c r="D3" s="5" t="s">
        <v>7</v>
      </c>
      <c r="E3" s="5" t="s">
        <v>8</v>
      </c>
      <c r="F3" s="5" t="s">
        <v>9</v>
      </c>
    </row>
    <row r="4" spans="1:13" ht="15" customHeight="1" x14ac:dyDescent="0.25">
      <c r="A4" s="10">
        <v>42016</v>
      </c>
      <c r="B4" s="1" t="s">
        <v>0</v>
      </c>
      <c r="C4" s="2">
        <v>200</v>
      </c>
      <c r="D4" s="11">
        <f>IF(B4="","",VLOOKUP(B4,'Budget récapitulatif'!$A$4:$B$20,2))</f>
        <v>18721</v>
      </c>
      <c r="E4" s="12">
        <f ca="1">IF(B4="","",VLOOKUP(B4,'Budget récapitulatif'!$A$4:$D$20,4))</f>
        <v>18421</v>
      </c>
      <c r="F4" s="3">
        <f ca="1">IF(B4="","",VLOOKUP(B4,'Budget récapitulatif'!$A$4:$E$20,5))</f>
        <v>1.6024785000801241E-2</v>
      </c>
    </row>
    <row r="5" spans="1:13" ht="15" x14ac:dyDescent="0.25">
      <c r="A5" s="10">
        <v>42024</v>
      </c>
      <c r="B5" s="1" t="s">
        <v>0</v>
      </c>
      <c r="C5" s="2">
        <v>100</v>
      </c>
      <c r="D5" s="11">
        <f>IF(B5="","",VLOOKUP(B5,'Budget récapitulatif'!$A$4:$B$20,2))</f>
        <v>18721</v>
      </c>
      <c r="E5" s="12">
        <f ca="1">IF(B5="","",VLOOKUP(B5,'Budget récapitulatif'!$A$4:$D$20,4))</f>
        <v>18421</v>
      </c>
      <c r="F5" s="3">
        <f ca="1">IF(B5="","",VLOOKUP(B5,'Budget récapitulatif'!$A$4:$E$20,5))</f>
        <v>1.6024785000801241E-2</v>
      </c>
    </row>
    <row r="6" spans="1:13" ht="15" x14ac:dyDescent="0.25">
      <c r="A6" s="10">
        <v>42128</v>
      </c>
      <c r="B6" s="1" t="s">
        <v>3</v>
      </c>
      <c r="C6" s="2">
        <v>1245</v>
      </c>
      <c r="D6" s="11">
        <f>IF(B6="","",VLOOKUP(B6,'Budget récapitulatif'!$A$4:$B$20,2))</f>
        <v>142050</v>
      </c>
      <c r="E6" s="12">
        <f ca="1">IF(B6="","",VLOOKUP(B6,'Budget récapitulatif'!$A$4:$D$20,4))</f>
        <v>139605</v>
      </c>
      <c r="F6" s="3">
        <f ca="1">IF(B6="","",VLOOKUP(B6,'Budget récapitulatif'!$A$4:$E$20,5))</f>
        <v>1.7212249208025342E-2</v>
      </c>
    </row>
    <row r="7" spans="1:13" ht="15" x14ac:dyDescent="0.25">
      <c r="A7" s="10">
        <v>42130</v>
      </c>
      <c r="B7" s="1" t="s">
        <v>3</v>
      </c>
      <c r="C7" s="2">
        <v>1200</v>
      </c>
      <c r="D7" s="11">
        <f>IF(B7="","",VLOOKUP(B7,'Budget récapitulatif'!$A$4:$B$20,2))</f>
        <v>142050</v>
      </c>
      <c r="E7" s="12">
        <f ca="1">IF(B7="","",VLOOKUP(B7,'Budget récapitulatif'!$A$4:$D$20,4))</f>
        <v>139605</v>
      </c>
      <c r="F7" s="3">
        <f ca="1">IF(B7="","",VLOOKUP(B7,'Budget récapitulatif'!$A$4:$E$20,5))</f>
        <v>1.7212249208025342E-2</v>
      </c>
    </row>
    <row r="8" spans="1:13" ht="15" x14ac:dyDescent="0.25">
      <c r="A8" s="10">
        <v>42128</v>
      </c>
      <c r="B8" s="1" t="s">
        <v>4</v>
      </c>
      <c r="C8" s="2">
        <v>150</v>
      </c>
      <c r="D8" s="11">
        <f>IF(B8="","",VLOOKUP(B8,'Budget récapitulatif'!$A$4:$B$20,2))</f>
        <v>12000</v>
      </c>
      <c r="E8" s="12">
        <f ca="1">IF(B8="","",VLOOKUP(B8,'Budget récapitulatif'!$A$4:$D$20,4))</f>
        <v>11350</v>
      </c>
      <c r="F8" s="3">
        <f ca="1">IF(B8="","",VLOOKUP(B8,'Budget récapitulatif'!$A$4:$E$20,5))</f>
        <v>5.4166666666666669E-2</v>
      </c>
    </row>
    <row r="9" spans="1:13" ht="15" x14ac:dyDescent="0.25">
      <c r="A9" s="10">
        <v>42220</v>
      </c>
      <c r="B9" s="1" t="s">
        <v>2</v>
      </c>
      <c r="C9" s="2">
        <v>6500</v>
      </c>
      <c r="D9" s="11">
        <f>IF(B9="","",VLOOKUP(B9,'Budget récapitulatif'!$A$4:$B$20,2))</f>
        <v>7000</v>
      </c>
      <c r="E9" s="12">
        <f ca="1">IF(B9="","",VLOOKUP(B9,'Budget récapitulatif'!$A$4:$D$20,4))</f>
        <v>500</v>
      </c>
      <c r="F9" s="3">
        <f ca="1">IF(B9="","",VLOOKUP(B9,'Budget récapitulatif'!$A$4:$E$20,5))</f>
        <v>0.9285714285714286</v>
      </c>
    </row>
    <row r="10" spans="1:13" ht="15" x14ac:dyDescent="0.25">
      <c r="A10" s="10">
        <v>42248</v>
      </c>
      <c r="B10" s="1" t="s">
        <v>1</v>
      </c>
      <c r="C10" s="2">
        <v>1200</v>
      </c>
      <c r="D10" s="11">
        <f>IF(B10="","",VLOOKUP(B10,'Budget récapitulatif'!$A$4:$B$20,2))</f>
        <v>2000</v>
      </c>
      <c r="E10" s="12">
        <f ca="1">IF(B10="","",VLOOKUP(B10,'Budget récapitulatif'!$A$4:$D$20,4))</f>
        <v>800</v>
      </c>
      <c r="F10" s="3">
        <f ca="1">IF(B10="","",VLOOKUP(B10,'Budget récapitulatif'!$A$4:$E$20,5))</f>
        <v>0.6</v>
      </c>
    </row>
    <row r="11" spans="1:13" ht="15" x14ac:dyDescent="0.25">
      <c r="A11" s="10">
        <v>42278</v>
      </c>
      <c r="B11" s="1" t="s">
        <v>10</v>
      </c>
      <c r="C11" s="2">
        <v>5500</v>
      </c>
      <c r="D11" s="11">
        <f>IF(B11="","",VLOOKUP(B11,'Budget récapitulatif'!$A$4:$B$20,2))</f>
        <v>6900</v>
      </c>
      <c r="E11" s="12">
        <f ca="1">IF(B11="","",VLOOKUP(B11,'Budget récapitulatif'!$A$4:$D$20,4))</f>
        <v>1400</v>
      </c>
      <c r="F11" s="3">
        <f ca="1">IF(B11="","",VLOOKUP(B11,'Budget récapitulatif'!$A$4:$E$20,5))</f>
        <v>0.79710144927536231</v>
      </c>
    </row>
    <row r="12" spans="1:13" ht="15" customHeight="1" x14ac:dyDescent="0.25">
      <c r="A12" s="10">
        <v>42098</v>
      </c>
      <c r="B12" s="1" t="s">
        <v>12</v>
      </c>
      <c r="C12" s="2">
        <v>2300</v>
      </c>
      <c r="D12" s="11">
        <f>IF(B12="","",VLOOKUP(B12,'Budget récapitulatif'!$A$4:$B$20,2))</f>
        <v>4500</v>
      </c>
      <c r="E12" s="12">
        <f ca="1">IF(B12="","",VLOOKUP(B12,'Budget récapitulatif'!$A$4:$D$20,4))</f>
        <v>2200</v>
      </c>
      <c r="F12" s="3">
        <f ca="1">IF(B12="","",VLOOKUP(B12,'Budget récapitulatif'!$A$4:$E$20,5))</f>
        <v>0.51111111111111107</v>
      </c>
    </row>
    <row r="13" spans="1:13" ht="15" x14ac:dyDescent="0.25">
      <c r="A13" s="10">
        <v>42043</v>
      </c>
      <c r="B13" s="1" t="s">
        <v>4</v>
      </c>
      <c r="C13" s="2">
        <v>500</v>
      </c>
      <c r="D13" s="11">
        <f>IF(B13="","",VLOOKUP(B13,'Budget récapitulatif'!$A$4:$B$20,2))</f>
        <v>12000</v>
      </c>
      <c r="E13" s="12">
        <f ca="1">IF(B13="","",VLOOKUP(B13,'Budget récapitulatif'!$A$4:$D$20,4))</f>
        <v>11350</v>
      </c>
      <c r="F13" s="3">
        <f ca="1">IF(B13="","",VLOOKUP(B13,'Budget récapitulatif'!$A$4:$E$20,5))</f>
        <v>5.4166666666666669E-2</v>
      </c>
    </row>
    <row r="14" spans="1:13" ht="15" x14ac:dyDescent="0.25">
      <c r="A14" s="10"/>
      <c r="B14" s="1"/>
      <c r="C14" s="2"/>
      <c r="D14" s="11" t="str">
        <f>IF(B14="","",VLOOKUP(B14,'Budget récapitulatif'!$A$4:$B$20,2))</f>
        <v/>
      </c>
      <c r="E14" s="12" t="str">
        <f>IF(B14="","",VLOOKUP(B14,'Budget récapitulatif'!$A$4:$D$20,4))</f>
        <v/>
      </c>
      <c r="F14" s="3" t="str">
        <f>IF(B14="","",VLOOKUP(B14,'Budget récapitulatif'!$A$4:$E$20,5))</f>
        <v/>
      </c>
    </row>
    <row r="15" spans="1:13" ht="15" x14ac:dyDescent="0.25">
      <c r="A15" s="10"/>
      <c r="B15" s="1"/>
      <c r="C15" s="2"/>
      <c r="D15" s="11" t="str">
        <f>IF(B15="","",VLOOKUP(B15,'Budget récapitulatif'!$A$4:$B$20,2))</f>
        <v/>
      </c>
      <c r="E15" s="12" t="str">
        <f>IF(B15="","",VLOOKUP(B15,'Budget récapitulatif'!$A$4:$D$20,4))</f>
        <v/>
      </c>
      <c r="F15" s="3" t="str">
        <f>IF(B15="","",VLOOKUP(B15,'Budget récapitulatif'!$A$4:$E$20,5))</f>
        <v/>
      </c>
    </row>
    <row r="16" spans="1:13" ht="15" x14ac:dyDescent="0.25">
      <c r="A16" s="10"/>
      <c r="B16" s="1"/>
      <c r="C16" s="2"/>
      <c r="D16" s="11" t="str">
        <f>IF(B16="","",VLOOKUP(B16,'Budget récapitulatif'!$A$4:$B$20,2))</f>
        <v/>
      </c>
      <c r="E16" s="12" t="str">
        <f>IF(B16="","",VLOOKUP(B16,'Budget récapitulatif'!$A$4:$D$20,4))</f>
        <v/>
      </c>
      <c r="F16" s="3" t="str">
        <f>IF(B16="","",VLOOKUP(B16,'Budget récapitulatif'!$A$4:$E$20,5))</f>
        <v/>
      </c>
    </row>
    <row r="17" spans="1:6" ht="15" x14ac:dyDescent="0.25">
      <c r="A17" s="10"/>
      <c r="B17" s="1"/>
      <c r="C17" s="2"/>
      <c r="D17" s="11" t="str">
        <f>IF(B17="","",VLOOKUP(B17,'Budget récapitulatif'!$A$4:$B$20,2))</f>
        <v/>
      </c>
      <c r="E17" s="12" t="str">
        <f>IF(B17="","",VLOOKUP(B17,'Budget récapitulatif'!$A$4:$D$20,4))</f>
        <v/>
      </c>
      <c r="F17" s="3" t="str">
        <f>IF(B17="","",VLOOKUP(B17,'Budget récapitulatif'!$A$4:$E$20,5))</f>
        <v/>
      </c>
    </row>
    <row r="18" spans="1:6" ht="15" x14ac:dyDescent="0.25">
      <c r="A18" s="10"/>
      <c r="B18" s="1"/>
      <c r="C18" s="2"/>
      <c r="D18" s="11" t="str">
        <f>IF(B18="","",VLOOKUP(B18,'Budget récapitulatif'!$A$4:$B$20,2))</f>
        <v/>
      </c>
      <c r="E18" s="12" t="str">
        <f>IF(B18="","",VLOOKUP(B18,'Budget récapitulatif'!$A$4:$D$20,4))</f>
        <v/>
      </c>
      <c r="F18" s="3" t="str">
        <f>IF(B18="","",VLOOKUP(B18,'Budget récapitulatif'!$A$4:$E$20,5))</f>
        <v/>
      </c>
    </row>
    <row r="19" spans="1:6" ht="15" x14ac:dyDescent="0.25">
      <c r="A19" s="10"/>
      <c r="B19" s="1"/>
      <c r="C19" s="2"/>
      <c r="D19" s="11" t="str">
        <f>IF(B19="","",VLOOKUP(B19,'Budget récapitulatif'!$A$4:$B$20,2))</f>
        <v/>
      </c>
      <c r="E19" s="12" t="str">
        <f>IF(B19="","",VLOOKUP(B19,'Budget récapitulatif'!$A$4:$D$20,4))</f>
        <v/>
      </c>
      <c r="F19" s="3" t="str">
        <f>IF(B19="","",VLOOKUP(B19,'Budget récapitulatif'!$A$4:$E$20,5))</f>
        <v/>
      </c>
    </row>
    <row r="20" spans="1:6" ht="15" x14ac:dyDescent="0.25">
      <c r="A20" s="10"/>
      <c r="B20" s="1"/>
      <c r="C20" s="2"/>
      <c r="D20" s="11" t="str">
        <f>IF(B20="","",VLOOKUP(B20,'Budget récapitulatif'!$A$4:$B$20,2))</f>
        <v/>
      </c>
      <c r="E20" s="12" t="str">
        <f>IF(B20="","",VLOOKUP(B20,'Budget récapitulatif'!$A$4:$D$20,4))</f>
        <v/>
      </c>
      <c r="F20" s="3" t="str">
        <f>IF(B20="","",VLOOKUP(B20,'Budget récapitulatif'!$A$4:$E$20,5))</f>
        <v/>
      </c>
    </row>
    <row r="21" spans="1:6" ht="15" x14ac:dyDescent="0.25">
      <c r="A21" s="10"/>
      <c r="B21" s="1"/>
      <c r="C21" s="2"/>
      <c r="D21" s="11" t="str">
        <f>IF(B21="","",VLOOKUP(B21,'Budget récapitulatif'!$A$4:$B$20,2))</f>
        <v/>
      </c>
      <c r="E21" s="12" t="str">
        <f>IF(B21="","",VLOOKUP(B21,'Budget récapitulatif'!$A$4:$D$20,4))</f>
        <v/>
      </c>
      <c r="F21" s="3" t="str">
        <f>IF(B21="","",VLOOKUP(B21,'Budget récapitulatif'!$A$4:$E$20,5))</f>
        <v/>
      </c>
    </row>
    <row r="22" spans="1:6" ht="15" x14ac:dyDescent="0.25">
      <c r="A22" s="10"/>
      <c r="B22" s="1"/>
      <c r="C22" s="2"/>
      <c r="D22" s="11" t="str">
        <f>IF(B22="","",VLOOKUP(B22,'Budget récapitulatif'!$A$4:$B$20,2))</f>
        <v/>
      </c>
      <c r="E22" s="12" t="str">
        <f>IF(B22="","",VLOOKUP(B22,'Budget récapitulatif'!$A$4:$D$20,4))</f>
        <v/>
      </c>
      <c r="F22" s="3" t="str">
        <f>IF(B22="","",VLOOKUP(B22,'Budget récapitulatif'!$A$4:$E$20,5))</f>
        <v/>
      </c>
    </row>
  </sheetData>
  <mergeCells count="2">
    <mergeCell ref="A1:F1"/>
    <mergeCell ref="A2:F2"/>
  </mergeCells>
  <phoneticPr fontId="1" type="noConversion"/>
  <dataValidations count="1">
    <dataValidation type="list" allowBlank="1" showInputMessage="1" showErrorMessage="1" sqref="B4:B22">
      <formula1>thémes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40"/>
  <sheetViews>
    <sheetView showGridLines="0" tabSelected="1" topLeftCell="A4" workbookViewId="0">
      <selection activeCell="C8" sqref="C8"/>
    </sheetView>
  </sheetViews>
  <sheetFormatPr baseColWidth="10" defaultRowHeight="13.2" x14ac:dyDescent="0.25"/>
  <cols>
    <col min="1" max="1" width="27.77734375" bestFit="1" customWidth="1"/>
  </cols>
  <sheetData>
    <row r="3" spans="1:5" ht="45" x14ac:dyDescent="0.35">
      <c r="A3" s="4" t="s">
        <v>39</v>
      </c>
      <c r="B3" s="5" t="s">
        <v>7</v>
      </c>
      <c r="C3" s="5" t="s">
        <v>23</v>
      </c>
      <c r="D3" s="5" t="s">
        <v>8</v>
      </c>
      <c r="E3" s="5" t="s">
        <v>9</v>
      </c>
    </row>
    <row r="4" spans="1:5" ht="15" x14ac:dyDescent="0.25">
      <c r="A4" s="1" t="s">
        <v>3</v>
      </c>
      <c r="B4" s="2">
        <v>142050</v>
      </c>
      <c r="C4" s="13">
        <f ca="1">SUMIF(Dépenses!$B$4:$C$22,"Aborigène",Dépenses!$C$4:$C$22)</f>
        <v>2445</v>
      </c>
      <c r="D4" s="13">
        <f ca="1">B4-C4</f>
        <v>139605</v>
      </c>
      <c r="E4" s="3">
        <f ca="1">C4/B4</f>
        <v>1.7212249208025342E-2</v>
      </c>
    </row>
    <row r="5" spans="1:5" ht="15" x14ac:dyDescent="0.25">
      <c r="A5" s="1" t="s">
        <v>5</v>
      </c>
      <c r="B5" s="2">
        <v>3000</v>
      </c>
      <c r="C5" s="13">
        <f ca="1">SUMIF(Dépenses!$B$4:$C$22,"Atelier technique",Dépenses!$C$4:$C$22)</f>
        <v>0</v>
      </c>
      <c r="D5" s="13">
        <f t="shared" ref="D5:D20" ca="1" si="0">B5-C5</f>
        <v>3000</v>
      </c>
      <c r="E5" s="3">
        <f t="shared" ref="E5:E20" ca="1" si="1">C5/B5</f>
        <v>0</v>
      </c>
    </row>
    <row r="6" spans="1:5" ht="15" x14ac:dyDescent="0.25">
      <c r="A6" s="1" t="s">
        <v>16</v>
      </c>
      <c r="B6" s="2">
        <v>6000</v>
      </c>
      <c r="C6" s="13">
        <f ca="1">SUMIF(Dépenses!$B$4:$C$22,"Centre artistique",Dépenses!$C$4:$C$22)</f>
        <v>0</v>
      </c>
      <c r="D6" s="13">
        <f t="shared" ca="1" si="0"/>
        <v>6000</v>
      </c>
      <c r="E6" s="3">
        <f t="shared" ca="1" si="1"/>
        <v>0</v>
      </c>
    </row>
    <row r="7" spans="1:5" ht="15" x14ac:dyDescent="0.25">
      <c r="A7" s="1" t="s">
        <v>11</v>
      </c>
      <c r="B7" s="2">
        <v>6000</v>
      </c>
      <c r="C7" s="13">
        <f ca="1">SUMIF(Dépenses!$B$4:$C$22,"Centre Culturel",Dépenses!$C$4:$C$22)</f>
        <v>0</v>
      </c>
      <c r="D7" s="13">
        <f t="shared" ca="1" si="0"/>
        <v>6000</v>
      </c>
      <c r="E7" s="3">
        <f t="shared" ca="1" si="1"/>
        <v>0</v>
      </c>
    </row>
    <row r="8" spans="1:5" ht="15" x14ac:dyDescent="0.25">
      <c r="A8" s="1" t="s">
        <v>4</v>
      </c>
      <c r="B8" s="2">
        <v>12000</v>
      </c>
      <c r="C8" s="13">
        <f ca="1">SUMIF(Dépenses!$B$4:$C$22,"Communication",Dépenses!$C$4:$C$22)</f>
        <v>650</v>
      </c>
      <c r="D8" s="13">
        <f t="shared" ca="1" si="0"/>
        <v>11350</v>
      </c>
      <c r="E8" s="3">
        <f t="shared" ca="1" si="1"/>
        <v>5.4166666666666669E-2</v>
      </c>
    </row>
    <row r="9" spans="1:5" ht="15" x14ac:dyDescent="0.25">
      <c r="A9" s="1" t="s">
        <v>19</v>
      </c>
      <c r="B9" s="2">
        <v>6950</v>
      </c>
      <c r="C9" s="13">
        <f ca="1">SUMIF(Dépenses!$B$4:$C$22,"Conservation contemporaine",Dépenses!$C$4:$C$22)</f>
        <v>0</v>
      </c>
      <c r="D9" s="13">
        <f t="shared" ca="1" si="0"/>
        <v>6950</v>
      </c>
      <c r="E9" s="3">
        <f t="shared" ca="1" si="1"/>
        <v>0</v>
      </c>
    </row>
    <row r="10" spans="1:5" ht="15" x14ac:dyDescent="0.25">
      <c r="A10" s="1" t="s">
        <v>18</v>
      </c>
      <c r="B10" s="2">
        <v>2000</v>
      </c>
      <c r="C10" s="13">
        <f ca="1">SUMIF(Dépenses!$B$4:$C$22,"Conservation préventive",Dépenses!$C$4:$C$22)</f>
        <v>0</v>
      </c>
      <c r="D10" s="13">
        <f t="shared" ca="1" si="0"/>
        <v>2000</v>
      </c>
      <c r="E10" s="3">
        <f t="shared" ca="1" si="1"/>
        <v>0</v>
      </c>
    </row>
    <row r="11" spans="1:5" ht="15" x14ac:dyDescent="0.25">
      <c r="A11" s="1" t="s">
        <v>25</v>
      </c>
      <c r="B11" s="2">
        <v>10000</v>
      </c>
      <c r="C11" s="13">
        <f ca="1">SUMIF(Dépenses!$B$4:$C$22,"Epicerie XIX ème",Dépenses!$C$4:$C$22)</f>
        <v>0</v>
      </c>
      <c r="D11" s="13">
        <f t="shared" ca="1" si="0"/>
        <v>10000</v>
      </c>
      <c r="E11" s="3">
        <f t="shared" ca="1" si="1"/>
        <v>0</v>
      </c>
    </row>
    <row r="12" spans="1:5" ht="15" x14ac:dyDescent="0.25">
      <c r="A12" s="1" t="s">
        <v>14</v>
      </c>
      <c r="B12" s="2">
        <v>6553</v>
      </c>
      <c r="C12" s="13">
        <f ca="1">SUMIF(Dépenses!$B$4:$C$22,"Exposition Cuba",Dépenses!$C$4:$C$22)</f>
        <v>0</v>
      </c>
      <c r="D12" s="13">
        <f t="shared" ca="1" si="0"/>
        <v>6553</v>
      </c>
      <c r="E12" s="3">
        <f t="shared" ca="1" si="1"/>
        <v>0</v>
      </c>
    </row>
    <row r="13" spans="1:5" ht="15" x14ac:dyDescent="0.25">
      <c r="A13" s="1" t="s">
        <v>12</v>
      </c>
      <c r="B13" s="2">
        <v>4500</v>
      </c>
      <c r="C13" s="13">
        <f ca="1">SUMIF(Dépenses!$B$4:$C$22,"Exposition permanente",Dépenses!$C$4:$C$22)</f>
        <v>2300</v>
      </c>
      <c r="D13" s="13">
        <f t="shared" ca="1" si="0"/>
        <v>2200</v>
      </c>
      <c r="E13" s="3">
        <f t="shared" ca="1" si="1"/>
        <v>0.51111111111111107</v>
      </c>
    </row>
    <row r="14" spans="1:5" ht="15" x14ac:dyDescent="0.25">
      <c r="A14" s="1" t="s">
        <v>13</v>
      </c>
      <c r="B14" s="2">
        <v>59500</v>
      </c>
      <c r="C14" s="13">
        <f ca="1">SUMIF(Dépenses!$B$4:$C$22,"frais généraux",Dépenses!$C$4:$C$22)</f>
        <v>0</v>
      </c>
      <c r="D14" s="13">
        <f t="shared" ca="1" si="0"/>
        <v>59500</v>
      </c>
      <c r="E14" s="3">
        <f t="shared" ca="1" si="1"/>
        <v>0</v>
      </c>
    </row>
    <row r="15" spans="1:5" ht="15" x14ac:dyDescent="0.25">
      <c r="A15" s="1" t="s">
        <v>1</v>
      </c>
      <c r="B15" s="2">
        <v>2000</v>
      </c>
      <c r="C15" s="13">
        <f ca="1">SUMIF(Dépenses!$B$4:$C$22,"Gaulois",Dépenses!$C$4:$C$22)</f>
        <v>1200</v>
      </c>
      <c r="D15" s="13">
        <f t="shared" ca="1" si="0"/>
        <v>800</v>
      </c>
      <c r="E15" s="3">
        <f t="shared" ca="1" si="1"/>
        <v>0.6</v>
      </c>
    </row>
    <row r="16" spans="1:5" ht="15" x14ac:dyDescent="0.25">
      <c r="A16" s="1" t="s">
        <v>10</v>
      </c>
      <c r="B16" s="2">
        <v>6900</v>
      </c>
      <c r="C16" s="13">
        <f ca="1">SUMIF(Dépenses!$B$4:$C$22,"mission",Dépenses!$C$4:$C$22)</f>
        <v>5500</v>
      </c>
      <c r="D16" s="13">
        <f t="shared" ca="1" si="0"/>
        <v>1400</v>
      </c>
      <c r="E16" s="3">
        <f t="shared" ca="1" si="1"/>
        <v>0.79710144927536231</v>
      </c>
    </row>
    <row r="17" spans="1:13" ht="15" x14ac:dyDescent="0.25">
      <c r="A17" s="1" t="s">
        <v>17</v>
      </c>
      <c r="B17" s="2">
        <v>4000</v>
      </c>
      <c r="C17" s="13">
        <f ca="1">SUMIF(Dépenses!$B$4:$C$22,"Musée",Dépenses!$C$4:$C$22)</f>
        <v>0</v>
      </c>
      <c r="D17" s="13">
        <f t="shared" ca="1" si="0"/>
        <v>4000</v>
      </c>
      <c r="E17" s="3">
        <f t="shared" ca="1" si="1"/>
        <v>0</v>
      </c>
    </row>
    <row r="18" spans="1:13" ht="15" x14ac:dyDescent="0.25">
      <c r="A18" s="1" t="s">
        <v>15</v>
      </c>
      <c r="B18" s="2">
        <v>2500</v>
      </c>
      <c r="C18" s="13">
        <f ca="1">SUMIF(Dépenses!$B$4:$C$22,"musée Beaux arts",Dépenses!$C$4:$C$22)</f>
        <v>0</v>
      </c>
      <c r="D18" s="13">
        <f t="shared" ca="1" si="0"/>
        <v>2500</v>
      </c>
      <c r="E18" s="3">
        <f t="shared" ca="1" si="1"/>
        <v>0</v>
      </c>
    </row>
    <row r="19" spans="1:13" ht="15" x14ac:dyDescent="0.25">
      <c r="A19" s="1" t="s">
        <v>0</v>
      </c>
      <c r="B19" s="2">
        <v>18721</v>
      </c>
      <c r="C19" s="13">
        <f ca="1">SUMIF(Dépenses!$B$4:$C$22,"Service Culturel",Dépenses!$C$4:$C$22)</f>
        <v>300</v>
      </c>
      <c r="D19" s="13">
        <f t="shared" ca="1" si="0"/>
        <v>18421</v>
      </c>
      <c r="E19" s="3">
        <f t="shared" ca="1" si="1"/>
        <v>1.6024785000801241E-2</v>
      </c>
    </row>
    <row r="20" spans="1:13" ht="15" x14ac:dyDescent="0.25">
      <c r="A20" s="1" t="s">
        <v>2</v>
      </c>
      <c r="B20" s="2">
        <v>7000</v>
      </c>
      <c r="C20" s="13">
        <f ca="1">SUMIF(Dépenses!$B$4:$C$22,"Service pédagogique",Dépenses!$C$4:$C$22)</f>
        <v>6500</v>
      </c>
      <c r="D20" s="13">
        <f t="shared" ca="1" si="0"/>
        <v>500</v>
      </c>
      <c r="E20" s="3">
        <f t="shared" ca="1" si="1"/>
        <v>0.9285714285714286</v>
      </c>
    </row>
    <row r="22" spans="1:13" ht="15" x14ac:dyDescent="0.25">
      <c r="A22" s="16" t="s">
        <v>40</v>
      </c>
    </row>
    <row r="23" spans="1:13" ht="15" x14ac:dyDescent="0.35">
      <c r="A23" s="4" t="s">
        <v>20</v>
      </c>
      <c r="B23" s="15" t="s">
        <v>27</v>
      </c>
      <c r="C23" s="15" t="s">
        <v>28</v>
      </c>
      <c r="D23" s="15" t="s">
        <v>29</v>
      </c>
      <c r="E23" s="15" t="s">
        <v>30</v>
      </c>
      <c r="F23" s="15" t="s">
        <v>31</v>
      </c>
      <c r="G23" s="15" t="s">
        <v>32</v>
      </c>
      <c r="H23" s="15" t="s">
        <v>33</v>
      </c>
      <c r="I23" s="15" t="s">
        <v>34</v>
      </c>
      <c r="J23" s="15" t="s">
        <v>35</v>
      </c>
      <c r="K23" s="15" t="s">
        <v>36</v>
      </c>
      <c r="L23" s="15" t="s">
        <v>37</v>
      </c>
      <c r="M23" s="15" t="s">
        <v>38</v>
      </c>
    </row>
    <row r="24" spans="1:13" ht="15" x14ac:dyDescent="0.25">
      <c r="A24" s="1" t="s">
        <v>3</v>
      </c>
      <c r="B24" s="17"/>
    </row>
    <row r="25" spans="1:13" ht="15" x14ac:dyDescent="0.25">
      <c r="A25" s="1" t="s">
        <v>5</v>
      </c>
    </row>
    <row r="26" spans="1:13" ht="15" x14ac:dyDescent="0.25">
      <c r="A26" s="1" t="s">
        <v>16</v>
      </c>
    </row>
    <row r="27" spans="1:13" ht="15" x14ac:dyDescent="0.25">
      <c r="A27" s="1" t="s">
        <v>11</v>
      </c>
    </row>
    <row r="28" spans="1:13" ht="15" x14ac:dyDescent="0.25">
      <c r="A28" s="1" t="s">
        <v>4</v>
      </c>
    </row>
    <row r="29" spans="1:13" ht="15" x14ac:dyDescent="0.25">
      <c r="A29" s="1" t="s">
        <v>19</v>
      </c>
    </row>
    <row r="30" spans="1:13" ht="15" x14ac:dyDescent="0.25">
      <c r="A30" s="1" t="s">
        <v>18</v>
      </c>
    </row>
    <row r="31" spans="1:13" ht="15" x14ac:dyDescent="0.25">
      <c r="A31" s="1" t="s">
        <v>25</v>
      </c>
    </row>
    <row r="32" spans="1:13" ht="15" x14ac:dyDescent="0.25">
      <c r="A32" s="1" t="s">
        <v>14</v>
      </c>
    </row>
    <row r="33" spans="1:1" ht="15" x14ac:dyDescent="0.25">
      <c r="A33" s="1" t="s">
        <v>12</v>
      </c>
    </row>
    <row r="34" spans="1:1" ht="15" x14ac:dyDescent="0.25">
      <c r="A34" s="1" t="s">
        <v>13</v>
      </c>
    </row>
    <row r="35" spans="1:1" ht="15" x14ac:dyDescent="0.25">
      <c r="A35" s="1" t="s">
        <v>1</v>
      </c>
    </row>
    <row r="36" spans="1:1" ht="15" x14ac:dyDescent="0.25">
      <c r="A36" s="1" t="s">
        <v>10</v>
      </c>
    </row>
    <row r="37" spans="1:1" ht="15" x14ac:dyDescent="0.25">
      <c r="A37" s="1" t="s">
        <v>17</v>
      </c>
    </row>
    <row r="38" spans="1:1" ht="15" x14ac:dyDescent="0.25">
      <c r="A38" s="1" t="s">
        <v>15</v>
      </c>
    </row>
    <row r="39" spans="1:1" ht="15" x14ac:dyDescent="0.25">
      <c r="A39" s="1" t="s">
        <v>0</v>
      </c>
    </row>
    <row r="40" spans="1:1" ht="15" x14ac:dyDescent="0.25">
      <c r="A40" s="1" t="s">
        <v>2</v>
      </c>
    </row>
  </sheetData>
  <sortState ref="A4:B20">
    <sortCondition ref="A4:A20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>
      <selection activeCell="C18" sqref="C18"/>
    </sheetView>
  </sheetViews>
  <sheetFormatPr baseColWidth="10" defaultRowHeight="13.2" x14ac:dyDescent="0.25"/>
  <cols>
    <col min="1" max="1" width="27.77734375" bestFit="1" customWidth="1"/>
  </cols>
  <sheetData>
    <row r="1" spans="1:1" ht="15" x14ac:dyDescent="0.35">
      <c r="A1" s="4" t="s">
        <v>20</v>
      </c>
    </row>
    <row r="2" spans="1:1" ht="15" x14ac:dyDescent="0.25">
      <c r="A2" s="8" t="s">
        <v>0</v>
      </c>
    </row>
    <row r="3" spans="1:1" ht="15" x14ac:dyDescent="0.25">
      <c r="A3" s="8" t="s">
        <v>11</v>
      </c>
    </row>
    <row r="4" spans="1:1" ht="15" x14ac:dyDescent="0.25">
      <c r="A4" s="8" t="s">
        <v>1</v>
      </c>
    </row>
    <row r="5" spans="1:1" ht="15" x14ac:dyDescent="0.25">
      <c r="A5" s="8" t="s">
        <v>2</v>
      </c>
    </row>
    <row r="6" spans="1:1" ht="15" x14ac:dyDescent="0.25">
      <c r="A6" s="8" t="s">
        <v>12</v>
      </c>
    </row>
    <row r="7" spans="1:1" ht="15" x14ac:dyDescent="0.25">
      <c r="A7" s="8" t="s">
        <v>3</v>
      </c>
    </row>
    <row r="8" spans="1:1" ht="15" x14ac:dyDescent="0.25">
      <c r="A8" s="8" t="s">
        <v>4</v>
      </c>
    </row>
    <row r="9" spans="1:1" ht="15" x14ac:dyDescent="0.25">
      <c r="A9" s="8" t="s">
        <v>10</v>
      </c>
    </row>
    <row r="10" spans="1:1" ht="15" x14ac:dyDescent="0.25">
      <c r="A10" s="8" t="s">
        <v>14</v>
      </c>
    </row>
    <row r="11" spans="1:1" ht="15" x14ac:dyDescent="0.25">
      <c r="A11" s="8" t="s">
        <v>13</v>
      </c>
    </row>
    <row r="12" spans="1:1" ht="15" x14ac:dyDescent="0.25">
      <c r="A12" s="8" t="s">
        <v>5</v>
      </c>
    </row>
    <row r="13" spans="1:1" ht="15" x14ac:dyDescent="0.25">
      <c r="A13" s="8" t="s">
        <v>15</v>
      </c>
    </row>
    <row r="14" spans="1:1" ht="15" x14ac:dyDescent="0.25">
      <c r="A14" s="8" t="s">
        <v>16</v>
      </c>
    </row>
    <row r="15" spans="1:1" ht="15" x14ac:dyDescent="0.25">
      <c r="A15" s="8" t="s">
        <v>25</v>
      </c>
    </row>
    <row r="16" spans="1:1" ht="15" x14ac:dyDescent="0.25">
      <c r="A16" s="8" t="s">
        <v>19</v>
      </c>
    </row>
    <row r="17" spans="1:1" ht="15" x14ac:dyDescent="0.25">
      <c r="A17" s="8" t="s">
        <v>18</v>
      </c>
    </row>
    <row r="18" spans="1:1" ht="15" x14ac:dyDescent="0.25">
      <c r="A18" s="8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Dépenses</vt:lpstr>
      <vt:lpstr>Budget récapitulatif</vt:lpstr>
      <vt:lpstr>Paramétrage</vt:lpstr>
      <vt:lpstr>thémes</vt:lpstr>
    </vt:vector>
  </TitlesOfParts>
  <Company>Mairie de Bordeaux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s.riflade</dc:creator>
  <cp:lastModifiedBy>Eric</cp:lastModifiedBy>
  <cp:lastPrinted>2013-05-30T13:19:55Z</cp:lastPrinted>
  <dcterms:created xsi:type="dcterms:W3CDTF">2013-05-30T09:39:46Z</dcterms:created>
  <dcterms:modified xsi:type="dcterms:W3CDTF">2015-10-06T20:30:00Z</dcterms:modified>
</cp:coreProperties>
</file>