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drawings/drawing7.xml" ContentType="application/vnd.openxmlformats-officedocument.drawing+xml"/>
  <Override PartName="/xl/pivotTables/pivotTable2.xml" ContentType="application/vnd.openxmlformats-officedocument.spreadsheetml.pivotTable+xml"/>
  <Override PartName="/xl/drawings/drawing8.xml" ContentType="application/vnd.openxmlformats-officedocument.drawing+xml"/>
  <Override PartName="/xl/pivotTables/pivotTable3.xml" ContentType="application/vnd.openxmlformats-officedocument.spreadsheetml.pivotTable+xml"/>
  <Override PartName="/xl/drawings/drawing9.xml" ContentType="application/vnd.openxmlformats-officedocument.drawing+xml"/>
  <Override PartName="/xl/pivotTables/pivotTable4.xml" ContentType="application/vnd.openxmlformats-officedocument.spreadsheetml.pivotTable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D:\JcFerdinand\Banques\"/>
    </mc:Choice>
  </mc:AlternateContent>
  <xr:revisionPtr revIDLastSave="0" documentId="13_ncr:1_{2A5125B8-A4FA-42BE-92A6-EACF4BA188BD}" xr6:coauthVersionLast="40" xr6:coauthVersionMax="40" xr10:uidLastSave="{00000000-0000-0000-0000-000000000000}"/>
  <bookViews>
    <workbookView xWindow="810" yWindow="375" windowWidth="27990" windowHeight="15825" tabRatio="892" activeTab="5" xr2:uid="{00000000-000D-0000-FFFF-FFFF00000000}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éses1" sheetId="15" r:id="rId9"/>
    <sheet name="SyntésesCompte" sheetId="18" r:id="rId10"/>
    <sheet name="Graph" sheetId="16" r:id="rId11"/>
    <sheet name="Paramètres" sheetId="3" r:id="rId12"/>
  </sheets>
  <definedNames>
    <definedName name="_xlnm._FilterDatabase" localSheetId="4" hidden="1">Catégories!$A$4:$E$22</definedName>
    <definedName name="_xlnm._FilterDatabase" localSheetId="5" hidden="1">Comptes!$A$4:$F$7</definedName>
    <definedName name="_xlnm._FilterDatabase" localSheetId="1" hidden="1">Ecritures!$B$4:$O$5</definedName>
    <definedName name="_xlnm._FilterDatabase" localSheetId="3" hidden="1">Regroupements!$A$4:$E$29</definedName>
    <definedName name="_xlnm._FilterDatabase" localSheetId="2" hidden="1">Rubriques!$A$4:$F$28</definedName>
    <definedName name="Catégories">Catégories!$A$4:$E$23</definedName>
    <definedName name="Comptes">Comptes!$A$4:$F$8</definedName>
    <definedName name="Ecritures">Ecritures!$A$4:$O$6</definedName>
    <definedName name="Liste_Catégories">Catégories!$A$5:$A$23</definedName>
    <definedName name="Liste_Comptes">Comptes!$A$4:$A$8</definedName>
    <definedName name="Liste_Modes">Paramètres!$A$13:$A$20</definedName>
    <definedName name="Liste_Regroupements">Regroupements!$A$5:$A$30</definedName>
    <definedName name="Liste_Rubriques">Rubriques!$A$5:$A$30</definedName>
    <definedName name="Regroupements">Regroupements!$A$4:$E$30</definedName>
    <definedName name="Rubriques">Rubriques!$A$4:$F$30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91029"/>
  <pivotCaches>
    <pivotCache cacheId="8" r:id="rId13"/>
    <pivotCache cacheId="9" r:id="rId14"/>
    <pivotCache cacheId="10" r:id="rId1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5" i="1" l="1"/>
  <c r="N5" i="1"/>
  <c r="M5" i="1"/>
  <c r="B6" i="6" l="1"/>
  <c r="B7" i="6"/>
  <c r="C5" i="6"/>
  <c r="B5" i="6"/>
  <c r="D5" i="6" l="1"/>
  <c r="C27" i="6" l="1"/>
  <c r="B27" i="6"/>
  <c r="D27" i="6" l="1"/>
  <c r="D22" i="2"/>
  <c r="C22" i="2"/>
  <c r="E22" i="2" l="1"/>
  <c r="C5" i="2"/>
  <c r="D5" i="2"/>
  <c r="E5" i="2" l="1"/>
  <c r="C6" i="6" l="1"/>
  <c r="D6" i="6" s="1"/>
  <c r="D27" i="2" l="1"/>
  <c r="C27" i="2"/>
  <c r="E27" i="2" l="1"/>
  <c r="D7" i="2"/>
  <c r="C7" i="2"/>
  <c r="B21" i="6"/>
  <c r="C21" i="6"/>
  <c r="E7" i="2" l="1"/>
  <c r="D21" i="6"/>
  <c r="D18" i="2"/>
  <c r="C18" i="2"/>
  <c r="E18" i="2" l="1"/>
  <c r="D17" i="2" l="1"/>
  <c r="C17" i="2"/>
  <c r="B23" i="6"/>
  <c r="C29" i="2"/>
  <c r="D28" i="2"/>
  <c r="D26" i="2"/>
  <c r="C26" i="2"/>
  <c r="C25" i="2"/>
  <c r="C24" i="2"/>
  <c r="E26" i="2" l="1"/>
  <c r="C23" i="6"/>
  <c r="D23" i="6" s="1"/>
  <c r="E17" i="2"/>
  <c r="D6" i="2" l="1"/>
  <c r="C6" i="2"/>
  <c r="C8" i="6"/>
  <c r="B8" i="6"/>
  <c r="E6" i="2" l="1"/>
  <c r="D8" i="6"/>
  <c r="B22" i="6" l="1"/>
  <c r="D25" i="2" l="1"/>
  <c r="E25" i="2" s="1"/>
  <c r="B19" i="6"/>
  <c r="C19" i="6"/>
  <c r="D19" i="6" l="1"/>
  <c r="C8" i="2" l="1"/>
  <c r="D8" i="2"/>
  <c r="C9" i="6"/>
  <c r="B9" i="6" l="1"/>
  <c r="D9" i="6" s="1"/>
  <c r="E8" i="2"/>
  <c r="C20" i="6"/>
  <c r="B20" i="6"/>
  <c r="D9" i="2"/>
  <c r="C9" i="2"/>
  <c r="D24" i="2"/>
  <c r="E24" i="2" s="1"/>
  <c r="B25" i="6"/>
  <c r="C25" i="6" l="1"/>
  <c r="D25" i="6" s="1"/>
  <c r="D20" i="6"/>
  <c r="E9" i="2"/>
  <c r="B10" i="6" l="1"/>
  <c r="C23" i="2"/>
  <c r="D23" i="2" l="1"/>
  <c r="E23" i="2" s="1"/>
  <c r="C22" i="6"/>
  <c r="D22" i="6" s="1"/>
  <c r="C10" i="6"/>
  <c r="D10" i="6" s="1"/>
  <c r="B24" i="6"/>
  <c r="C24" i="6"/>
  <c r="C10" i="2"/>
  <c r="D10" i="2" l="1"/>
  <c r="E10" i="2" s="1"/>
  <c r="D24" i="6"/>
  <c r="D21" i="2"/>
  <c r="C7" i="6" l="1"/>
  <c r="D7" i="6" s="1"/>
  <c r="B18" i="6" l="1"/>
  <c r="C18" i="6"/>
  <c r="C21" i="2" l="1"/>
  <c r="E21" i="2" s="1"/>
  <c r="D18" i="6"/>
  <c r="D14" i="2" l="1"/>
  <c r="B17" i="6"/>
  <c r="C14" i="2"/>
  <c r="C28" i="2"/>
  <c r="E28" i="2" s="1"/>
  <c r="D29" i="2"/>
  <c r="E29" i="2" s="1"/>
  <c r="D11" i="2"/>
  <c r="D13" i="2"/>
  <c r="B16" i="6"/>
  <c r="C13" i="2"/>
  <c r="B13" i="6"/>
  <c r="C20" i="2"/>
  <c r="B15" i="6"/>
  <c r="C14" i="6"/>
  <c r="C26" i="6"/>
  <c r="B26" i="6"/>
  <c r="B28" i="6"/>
  <c r="C11" i="2"/>
  <c r="C29" i="6"/>
  <c r="B29" i="6"/>
  <c r="C11" i="6"/>
  <c r="B11" i="6"/>
  <c r="B12" i="6"/>
  <c r="D19" i="2"/>
  <c r="C19" i="2"/>
  <c r="D15" i="2"/>
  <c r="C15" i="2"/>
  <c r="C12" i="2"/>
  <c r="B1" i="7"/>
  <c r="A1" i="1"/>
  <c r="A1" i="8"/>
  <c r="A1" i="4"/>
  <c r="A1" i="6"/>
  <c r="A1" i="2"/>
  <c r="B1" i="8"/>
  <c r="D5" i="8" l="1"/>
  <c r="C5" i="8"/>
  <c r="C28" i="6"/>
  <c r="D28" i="6" s="1"/>
  <c r="C6" i="4"/>
  <c r="B6" i="4"/>
  <c r="C6" i="8"/>
  <c r="D6" i="8"/>
  <c r="C19" i="4"/>
  <c r="B19" i="4"/>
  <c r="B14" i="6"/>
  <c r="D14" i="6" s="1"/>
  <c r="D20" i="2"/>
  <c r="E20" i="2" s="1"/>
  <c r="I1" i="1"/>
  <c r="C16" i="6"/>
  <c r="D16" i="6" s="1"/>
  <c r="C15" i="6"/>
  <c r="D15" i="6" s="1"/>
  <c r="N1" i="1"/>
  <c r="D7" i="8"/>
  <c r="C7" i="8"/>
  <c r="B17" i="4"/>
  <c r="C17" i="4"/>
  <c r="B16" i="4"/>
  <c r="C16" i="4"/>
  <c r="C14" i="4"/>
  <c r="B14" i="4"/>
  <c r="B10" i="4"/>
  <c r="C10" i="4"/>
  <c r="C17" i="6"/>
  <c r="D17" i="6" s="1"/>
  <c r="B22" i="4"/>
  <c r="C22" i="4"/>
  <c r="C9" i="4"/>
  <c r="B9" i="4"/>
  <c r="E14" i="2"/>
  <c r="C13" i="6"/>
  <c r="D13" i="6" s="1"/>
  <c r="E13" i="2"/>
  <c r="C12" i="4"/>
  <c r="B12" i="4"/>
  <c r="B8" i="4"/>
  <c r="C8" i="4"/>
  <c r="D26" i="6"/>
  <c r="E11" i="2"/>
  <c r="D29" i="6"/>
  <c r="C13" i="4"/>
  <c r="D11" i="6"/>
  <c r="C12" i="6"/>
  <c r="D12" i="6" s="1"/>
  <c r="B13" i="4"/>
  <c r="C5" i="4"/>
  <c r="B5" i="4"/>
  <c r="E15" i="2"/>
  <c r="D12" i="2"/>
  <c r="E12" i="2" s="1"/>
  <c r="E19" i="2"/>
  <c r="B20" i="4"/>
  <c r="C20" i="4"/>
  <c r="C16" i="2"/>
  <c r="D16" i="2"/>
  <c r="B18" i="4"/>
  <c r="C18" i="4"/>
  <c r="A1" i="3"/>
  <c r="G1" i="1"/>
  <c r="E5" i="8" l="1"/>
  <c r="D6" i="4"/>
  <c r="E6" i="8"/>
  <c r="D19" i="4"/>
  <c r="E7" i="8"/>
  <c r="D17" i="4"/>
  <c r="D16" i="4"/>
  <c r="D14" i="4"/>
  <c r="D10" i="4"/>
  <c r="D22" i="4"/>
  <c r="D9" i="4"/>
  <c r="D12" i="4"/>
  <c r="D8" i="4"/>
  <c r="D13" i="4"/>
  <c r="D5" i="4"/>
  <c r="D18" i="4"/>
  <c r="D20" i="4"/>
  <c r="E16" i="2"/>
  <c r="C7" i="4"/>
  <c r="B11" i="4"/>
  <c r="C11" i="4"/>
  <c r="B21" i="4"/>
  <c r="C21" i="4"/>
  <c r="B7" i="4"/>
  <c r="B15" i="4"/>
  <c r="C15" i="4"/>
  <c r="C1" i="6"/>
  <c r="B1" i="6"/>
  <c r="D7" i="4" l="1"/>
  <c r="C1" i="2"/>
  <c r="D1" i="2"/>
  <c r="D21" i="4"/>
  <c r="D11" i="4"/>
  <c r="D15" i="4"/>
  <c r="C1" i="4"/>
  <c r="B1" i="4"/>
  <c r="D1" i="8"/>
  <c r="C1" i="8"/>
  <c r="D1" i="4" l="1"/>
  <c r="E1" i="8"/>
  <c r="E1" i="2"/>
  <c r="D1" i="6"/>
</calcChain>
</file>

<file path=xl/sharedStrings.xml><?xml version="1.0" encoding="utf-8"?>
<sst xmlns="http://schemas.openxmlformats.org/spreadsheetml/2006/main" count="239" uniqueCount="106">
  <si>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</si>
  <si>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</si>
  <si>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</si>
  <si>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</si>
  <si>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</si>
  <si>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</si>
  <si>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</si>
  <si>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</si>
  <si>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</si>
  <si>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</si>
  <si>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</si>
  <si>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</si>
  <si>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Alimentation</t>
  </si>
  <si>
    <t>Salaires</t>
  </si>
  <si>
    <t>Restaurant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</si>
  <si>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</si>
  <si>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</si>
  <si>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</si>
  <si>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</si>
  <si>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</si>
  <si>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</si>
  <si>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</si>
  <si>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Modes</t>
  </si>
  <si>
    <t>Chèque</t>
  </si>
  <si>
    <t>Carte</t>
  </si>
  <si>
    <t>Virement</t>
  </si>
  <si>
    <t>Espèces</t>
  </si>
  <si>
    <t>Prélèvement</t>
  </si>
  <si>
    <t>Total général</t>
  </si>
  <si>
    <t>Regroupement</t>
  </si>
  <si>
    <t>Divers</t>
  </si>
  <si>
    <t>Regroupements</t>
  </si>
  <si>
    <t>Véhicule</t>
  </si>
  <si>
    <t>(Tous)</t>
  </si>
  <si>
    <t>Compte :</t>
  </si>
  <si>
    <t>Vacances</t>
  </si>
  <si>
    <t>Dépenses courantes</t>
  </si>
  <si>
    <t>Autre</t>
  </si>
  <si>
    <t>Recette</t>
  </si>
  <si>
    <t>Date valeur banque</t>
  </si>
  <si>
    <t>...</t>
  </si>
  <si>
    <t>Valeurs par défaut dans les listes déroulantes des formulaires</t>
  </si>
  <si>
    <t>Compte chèques</t>
  </si>
  <si>
    <t>Compte</t>
  </si>
  <si>
    <t>Recettes</t>
  </si>
  <si>
    <t>Dépenses</t>
  </si>
  <si>
    <t>Solde</t>
  </si>
  <si>
    <t>Solde initial</t>
  </si>
  <si>
    <t>…</t>
  </si>
  <si>
    <t>Somme de Montant comptable</t>
  </si>
  <si>
    <t>Comptabilité familiale</t>
  </si>
  <si>
    <t>2019-01</t>
  </si>
  <si>
    <t>Voyages</t>
  </si>
  <si>
    <t>Espéces</t>
  </si>
  <si>
    <t>Cadeaux</t>
  </si>
  <si>
    <t>Retraites</t>
  </si>
  <si>
    <t>Téléphones</t>
  </si>
  <si>
    <t>Assurances</t>
  </si>
  <si>
    <t>Frais banquaires</t>
  </si>
  <si>
    <t>Banques</t>
  </si>
  <si>
    <t>Banques (frais)</t>
  </si>
  <si>
    <t>Boulanger</t>
  </si>
  <si>
    <t>Virement RAM</t>
  </si>
  <si>
    <t>Vir RAM</t>
  </si>
  <si>
    <t xml:space="preserve">Crédit CC </t>
  </si>
  <si>
    <t>Crédits</t>
  </si>
  <si>
    <t>Point-Vert</t>
  </si>
  <si>
    <t>Point Vert</t>
  </si>
  <si>
    <t>Crédits CC ou autres</t>
  </si>
  <si>
    <t>Crédits CC et autres</t>
  </si>
  <si>
    <t>Téléphone M et fixe et TV</t>
  </si>
  <si>
    <t>Pharmacie et Dr</t>
  </si>
  <si>
    <t>Revenu retraite</t>
  </si>
  <si>
    <t>Revenu loyer garage</t>
  </si>
  <si>
    <t>Revenu loyer garage et autres</t>
  </si>
  <si>
    <t>Point vert</t>
  </si>
  <si>
    <t>Périodes</t>
  </si>
  <si>
    <t>Rubriques</t>
  </si>
  <si>
    <t>Mutuelle</t>
  </si>
  <si>
    <t>Privifrance</t>
  </si>
  <si>
    <t>Mutuelle privifrance</t>
  </si>
  <si>
    <t>Étiquettes de lignes</t>
  </si>
  <si>
    <t>VIR CAISSE D ASSURANCE RETRAITE</t>
  </si>
  <si>
    <t>Sport VV planeur</t>
  </si>
  <si>
    <t>Sport</t>
  </si>
  <si>
    <t>Sports</t>
  </si>
  <si>
    <t>Tout les sports</t>
  </si>
  <si>
    <t>Somme de Montant écriture</t>
  </si>
  <si>
    <t>Total 2019-01</t>
  </si>
  <si>
    <t>Cotisations</t>
  </si>
  <si>
    <t>Cotisations club et autres</t>
  </si>
  <si>
    <t>EDF et GAZ</t>
  </si>
  <si>
    <t>Virement banques</t>
  </si>
  <si>
    <t>Transactions banques</t>
  </si>
  <si>
    <t>Alimentation toutes</t>
  </si>
  <si>
    <t>Graphe Ecritures par Regroupement.</t>
  </si>
  <si>
    <t>Graphe Ecritures par Rubriques</t>
  </si>
  <si>
    <t>Carte Paypal</t>
  </si>
  <si>
    <t>crédit agricole compte chéque</t>
  </si>
  <si>
    <t>crédit agricole compte chéque (coffre)</t>
  </si>
  <si>
    <t>CA compte chéque</t>
  </si>
  <si>
    <t>Gasoil</t>
  </si>
  <si>
    <t>Généralie contrats</t>
  </si>
  <si>
    <t>Dépenses diverses</t>
  </si>
  <si>
    <t>Abonnemets (vinci,…)</t>
  </si>
  <si>
    <t>Abonnements  vinci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</si>
</sst>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_-* #,##0.00\ &quot;€&quot;_-;[Red]\-* #,##0.00\ &quot;€&quot;_-;_-* &quot;-&quot;??\ &quot;€&quot;_-;_-@_-"/>
    <numFmt numFmtId="167" formatCode="#,##0.00\ &quot;€&quot;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3" fillId="0" borderId="0" xfId="0" applyFont="1"/>
    <xf numFmtId="0" fontId="0" fillId="0" borderId="0" xfId="0" applyFont="1"/>
    <xf numFmtId="0" fontId="3" fillId="0" borderId="0" xfId="0" applyFont="1" applyAlignment="1">
      <alignment vertical="top"/>
    </xf>
    <xf numFmtId="166" fontId="0" fillId="0" borderId="0" xfId="1" applyNumberFormat="1" applyFont="1" applyAlignment="1">
      <alignment horizontal="center"/>
    </xf>
    <xf numFmtId="0" fontId="0" fillId="0" borderId="0" xfId="0" pivotButton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6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6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6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6" fontId="11" fillId="5" borderId="1" xfId="1" applyNumberFormat="1" applyFont="1" applyFill="1" applyBorder="1" applyAlignment="1">
      <alignment horizontal="center" vertical="top"/>
    </xf>
    <xf numFmtId="166" fontId="11" fillId="5" borderId="1" xfId="1" applyNumberFormat="1" applyFont="1" applyFill="1" applyBorder="1" applyAlignment="1">
      <alignment horizontal="center" vertical="top" wrapText="1"/>
    </xf>
    <xf numFmtId="166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6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6" fontId="11" fillId="5" borderId="0" xfId="1" applyNumberFormat="1" applyFont="1" applyFill="1" applyAlignment="1">
      <alignment horizontal="left"/>
    </xf>
    <xf numFmtId="166" fontId="11" fillId="5" borderId="1" xfId="1" applyNumberFormat="1" applyFont="1" applyFill="1" applyBorder="1" applyAlignment="1">
      <alignment horizontal="left" vertical="top"/>
    </xf>
    <xf numFmtId="166" fontId="0" fillId="0" borderId="0" xfId="1" applyNumberFormat="1" applyFont="1" applyFill="1" applyAlignment="1">
      <alignment horizontal="left"/>
    </xf>
    <xf numFmtId="166" fontId="0" fillId="5" borderId="0" xfId="1" applyNumberFormat="1" applyFont="1" applyFill="1" applyAlignment="1">
      <alignment horizontal="left"/>
    </xf>
    <xf numFmtId="166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6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6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6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165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6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165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6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6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6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165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6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165" fontId="0" fillId="5" borderId="0" xfId="1" applyFont="1" applyFill="1" applyProtection="1"/>
    <xf numFmtId="0" fontId="0" fillId="0" borderId="0" xfId="0" applyAlignment="1" applyProtection="1">
      <alignment horizontal="center"/>
    </xf>
    <xf numFmtId="165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6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0" fontId="0" fillId="0" borderId="0" xfId="0" applyAlignment="1">
      <alignment horizontal="left" indent="1"/>
    </xf>
    <xf numFmtId="165" fontId="11" fillId="5" borderId="0" xfId="0" applyNumberFormat="1" applyFont="1" applyFill="1"/>
    <xf numFmtId="0" fontId="13" fillId="5" borderId="0" xfId="0" applyFont="1" applyFill="1" applyBorder="1" applyAlignment="1">
      <alignment horizontal="left"/>
    </xf>
    <xf numFmtId="0" fontId="13" fillId="5" borderId="0" xfId="0" applyFont="1" applyFill="1" applyBorder="1" applyAlignment="1" applyProtection="1">
      <alignment horizontal="left"/>
    </xf>
    <xf numFmtId="14" fontId="11" fillId="5" borderId="0" xfId="0" applyNumberFormat="1" applyFont="1" applyFill="1" applyBorder="1" applyAlignment="1" applyProtection="1">
      <alignment horizontal="center"/>
    </xf>
    <xf numFmtId="0" fontId="11" fillId="5" borderId="0" xfId="0" applyFont="1" applyFill="1" applyBorder="1" applyAlignment="1" applyProtection="1">
      <alignment horizontal="left"/>
    </xf>
    <xf numFmtId="167" fontId="0" fillId="0" borderId="2" xfId="0" applyNumberFormat="1" applyBorder="1"/>
    <xf numFmtId="167" fontId="0" fillId="0" borderId="0" xfId="0" applyNumberFormat="1" applyBorder="1"/>
    <xf numFmtId="0" fontId="0" fillId="0" borderId="0" xfId="0" applyBorder="1" applyAlignment="1">
      <alignment horizontal="left"/>
    </xf>
    <xf numFmtId="0" fontId="0" fillId="0" borderId="0" xfId="0" applyBorder="1"/>
    <xf numFmtId="167" fontId="0" fillId="0" borderId="3" xfId="0" applyNumberFormat="1" applyBorder="1"/>
    <xf numFmtId="167" fontId="0" fillId="0" borderId="0" xfId="0" applyNumberFormat="1"/>
    <xf numFmtId="167" fontId="14" fillId="5" borderId="0" xfId="1" applyNumberFormat="1" applyFont="1" applyFill="1" applyAlignment="1" applyProtection="1">
      <alignment horizontal="left" vertical="center"/>
    </xf>
    <xf numFmtId="167" fontId="11" fillId="5" borderId="0" xfId="0" applyNumberFormat="1" applyFont="1" applyFill="1" applyAlignment="1" applyProtection="1">
      <alignment horizontal="left"/>
    </xf>
    <xf numFmtId="167" fontId="11" fillId="5" borderId="1" xfId="1" applyNumberFormat="1" applyFont="1" applyFill="1" applyBorder="1" applyAlignment="1" applyProtection="1">
      <alignment horizontal="left" vertical="top" wrapText="1"/>
    </xf>
    <xf numFmtId="167" fontId="0" fillId="0" borderId="0" xfId="1" applyNumberFormat="1" applyFont="1" applyFill="1" applyProtection="1"/>
    <xf numFmtId="167" fontId="0" fillId="5" borderId="0" xfId="1" applyNumberFormat="1" applyFont="1" applyFill="1" applyProtection="1"/>
    <xf numFmtId="167" fontId="0" fillId="0" borderId="0" xfId="1" applyNumberFormat="1" applyFont="1" applyProtection="1"/>
    <xf numFmtId="14" fontId="0" fillId="0" borderId="0" xfId="0" applyNumberFormat="1" applyAlignment="1">
      <alignment horizontal="left"/>
    </xf>
    <xf numFmtId="0" fontId="16" fillId="0" borderId="0" xfId="0" applyFont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Normal 2" xfId="2" xr:uid="{00000000-0005-0000-0000-000003000000}"/>
  </cellStyles>
  <dxfs count="58">
    <dxf>
      <border>
        <right/>
        <bottom/>
      </border>
    </dxf>
    <dxf>
      <border>
        <right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bottom/>
      </border>
    </dxf>
    <dxf>
      <border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7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[budget-domestique-V1.xlsm]Graphe Ecritures par Regroup.!Tableau croisé dynamique2</c:name>
    <c:fmtId val="3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571602113924949E-2"/>
          <c:y val="1.5265843369791823E-2"/>
          <c:w val="0.81293280485209618"/>
          <c:h val="0.39768130626549197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'Graphe Ecritures par Regroup.'!$B$4:$B$5</c:f>
              <c:strCache>
                <c:ptCount val="1"/>
                <c:pt idx="0">
                  <c:v>2019-01</c:v>
                </c:pt>
              </c:strCache>
            </c:strRef>
          </c:tx>
          <c:invertIfNegative val="0"/>
          <c:cat>
            <c:multiLvlStrRef>
              <c:f>'Graphe Ecritures par Regroup.'!$A$6:$A$8</c:f>
              <c:multiLvlStrCache>
                <c:ptCount val="1"/>
                <c:lvl>
                  <c:pt idx="0">
                    <c:v>VIR CAISSE D ASSURANCE RETRAITE</c:v>
                  </c:pt>
                </c:lvl>
                <c:lvl>
                  <c:pt idx="0">
                    <c:v>Retraites</c:v>
                  </c:pt>
                </c:lvl>
              </c:multiLvlStrCache>
            </c:multiLvlStrRef>
          </c:cat>
          <c:val>
            <c:numRef>
              <c:f>'Graphe Ecritures par Regroup.'!$B$6:$B$8</c:f>
              <c:numCache>
                <c:formatCode>#\ ##0.00\ "€"</c:formatCode>
                <c:ptCount val="1"/>
                <c:pt idx="0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11-4984-9ADB-6F58E777B9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1791488"/>
        <c:axId val="165519360"/>
        <c:axId val="0"/>
      </c:bar3DChart>
      <c:catAx>
        <c:axId val="1117914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 b="0"/>
            </a:pPr>
            <a:endParaRPr lang="fr-FR"/>
          </a:p>
        </c:txPr>
        <c:crossAx val="165519360"/>
        <c:crosses val="autoZero"/>
        <c:auto val="1"/>
        <c:lblAlgn val="ctr"/>
        <c:lblOffset val="100"/>
        <c:noMultiLvlLbl val="0"/>
      </c:catAx>
      <c:valAx>
        <c:axId val="165519360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117914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[budget-domestique-V1.xlsm]Graphe Ecritures par Rubriques!Tableau croisé dynamique1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'Graphe Ecritures par Rubriques'!$B$4:$B$6</c:f>
              <c:strCache>
                <c:ptCount val="1"/>
                <c:pt idx="0">
                  <c:v>2019-01 - Compte chèques</c:v>
                </c:pt>
              </c:strCache>
            </c:strRef>
          </c:tx>
          <c:invertIfNegative val="0"/>
          <c:cat>
            <c:multiLvlStrRef>
              <c:f>'Graphe Ecritures par Rubriques'!$A$7:$A$9</c:f>
              <c:multiLvlStrCache>
                <c:ptCount val="1"/>
                <c:lvl>
                  <c:pt idx="0">
                    <c:v>Salaires</c:v>
                  </c:pt>
                </c:lvl>
                <c:lvl>
                  <c:pt idx="0">
                    <c:v>Revenus</c:v>
                  </c:pt>
                </c:lvl>
              </c:multiLvlStrCache>
            </c:multiLvlStrRef>
          </c:cat>
          <c:val>
            <c:numRef>
              <c:f>'Graphe Ecritures par Rubriques'!$B$7:$B$9</c:f>
              <c:numCache>
                <c:formatCode>#\ ##0.00\ "€"</c:formatCode>
                <c:ptCount val="1"/>
                <c:pt idx="0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91-47BE-8742-3C8DAE0E73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8151552"/>
        <c:axId val="108165760"/>
        <c:axId val="0"/>
      </c:bar3DChart>
      <c:catAx>
        <c:axId val="1081515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anchor="ctr" anchorCtr="1"/>
          <a:lstStyle/>
          <a:p>
            <a:pPr>
              <a:defRPr sz="1400" b="0"/>
            </a:pPr>
            <a:endParaRPr lang="fr-FR"/>
          </a:p>
        </c:txPr>
        <c:crossAx val="108165760"/>
        <c:crosses val="autoZero"/>
        <c:auto val="1"/>
        <c:lblAlgn val="ctr"/>
        <c:lblOffset val="100"/>
        <c:noMultiLvlLbl val="0"/>
      </c:catAx>
      <c:valAx>
        <c:axId val="108165760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081515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13" Type="http://schemas.openxmlformats.org/officeDocument/2006/relationships/hyperlink" Target="#Synt&#233;sesCompte!A1"/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12" Type="http://schemas.openxmlformats.org/officeDocument/2006/relationships/hyperlink" Target="#Synt&#233;ses1!A1"/><Relationship Id="rId2" Type="http://schemas.openxmlformats.org/officeDocument/2006/relationships/hyperlink" Target="#Graph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11" Type="http://schemas.openxmlformats.org/officeDocument/2006/relationships/hyperlink" Target="#'Graphe Ecritures par Regroup.'!A1"/><Relationship Id="rId5" Type="http://schemas.openxmlformats.org/officeDocument/2006/relationships/hyperlink" Target="#Rubriques!A5"/><Relationship Id="rId10" Type="http://schemas.openxmlformats.org/officeDocument/2006/relationships/image" Target="../media/image2.jpeg"/><Relationship Id="rId4" Type="http://schemas.openxmlformats.org/officeDocument/2006/relationships/hyperlink" Target="#Cat&#233;gories!A5"/><Relationship Id="rId9" Type="http://schemas.openxmlformats.org/officeDocument/2006/relationships/hyperlink" Target="#'Graphe Ecritures par Rubr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4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4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Graph des écritures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Graphiques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419100</xdr:colOff>
          <xdr:row>1</xdr:row>
          <xdr:rowOff>2800351</xdr:rowOff>
        </xdr:from>
        <xdr:to>
          <xdr:col>2</xdr:col>
          <xdr:colOff>1752600</xdr:colOff>
          <xdr:row>1</xdr:row>
          <xdr:rowOff>4400551</xdr:rowOff>
        </xdr:to>
        <xdr:pic>
          <xdr:nvPicPr>
            <xdr:cNvPr id="1026" name="Picture 2">
              <a:extLs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Comptes!$A$4:$E$7" spid="_x0000_s1463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419100" y="3724276"/>
              <a:ext cx="8858250" cy="1600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  <a:effectLst>
              <a:outerShdw blurRad="50800" dist="50800" dir="5400000" algn="ctr" rotWithShape="0">
                <a:schemeClr val="bg1"/>
              </a:outerShdw>
            </a:effectLst>
          </xdr:spPr>
        </xdr:pic>
        <xdr:clientData/>
      </xdr:twoCellAnchor>
    </mc:Choice>
    <mc:Fallback/>
  </mc:AlternateContent>
  <xdr:twoCellAnchor editAs="oneCell">
    <xdr:from>
      <xdr:col>1</xdr:col>
      <xdr:colOff>3228974</xdr:colOff>
      <xdr:row>1</xdr:row>
      <xdr:rowOff>1762125</xdr:rowOff>
    </xdr:from>
    <xdr:to>
      <xdr:col>1</xdr:col>
      <xdr:colOff>3858974</xdr:colOff>
      <xdr:row>1</xdr:row>
      <xdr:rowOff>2392125</xdr:rowOff>
    </xdr:to>
    <xdr:pic>
      <xdr:nvPicPr>
        <xdr:cNvPr id="14" name="Image 13" descr="Stat.jpg">
          <a:hlinkClick xmlns:r="http://schemas.openxmlformats.org/officeDocument/2006/relationships" r:id="rId9" tooltip="TCD-Ecritures par Rubriques"/>
          <a:extLst>
            <a:ext uri="{FF2B5EF4-FFF2-40B4-BE49-F238E27FC236}">
              <a16:creationId xmlns:a16="http://schemas.microsoft.com/office/drawing/2014/main" id="{A0D355CB-D6BD-43C7-9A4B-E82DEFA7575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781424" y="2686050"/>
          <a:ext cx="630000" cy="63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</xdr:col>
      <xdr:colOff>3981450</xdr:colOff>
      <xdr:row>1</xdr:row>
      <xdr:rowOff>1762125</xdr:rowOff>
    </xdr:from>
    <xdr:to>
      <xdr:col>1</xdr:col>
      <xdr:colOff>4611450</xdr:colOff>
      <xdr:row>1</xdr:row>
      <xdr:rowOff>2390775</xdr:rowOff>
    </xdr:to>
    <xdr:pic>
      <xdr:nvPicPr>
        <xdr:cNvPr id="16" name="Image 15" descr="Stat.jpg">
          <a:hlinkClick xmlns:r="http://schemas.openxmlformats.org/officeDocument/2006/relationships" r:id="rId11" tooltip="TCD-Ecritures par Regroupement."/>
          <a:extLst>
            <a:ext uri="{FF2B5EF4-FFF2-40B4-BE49-F238E27FC236}">
              <a16:creationId xmlns:a16="http://schemas.microsoft.com/office/drawing/2014/main" id="{F066EB62-9EBB-4083-B28E-A2DC8F54557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 cstate="print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533900" y="2686050"/>
          <a:ext cx="630000" cy="628650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</xdr:col>
      <xdr:colOff>4724400</xdr:colOff>
      <xdr:row>1</xdr:row>
      <xdr:rowOff>1752600</xdr:rowOff>
    </xdr:from>
    <xdr:to>
      <xdr:col>1</xdr:col>
      <xdr:colOff>5354400</xdr:colOff>
      <xdr:row>1</xdr:row>
      <xdr:rowOff>2382600</xdr:rowOff>
    </xdr:to>
    <xdr:pic>
      <xdr:nvPicPr>
        <xdr:cNvPr id="17" name="Image 16" descr="Stat.jpg">
          <a:hlinkClick xmlns:r="http://schemas.openxmlformats.org/officeDocument/2006/relationships" r:id="rId12" tooltip="TCD-Synthèses"/>
          <a:extLst>
            <a:ext uri="{FF2B5EF4-FFF2-40B4-BE49-F238E27FC236}">
              <a16:creationId xmlns:a16="http://schemas.microsoft.com/office/drawing/2014/main" id="{284445E6-103E-457E-8982-E97E0FFDEBE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276850" y="2676525"/>
          <a:ext cx="630000" cy="63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</xdr:col>
      <xdr:colOff>5476875</xdr:colOff>
      <xdr:row>1</xdr:row>
      <xdr:rowOff>1762125</xdr:rowOff>
    </xdr:from>
    <xdr:to>
      <xdr:col>1</xdr:col>
      <xdr:colOff>6106875</xdr:colOff>
      <xdr:row>1</xdr:row>
      <xdr:rowOff>2392125</xdr:rowOff>
    </xdr:to>
    <xdr:pic>
      <xdr:nvPicPr>
        <xdr:cNvPr id="18" name="Image 17" descr="Stat.jpg">
          <a:hlinkClick xmlns:r="http://schemas.openxmlformats.org/officeDocument/2006/relationships" r:id="rId13" tooltip="TCD-Synthèses comptes"/>
          <a:extLst>
            <a:ext uri="{FF2B5EF4-FFF2-40B4-BE49-F238E27FC236}">
              <a16:creationId xmlns:a16="http://schemas.microsoft.com/office/drawing/2014/main" id="{49901263-BFA1-4A67-B700-26D0DFD39C6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029325" y="2686050"/>
          <a:ext cx="630000" cy="6300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1204237</xdr:colOff>
      <xdr:row>1</xdr:row>
      <xdr:rowOff>34878</xdr:rowOff>
    </xdr:from>
    <xdr:to>
      <xdr:col>0</xdr:col>
      <xdr:colOff>1650637</xdr:colOff>
      <xdr:row>1</xdr:row>
      <xdr:rowOff>463278</xdr:rowOff>
    </xdr:to>
    <xdr:sp macro="[0]!Feuil1.Trier_Ecritures" textlink="">
      <xdr:nvSpPr>
        <xdr:cNvPr id="7" name="Bouton_Trier_Opération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204237" y="434928"/>
          <a:ext cx="446400" cy="4284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1699887</xdr:colOff>
      <xdr:row>1</xdr:row>
      <xdr:rowOff>41028</xdr:rowOff>
    </xdr:from>
    <xdr:to>
      <xdr:col>1</xdr:col>
      <xdr:colOff>336537</xdr:colOff>
      <xdr:row>1</xdr:row>
      <xdr:rowOff>469428</xdr:rowOff>
    </xdr:to>
    <xdr:sp macro="[0]!Feuil1.Supprimer_Ecriture" textlink="">
      <xdr:nvSpPr>
        <xdr:cNvPr id="8" name="Bouton_Supprimer_Opération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699887" y="441078"/>
          <a:ext cx="446400" cy="4284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648106</xdr:colOff>
      <xdr:row>1</xdr:row>
      <xdr:rowOff>450811</xdr:rowOff>
    </xdr:to>
    <xdr:sp macro="[0]!Feuil1.Afficher_Form_Ajout_Ecriture" textlink="">
      <xdr:nvSpPr>
        <xdr:cNvPr id="9" name="Bouton_Ajouter_Opératio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01706" y="422461"/>
          <a:ext cx="446400" cy="4284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703067</xdr:colOff>
      <xdr:row>1</xdr:row>
      <xdr:rowOff>31938</xdr:rowOff>
    </xdr:from>
    <xdr:to>
      <xdr:col>0</xdr:col>
      <xdr:colOff>1149467</xdr:colOff>
      <xdr:row>1</xdr:row>
      <xdr:rowOff>460338</xdr:rowOff>
    </xdr:to>
    <xdr:sp macro="[0]!Feuil1.Afficher_Form_Modif_Ecriture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703067" y="431988"/>
          <a:ext cx="446400" cy="4284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392766</xdr:colOff>
      <xdr:row>1</xdr:row>
      <xdr:rowOff>41462</xdr:rowOff>
    </xdr:from>
    <xdr:to>
      <xdr:col>1</xdr:col>
      <xdr:colOff>839166</xdr:colOff>
      <xdr:row>1</xdr:row>
      <xdr:rowOff>469862</xdr:rowOff>
    </xdr:to>
    <xdr:sp macro="" textlink="">
      <xdr:nvSpPr>
        <xdr:cNvPr id="11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2202516" y="441512"/>
          <a:ext cx="446400" cy="4284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895350</xdr:colOff>
      <xdr:row>1</xdr:row>
      <xdr:rowOff>28575</xdr:rowOff>
    </xdr:from>
    <xdr:to>
      <xdr:col>2</xdr:col>
      <xdr:colOff>352425</xdr:colOff>
      <xdr:row>1</xdr:row>
      <xdr:rowOff>466499</xdr:rowOff>
    </xdr:to>
    <xdr:sp macro="[0]!Enregistrer" textlink="">
      <xdr:nvSpPr>
        <xdr:cNvPr id="13" name="Bouton_Accueil">
          <a:extLst>
            <a:ext uri="{FF2B5EF4-FFF2-40B4-BE49-F238E27FC236}">
              <a16:creationId xmlns:a16="http://schemas.microsoft.com/office/drawing/2014/main" id="{3A356ED1-0355-4DC0-B229-8247D63363B5}"/>
            </a:ext>
          </a:extLst>
        </xdr:cNvPr>
        <xdr:cNvSpPr/>
      </xdr:nvSpPr>
      <xdr:spPr>
        <a:xfrm>
          <a:off x="2705100" y="428625"/>
          <a:ext cx="495300" cy="437924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[0]!Bouton_Supprimer_Opération_Cliquer" textlink="">
      <xdr:nvSpPr>
        <xdr:cNvPr id="15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2466975</xdr:colOff>
      <xdr:row>1</xdr:row>
      <xdr:rowOff>57150</xdr:rowOff>
    </xdr:from>
    <xdr:to>
      <xdr:col>0</xdr:col>
      <xdr:colOff>2857500</xdr:colOff>
      <xdr:row>1</xdr:row>
      <xdr:rowOff>409575</xdr:rowOff>
    </xdr:to>
    <xdr:sp macro="[0]!Enregistrer" textlink="">
      <xdr:nvSpPr>
        <xdr:cNvPr id="9" name="Bouton_Accueil">
          <a:extLst>
            <a:ext uri="{FF2B5EF4-FFF2-40B4-BE49-F238E27FC236}">
              <a16:creationId xmlns:a16="http://schemas.microsoft.com/office/drawing/2014/main" id="{84D08882-47E0-4CFE-850E-F6DDDE8969A3}"/>
            </a:ext>
          </a:extLst>
        </xdr:cNvPr>
        <xdr:cNvSpPr/>
      </xdr:nvSpPr>
      <xdr:spPr>
        <a:xfrm>
          <a:off x="2466975" y="457200"/>
          <a:ext cx="390525" cy="35242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2552701</xdr:colOff>
      <xdr:row>1</xdr:row>
      <xdr:rowOff>47625</xdr:rowOff>
    </xdr:from>
    <xdr:to>
      <xdr:col>0</xdr:col>
      <xdr:colOff>2952751</xdr:colOff>
      <xdr:row>1</xdr:row>
      <xdr:rowOff>409575</xdr:rowOff>
    </xdr:to>
    <xdr:sp macro="[0]!Enregistrer" textlink="">
      <xdr:nvSpPr>
        <xdr:cNvPr id="15" name="Bouton_Accueil">
          <a:extLst>
            <a:ext uri="{FF2B5EF4-FFF2-40B4-BE49-F238E27FC236}">
              <a16:creationId xmlns:a16="http://schemas.microsoft.com/office/drawing/2014/main" id="{DA85AEA3-E6CF-461C-983B-C27DF105370D}"/>
            </a:ext>
          </a:extLst>
        </xdr:cNvPr>
        <xdr:cNvSpPr/>
      </xdr:nvSpPr>
      <xdr:spPr>
        <a:xfrm>
          <a:off x="2552701" y="447675"/>
          <a:ext cx="400050" cy="361950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2514601</xdr:colOff>
      <xdr:row>1</xdr:row>
      <xdr:rowOff>76200</xdr:rowOff>
    </xdr:from>
    <xdr:to>
      <xdr:col>0</xdr:col>
      <xdr:colOff>2933700</xdr:colOff>
      <xdr:row>1</xdr:row>
      <xdr:rowOff>438150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2F2021A8-AF64-4D2E-A218-496D465D0927}"/>
            </a:ext>
          </a:extLst>
        </xdr:cNvPr>
        <xdr:cNvSpPr/>
      </xdr:nvSpPr>
      <xdr:spPr>
        <a:xfrm>
          <a:off x="2514601" y="476250"/>
          <a:ext cx="419099" cy="361950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2419351</xdr:colOff>
      <xdr:row>1</xdr:row>
      <xdr:rowOff>28576</xdr:rowOff>
    </xdr:from>
    <xdr:to>
      <xdr:col>0</xdr:col>
      <xdr:colOff>2867025</xdr:colOff>
      <xdr:row>2</xdr:row>
      <xdr:rowOff>0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CBEA0174-BF88-49D8-B829-CA31ABBEC819}"/>
            </a:ext>
          </a:extLst>
        </xdr:cNvPr>
        <xdr:cNvSpPr/>
      </xdr:nvSpPr>
      <xdr:spPr>
        <a:xfrm>
          <a:off x="2419351" y="428626"/>
          <a:ext cx="447674" cy="342899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66675</xdr:colOff>
      <xdr:row>1</xdr:row>
      <xdr:rowOff>66675</xdr:rowOff>
    </xdr:from>
    <xdr:to>
      <xdr:col>3</xdr:col>
      <xdr:colOff>500592</xdr:colOff>
      <xdr:row>1</xdr:row>
      <xdr:rowOff>501390</xdr:rowOff>
    </xdr:to>
    <xdr:pic macro="[0]!Actualiser_TCD">
      <xdr:nvPicPr>
        <xdr:cNvPr id="3" name="Picture 1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3629025" y="257175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absolute">
    <xdr:from>
      <xdr:col>3</xdr:col>
      <xdr:colOff>590550</xdr:colOff>
      <xdr:row>1</xdr:row>
      <xdr:rowOff>19050</xdr:rowOff>
    </xdr:from>
    <xdr:to>
      <xdr:col>4</xdr:col>
      <xdr:colOff>292350</xdr:colOff>
      <xdr:row>2</xdr:row>
      <xdr:rowOff>25650</xdr:rowOff>
    </xdr:to>
    <xdr:sp macro="[0]!Enregistrer" textlink="">
      <xdr:nvSpPr>
        <xdr:cNvPr id="5" name="Bouton_Accueil">
          <a:extLst>
            <a:ext uri="{FF2B5EF4-FFF2-40B4-BE49-F238E27FC236}">
              <a16:creationId xmlns:a16="http://schemas.microsoft.com/office/drawing/2014/main" id="{9A7EC01D-653B-46F3-B8E2-5B73BDB5A3E3}"/>
            </a:ext>
          </a:extLst>
        </xdr:cNvPr>
        <xdr:cNvSpPr/>
      </xdr:nvSpPr>
      <xdr:spPr>
        <a:xfrm>
          <a:off x="4410075" y="209550"/>
          <a:ext cx="540000" cy="540000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4</xdr:col>
      <xdr:colOff>600075</xdr:colOff>
      <xdr:row>1</xdr:row>
      <xdr:rowOff>19050</xdr:rowOff>
    </xdr:from>
    <xdr:to>
      <xdr:col>5</xdr:col>
      <xdr:colOff>301875</xdr:colOff>
      <xdr:row>2</xdr:row>
      <xdr:rowOff>25650</xdr:rowOff>
    </xdr:to>
    <xdr:sp macro="" textlink="">
      <xdr:nvSpPr>
        <xdr:cNvPr id="6" name="Bouton_Supprimer_Opération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E00C45D-3C4C-4C01-B5A4-6D5E33FB77A9}"/>
            </a:ext>
          </a:extLst>
        </xdr:cNvPr>
        <xdr:cNvSpPr/>
      </xdr:nvSpPr>
      <xdr:spPr>
        <a:xfrm>
          <a:off x="5257800" y="209550"/>
          <a:ext cx="540000" cy="54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85725</xdr:colOff>
      <xdr:row>1</xdr:row>
      <xdr:rowOff>47625</xdr:rowOff>
    </xdr:from>
    <xdr:to>
      <xdr:col>6</xdr:col>
      <xdr:colOff>519642</xdr:colOff>
      <xdr:row>1</xdr:row>
      <xdr:rowOff>482340</xdr:rowOff>
    </xdr:to>
    <xdr:pic macro="[0]!Actualiser_TCD">
      <xdr:nvPicPr>
        <xdr:cNvPr id="3" name="Picture 1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8124825" y="238125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absolute">
    <xdr:from>
      <xdr:col>6</xdr:col>
      <xdr:colOff>552450</xdr:colOff>
      <xdr:row>1</xdr:row>
      <xdr:rowOff>0</xdr:rowOff>
    </xdr:from>
    <xdr:to>
      <xdr:col>7</xdr:col>
      <xdr:colOff>292350</xdr:colOff>
      <xdr:row>1</xdr:row>
      <xdr:rowOff>540000</xdr:rowOff>
    </xdr:to>
    <xdr:sp macro="[0]!Enregistrer" textlink="">
      <xdr:nvSpPr>
        <xdr:cNvPr id="5" name="Bouton_Accueil">
          <a:extLst>
            <a:ext uri="{FF2B5EF4-FFF2-40B4-BE49-F238E27FC236}">
              <a16:creationId xmlns:a16="http://schemas.microsoft.com/office/drawing/2014/main" id="{E337F10A-11F3-4963-A1A5-33C22BC3D410}"/>
            </a:ext>
          </a:extLst>
        </xdr:cNvPr>
        <xdr:cNvSpPr/>
      </xdr:nvSpPr>
      <xdr:spPr>
        <a:xfrm>
          <a:off x="7048500" y="190500"/>
          <a:ext cx="540000" cy="540000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5</xdr:col>
      <xdr:colOff>514350</xdr:colOff>
      <xdr:row>0</xdr:row>
      <xdr:rowOff>180975</xdr:rowOff>
    </xdr:from>
    <xdr:to>
      <xdr:col>6</xdr:col>
      <xdr:colOff>216150</xdr:colOff>
      <xdr:row>1</xdr:row>
      <xdr:rowOff>530475</xdr:rowOff>
    </xdr:to>
    <xdr:sp macro="" textlink="">
      <xdr:nvSpPr>
        <xdr:cNvPr id="6" name="Bouton_Supprimer_Opération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7039276-D44A-4356-A2FE-E69DBE4AAFDE}"/>
            </a:ext>
          </a:extLst>
        </xdr:cNvPr>
        <xdr:cNvSpPr/>
      </xdr:nvSpPr>
      <xdr:spPr>
        <a:xfrm>
          <a:off x="6172200" y="180975"/>
          <a:ext cx="540000" cy="54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</xdr:colOff>
      <xdr:row>1</xdr:row>
      <xdr:rowOff>47625</xdr:rowOff>
    </xdr:from>
    <xdr:to>
      <xdr:col>3</xdr:col>
      <xdr:colOff>538692</xdr:colOff>
      <xdr:row>3</xdr:row>
      <xdr:rowOff>101340</xdr:rowOff>
    </xdr:to>
    <xdr:pic macro="[0]!Actualiser_TCD">
      <xdr:nvPicPr>
        <xdr:cNvPr id="3" name="Picture 1">
          <a:extLst>
            <a:ext uri="{FF2B5EF4-FFF2-40B4-BE49-F238E27FC236}">
              <a16:creationId xmlns:a16="http://schemas.microsoft.com/office/drawing/2014/main" id="{DE9C5043-21F3-4BC8-9366-B0DD568A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5372100" y="238125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absolute">
    <xdr:from>
      <xdr:col>7</xdr:col>
      <xdr:colOff>561975</xdr:colOff>
      <xdr:row>1</xdr:row>
      <xdr:rowOff>66675</xdr:rowOff>
    </xdr:from>
    <xdr:to>
      <xdr:col>8</xdr:col>
      <xdr:colOff>73275</xdr:colOff>
      <xdr:row>4</xdr:row>
      <xdr:rowOff>35175</xdr:rowOff>
    </xdr:to>
    <xdr:sp macro="[0]!Enregistrer" textlink="">
      <xdr:nvSpPr>
        <xdr:cNvPr id="4" name="Bouton_Accueil">
          <a:extLst>
            <a:ext uri="{FF2B5EF4-FFF2-40B4-BE49-F238E27FC236}">
              <a16:creationId xmlns:a16="http://schemas.microsoft.com/office/drawing/2014/main" id="{825623DD-8AAB-4E86-B163-95028101F8B2}"/>
            </a:ext>
          </a:extLst>
        </xdr:cNvPr>
        <xdr:cNvSpPr/>
      </xdr:nvSpPr>
      <xdr:spPr>
        <a:xfrm>
          <a:off x="7686675" y="257175"/>
          <a:ext cx="540000" cy="540000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8</xdr:col>
      <xdr:colOff>295275</xdr:colOff>
      <xdr:row>1</xdr:row>
      <xdr:rowOff>57150</xdr:rowOff>
    </xdr:from>
    <xdr:to>
      <xdr:col>8</xdr:col>
      <xdr:colOff>835275</xdr:colOff>
      <xdr:row>4</xdr:row>
      <xdr:rowOff>25650</xdr:rowOff>
    </xdr:to>
    <xdr:sp macro="" textlink="">
      <xdr:nvSpPr>
        <xdr:cNvPr id="5" name="Bouton_Supprimer_Opération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57479CF-37B8-4A7D-86BC-B06754101489}"/>
            </a:ext>
          </a:extLst>
        </xdr:cNvPr>
        <xdr:cNvSpPr/>
      </xdr:nvSpPr>
      <xdr:spPr>
        <a:xfrm>
          <a:off x="8448675" y="247650"/>
          <a:ext cx="540000" cy="54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180975</xdr:colOff>
      <xdr:row>0</xdr:row>
      <xdr:rowOff>142875</xdr:rowOff>
    </xdr:from>
    <xdr:to>
      <xdr:col>5</xdr:col>
      <xdr:colOff>614892</xdr:colOff>
      <xdr:row>3</xdr:row>
      <xdr:rowOff>6090</xdr:rowOff>
    </xdr:to>
    <xdr:pic macro="[0]!Actualiser_TCD">
      <xdr:nvPicPr>
        <xdr:cNvPr id="2" name="Picture 1">
          <a:extLst>
            <a:ext uri="{FF2B5EF4-FFF2-40B4-BE49-F238E27FC236}">
              <a16:creationId xmlns:a16="http://schemas.microsoft.com/office/drawing/2014/main" id="{220659AC-B583-4836-86E5-79B267EC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8172450" y="142875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absolute">
    <xdr:from>
      <xdr:col>9</xdr:col>
      <xdr:colOff>657225</xdr:colOff>
      <xdr:row>0</xdr:row>
      <xdr:rowOff>95250</xdr:rowOff>
    </xdr:from>
    <xdr:to>
      <xdr:col>10</xdr:col>
      <xdr:colOff>435225</xdr:colOff>
      <xdr:row>3</xdr:row>
      <xdr:rowOff>63750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D6005E3-46B4-438B-9C8A-62F9C396E44D}"/>
            </a:ext>
          </a:extLst>
        </xdr:cNvPr>
        <xdr:cNvSpPr/>
      </xdr:nvSpPr>
      <xdr:spPr>
        <a:xfrm>
          <a:off x="9763125" y="95250"/>
          <a:ext cx="540000" cy="540000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8</xdr:col>
      <xdr:colOff>542925</xdr:colOff>
      <xdr:row>0</xdr:row>
      <xdr:rowOff>85725</xdr:rowOff>
    </xdr:from>
    <xdr:to>
      <xdr:col>9</xdr:col>
      <xdr:colOff>320925</xdr:colOff>
      <xdr:row>3</xdr:row>
      <xdr:rowOff>54225</xdr:rowOff>
    </xdr:to>
    <xdr:sp macro="" textlink="">
      <xdr:nvSpPr>
        <xdr:cNvPr id="4" name="Bouton_Supprimer_Opération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B2AA80F-C53B-4F8C-BAA4-1CC3B8B28CF0}"/>
            </a:ext>
          </a:extLst>
        </xdr:cNvPr>
        <xdr:cNvSpPr/>
      </xdr:nvSpPr>
      <xdr:spPr>
        <a:xfrm>
          <a:off x="8886825" y="85725"/>
          <a:ext cx="540000" cy="54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180974</xdr:colOff>
      <xdr:row>3</xdr:row>
      <xdr:rowOff>9524</xdr:rowOff>
    </xdr:from>
    <xdr:to>
      <xdr:col>18</xdr:col>
      <xdr:colOff>323849</xdr:colOff>
      <xdr:row>36</xdr:row>
      <xdr:rowOff>114299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2DBC845-38F3-4322-B580-FD2533B66A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161925</xdr:colOff>
      <xdr:row>41</xdr:row>
      <xdr:rowOff>28575</xdr:rowOff>
    </xdr:from>
    <xdr:to>
      <xdr:col>18</xdr:col>
      <xdr:colOff>238125</xdr:colOff>
      <xdr:row>70</xdr:row>
      <xdr:rowOff>104775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D094EE4-A74D-44D5-B398-7C2F62C8376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11</xdr:col>
      <xdr:colOff>438150</xdr:colOff>
      <xdr:row>0</xdr:row>
      <xdr:rowOff>38100</xdr:rowOff>
    </xdr:from>
    <xdr:to>
      <xdr:col>12</xdr:col>
      <xdr:colOff>216150</xdr:colOff>
      <xdr:row>2</xdr:row>
      <xdr:rowOff>92325</xdr:rowOff>
    </xdr:to>
    <xdr:sp macro="[0]!Enregistrer" textlink="">
      <xdr:nvSpPr>
        <xdr:cNvPr id="8" name="Bouton_Accueil">
          <a:extLst>
            <a:ext uri="{FF2B5EF4-FFF2-40B4-BE49-F238E27FC236}">
              <a16:creationId xmlns:a16="http://schemas.microsoft.com/office/drawing/2014/main" id="{0DBC9768-426A-4231-B8B5-CFC32BCD3083}"/>
            </a:ext>
          </a:extLst>
        </xdr:cNvPr>
        <xdr:cNvSpPr/>
      </xdr:nvSpPr>
      <xdr:spPr>
        <a:xfrm>
          <a:off x="8820150" y="38100"/>
          <a:ext cx="540000" cy="540000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5</xdr:col>
      <xdr:colOff>533400</xdr:colOff>
      <xdr:row>0</xdr:row>
      <xdr:rowOff>47625</xdr:rowOff>
    </xdr:from>
    <xdr:to>
      <xdr:col>6</xdr:col>
      <xdr:colOff>311400</xdr:colOff>
      <xdr:row>2</xdr:row>
      <xdr:rowOff>101850</xdr:rowOff>
    </xdr:to>
    <xdr:sp macro="" textlink="">
      <xdr:nvSpPr>
        <xdr:cNvPr id="9" name="Bouton_Supprimer_Opération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14C3854-247C-4641-8371-EE957692BD48}"/>
            </a:ext>
          </a:extLst>
        </xdr:cNvPr>
        <xdr:cNvSpPr/>
      </xdr:nvSpPr>
      <xdr:spPr>
        <a:xfrm>
          <a:off x="4343400" y="47625"/>
          <a:ext cx="540000" cy="54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oneCell">
    <xdr:from>
      <xdr:col>4</xdr:col>
      <xdr:colOff>247650</xdr:colOff>
      <xdr:row>0</xdr:row>
      <xdr:rowOff>123825</xdr:rowOff>
    </xdr:from>
    <xdr:to>
      <xdr:col>4</xdr:col>
      <xdr:colOff>681567</xdr:colOff>
      <xdr:row>2</xdr:row>
      <xdr:rowOff>72765</xdr:rowOff>
    </xdr:to>
    <xdr:pic macro="[0]!Actualiser_TCD">
      <xdr:nvPicPr>
        <xdr:cNvPr id="6" name="Picture 1">
          <a:extLst>
            <a:ext uri="{FF2B5EF4-FFF2-40B4-BE49-F238E27FC236}">
              <a16:creationId xmlns:a16="http://schemas.microsoft.com/office/drawing/2014/main" id="{0183B915-3080-4238-97F1-C60A6F8B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3295650" y="123825"/>
          <a:ext cx="433917" cy="434715"/>
        </a:xfrm>
        <a:prstGeom prst="rect">
          <a:avLst/>
        </a:prstGeom>
        <a:noFill/>
      </xdr:spPr>
    </xdr:pic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absolute">
    <xdr:from>
      <xdr:col>1</xdr:col>
      <xdr:colOff>5124449</xdr:colOff>
      <xdr:row>13</xdr:row>
      <xdr:rowOff>9525</xdr:rowOff>
    </xdr:from>
    <xdr:to>
      <xdr:col>1</xdr:col>
      <xdr:colOff>5664449</xdr:colOff>
      <xdr:row>15</xdr:row>
      <xdr:rowOff>168525</xdr:rowOff>
    </xdr:to>
    <xdr:sp macro="[0]!Enregistrer" textlink="">
      <xdr:nvSpPr>
        <xdr:cNvPr id="5" name="Bouton_Accueil">
          <a:extLst>
            <a:ext uri="{FF2B5EF4-FFF2-40B4-BE49-F238E27FC236}">
              <a16:creationId xmlns:a16="http://schemas.microsoft.com/office/drawing/2014/main" id="{E8748A64-20E7-4EB4-929E-59652C6C96FB}"/>
            </a:ext>
          </a:extLst>
        </xdr:cNvPr>
        <xdr:cNvSpPr/>
      </xdr:nvSpPr>
      <xdr:spPr>
        <a:xfrm>
          <a:off x="6696074" y="2600325"/>
          <a:ext cx="540000" cy="540000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5114925</xdr:colOff>
      <xdr:row>18</xdr:row>
      <xdr:rowOff>38100</xdr:rowOff>
    </xdr:from>
    <xdr:to>
      <xdr:col>1</xdr:col>
      <xdr:colOff>5654925</xdr:colOff>
      <xdr:row>21</xdr:row>
      <xdr:rowOff>6600</xdr:rowOff>
    </xdr:to>
    <xdr:sp macro="" textlink="">
      <xdr:nvSpPr>
        <xdr:cNvPr id="6" name="Bouton_Supprimer_Opération">
          <a:hlinkClick xmlns:r="http://schemas.openxmlformats.org/officeDocument/2006/relationships" r:id="rId1" tooltip="Retour à l'accueil"/>
          <a:extLst>
            <a:ext uri="{FF2B5EF4-FFF2-40B4-BE49-F238E27FC236}">
              <a16:creationId xmlns:a16="http://schemas.microsoft.com/office/drawing/2014/main" id="{22910631-A467-409C-BD71-8E3F96294910}"/>
            </a:ext>
          </a:extLst>
        </xdr:cNvPr>
        <xdr:cNvSpPr/>
      </xdr:nvSpPr>
      <xdr:spPr>
        <a:xfrm>
          <a:off x="6686550" y="3581400"/>
          <a:ext cx="540000" cy="54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cFerdinand" refreshedDate="43505.416912152781" createdVersion="6" refreshedVersion="6" minRefreshableVersion="3" recordCount="77" xr:uid="{209CEC5A-C7F9-44A9-B8BE-080A2C9CEE29}">
  <cacheSource type="worksheet">
    <worksheetSource ref="A4:O352" sheet="Ecritures"/>
  </cacheSource>
  <cacheFields count="15">
    <cacheField name="Compte" numFmtId="0">
      <sharedItems containsBlank="1" count="5">
        <s v="Compte chèques"/>
        <m/>
        <s v="Livret Bleu" u="1"/>
        <s v="crédit agricole compte chéque" u="1"/>
        <s v="Espéces" u="1"/>
      </sharedItems>
    </cacheField>
    <cacheField name="Date" numFmtId="14">
      <sharedItems containsNonDate="0" containsDate="1" containsString="0" containsBlank="1" minDate="2019-01-01T00:00:00" maxDate="2019-01-02T00:00:00"/>
    </cacheField>
    <cacheField name="Libellé" numFmtId="166">
      <sharedItems containsBlank="1" count="68">
        <s v="VIR CAISSE D ASSURANCE RETRAITE"/>
        <m/>
        <s v="Aéroport de toulouse" u="1"/>
        <s v="Retraite secu indep aquitaine" u="1"/>
        <s v="EDF engie" u="1"/>
        <s v="VIR AG2R AGIRC ARRCO " u="1"/>
        <s v="Frais banquaires" u="1"/>
        <s v="VIR PEL 02272 00031744602 " u="1"/>
        <s v="Frais de tenue de compte CM" u="1"/>
        <s v="CA Consumer finance" u="1"/>
        <s v="Frais bouffe montgenevre Févier" u="1"/>
        <s v="Boisons toulouse" u="1"/>
        <s v="Droit de garde actions" u="1"/>
        <s v="Gasoil 5008" u="1"/>
        <s v="Frais cybermut CM" u="1"/>
        <s v="Impots Caisse retraite ASS Retraite" u="1"/>
        <s v="Mutuelle previfrance" u="1"/>
        <s v="Caisse d'Assu retraite " u="1"/>
        <s v="Retenue sur salaires AG2R" u="1"/>
        <s v="Remboursement credits impots" u="1"/>
        <s v="Retenue sur salaires CNRAL aline" u="1"/>
        <s v="Impots sur le revenue janvier2019 RSI" u="1"/>
        <s v="Pharmacie dolenio" u="1"/>
        <s v="Credit CC" u="1"/>
        <s v="vir entre compte courant" u="1"/>
        <s v="Auch vol Cotis + Licence FFVP" u="1"/>
        <s v="Alimentation-inter" u="1"/>
        <s v="Gas oil 5008" u="1"/>
        <s v="PRET CC" u="1"/>
        <s v="Virement vers compte jcf" u="1"/>
        <s v="VIR Retraite RSI" u="1"/>
        <s v="Vinci autoroute abonnement mois 1.5" u="1"/>
        <s v="Gaz oil 5008" u="1"/>
        <s v="Téléphone mobile CM" u="1"/>
        <s v="Repas italien rixhiem" u="1"/>
        <s v="Electricité EDF" u="1"/>
        <s v="Impots AG2R AGIRC ARRCO " u="1"/>
        <s v="ASS Matmut (2) 120.91+47.49" u="1"/>
        <s v="FFCC" u="1"/>
        <s v="Impots AG2R AGIRC-ARRCO " u="1"/>
        <s v="Revenu loyer garage Jan 2019" u="1"/>
        <s v="SRF TV téléphone" u="1"/>
        <s v="Virement RAM" u="1"/>
        <s v="VIR CNRACL PENSION (aline reversion)" u="1"/>
        <s v="CNRAL aline" u="1"/>
        <s v="VIR AG2R AGIRC-ARRCO " u="1"/>
        <s v="Ass VIAXEL OB" u="1"/>
        <s v="TEL.FIXE + INTERNET" u="1"/>
        <s v="Gas-oil 5008" u="1"/>
        <s v="Metlife europe DAC" u="1"/>
        <s v="Pain" u="1"/>
        <s v="PRELEVEMENT A LA SOURCE REVENUS 2019 Rente viagéres sur 647.00" u="1"/>
        <s v="Stage Alpes" u="1"/>
        <s v="Cadeaux" u="1"/>
        <s v="Boulanger (Abonement carte)" u="1"/>
        <s v="Location coffre CA" u="1"/>
        <s v="Assurances Généralie" u="1"/>
        <s v="Virement vers compte jcf bleu" u="1"/>
        <s v="Frais bouffe Montgenevre" u="1"/>
        <s v="Ass VIAXEL " u="1"/>
        <s v="bouzigues luchon   CHEQUE 5610189 " u="1"/>
        <s v="Réservation Parking Madrid" u="1"/>
        <s v="Virement cuba depollier" u="1"/>
        <s v="Vir AG2R AGIRC ARRCO" u="1"/>
        <s v="Généralie contrats" u="1"/>
        <s v="Pharmacie" u="1"/>
        <s v="Assurances Matmut +Clio" u="1"/>
        <s v="Alimentation-Point Vert" u="1"/>
      </sharedItems>
    </cacheField>
    <cacheField name="Rubrique" numFmtId="166">
      <sharedItems containsBlank="1"/>
    </cacheField>
    <cacheField name="Regroupement" numFmtId="0">
      <sharedItems containsBlank="1"/>
    </cacheField>
    <cacheField name="Sens" numFmtId="0">
      <sharedItems containsBlank="1" count="3">
        <s v="Recette"/>
        <m/>
        <s v="Dépense" u="1"/>
      </sharedItems>
    </cacheField>
    <cacheField name="Mode" numFmtId="0">
      <sharedItems containsBlank="1"/>
    </cacheField>
    <cacheField name="Référence" numFmtId="166">
      <sharedItems containsBlank="1"/>
    </cacheField>
    <cacheField name="Montant écriture" numFmtId="167">
      <sharedItems containsString="0" containsBlank="1" containsNumber="1" containsInteger="1" minValue="200" maxValue="200"/>
    </cacheField>
    <cacheField name="Tiers" numFmtId="0">
      <sharedItems containsBlank="1"/>
    </cacheField>
    <cacheField name="Date valeur banque" numFmtId="14">
      <sharedItems containsNonDate="0" containsString="0" containsBlank="1"/>
    </cacheField>
    <cacheField name="Observations" numFmtId="0">
      <sharedItems containsBlank="1"/>
    </cacheField>
    <cacheField name="Période" numFmtId="0">
      <sharedItems containsBlank="1"/>
    </cacheField>
    <cacheField name="Montant comptable" numFmtId="165">
      <sharedItems containsString="0" containsBlank="1" containsNumber="1" containsInteger="1" minValue="200" maxValue="200"/>
    </cacheField>
    <cacheField name="Catégori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cFerdinand" refreshedDate="43505.416952199077" createdVersion="6" refreshedVersion="6" minRefreshableVersion="3" recordCount="77" xr:uid="{5D4707A1-FEC3-4265-9C25-D3A4EA497DE0}">
  <cacheSource type="worksheet">
    <worksheetSource ref="A4:O358" sheet="Ecritures"/>
  </cacheSource>
  <cacheFields count="15">
    <cacheField name="Compte" numFmtId="0">
      <sharedItems containsBlank="1"/>
    </cacheField>
    <cacheField name="Date" numFmtId="14">
      <sharedItems containsNonDate="0" containsDate="1" containsBlank="1" containsMixedTypes="1" minDate="2019-01-01T00:00:00" maxDate="2019-08-02T00:00:00" count="28">
        <d v="2019-01-01T00:00:00"/>
        <m/>
        <d v="2019-01-04T00:00:00" u="1"/>
        <d v="2019-08-01T00:00:00" u="1"/>
        <d v="2019-01-09T00:00:00" u="1"/>
        <d v="2019-07-01T00:00:00" u="1"/>
        <s v="31/01/2019" u="1"/>
        <s v="22/01/2019" u="1"/>
        <d v="2019-01-07T00:00:00" u="1"/>
        <s v="24/01/2019" u="1"/>
        <d v="2019-02-05T00:00:00" u="1"/>
        <d v="2019-01-12T00:00:00" u="1"/>
        <s v="15/01/2019" u="1"/>
        <d v="2019-01-05T00:00:00" u="1"/>
        <s v="17/01/2019" u="1"/>
        <d v="2019-02-08T00:00:00" u="1"/>
        <d v="2019-02-01T00:00:00" u="1"/>
        <d v="2019-06-02T00:00:00" u="1"/>
        <d v="2019-01-08T00:00:00" u="1"/>
        <d v="2019-02-06T00:00:00" u="1"/>
        <s v="23/01/2019" u="1"/>
        <d v="2019-01-13T00:00:00" u="1"/>
        <s v="25/01/2019" u="1"/>
        <d v="2019-01-06T00:00:00" u="1"/>
        <d v="2019-02-04T00:00:00" u="1"/>
        <s v="29/01/2019" u="1"/>
        <s v="16/01/2019" u="1"/>
        <d v="2019-01-11T00:00:00" u="1"/>
      </sharedItems>
    </cacheField>
    <cacheField name="Libellé" numFmtId="166">
      <sharedItems containsBlank="1" count="76">
        <s v="VIR CAISSE D ASSURANCE RETRAITE"/>
        <m/>
        <s v="Point Vert alimentation" u="1"/>
        <s v="PRELEVEMENT A LA SOURCE REVENUS 201" u="1"/>
        <s v="Aéroport de toulouse" u="1"/>
        <s v="Retraite secu indep aquitaine" u="1"/>
        <s v="EDF engie" u="1"/>
        <s v="VIR AG2R AGIRC ARRCO " u="1"/>
        <s v="Frais banquaires" u="1"/>
        <s v="VIR PEL 02272 00031744602 " u="1"/>
        <s v="Frais de tenue de compte CM" u="1"/>
        <s v="CA Consumer finance" u="1"/>
        <s v="Frais bouffe montgenevre Févier" u="1"/>
        <s v="Boisons toulouse" u="1"/>
        <s v="Droit de garde actions" u="1"/>
        <s v="Gasoil 5008" u="1"/>
        <s v="Frais cybermut CM" u="1"/>
        <s v="Impots Caisse retraite ASS Retraite" u="1"/>
        <s v="Auch vol" u="1"/>
        <s v="Mutuelle previfrance" u="1"/>
        <s v="Caisse d'Assu retraite " u="1"/>
        <s v="Retenue sur salaires AG2R" u="1"/>
        <s v="Remboursement credits impots" u="1"/>
        <s v="Retenue sur salaires CNRAL aline" u="1"/>
        <s v="Impots sur le revenue janvier2019 RSI" u="1"/>
        <s v="Pharmacie dolenio" u="1"/>
        <s v="Credit CC" u="1"/>
        <s v="vir entre compte courant" u="1"/>
        <s v="Auch vol Cotis + Licence FFVP" u="1"/>
        <s v="essai" u="1"/>
        <s v="Alimentation  Inter" u="1"/>
        <s v="Alimentation-inter" u="1"/>
        <s v="Gas oil 5008" u="1"/>
        <s v="PRET CC" u="1"/>
        <s v="Virement vers compte jcf" u="1"/>
        <s v="VIR Retraite RSI" u="1"/>
        <s v="Vinci autoroute abonnement mois 1.5" u="1"/>
        <s v="Gaz oil 5008" u="1"/>
        <s v="Téléphone mobile CM" u="1"/>
        <s v="Repas italien rixhiem" u="1"/>
        <s v="Electricité EDF" u="1"/>
        <s v="Impots AG2R AGIRC ARRCO " u="1"/>
        <s v="ASS Matmut (2) 120.91+47.49" u="1"/>
        <s v="FFCC" u="1"/>
        <s v="Impots AG2R AGIRC-ARRCO " u="1"/>
        <s v="Revenu loyer garage Jan 2019" u="1"/>
        <s v="SRF TV téléphone" u="1"/>
        <s v="Virement RAM" u="1"/>
        <s v="VIR CNRACL PENSION (aline reversion)" u="1"/>
        <s v="CNRAL aline" u="1"/>
        <s v="VIR AG2R AGIRC-ARRCO " u="1"/>
        <s v="Ass VIAXEL OB" u="1"/>
        <s v="TEL.FIXE + INTERNET" u="1"/>
        <s v="Gas-oil 5008" u="1"/>
        <s v="Metlife europe DAC" u="1"/>
        <s v="Pain" u="1"/>
        <s v="PRELEVEMENT A LA SOURCE REVENUS 2019 Rente viagéres sur 647.00" u="1"/>
        <s v="Stage Alpes" u="1"/>
        <s v="Cadeaux" u="1"/>
        <s v="Boulanger (Abonement carte)" u="1"/>
        <s v="Location coffre CA" u="1"/>
        <s v="Assurances Généralie" u="1"/>
        <s v="Virement vers compte jcf bleu" u="1"/>
        <s v="Gaz oil" u="1"/>
        <s v="Frais bouffe Montgenevre" u="1"/>
        <s v="Loyer garage mois de jan2019" u="1"/>
        <s v="Ass VIAXEL " u="1"/>
        <s v="bouzigues luchon   CHEQUE 5610189 " u="1"/>
        <s v="Réservation Parking Madrid" u="1"/>
        <s v="Virement cuba depollier" u="1"/>
        <s v="Vir AG2R AGIRC ARRCO" u="1"/>
        <s v="Généralie contrats" u="1"/>
        <s v="Revenu loyer garage et autres" u="1"/>
        <s v="Pharmacie" u="1"/>
        <s v="Assurances Matmut +Clio" u="1"/>
        <s v="Alimentation-Point Vert" u="1"/>
      </sharedItems>
    </cacheField>
    <cacheField name="Rubrique" numFmtId="166">
      <sharedItems containsBlank="1" count="24">
        <s v="Salaires"/>
        <m/>
        <s v="Crédits" u="1"/>
        <s v="Téléphone" u="1"/>
        <s v="Restaurant" u="1"/>
        <s v="Loisirs" u="1"/>
        <s v="Divers" u="1"/>
        <s v="Voyages" u="1"/>
        <s v="Boulanger" u="1"/>
        <s v="Point-Vert" u="1"/>
        <s v="Sports" u="1"/>
        <s v="Gaz oil" u="1"/>
        <s v="CA compte chéque" u="1"/>
        <s v="Banques" u="1"/>
        <s v="Cotisations" u="1"/>
        <s v="Alimentation" u="1"/>
        <s v="Pharmacie et Dr" u="1"/>
        <s v="Revenu loyer garage" u="1"/>
        <s v="Carburant" u="1"/>
        <s v="Assurances" u="1"/>
        <s v="Frais banquaires" u="1"/>
        <s v="Electricité" u="1"/>
        <s v="Impôts sur le revenu" u="1"/>
        <s v="Virement RAM" u="1"/>
      </sharedItems>
    </cacheField>
    <cacheField name="Regroupement" numFmtId="0">
      <sharedItems containsBlank="1" count="26">
        <s v="Retraites"/>
        <m/>
        <s v="Crédits" u="1"/>
        <s v="Vir RAM" u="1"/>
        <s v="Abonnements (vinci,…)" u="1"/>
        <s v="Restaurant" u="1"/>
        <s v="Téléphones" u="1"/>
        <s v="Loisirs" u="1"/>
        <s v="Mutuelle" u="1"/>
        <s v="Divers" u="1"/>
        <s v="Voyages" u="1"/>
        <s v="Boulanger" u="1"/>
        <s v="Abonnements  vinci…" u="1"/>
        <s v="Gasoil" u="1"/>
        <s v="Abonnemets (vinci,…)" u="1"/>
        <s v="Gaz oil" u="1"/>
        <s v="Banques" u="1"/>
        <s v="Alimentation" u="1"/>
        <s v="Pharmacie et Dr" u="1"/>
        <s v="Généralie contrats" u="1"/>
        <s v="Revenu loyer garage" u="1"/>
        <s v="Assurances" u="1"/>
        <s v="EDF et GAZ" u="1"/>
        <s v="Impôts sur le revenu" u="1"/>
        <s v="Véhicule" u="1"/>
        <s v="Sport" u="1"/>
      </sharedItems>
    </cacheField>
    <cacheField name="Sens" numFmtId="0">
      <sharedItems containsBlank="1" count="3">
        <s v="Recette"/>
        <m/>
        <s v="Dépense" u="1"/>
      </sharedItems>
    </cacheField>
    <cacheField name="Mode" numFmtId="0">
      <sharedItems containsBlank="1"/>
    </cacheField>
    <cacheField name="Référence" numFmtId="166">
      <sharedItems containsBlank="1"/>
    </cacheField>
    <cacheField name="Montant écriture" numFmtId="167">
      <sharedItems containsString="0" containsBlank="1" containsNumber="1" containsInteger="1" minValue="200" maxValue="200"/>
    </cacheField>
    <cacheField name="Tiers" numFmtId="0">
      <sharedItems containsBlank="1"/>
    </cacheField>
    <cacheField name="Date valeur banque" numFmtId="14">
      <sharedItems containsNonDate="0" containsString="0" containsBlank="1"/>
    </cacheField>
    <cacheField name="Observations" numFmtId="0">
      <sharedItems containsBlank="1"/>
    </cacheField>
    <cacheField name="Période" numFmtId="0">
      <sharedItems containsBlank="1"/>
    </cacheField>
    <cacheField name="Montant comptable" numFmtId="165">
      <sharedItems containsString="0" containsBlank="1" containsNumber="1" containsInteger="1" minValue="200" maxValue="200"/>
    </cacheField>
    <cacheField name="Catégori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cFerdinand" refreshedDate="43505.417031828707" createdVersion="3" refreshedVersion="6" minRefreshableVersion="3" recordCount="1" xr:uid="{00000000-000A-0000-FFFF-FFFF39000000}">
  <cacheSource type="worksheet">
    <worksheetSource ref="A4:O5" sheet="Ecritures"/>
  </cacheSource>
  <cacheFields count="15">
    <cacheField name="Compte" numFmtId="0">
      <sharedItems count="4">
        <s v="Compte chèques"/>
        <s v="Espéces" u="1"/>
        <s v="Livret Bleu" u="1"/>
        <s v="crédit agricole compte chéque" u="1"/>
      </sharedItems>
    </cacheField>
    <cacheField name="Date" numFmtId="14">
      <sharedItems containsSemiMixedTypes="0" containsNonDate="0" containsDate="1" containsString="0" minDate="2019-01-01T00:00:00" maxDate="2019-01-02T00:00:00"/>
    </cacheField>
    <cacheField name="Libellé" numFmtId="166">
      <sharedItems count="79">
        <s v="VIR CAISSE D ASSURANCE RETRAITE"/>
        <s v="Gas oil 5008" u="1"/>
        <s v="CA Consumer finance" u="1"/>
        <s v="Pharmacie" u="1"/>
        <s v="CNRAL aline" u="1"/>
        <s v="VIR Retraite RSI" u="1"/>
        <s v="TEL.FIXE + INTERNET" u="1"/>
        <s v="bouzigues luchon   CHEQUE 5610189 " u="1"/>
        <s v="VIR AG2R AGIRC ARRCO " u="1"/>
        <s v="Pain" u="1"/>
        <s v="essai" u="1"/>
        <s v="vir entre compte courant" u="1"/>
        <s v="Caisse d'Assu retraite " u="1"/>
        <s v="Gaz oil 5008" u="1"/>
        <s v="Assurances Matmut +Clio" u="1"/>
        <s v="Frais bouffe montgenevre Févier" u="1"/>
        <s v="Retraite secu indep aquitaine" u="1"/>
        <s v="Frais de tenue de compte CM" u="1"/>
        <s v="Alimentation  Inter" u="1"/>
        <s v="Inter-Alimentation" u="1"/>
        <s v="Frais bouffe Montgenevre" u="1"/>
        <s v="Gasoil 5008" u="1"/>
        <s v="Impots AG2R AGIRC ARRCO " u="1"/>
        <s v="Alimentation-Point Vert" u="1"/>
        <s v="Virement cuba depollier" u="1"/>
        <s v="EDF engie" u="1"/>
        <s v="PRELEVEMENT A LA SOURCE REVENUS 201" u="1"/>
        <s v="Réservation Parking Madrid" u="1"/>
        <s v="Revenu loyer garage Jan 2019" u="1"/>
        <s v="  VIR CAISSE D ASSURANCE RETRAITE" u="1"/>
        <s v="FFCC" u="1"/>
        <s v="SRF TV téléphone" u="1"/>
        <s v="Auch vol Cotis + Licence FFVP" u="1"/>
        <s v="Point Vert alimentation" u="1"/>
        <s v="Gaz oil" u="1"/>
        <s v="Credit CC" u="1"/>
        <s v="Téléphone mobile CM" u="1"/>
        <s v="Vinci autoroute abonnement mois 1.5" u="1"/>
        <s v="Virement vers compte jcf bleu" u="1"/>
        <s v="Alimentation-inter" u="1"/>
        <s v="Impots AG2R AGIRC-ARRCO " u="1"/>
        <s v="Revenu loyer garage et autres" u="1"/>
        <s v="Impots sur le revenue janvier2019 RSI" u="1"/>
        <s v="Stage Alpes" u="1"/>
        <s v="Vir AG2R AGIRC ARRCO" u="1"/>
        <s v="Retenue sur salaires AG2R" u="1"/>
        <s v="Généralie contrats" u="1"/>
        <s v="Retenue sur salaires CNRAL aline" u="1"/>
        <s v="Location coffre CA" u="1"/>
        <s v="VIR PEL 02272 00031744602 " u="1"/>
        <s v="Electricité EDF" u="1"/>
        <s v="Frais banquaires" u="1"/>
        <s v="Virement ram 02/01/2019" u="1"/>
        <s v="Gas-oil 5008" u="1"/>
        <s v="Remboursement credits impots" u="1"/>
        <s v="Impots Caisse retraite ASS Retraite" u="1"/>
        <s v="VIR CNRACL PENSION (aline reversion)" u="1"/>
        <s v="PRELEVEMENT A LA SOURCE REVENUS 2019 Rente viagéres sur 647.00" u="1"/>
        <s v="Ass VIAXEL OB" u="1"/>
        <s v="Aéroport de toulouse" u="1"/>
        <s v="Assurances Généralie" u="1"/>
        <s v="Ass VIAXEL " u="1"/>
        <s v="Retraite RSI" u="1"/>
        <s v="Boisons toulouse" u="1"/>
        <s v="Pharmacie dolenio" u="1"/>
        <s v="Boulanger (Abonement carte)" u="1"/>
        <s v="Auch vol" u="1"/>
        <s v="Droit de garde actions" u="1"/>
        <s v="ASS Matmut (2) 120.91+47.49" u="1"/>
        <s v="Virement RAM" u="1"/>
        <s v="Repas italien rixhiem" u="1"/>
        <s v="Cadeaux" u="1"/>
        <s v="AG2R AGIRC-ARRCO " u="1"/>
        <s v="Frais cybermut CM" u="1"/>
        <s v="Mutuelle previfrance" u="1"/>
        <s v="Metlife europe DAC" u="1"/>
        <s v="Virement vers compte jcf" u="1"/>
        <s v="PRET CC" u="1"/>
        <s v="VIR AG2R AGIRC-ARRCO " u="1"/>
      </sharedItems>
    </cacheField>
    <cacheField name="Rubrique" numFmtId="166">
      <sharedItems count="26">
        <s v="Salaires"/>
        <s v="Crédits" u="1"/>
        <s v="Téléphone" u="1"/>
        <s v="Restaurant" u="1"/>
        <s v="Loisirs" u="1"/>
        <s v="Achat véhicule" u="1"/>
        <s v="Divers" u="1"/>
        <s v="Voyages" u="1"/>
        <s v="Boulanger" u="1"/>
        <s v="Point-Vert" u="1"/>
        <s v="Assurances Voit - Villa" u="1"/>
        <s v="Gaz" u="1"/>
        <s v="Sports" u="1"/>
        <s v="Gaz oil" u="1"/>
        <s v="CA compte chéque" u="1"/>
        <s v="Banques" u="1"/>
        <s v="Cotisations" u="1"/>
        <s v="Alimentation" u="1"/>
        <s v="Pharmacie et Dr" u="1"/>
        <s v="Revenu loyer garage" u="1"/>
        <s v="Carburant" u="1"/>
        <s v="Assurances" u="1"/>
        <s v="Frais banquaires" u="1"/>
        <s v="Electricité" u="1"/>
        <s v="Impôts sur le revenu" u="1"/>
        <s v="Virement RAM" u="1"/>
      </sharedItems>
    </cacheField>
    <cacheField name="Regroupement" numFmtId="166">
      <sharedItems count="30">
        <s v="Retraites"/>
        <s v="Crédits" u="1"/>
        <s v="Vir RAM" u="1"/>
        <s v="Abonnements (vinci,…)" u="1"/>
        <s v="Restaurant" u="1"/>
        <s v="Téléphones" u="1"/>
        <s v="Loisirs" u="1"/>
        <s v="Mutuelle" u="1"/>
        <s v="Divers" u="1"/>
        <s v="Voyages" u="1"/>
        <s v="Boulanger" u="1"/>
        <s v="Abonnements  vinci…" u="1"/>
        <s v="Gasoil" u="1"/>
        <s v="Mariage" u="1"/>
        <s v="Abonnemets (vinci,…)" u="1"/>
        <s v="Vituailles" u="1"/>
        <s v="Gaz oil" u="1"/>
        <s v="Banques" u="1"/>
        <s v="Alimentation" u="1"/>
        <s v="Pharmacie et Dr" u="1"/>
        <s v="Généralie contrats" u="1"/>
        <s v="Revenu loyer garage" u="1"/>
        <s v="Assurances" u="1"/>
        <s v="EDF et GAZ" u="1"/>
        <s v="..." u="1"/>
        <s v="Point Vert" u="1"/>
        <s v="Impôts sur le revenu" u="1"/>
        <s v="Cadeaux" u="1"/>
        <s v="Véhicule" u="1"/>
        <s v="Sport" u="1"/>
      </sharedItems>
    </cacheField>
    <cacheField name="Sens" numFmtId="0">
      <sharedItems count="2">
        <s v="Recette"/>
        <s v="Dépense" u="1"/>
      </sharedItems>
    </cacheField>
    <cacheField name="Mode" numFmtId="0">
      <sharedItems count="6">
        <s v="Virement"/>
        <s v="Espèces" u="1"/>
        <s v="Carte Paypal" u="1"/>
        <s v="Chèque" u="1"/>
        <s v="Carte" u="1"/>
        <s v="Prélèvement" u="1"/>
      </sharedItems>
    </cacheField>
    <cacheField name="Référence" numFmtId="166">
      <sharedItems/>
    </cacheField>
    <cacheField name="Montant écriture" numFmtId="167">
      <sharedItems containsSemiMixedTypes="0" containsString="0" containsNumber="1" containsInteger="1" minValue="200" maxValue="200"/>
    </cacheField>
    <cacheField name="Tiers" numFmtId="0">
      <sharedItems/>
    </cacheField>
    <cacheField name="Date valeur banque" numFmtId="14">
      <sharedItems containsNonDate="0" containsString="0" containsBlank="1"/>
    </cacheField>
    <cacheField name="Observations" numFmtId="0">
      <sharedItems/>
    </cacheField>
    <cacheField name="Période" numFmtId="0">
      <sharedItems count="14">
        <s v="2019-01"/>
        <s v="2019-05" u="1"/>
        <s v="2019-06" u="1"/>
        <s v="2019-07" u="1"/>
        <s v="2015-01" u="1"/>
        <s v="2019-08" u="1"/>
        <s v="2015-02" u="1"/>
        <s v="2019-09" u="1"/>
        <s v="2015-03" u="1"/>
        <s v="2015-04" u="1"/>
        <s v="2019-11" u="1"/>
        <s v="2019-02" u="1"/>
        <s v="2019-12" u="1"/>
        <s v="2019-04" u="1"/>
      </sharedItems>
    </cacheField>
    <cacheField name="Montant comptable" numFmtId="165">
      <sharedItems containsSemiMixedTypes="0" containsString="0" containsNumber="1" containsInteger="1" minValue="200" maxValue="200"/>
    </cacheField>
    <cacheField name="Catégorie" numFmtId="0">
      <sharedItems count="20">
        <s v="Revenus"/>
        <s v="Crédits" u="1"/>
        <s v="Vacances" u="1"/>
        <s v="Loisirs" u="1"/>
        <s v="Boulanger" u="1"/>
        <s v="Dépenses courantes" u="1"/>
        <s v="Gasoil" u="1"/>
        <s v="Salaires" u="1"/>
        <s v="Sports" u="1"/>
        <s v="Gaz oil" u="1"/>
        <s v="Banques" u="1"/>
        <s v="Alimentation" u="1"/>
        <s v="Pharmacie et Dr" u="1"/>
        <s v="Revenu loyer garage" u="1"/>
        <s v="Assurances" u="1"/>
        <s v="Frais banquaires" u="1"/>
        <s v="Impôts sur le revenu" u="1"/>
        <s v="Virement RAM" u="1"/>
        <s v="Véhicule" u="1"/>
        <s v="Sport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d v="2019-01-01T00:00:00"/>
    <x v="0"/>
    <s v="Salaires"/>
    <s v="Retraites"/>
    <x v="0"/>
    <s v="Virement"/>
    <s v="VIR CAISSE D ASSURANCE RETRAITE"/>
    <n v="200"/>
    <s v="VIR CAISSE D ASSURANCE RETRAITE"/>
    <m/>
    <s v="VIR CAISSE D ASSURANCE RETRAITE"/>
    <s v="2019-01"/>
    <n v="200"/>
    <s v="Revenus"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  <r>
    <x v="1"/>
    <m/>
    <x v="1"/>
    <m/>
    <m/>
    <x v="1"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s v="Compte chèques"/>
    <x v="0"/>
    <x v="0"/>
    <x v="0"/>
    <x v="0"/>
    <x v="0"/>
    <s v="Virement"/>
    <s v="VIR CAISSE D ASSURANCE RETRAITE"/>
    <n v="200"/>
    <s v="VIR CAISSE D ASSURANCE RETRAITE"/>
    <m/>
    <s v="VIR CAISSE D ASSURANCE RETRAITE"/>
    <s v="2019-01"/>
    <n v="200"/>
    <s v="Revenus"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  <r>
    <m/>
    <x v="1"/>
    <x v="1"/>
    <x v="1"/>
    <x v="1"/>
    <x v="1"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d v="2019-01-01T00:00:00"/>
    <x v="0"/>
    <x v="0"/>
    <x v="0"/>
    <x v="0"/>
    <x v="0"/>
    <s v="VIR CAISSE D ASSURANCE RETRAITE"/>
    <n v="200"/>
    <s v="VIR CAISSE D ASSURANCE RETRAITE"/>
    <m/>
    <s v="VIR CAISSE D ASSURANCE RETRAITE"/>
    <x v="0"/>
    <n v="2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1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chartFormat="6" rowHeaderCaption="Rubriques" colHeaderCaption="Périodes">
  <location ref="A4:D9" firstHeaderRow="1" firstDataRow="3" firstDataCol="1" rowPageCount="1" colPageCount="1"/>
  <pivotFields count="15">
    <pivotField axis="axisCol" showAll="0">
      <items count="5">
        <item x="0"/>
        <item m="1" x="1"/>
        <item m="1" x="2"/>
        <item m="1" x="3"/>
        <item t="default"/>
      </items>
    </pivotField>
    <pivotField showAll="0"/>
    <pivotField showAll="0"/>
    <pivotField axis="axisRow" showAll="0">
      <items count="27">
        <item m="1" x="5"/>
        <item m="1" x="17"/>
        <item m="1" x="6"/>
        <item m="1" x="11"/>
        <item m="1" x="24"/>
        <item x="0"/>
        <item m="1" x="7"/>
        <item m="1" x="3"/>
        <item m="1" x="21"/>
        <item m="1" x="2"/>
        <item m="1" x="22"/>
        <item m="1" x="8"/>
        <item m="1" x="25"/>
        <item m="1" x="20"/>
        <item m="1" x="1"/>
        <item m="1" x="9"/>
        <item m="1" x="13"/>
        <item m="1" x="19"/>
        <item m="1" x="4"/>
        <item m="1" x="18"/>
        <item m="1" x="10"/>
        <item m="1" x="12"/>
        <item m="1" x="15"/>
        <item m="1" x="23"/>
        <item m="1" x="14"/>
        <item m="1" x="16"/>
        <item t="default"/>
      </items>
    </pivotField>
    <pivotField showAll="0"/>
    <pivotField axis="axisPage" showAll="0">
      <items count="3">
        <item m="1" x="1"/>
        <item x="0"/>
        <item t="default"/>
      </items>
    </pivotField>
    <pivotField showAll="0"/>
    <pivotField showAll="0"/>
    <pivotField numFmtId="164" showAll="0"/>
    <pivotField showAll="0"/>
    <pivotField showAll="0"/>
    <pivotField showAll="0"/>
    <pivotField axis="axisCol" multipleItemSelectionAllowed="1" showAll="0">
      <items count="15">
        <item h="1" m="1" x="4"/>
        <item h="1" m="1" x="6"/>
        <item h="1" m="1" x="8"/>
        <item h="1" m="1" x="9"/>
        <item m="1" x="1"/>
        <item x="0"/>
        <item m="1" x="13"/>
        <item m="1" x="3"/>
        <item m="1" x="5"/>
        <item m="1" x="7"/>
        <item m="1" x="10"/>
        <item m="1" x="12"/>
        <item m="1" x="11"/>
        <item m="1" x="2"/>
        <item t="default"/>
      </items>
    </pivotField>
    <pivotField dataField="1" numFmtId="165" showAll="0"/>
    <pivotField axis="axisRow" showAll="0" sortType="ascending">
      <items count="21">
        <item m="1" x="11"/>
        <item m="1" x="14"/>
        <item m="1" x="10"/>
        <item m="1" x="4"/>
        <item m="1" x="1"/>
        <item m="1" x="5"/>
        <item m="1" x="15"/>
        <item m="1" x="6"/>
        <item m="1" x="9"/>
        <item m="1" x="16"/>
        <item m="1" x="3"/>
        <item m="1" x="12"/>
        <item m="1" x="13"/>
        <item x="0"/>
        <item m="1" x="7"/>
        <item m="1" x="19"/>
        <item m="1" x="8"/>
        <item m="1" x="2"/>
        <item m="1" x="18"/>
        <item m="1" x="17"/>
        <item t="default"/>
      </items>
    </pivotField>
  </pivotFields>
  <rowFields count="2">
    <field x="14"/>
    <field x="3"/>
  </rowFields>
  <rowItems count="3">
    <i>
      <x v="13"/>
    </i>
    <i r="1">
      <x v="5"/>
    </i>
    <i t="grand">
      <x/>
    </i>
  </rowItems>
  <colFields count="2">
    <field x="12"/>
    <field x="0"/>
  </colFields>
  <colItems count="3">
    <i>
      <x v="5"/>
      <x/>
    </i>
    <i t="default">
      <x v="5"/>
    </i>
    <i t="grand">
      <x/>
    </i>
  </colItems>
  <pageFields count="1">
    <pageField fld="5" hier="-1"/>
  </pageFields>
  <dataFields count="1">
    <dataField name="Somme de Montant comptable" fld="13" baseField="14" baseItem="0" numFmtId="167"/>
  </dataFields>
  <formats count="2">
    <format dxfId="45">
      <pivotArea outline="0" collapsedLevelsAreSubtotals="1" fieldPosition="0"/>
    </format>
    <format dxfId="44">
      <pivotArea outline="0" fieldPosition="0">
        <references count="1">
          <reference field="4294967294" count="1">
            <x v="0"/>
          </reference>
        </references>
      </pivotArea>
    </format>
  </formats>
  <chartFormats count="8">
    <chartFormat chart="5" format="52" series="1">
      <pivotArea type="data" outline="0" fieldPosition="0">
        <references count="2">
          <reference field="0" count="1" selected="0">
            <x v="0"/>
          </reference>
          <reference field="12" count="1" selected="0">
            <x v="5"/>
          </reference>
        </references>
      </pivotArea>
    </chartFormat>
    <chartFormat chart="5" format="53" series="1">
      <pivotArea type="data" outline="0" fieldPosition="0">
        <references count="2">
          <reference field="0" count="1" selected="0">
            <x v="1"/>
          </reference>
          <reference field="12" count="1" selected="0">
            <x v="5"/>
          </reference>
        </references>
      </pivotArea>
    </chartFormat>
    <chartFormat chart="5" format="54" series="1">
      <pivotArea type="data" outline="0" fieldPosition="0">
        <references count="2">
          <reference field="0" count="1" selected="0">
            <x v="2"/>
          </reference>
          <reference field="12" count="1" selected="0">
            <x v="5"/>
          </reference>
        </references>
      </pivotArea>
    </chartFormat>
    <chartFormat chart="5" format="5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2" count="1" selected="0">
            <x v="8"/>
          </reference>
        </references>
      </pivotArea>
    </chartFormat>
    <chartFormat chart="5" format="5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2" count="1" selected="0">
            <x v="12"/>
          </reference>
        </references>
      </pivotArea>
    </chartFormat>
    <chartFormat chart="5" format="57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2"/>
          </reference>
        </references>
      </pivotArea>
    </chartFormat>
    <chartFormat chart="5" format="5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2" count="1" selected="0">
            <x v="11"/>
          </reference>
        </references>
      </pivotArea>
    </chartFormat>
    <chartFormat chart="5" format="5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2" count="1" selected="0">
            <x v="7"/>
          </reference>
        </references>
      </pivotArea>
    </chartFormat>
  </chartFormats>
  <pivotTableStyleInfo name="PivotStyleMedium14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2" cacheId="1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4" rowHeaderCaption="Regroupement" colHeaderCaption="Périodes">
  <location ref="A4:C8" firstHeaderRow="1" firstDataRow="2" firstDataCol="1" rowPageCount="1" colPageCount="1"/>
  <pivotFields count="15">
    <pivotField multipleItemSelectionAllowed="1" showAll="0"/>
    <pivotField showAll="0"/>
    <pivotField axis="axisRow" showAll="0">
      <items count="80">
        <item m="1" x="29"/>
        <item m="1" x="59"/>
        <item m="1" x="72"/>
        <item m="1" x="18"/>
        <item m="1" x="60"/>
        <item m="1" x="14"/>
        <item m="1" x="63"/>
        <item m="1" x="65"/>
        <item m="1" x="71"/>
        <item m="1" x="35"/>
        <item m="1" x="30"/>
        <item m="1" x="51"/>
        <item m="1" x="34"/>
        <item m="1" x="40"/>
        <item m="1" x="55"/>
        <item m="1" x="42"/>
        <item m="1" x="19"/>
        <item m="1" x="74"/>
        <item m="1" x="9"/>
        <item m="1" x="3"/>
        <item m="1" x="33"/>
        <item m="1" x="77"/>
        <item m="1" x="70"/>
        <item m="1" x="62"/>
        <item m="1" x="41"/>
        <item m="1" x="43"/>
        <item m="1" x="6"/>
        <item m="1" x="36"/>
        <item m="1" x="69"/>
        <item m="1" x="52"/>
        <item m="1" x="39"/>
        <item m="1" x="56"/>
        <item x="0"/>
        <item m="1" x="5"/>
        <item m="1" x="78"/>
        <item m="1" x="53"/>
        <item m="1" x="66"/>
        <item m="1" x="10"/>
        <item m="1" x="13"/>
        <item m="1" x="32"/>
        <item m="1" x="54"/>
        <item m="1" x="76"/>
        <item m="1" x="25"/>
        <item m="1" x="58"/>
        <item m="1" x="61"/>
        <item m="1" x="38"/>
        <item m="1" x="23"/>
        <item m="1" x="27"/>
        <item m="1" x="49"/>
        <item m="1" x="26"/>
        <item m="1" x="50"/>
        <item m="1" x="28"/>
        <item m="1" x="64"/>
        <item m="1" x="37"/>
        <item m="1" x="57"/>
        <item m="1" x="11"/>
        <item m="1" x="24"/>
        <item m="1" x="7"/>
        <item m="1" x="15"/>
        <item m="1" x="20"/>
        <item m="1" x="73"/>
        <item m="1" x="45"/>
        <item m="1" x="44"/>
        <item m="1" x="17"/>
        <item m="1" x="47"/>
        <item m="1" x="4"/>
        <item m="1" x="48"/>
        <item m="1" x="1"/>
        <item m="1" x="21"/>
        <item m="1" x="12"/>
        <item m="1" x="16"/>
        <item m="1" x="75"/>
        <item m="1" x="46"/>
        <item m="1" x="68"/>
        <item m="1" x="2"/>
        <item m="1" x="67"/>
        <item m="1" x="31"/>
        <item m="1" x="22"/>
        <item m="1" x="8"/>
        <item t="default"/>
      </items>
    </pivotField>
    <pivotField showAll="0"/>
    <pivotField axis="axisRow" showAll="0" sortType="ascending">
      <items count="31">
        <item m="1" x="24"/>
        <item m="1" x="11"/>
        <item m="1" x="3"/>
        <item m="1" x="14"/>
        <item m="1" x="18"/>
        <item m="1" x="22"/>
        <item m="1" x="17"/>
        <item m="1" x="10"/>
        <item m="1" x="27"/>
        <item m="1" x="1"/>
        <item m="1" x="8"/>
        <item m="1" x="23"/>
        <item m="1" x="12"/>
        <item m="1" x="16"/>
        <item m="1" x="20"/>
        <item m="1" x="26"/>
        <item m="1" x="6"/>
        <item m="1" x="13"/>
        <item m="1" x="7"/>
        <item m="1" x="19"/>
        <item m="1" x="25"/>
        <item m="1" x="4"/>
        <item x="0"/>
        <item m="1" x="21"/>
        <item m="1" x="29"/>
        <item m="1" x="5"/>
        <item m="1" x="28"/>
        <item m="1" x="2"/>
        <item m="1" x="15"/>
        <item m="1" x="9"/>
        <item t="default"/>
      </items>
    </pivotField>
    <pivotField showAll="0"/>
    <pivotField axis="axisPage" showAll="0">
      <items count="7">
        <item m="1" x="4"/>
        <item m="1" x="3"/>
        <item m="1" x="1"/>
        <item m="1" x="5"/>
        <item x="0"/>
        <item m="1" x="2"/>
        <item t="default"/>
      </items>
    </pivotField>
    <pivotField showAll="0"/>
    <pivotField numFmtId="164" showAll="0"/>
    <pivotField showAll="0"/>
    <pivotField showAll="0"/>
    <pivotField showAll="0"/>
    <pivotField axis="axisCol" showAll="0">
      <items count="15">
        <item h="1" m="1" x="4"/>
        <item h="1" m="1" x="6"/>
        <item h="1" m="1" x="8"/>
        <item h="1" m="1" x="9"/>
        <item m="1" x="1"/>
        <item x="0"/>
        <item m="1" x="13"/>
        <item m="1" x="3"/>
        <item m="1" x="5"/>
        <item m="1" x="7"/>
        <item m="1" x="10"/>
        <item m="1" x="12"/>
        <item m="1" x="11"/>
        <item m="1" x="2"/>
        <item t="default"/>
      </items>
    </pivotField>
    <pivotField dataField="1" numFmtId="165" showAll="0"/>
    <pivotField showAll="0"/>
  </pivotFields>
  <rowFields count="2">
    <field x="4"/>
    <field x="2"/>
  </rowFields>
  <rowItems count="3">
    <i>
      <x v="22"/>
    </i>
    <i r="1">
      <x v="32"/>
    </i>
    <i t="grand">
      <x/>
    </i>
  </rowItems>
  <colFields count="1">
    <field x="12"/>
  </colFields>
  <colItems count="2">
    <i>
      <x v="5"/>
    </i>
    <i t="grand">
      <x/>
    </i>
  </colItems>
  <pageFields count="1">
    <pageField fld="6" hier="-1"/>
  </pageFields>
  <dataFields count="1">
    <dataField name="Somme de Montant comptable" fld="13" baseField="4" baseItem="1" numFmtId="167"/>
  </dataFields>
  <formats count="1">
    <format dxfId="43">
      <pivotArea outline="0" collapsedLevelsAreSubtotals="1" fieldPosition="0"/>
    </format>
  </formats>
  <chartFormats count="14">
    <chartFormat chart="3" format="13" series="1">
      <pivotArea type="data" outline="0" fieldPosition="0">
        <references count="2">
          <reference field="6" count="1" selected="0">
            <x v="0"/>
          </reference>
          <reference field="12" count="1" selected="0">
            <x v="5"/>
          </reference>
        </references>
      </pivotArea>
    </chartFormat>
    <chartFormat chart="3" format="14" series="1">
      <pivotArea type="data" outline="0" fieldPosition="0">
        <references count="2">
          <reference field="6" count="1" selected="0">
            <x v="1"/>
          </reference>
          <reference field="12" count="1" selected="0">
            <x v="5"/>
          </reference>
        </references>
      </pivotArea>
    </chartFormat>
    <chartFormat chart="3" format="15" series="1">
      <pivotArea type="data" outline="0" fieldPosition="0">
        <references count="2">
          <reference field="6" count="1" selected="0">
            <x v="2"/>
          </reference>
          <reference field="12" count="1" selected="0">
            <x v="5"/>
          </reference>
        </references>
      </pivotArea>
    </chartFormat>
    <chartFormat chart="3" format="16" series="1">
      <pivotArea type="data" outline="0" fieldPosition="0">
        <references count="2">
          <reference field="6" count="1" selected="0">
            <x v="3"/>
          </reference>
          <reference field="12" count="1" selected="0">
            <x v="5"/>
          </reference>
        </references>
      </pivotArea>
    </chartFormat>
    <chartFormat chart="3" format="17" series="1">
      <pivotArea type="data" outline="0" fieldPosition="0">
        <references count="2">
          <reference field="6" count="1" selected="0">
            <x v="4"/>
          </reference>
          <reference field="12" count="1" selected="0">
            <x v="5"/>
          </reference>
        </references>
      </pivotArea>
    </chartFormat>
    <chartFormat chart="3" format="18" series="1">
      <pivotArea type="data" outline="0" fieldPosition="0">
        <references count="3">
          <reference field="4294967294" count="1" selected="0">
            <x v="0"/>
          </reference>
          <reference field="6" count="1" selected="0">
            <x v="5"/>
          </reference>
          <reference field="12" count="1" selected="0">
            <x v="5"/>
          </reference>
        </references>
      </pivotArea>
    </chartFormat>
    <chartFormat chart="3" format="19" series="1">
      <pivotArea type="data" outline="0" fieldPosition="0">
        <references count="3">
          <reference field="4294967294" count="1" selected="0">
            <x v="0"/>
          </reference>
          <reference field="6" count="1" selected="0">
            <x v="1"/>
          </reference>
          <reference field="12" count="1" selected="0">
            <x v="8"/>
          </reference>
        </references>
      </pivotArea>
    </chartFormat>
    <chartFormat chart="3" format="20" series="1">
      <pivotArea type="data" outline="0" fieldPosition="0">
        <references count="3">
          <reference field="4294967294" count="1" selected="0">
            <x v="0"/>
          </reference>
          <reference field="6" count="1" selected="0">
            <x v="1"/>
          </reference>
          <reference field="12" count="1" selected="0">
            <x v="12"/>
          </reference>
        </references>
      </pivotArea>
    </chartFormat>
    <chartFormat chart="3" format="21" series="1">
      <pivotArea type="data"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12" count="1" selected="0">
            <x v="12"/>
          </reference>
        </references>
      </pivotArea>
    </chartFormat>
    <chartFormat chart="3" format="22" series="1">
      <pivotArea type="data" outline="0" fieldPosition="0">
        <references count="3">
          <reference field="4294967294" count="1" selected="0">
            <x v="0"/>
          </reference>
          <reference field="6" count="1" selected="0">
            <x v="3"/>
          </reference>
          <reference field="12" count="1" selected="0">
            <x v="12"/>
          </reference>
        </references>
      </pivotArea>
    </chartFormat>
    <chartFormat chart="3" format="23" series="1">
      <pivotArea type="data" outline="0" fieldPosition="0">
        <references count="3">
          <reference field="4294967294" count="1" selected="0">
            <x v="0"/>
          </reference>
          <reference field="6" count="1" selected="0">
            <x v="0"/>
          </reference>
          <reference field="12" count="1" selected="0">
            <x v="12"/>
          </reference>
        </references>
      </pivotArea>
    </chartFormat>
    <chartFormat chart="3" format="2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5"/>
          </reference>
        </references>
      </pivotArea>
    </chartFormat>
    <chartFormat chart="3" format="2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2"/>
          </reference>
        </references>
      </pivotArea>
    </chartFormat>
    <chartFormat chart="3" format="2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4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EDAAF0-5F3D-45E8-95BA-E508F190248D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6:B9" firstHeaderRow="1" firstDataRow="1" firstDataCol="1" rowPageCount="3" colPageCount="1"/>
  <pivotFields count="15">
    <pivotField showAll="0"/>
    <pivotField axis="axisPage" multipleItemSelectionAllowed="1" showAll="0">
      <items count="29">
        <item x="0"/>
        <item m="1" x="2"/>
        <item m="1" x="13"/>
        <item m="1" x="23"/>
        <item m="1" x="8"/>
        <item m="1" x="18"/>
        <item m="1" x="4"/>
        <item m="1" x="27"/>
        <item m="1" x="11"/>
        <item h="1" x="1"/>
        <item m="1" x="21"/>
        <item m="1" x="12"/>
        <item m="1" x="26"/>
        <item m="1" x="14"/>
        <item h="1" m="1" x="3"/>
        <item m="1" x="7"/>
        <item m="1" x="20"/>
        <item m="1" x="9"/>
        <item m="1" x="22"/>
        <item m="1" x="16"/>
        <item m="1" x="6"/>
        <item m="1" x="25"/>
        <item m="1" x="24"/>
        <item h="1" m="1" x="17"/>
        <item m="1" x="19"/>
        <item h="1" m="1" x="5"/>
        <item m="1" x="15"/>
        <item m="1" x="10"/>
        <item t="default"/>
      </items>
    </pivotField>
    <pivotField axis="axisRow" showAll="0">
      <items count="77">
        <item m="1" x="4"/>
        <item m="1" x="30"/>
        <item m="1" x="31"/>
        <item m="1" x="61"/>
        <item m="1" x="74"/>
        <item m="1" x="18"/>
        <item m="1" x="13"/>
        <item m="1" x="59"/>
        <item m="1" x="58"/>
        <item m="1" x="26"/>
        <item m="1" x="43"/>
        <item m="1" x="8"/>
        <item m="1" x="53"/>
        <item m="1" x="63"/>
        <item m="1" x="44"/>
        <item m="1" x="17"/>
        <item m="1" x="24"/>
        <item m="1" x="19"/>
        <item m="1" x="55"/>
        <item m="1" x="73"/>
        <item m="1" x="2"/>
        <item m="1" x="33"/>
        <item m="1" x="39"/>
        <item m="1" x="72"/>
        <item m="1" x="57"/>
        <item m="1" x="52"/>
        <item m="1" x="38"/>
        <item m="1" x="50"/>
        <item x="0"/>
        <item m="1" x="48"/>
        <item m="1" x="35"/>
        <item m="1" x="47"/>
        <item x="1"/>
        <item m="1" x="29"/>
        <item m="1" x="37"/>
        <item m="1" x="28"/>
        <item m="1" x="22"/>
        <item m="1" x="34"/>
        <item m="1" x="6"/>
        <item m="1" x="51"/>
        <item m="1" x="66"/>
        <item m="1" x="62"/>
        <item m="1" x="75"/>
        <item m="1" x="68"/>
        <item m="1" x="9"/>
        <item m="1" x="3"/>
        <item m="1" x="40"/>
        <item m="1" x="65"/>
        <item m="1" x="45"/>
        <item m="1" x="25"/>
        <item m="1" x="36"/>
        <item m="1" x="56"/>
        <item m="1" x="27"/>
        <item m="1" x="69"/>
        <item m="1" x="67"/>
        <item m="1" x="12"/>
        <item m="1" x="64"/>
        <item m="1" x="16"/>
        <item m="1" x="21"/>
        <item m="1" x="70"/>
        <item m="1" x="10"/>
        <item m="1" x="23"/>
        <item m="1" x="49"/>
        <item m="1" x="60"/>
        <item m="1" x="32"/>
        <item m="1" x="15"/>
        <item m="1" x="20"/>
        <item m="1" x="5"/>
        <item m="1" x="54"/>
        <item m="1" x="71"/>
        <item m="1" x="42"/>
        <item m="1" x="11"/>
        <item m="1" x="14"/>
        <item m="1" x="46"/>
        <item m="1" x="7"/>
        <item m="1" x="41"/>
        <item t="default"/>
      </items>
    </pivotField>
    <pivotField axis="axisRow" showAll="0">
      <items count="25">
        <item m="1" x="15"/>
        <item m="1" x="19"/>
        <item m="1" x="8"/>
        <item m="1" x="18"/>
        <item m="1" x="2"/>
        <item m="1" x="6"/>
        <item m="1" x="20"/>
        <item m="1" x="11"/>
        <item m="1" x="22"/>
        <item m="1" x="5"/>
        <item m="1" x="16"/>
        <item m="1" x="9"/>
        <item m="1" x="4"/>
        <item m="1" x="17"/>
        <item x="0"/>
        <item m="1" x="10"/>
        <item m="1" x="3"/>
        <item m="1" x="23"/>
        <item m="1" x="7"/>
        <item x="1"/>
        <item m="1" x="13"/>
        <item m="1" x="21"/>
        <item m="1" x="12"/>
        <item m="1" x="14"/>
        <item t="default"/>
      </items>
    </pivotField>
    <pivotField axis="axisPage" multipleItemSelectionAllowed="1" showAll="0">
      <items count="27">
        <item m="1" x="17"/>
        <item m="1" x="21"/>
        <item m="1" x="16"/>
        <item m="1" x="11"/>
        <item m="1" x="2"/>
        <item m="1" x="15"/>
        <item m="1" x="23"/>
        <item m="1" x="7"/>
        <item m="1" x="8"/>
        <item m="1" x="18"/>
        <item m="1" x="5"/>
        <item x="0"/>
        <item m="1" x="20"/>
        <item m="1" x="25"/>
        <item m="1" x="6"/>
        <item m="1" x="3"/>
        <item m="1" x="10"/>
        <item x="1"/>
        <item m="1" x="22"/>
        <item m="1" x="24"/>
        <item m="1" x="13"/>
        <item m="1" x="19"/>
        <item m="1" x="9"/>
        <item m="1" x="14"/>
        <item m="1" x="4"/>
        <item m="1" x="12"/>
        <item t="default"/>
      </items>
    </pivotField>
    <pivotField axis="axisPage" multipleItemSelectionAllowed="1" showAll="0">
      <items count="4">
        <item m="1" x="2"/>
        <item x="0"/>
        <item h="1"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</pivotFields>
  <rowFields count="2">
    <field x="3"/>
    <field x="2"/>
  </rowFields>
  <rowItems count="3">
    <i>
      <x v="14"/>
    </i>
    <i r="1">
      <x v="28"/>
    </i>
    <i t="grand">
      <x/>
    </i>
  </rowItems>
  <colItems count="1">
    <i/>
  </colItems>
  <pageFields count="3">
    <pageField fld="4" hier="-1"/>
    <pageField fld="5" hier="-1"/>
    <pageField fld="1" hier="-1"/>
  </pageFields>
  <dataFields count="1">
    <dataField name="Somme de Montant écriture" fld="8" baseField="3" baseItem="0" numFmtId="167"/>
  </dataFields>
  <formats count="43">
    <format dxfId="42">
      <pivotArea outline="0" collapsedLevelsAreSubtotals="1" fieldPosition="0"/>
    </format>
    <format dxfId="41">
      <pivotArea collapsedLevelsAreSubtotals="1" fieldPosition="0">
        <references count="1">
          <reference field="3" count="1">
            <x v="0"/>
          </reference>
        </references>
      </pivotArea>
    </format>
    <format dxfId="40">
      <pivotArea collapsedLevelsAreSubtotals="1" fieldPosition="0">
        <references count="2">
          <reference field="2" count="6">
            <x v="0"/>
            <x v="2"/>
            <x v="6"/>
            <x v="18"/>
            <x v="22"/>
            <x v="42"/>
          </reference>
          <reference field="3" count="1" selected="0">
            <x v="0"/>
          </reference>
        </references>
      </pivotArea>
    </format>
    <format dxfId="39">
      <pivotArea collapsedLevelsAreSubtotals="1" fieldPosition="0">
        <references count="1">
          <reference field="3" count="1">
            <x v="1"/>
          </reference>
        </references>
      </pivotArea>
    </format>
    <format dxfId="38">
      <pivotArea collapsedLevelsAreSubtotals="1" fieldPosition="0">
        <references count="2">
          <reference field="2" count="5">
            <x v="3"/>
            <x v="4"/>
            <x v="17"/>
            <x v="39"/>
            <x v="40"/>
          </reference>
          <reference field="3" count="1" selected="0">
            <x v="1"/>
          </reference>
        </references>
      </pivotArea>
    </format>
    <format dxfId="37">
      <pivotArea collapsedLevelsAreSubtotals="1" fieldPosition="0">
        <references count="1">
          <reference field="3" count="1">
            <x v="2"/>
          </reference>
        </references>
      </pivotArea>
    </format>
    <format dxfId="36">
      <pivotArea collapsedLevelsAreSubtotals="1" fieldPosition="0">
        <references count="2">
          <reference field="2" count="1">
            <x v="7"/>
          </reference>
          <reference field="3" count="1" selected="0">
            <x v="2"/>
          </reference>
        </references>
      </pivotArea>
    </format>
    <format dxfId="35">
      <pivotArea collapsedLevelsAreSubtotals="1" fieldPosition="0">
        <references count="1">
          <reference field="3" count="1">
            <x v="3"/>
          </reference>
        </references>
      </pivotArea>
    </format>
    <format dxfId="34">
      <pivotArea collapsedLevelsAreSubtotals="1" fieldPosition="0">
        <references count="2">
          <reference field="2" count="2">
            <x v="12"/>
            <x v="34"/>
          </reference>
          <reference field="3" count="1" selected="0">
            <x v="3"/>
          </reference>
        </references>
      </pivotArea>
    </format>
    <format dxfId="33">
      <pivotArea collapsedLevelsAreSubtotals="1" fieldPosition="0">
        <references count="1">
          <reference field="3" count="1">
            <x v="4"/>
          </reference>
        </references>
      </pivotArea>
    </format>
    <format dxfId="32">
      <pivotArea collapsedLevelsAreSubtotals="1" fieldPosition="0">
        <references count="2">
          <reference field="2" count="2">
            <x v="9"/>
            <x v="21"/>
          </reference>
          <reference field="3" count="1" selected="0">
            <x v="4"/>
          </reference>
        </references>
      </pivotArea>
    </format>
    <format dxfId="31">
      <pivotArea collapsedLevelsAreSubtotals="1" fieldPosition="0">
        <references count="1">
          <reference field="3" count="1">
            <x v="5"/>
          </reference>
        </references>
      </pivotArea>
    </format>
    <format dxfId="30">
      <pivotArea collapsedLevelsAreSubtotals="1" fieldPosition="0">
        <references count="2">
          <reference field="2" count="1">
            <x v="8"/>
          </reference>
          <reference field="3" count="1" selected="0">
            <x v="5"/>
          </reference>
        </references>
      </pivotArea>
    </format>
    <format dxfId="29">
      <pivotArea collapsedLevelsAreSubtotals="1" fieldPosition="0">
        <references count="1">
          <reference field="3" count="1">
            <x v="6"/>
          </reference>
        </references>
      </pivotArea>
    </format>
    <format dxfId="28">
      <pivotArea collapsedLevelsAreSubtotals="1" fieldPosition="0">
        <references count="2">
          <reference field="2" count="1">
            <x v="11"/>
          </reference>
          <reference field="3" count="1" selected="0">
            <x v="6"/>
          </reference>
        </references>
      </pivotArea>
    </format>
    <format dxfId="27">
      <pivotArea collapsedLevelsAreSubtotals="1" fieldPosition="0">
        <references count="1">
          <reference field="3" count="1">
            <x v="8"/>
          </reference>
        </references>
      </pivotArea>
    </format>
    <format dxfId="26">
      <pivotArea collapsedLevelsAreSubtotals="1" fieldPosition="0">
        <references count="2">
          <reference field="2" count="3">
            <x v="14"/>
            <x v="15"/>
            <x v="16"/>
          </reference>
          <reference field="3" count="1" selected="0">
            <x v="8"/>
          </reference>
        </references>
      </pivotArea>
    </format>
    <format dxfId="25">
      <pivotArea collapsedLevelsAreSubtotals="1" fieldPosition="0">
        <references count="2">
          <reference field="2" count="1">
            <x v="23"/>
          </reference>
          <reference field="3" count="1" selected="0">
            <x v="13"/>
          </reference>
        </references>
      </pivotArea>
    </format>
    <format dxfId="24">
      <pivotArea grandRow="1" outline="0" collapsedLevelsAreSubtotals="1" fieldPosition="0"/>
    </format>
    <format dxfId="23">
      <pivotArea dataOnly="0" labelOnly="1" grandRow="1" outline="0" fieldPosition="0"/>
    </format>
    <format dxfId="22">
      <pivotArea collapsedLevelsAreSubtotals="1" fieldPosition="0">
        <references count="2">
          <reference field="2" count="1">
            <x v="51"/>
          </reference>
          <reference field="3" count="1" selected="0">
            <x v="8"/>
          </reference>
        </references>
      </pivotArea>
    </format>
    <format dxfId="21">
      <pivotArea collapsedLevelsAreSubtotals="1" fieldPosition="0">
        <references count="1">
          <reference field="3" count="1">
            <x v="9"/>
          </reference>
        </references>
      </pivotArea>
    </format>
    <format dxfId="20">
      <pivotArea collapsedLevelsAreSubtotals="1" fieldPosition="0">
        <references count="2">
          <reference field="2" count="3">
            <x v="10"/>
            <x v="43"/>
            <x v="53"/>
          </reference>
          <reference field="3" count="1" selected="0">
            <x v="9"/>
          </reference>
        </references>
      </pivotArea>
    </format>
    <format dxfId="19">
      <pivotArea collapsedLevelsAreSubtotals="1" fieldPosition="0">
        <references count="1">
          <reference field="3" count="1">
            <x v="10"/>
          </reference>
        </references>
      </pivotArea>
    </format>
    <format dxfId="18">
      <pivotArea collapsedLevelsAreSubtotals="1" fieldPosition="0">
        <references count="2">
          <reference field="2" count="2">
            <x v="19"/>
            <x v="49"/>
          </reference>
          <reference field="3" count="1" selected="0">
            <x v="10"/>
          </reference>
        </references>
      </pivotArea>
    </format>
    <format dxfId="17">
      <pivotArea collapsedLevelsAreSubtotals="1" fieldPosition="0">
        <references count="1">
          <reference field="3" count="1">
            <x v="13"/>
          </reference>
        </references>
      </pivotArea>
    </format>
    <format dxfId="16">
      <pivotArea collapsedLevelsAreSubtotals="1" fieldPosition="0">
        <references count="2">
          <reference field="2" count="1">
            <x v="48"/>
          </reference>
          <reference field="3" count="1" selected="0">
            <x v="13"/>
          </reference>
        </references>
      </pivotArea>
    </format>
    <format dxfId="15">
      <pivotArea collapsedLevelsAreSubtotals="1" fieldPosition="0">
        <references count="1">
          <reference field="3" count="1">
            <x v="14"/>
          </reference>
        </references>
      </pivotArea>
    </format>
    <format dxfId="14">
      <pivotArea collapsedLevelsAreSubtotals="1" fieldPosition="0">
        <references count="2">
          <reference field="2" count="5">
            <x v="27"/>
            <x v="28"/>
            <x v="29"/>
            <x v="30"/>
            <x v="36"/>
          </reference>
          <reference field="3" count="1" selected="0">
            <x v="14"/>
          </reference>
        </references>
      </pivotArea>
    </format>
    <format dxfId="13">
      <pivotArea collapsedLevelsAreSubtotals="1" fieldPosition="0">
        <references count="1">
          <reference field="3" count="1">
            <x v="15"/>
          </reference>
        </references>
      </pivotArea>
    </format>
    <format dxfId="12">
      <pivotArea collapsedLevelsAreSubtotals="1" fieldPosition="0">
        <references count="2">
          <reference field="2" count="1">
            <x v="35"/>
          </reference>
          <reference field="3" count="1" selected="0">
            <x v="15"/>
          </reference>
        </references>
      </pivotArea>
    </format>
    <format dxfId="11">
      <pivotArea collapsedLevelsAreSubtotals="1" fieldPosition="0">
        <references count="1">
          <reference field="3" count="1">
            <x v="16"/>
          </reference>
        </references>
      </pivotArea>
    </format>
    <format dxfId="10">
      <pivotArea collapsedLevelsAreSubtotals="1" fieldPosition="0">
        <references count="2">
          <reference field="2" count="2">
            <x v="25"/>
            <x v="26"/>
          </reference>
          <reference field="3" count="1" selected="0">
            <x v="16"/>
          </reference>
        </references>
      </pivotArea>
    </format>
    <format dxfId="9">
      <pivotArea collapsedLevelsAreSubtotals="1" fieldPosition="0">
        <references count="1">
          <reference field="3" count="1">
            <x v="17"/>
          </reference>
        </references>
      </pivotArea>
    </format>
    <format dxfId="8">
      <pivotArea collapsedLevelsAreSubtotals="1" fieldPosition="0">
        <references count="2">
          <reference field="2" count="1">
            <x v="31"/>
          </reference>
          <reference field="3" count="1" selected="0">
            <x v="17"/>
          </reference>
        </references>
      </pivotArea>
    </format>
    <format dxfId="7">
      <pivotArea collapsedLevelsAreSubtotals="1" fieldPosition="0">
        <references count="1">
          <reference field="3" count="1">
            <x v="18"/>
          </reference>
        </references>
      </pivotArea>
    </format>
    <format dxfId="6">
      <pivotArea collapsedLevelsAreSubtotals="1" fieldPosition="0">
        <references count="2">
          <reference field="2" count="2">
            <x v="24"/>
            <x v="50"/>
          </reference>
          <reference field="3" count="1" selected="0">
            <x v="18"/>
          </reference>
        </references>
      </pivotArea>
    </format>
    <format dxfId="5">
      <pivotArea collapsedLevelsAreSubtotals="1" fieldPosition="0">
        <references count="1">
          <reference field="3" count="1">
            <x v="20"/>
          </reference>
        </references>
      </pivotArea>
    </format>
    <format dxfId="4">
      <pivotArea collapsedLevelsAreSubtotals="1" fieldPosition="0">
        <references count="2">
          <reference field="2" count="4">
            <x v="37"/>
            <x v="41"/>
            <x v="44"/>
            <x v="52"/>
          </reference>
          <reference field="3" count="1" selected="0">
            <x v="20"/>
          </reference>
        </references>
      </pivotArea>
    </format>
    <format dxfId="3">
      <pivotArea collapsedLevelsAreSubtotals="1" fieldPosition="0">
        <references count="1">
          <reference field="3" count="1">
            <x v="21"/>
          </reference>
        </references>
      </pivotArea>
    </format>
    <format dxfId="2">
      <pivotArea collapsedLevelsAreSubtotals="1" fieldPosition="0">
        <references count="2">
          <reference field="2" count="1">
            <x v="38"/>
          </reference>
          <reference field="3" count="1" selected="0">
            <x v="21"/>
          </reference>
        </references>
      </pivotArea>
    </format>
    <format dxfId="1">
      <pivotArea dataOnly="0" labelOnly="1" fieldPosition="0">
        <references count="2">
          <reference field="2" count="1">
            <x v="46"/>
          </reference>
          <reference field="3" count="1" selected="0">
            <x v="21"/>
          </reference>
        </references>
      </pivotArea>
    </format>
    <format dxfId="0">
      <pivotArea collapsedLevelsAreSubtotals="1" fieldPosition="0">
        <references count="2">
          <reference field="2" count="1">
            <x v="46"/>
          </reference>
          <reference field="3" count="1" selected="0">
            <x v="21"/>
          </reference>
        </references>
      </pivotArea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FAD3C4-659A-40F9-91A3-F6AEE4D4F0F4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B6" firstHeaderRow="1" firstDataRow="1" firstDataCol="1" rowPageCount="2" colPageCount="1"/>
  <pivotFields count="15">
    <pivotField axis="axisPage" multipleItemSelectionAllowed="1" showAll="0">
      <items count="6">
        <item x="0"/>
        <item m="1" x="4"/>
        <item m="1" x="2"/>
        <item h="1" x="1"/>
        <item m="1" x="3"/>
        <item t="default"/>
      </items>
    </pivotField>
    <pivotField showAll="0"/>
    <pivotField axis="axisRow" showAll="0" sortType="ascending">
      <items count="69">
        <item m="1" x="2"/>
        <item m="1" x="26"/>
        <item m="1" x="67"/>
        <item m="1" x="37"/>
        <item m="1" x="59"/>
        <item m="1" x="46"/>
        <item m="1" x="56"/>
        <item m="1" x="66"/>
        <item m="1" x="25"/>
        <item m="1" x="11"/>
        <item m="1" x="54"/>
        <item m="1" x="60"/>
        <item m="1" x="9"/>
        <item m="1" x="53"/>
        <item m="1" x="17"/>
        <item m="1" x="44"/>
        <item m="1" x="23"/>
        <item m="1" x="12"/>
        <item m="1" x="4"/>
        <item m="1" x="35"/>
        <item m="1" x="38"/>
        <item m="1" x="6"/>
        <item m="1" x="58"/>
        <item m="1" x="10"/>
        <item m="1" x="14"/>
        <item m="1" x="8"/>
        <item m="1" x="27"/>
        <item m="1" x="13"/>
        <item m="1" x="48"/>
        <item m="1" x="32"/>
        <item m="1" x="64"/>
        <item m="1" x="36"/>
        <item m="1" x="39"/>
        <item m="1" x="15"/>
        <item m="1" x="21"/>
        <item m="1" x="55"/>
        <item m="1" x="49"/>
        <item m="1" x="16"/>
        <item m="1" x="50"/>
        <item m="1" x="65"/>
        <item m="1" x="22"/>
        <item m="1" x="51"/>
        <item m="1" x="28"/>
        <item m="1" x="19"/>
        <item m="1" x="34"/>
        <item m="1" x="61"/>
        <item m="1" x="18"/>
        <item m="1" x="20"/>
        <item m="1" x="3"/>
        <item m="1" x="40"/>
        <item m="1" x="41"/>
        <item m="1" x="52"/>
        <item m="1" x="47"/>
        <item m="1" x="33"/>
        <item m="1" x="31"/>
        <item m="1" x="63"/>
        <item m="1" x="5"/>
        <item m="1" x="45"/>
        <item x="0"/>
        <item m="1" x="43"/>
        <item m="1" x="24"/>
        <item m="1" x="7"/>
        <item m="1" x="30"/>
        <item m="1" x="62"/>
        <item m="1" x="42"/>
        <item m="1" x="29"/>
        <item m="1" x="57"/>
        <item x="1"/>
        <item t="default"/>
      </items>
    </pivotField>
    <pivotField showAll="0"/>
    <pivotField showAll="0"/>
    <pivotField axis="axisPage" showAll="0">
      <items count="4">
        <item m="1" x="2"/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">
    <i>
      <x v="58"/>
    </i>
    <i t="grand">
      <x/>
    </i>
  </rowItems>
  <colItems count="1">
    <i/>
  </colItems>
  <pageFields count="2">
    <pageField fld="5" hier="-1"/>
    <pageField fld="0" hier="-1"/>
  </pageFields>
  <dataFields count="1">
    <dataField name="Somme de Montant écriture" fld="8" baseField="2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ivotTable" Target="../pivotTables/pivotTable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ivotTable" Target="../pivotTables/pivotTable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outlinePr showOutlineSymbols="0"/>
  </sheetPr>
  <dimension ref="B1:C12"/>
  <sheetViews>
    <sheetView showZeros="0" showOutlineSymbols="0" zoomScaleNormal="100" workbookViewId="0">
      <pane ySplit="3" topLeftCell="A12" activePane="bottomLeft" state="frozen"/>
      <selection pane="bottomLeft" activeCell="B1" sqref="B1"/>
    </sheetView>
  </sheetViews>
  <sheetFormatPr baseColWidth="10" defaultRowHeight="12.75" x14ac:dyDescent="0.2"/>
  <cols>
    <col min="1" max="1" width="8.28515625" style="30" customWidth="1"/>
    <col min="2" max="2" width="104.5703125" style="33" customWidth="1"/>
    <col min="3" max="3" width="71" style="30" customWidth="1"/>
    <col min="4" max="16384" width="11.42578125" style="30"/>
  </cols>
  <sheetData>
    <row r="1" spans="2:3" ht="72.75" customHeight="1" x14ac:dyDescent="0.5">
      <c r="B1" s="44" t="str">
        <f>Titre_Classeur</f>
        <v>Comptabilité familiale</v>
      </c>
      <c r="C1" s="29"/>
    </row>
    <row r="2" spans="2:3" ht="409.5" customHeight="1" x14ac:dyDescent="0.2">
      <c r="B2" s="31"/>
    </row>
    <row r="3" spans="2:3" ht="150" customHeight="1" x14ac:dyDescent="0.45">
      <c r="B3" s="30"/>
      <c r="C3" s="32"/>
    </row>
    <row r="4" spans="2:3" ht="21.75" customHeight="1" x14ac:dyDescent="0.2"/>
    <row r="5" spans="2:3" s="35" customFormat="1" ht="21.75" customHeight="1" x14ac:dyDescent="0.25">
      <c r="B5" s="34"/>
    </row>
    <row r="6" spans="2:3" s="35" customFormat="1" ht="21.75" customHeight="1" x14ac:dyDescent="0.25">
      <c r="B6" s="34"/>
    </row>
    <row r="7" spans="2:3" s="35" customFormat="1" ht="21.75" customHeight="1" x14ac:dyDescent="0.25">
      <c r="B7" s="34"/>
    </row>
    <row r="8" spans="2:3" s="35" customFormat="1" ht="21.75" customHeight="1" x14ac:dyDescent="0.25">
      <c r="B8" s="34"/>
      <c r="C8" s="36"/>
    </row>
    <row r="9" spans="2:3" s="35" customFormat="1" ht="21.75" customHeight="1" x14ac:dyDescent="0.25">
      <c r="B9" s="34"/>
      <c r="C9" s="36"/>
    </row>
    <row r="10" spans="2:3" ht="21.75" customHeight="1" x14ac:dyDescent="0.2">
      <c r="B10" s="34"/>
    </row>
    <row r="11" spans="2:3" ht="21.75" customHeight="1" x14ac:dyDescent="0.2">
      <c r="B11" s="34"/>
    </row>
    <row r="12" spans="2:3" ht="21.75" customHeight="1" x14ac:dyDescent="0.2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10"/>
  <sheetViews>
    <sheetView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A5" sqref="A5"/>
    </sheetView>
  </sheetViews>
  <sheetFormatPr baseColWidth="10" defaultRowHeight="15" x14ac:dyDescent="0.25"/>
  <cols>
    <col min="1" max="1" width="27.140625" style="86" customWidth="1"/>
    <col min="2" max="2" width="15.5703125" style="87" customWidth="1"/>
    <col min="3" max="3" width="53.140625" style="88" customWidth="1"/>
    <col min="4" max="4" width="22.42578125" style="88" customWidth="1"/>
    <col min="5" max="5" width="23.140625" style="89" customWidth="1"/>
    <col min="6" max="6" width="12.42578125" style="86" customWidth="1"/>
    <col min="7" max="7" width="16" style="86" customWidth="1"/>
    <col min="8" max="8" width="36.42578125" style="88" customWidth="1"/>
    <col min="9" max="9" width="15.85546875" style="108" customWidth="1"/>
    <col min="10" max="10" width="24.28515625" style="86" customWidth="1"/>
    <col min="11" max="11" width="15.5703125" style="87" customWidth="1"/>
    <col min="12" max="12" width="24.85546875" style="86" customWidth="1"/>
    <col min="13" max="13" width="10.28515625" style="84" customWidth="1"/>
    <col min="14" max="14" width="12.7109375" style="85" customWidth="1"/>
    <col min="15" max="15" width="29" style="86" customWidth="1"/>
    <col min="16" max="23" width="70.42578125" style="79" customWidth="1"/>
    <col min="24" max="16384" width="11.42578125" style="86"/>
  </cols>
  <sheetData>
    <row r="1" spans="1:23" s="54" customFormat="1" ht="31.5" customHeight="1" x14ac:dyDescent="0.25">
      <c r="A1" s="48" t="str">
        <f>Titre_Classeur&amp;" - Ecritures"</f>
        <v>Comptabilité familiale - Ecritures</v>
      </c>
      <c r="B1" s="49"/>
      <c r="C1" s="50"/>
      <c r="D1" s="50"/>
      <c r="E1" s="50"/>
      <c r="F1" s="51"/>
      <c r="G1" s="51" t="str">
        <f>SUBTOTAL(2,I4:I6)&amp;" écritures"</f>
        <v>1 écritures</v>
      </c>
      <c r="H1" s="50"/>
      <c r="I1" s="103">
        <f>SUBTOTAL(9,N5:N8)</f>
        <v>200</v>
      </c>
      <c r="J1" s="50"/>
      <c r="K1" s="52"/>
      <c r="L1" s="50"/>
      <c r="M1" s="50"/>
      <c r="N1" s="50">
        <f>SUBTOTAL(9,N5:N8)</f>
        <v>200</v>
      </c>
      <c r="O1" s="50"/>
      <c r="P1" s="53"/>
      <c r="Q1" s="53"/>
      <c r="R1" s="53"/>
      <c r="S1" s="53"/>
      <c r="T1" s="53"/>
      <c r="U1" s="53"/>
      <c r="V1" s="53"/>
      <c r="W1" s="53"/>
    </row>
    <row r="2" spans="1:23" s="59" customFormat="1" ht="39" customHeight="1" x14ac:dyDescent="0.4">
      <c r="A2" s="94"/>
      <c r="B2" s="95"/>
      <c r="C2" s="96"/>
      <c r="D2" s="55"/>
      <c r="E2" s="55"/>
      <c r="F2" s="56"/>
      <c r="G2" s="56"/>
      <c r="H2" s="55"/>
      <c r="I2" s="103"/>
      <c r="J2" s="50"/>
      <c r="K2" s="52"/>
      <c r="L2" s="50"/>
      <c r="M2" s="52"/>
      <c r="N2" s="57"/>
      <c r="O2" s="50"/>
      <c r="P2" s="58"/>
      <c r="Q2" s="58"/>
      <c r="R2" s="58"/>
      <c r="S2" s="58"/>
      <c r="T2" s="58"/>
      <c r="U2" s="58"/>
      <c r="V2" s="58"/>
      <c r="W2" s="58"/>
    </row>
    <row r="3" spans="1:23" s="59" customFormat="1" ht="9" customHeight="1" x14ac:dyDescent="0.25">
      <c r="A3" s="56"/>
      <c r="B3" s="60"/>
      <c r="C3" s="61"/>
      <c r="D3" s="61"/>
      <c r="E3" s="55"/>
      <c r="F3" s="56"/>
      <c r="G3" s="56"/>
      <c r="H3" s="61"/>
      <c r="I3" s="104"/>
      <c r="J3" s="55"/>
      <c r="K3" s="62"/>
      <c r="L3" s="55"/>
      <c r="M3" s="62"/>
      <c r="N3" s="63"/>
      <c r="O3" s="55"/>
      <c r="P3" s="58"/>
      <c r="Q3" s="58"/>
      <c r="R3" s="58"/>
      <c r="S3" s="58"/>
      <c r="T3" s="58"/>
      <c r="U3" s="58"/>
      <c r="V3" s="58"/>
      <c r="W3" s="58"/>
    </row>
    <row r="4" spans="1:23" s="70" customFormat="1" ht="38.25" customHeight="1" x14ac:dyDescent="0.25">
      <c r="A4" s="64" t="s">
        <v>43</v>
      </c>
      <c r="B4" s="65" t="s">
        <v>0</v>
      </c>
      <c r="C4" s="66" t="s">
        <v>1</v>
      </c>
      <c r="D4" s="66" t="s">
        <v>2</v>
      </c>
      <c r="E4" s="67" t="s">
        <v>29</v>
      </c>
      <c r="F4" s="64" t="s">
        <v>3</v>
      </c>
      <c r="G4" s="64" t="s">
        <v>4</v>
      </c>
      <c r="H4" s="66" t="s">
        <v>5</v>
      </c>
      <c r="I4" s="105" t="s">
        <v>6</v>
      </c>
      <c r="J4" s="66" t="s">
        <v>8</v>
      </c>
      <c r="K4" s="68" t="s">
        <v>39</v>
      </c>
      <c r="L4" s="66" t="s">
        <v>9</v>
      </c>
      <c r="M4" s="66" t="s">
        <v>10</v>
      </c>
      <c r="N4" s="66" t="s">
        <v>7</v>
      </c>
      <c r="O4" s="66" t="s">
        <v>11</v>
      </c>
      <c r="P4" s="69"/>
      <c r="Q4" s="69"/>
      <c r="R4" s="69"/>
      <c r="S4" s="69"/>
      <c r="T4" s="69"/>
      <c r="U4" s="69"/>
      <c r="V4" s="69"/>
      <c r="W4" s="69"/>
    </row>
    <row r="5" spans="1:23" s="74" customFormat="1" x14ac:dyDescent="0.25">
      <c r="A5" s="71" t="s">
        <v>42</v>
      </c>
      <c r="B5" s="72">
        <v>43466</v>
      </c>
      <c r="C5" s="73" t="s">
        <v>82</v>
      </c>
      <c r="D5" s="73" t="s">
        <v>13</v>
      </c>
      <c r="E5" s="73" t="s">
        <v>55</v>
      </c>
      <c r="F5" s="74" t="s">
        <v>38</v>
      </c>
      <c r="G5" s="74" t="s">
        <v>25</v>
      </c>
      <c r="H5" s="73" t="s">
        <v>82</v>
      </c>
      <c r="I5" s="106">
        <v>200</v>
      </c>
      <c r="J5" s="74" t="s">
        <v>82</v>
      </c>
      <c r="K5" s="72"/>
      <c r="L5" s="46" t="s">
        <v>82</v>
      </c>
      <c r="M5" s="75" t="str">
        <f>YEAR(B5)&amp;"-"&amp;TEXT(MONTH(B5),"00")</f>
        <v>2019-01</v>
      </c>
      <c r="N5" s="76">
        <f>IF(F5="Dépense",I5*-1,I5)</f>
        <v>200</v>
      </c>
      <c r="O5" s="77" t="str">
        <f>IF(ISTEXT(VLOOKUP(D5,Rubriques,2,FALSE)),VLOOKUP(D5,Rubriques,2,FALSE),"")</f>
        <v>Revenus</v>
      </c>
      <c r="P5" s="78"/>
      <c r="Q5" s="78"/>
      <c r="R5" s="78"/>
      <c r="S5" s="78"/>
      <c r="T5" s="78"/>
      <c r="U5" s="78"/>
      <c r="V5" s="78"/>
      <c r="W5" s="78"/>
    </row>
    <row r="6" spans="1:23" ht="163.5" customHeight="1" x14ac:dyDescent="0.25">
      <c r="A6" s="79"/>
      <c r="B6" s="80"/>
      <c r="C6" s="81"/>
      <c r="D6" s="81"/>
      <c r="E6" s="82"/>
      <c r="F6" s="79"/>
      <c r="G6" s="79"/>
      <c r="H6" s="81"/>
      <c r="I6" s="107"/>
      <c r="J6" s="79"/>
      <c r="K6" s="80"/>
      <c r="L6" s="79"/>
      <c r="M6" s="90"/>
      <c r="N6" s="83"/>
      <c r="O6" s="79"/>
    </row>
    <row r="7" spans="1:23" ht="163.5" customHeight="1" x14ac:dyDescent="0.25">
      <c r="A7" s="79"/>
      <c r="B7" s="80"/>
      <c r="C7" s="81"/>
      <c r="D7" s="81"/>
      <c r="E7" s="82"/>
      <c r="F7" s="79"/>
      <c r="G7" s="79"/>
      <c r="H7" s="81"/>
      <c r="I7" s="107"/>
      <c r="J7" s="79"/>
      <c r="K7" s="80"/>
      <c r="L7" s="79"/>
      <c r="M7" s="90"/>
      <c r="N7" s="83"/>
      <c r="O7" s="79"/>
    </row>
    <row r="8" spans="1:23" ht="163.5" customHeight="1" x14ac:dyDescent="0.25">
      <c r="A8" s="79"/>
      <c r="B8" s="80"/>
      <c r="C8" s="81"/>
      <c r="D8" s="81"/>
      <c r="E8" s="82"/>
      <c r="F8" s="79"/>
      <c r="G8" s="79"/>
      <c r="H8" s="81"/>
      <c r="I8" s="107"/>
      <c r="J8" s="79"/>
      <c r="K8" s="80"/>
      <c r="L8" s="79"/>
      <c r="M8" s="90"/>
      <c r="N8" s="83"/>
      <c r="O8" s="79"/>
    </row>
    <row r="9" spans="1:23" ht="163.5" customHeight="1" x14ac:dyDescent="0.25">
      <c r="A9" s="79"/>
      <c r="B9" s="80"/>
      <c r="C9" s="81"/>
      <c r="D9" s="81"/>
      <c r="E9" s="82"/>
      <c r="F9" s="79"/>
      <c r="G9" s="79"/>
      <c r="H9" s="81"/>
      <c r="I9" s="107"/>
      <c r="J9" s="79"/>
      <c r="K9" s="80"/>
      <c r="L9" s="79"/>
      <c r="M9" s="90"/>
      <c r="N9" s="83"/>
      <c r="O9" s="79"/>
    </row>
    <row r="10" spans="1:23" ht="163.5" customHeight="1" x14ac:dyDescent="0.25"/>
  </sheetData>
  <sheetProtection sheet="1" objects="1" scenarios="1" sort="0" autoFilter="0" pivotTables="0"/>
  <autoFilter ref="B4:O5" xr:uid="{00000000-0009-0000-0000-000001000000}">
    <sortState xmlns:xlrd2="http://schemas.microsoft.com/office/spreadsheetml/2017/richdata2" ref="B5:O5">
      <sortCondition descending="1" ref="B4:B5"/>
    </sortState>
  </autoFilter>
  <conditionalFormatting sqref="D4 D6">
    <cfRule type="expression" dxfId="57" priority="263">
      <formula>AND(ISERROR(VLOOKUP(D4,Liste_Rubriques,1,FALSE)),LEN(D4)&gt;0,D4&lt;&gt;"Rubrique")</formula>
    </cfRule>
  </conditionalFormatting>
  <conditionalFormatting sqref="E4 E6">
    <cfRule type="expression" dxfId="56" priority="262">
      <formula>AND(ISERROR(VLOOKUP(E4,Liste_Regroupements,1,FALSE)),LEN(E4)&gt;0,E4&lt;&gt;"Regroupement")</formula>
    </cfRule>
  </conditionalFormatting>
  <conditionalFormatting sqref="A4 A6">
    <cfRule type="expression" dxfId="55" priority="261">
      <formula>AND(ISERROR(VLOOKUP(A4,Liste_Comptes,1,FALSE)),LEN(A4)&gt;0,A4&lt;&gt;"Compte")</formula>
    </cfRule>
  </conditionalFormatting>
  <conditionalFormatting sqref="D5">
    <cfRule type="expression" dxfId="54" priority="255">
      <formula>AND(ISERROR(VLOOKUP(D5,Liste_Rubriques,1,FALSE)),LEN(D5)&gt;0,D5&lt;&gt;"Rubrique")</formula>
    </cfRule>
  </conditionalFormatting>
  <conditionalFormatting sqref="E5">
    <cfRule type="expression" dxfId="53" priority="254">
      <formula>AND(ISERROR(VLOOKUP(E5,Liste_Regroupements,1,FALSE)),LEN(E5)&gt;0,E5&lt;&gt;"Regroupement")</formula>
    </cfRule>
  </conditionalFormatting>
  <conditionalFormatting sqref="A5">
    <cfRule type="expression" dxfId="52" priority="253">
      <formula>AND(ISERROR(VLOOKUP(A5,Liste_Comptes,1,FALSE)),LEN(A5)&gt;0,A5&lt;&gt;"Compte")</formula>
    </cfRule>
  </conditionalFormatting>
  <dataValidations count="5">
    <dataValidation type="list" allowBlank="1" showInputMessage="1" showErrorMessage="1" errorTitle="Choisir dans la liste" error="Choisir dans la liste !" sqref="E7:E1048576 D4:D1048576" xr:uid="{00000000-0002-0000-0100-000000000000}">
      <formula1>Liste_Rubriques</formula1>
    </dataValidation>
    <dataValidation type="list" allowBlank="1" showInputMessage="1" showErrorMessage="1" errorTitle="Choisir dans la liste" sqref="F1:G1 F3:F1048576" xr:uid="{00000000-0002-0000-0100-000002000000}">
      <formula1>"Dépense,Recette"</formula1>
    </dataValidation>
    <dataValidation type="list" allowBlank="1" showInputMessage="1" showErrorMessage="1" errorTitle="Choisir dans la liste" error="Choisir dans la liste !" sqref="E4:E6" xr:uid="{00000000-0002-0000-0100-000001000000}">
      <formula1>Liste_Regroupements</formula1>
    </dataValidation>
    <dataValidation type="list" allowBlank="1" showInputMessage="1" showErrorMessage="1" errorTitle="Choisir dans la liste" error="Choisir dans la liste !" sqref="G3:G1048576" xr:uid="{00000000-0002-0000-0100-000003000000}">
      <formula1>Liste_Modes</formula1>
    </dataValidation>
    <dataValidation type="list" allowBlank="1" showInputMessage="1" showErrorMessage="1" sqref="A4:A6" xr:uid="{00000000-0002-0000-0100-000004000000}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2"/>
  <sheetViews>
    <sheetView workbookViewId="0">
      <pane ySplit="4" topLeftCell="A5" activePane="bottomLeft" state="frozen"/>
      <selection activeCell="C2" sqref="C2"/>
      <selection pane="bottomLeft" activeCell="A20" sqref="A20"/>
    </sheetView>
  </sheetViews>
  <sheetFormatPr baseColWidth="10" defaultRowHeight="15" x14ac:dyDescent="0.25"/>
  <cols>
    <col min="1" max="1" width="65.140625" customWidth="1"/>
    <col min="2" max="2" width="22" style="43" customWidth="1"/>
    <col min="3" max="4" width="16.85546875" style="4" customWidth="1"/>
    <col min="5" max="5" width="23.140625" customWidth="1"/>
    <col min="6" max="6" width="49.5703125" customWidth="1"/>
    <col min="7" max="8" width="42" customWidth="1"/>
  </cols>
  <sheetData>
    <row r="1" spans="1:8" s="8" customFormat="1" ht="31.5" customHeight="1" x14ac:dyDescent="0.25">
      <c r="A1" s="26" t="str">
        <f>Titre_Classeur&amp;" - Rubriques"</f>
        <v>Comptabilité familiale - Rubriques</v>
      </c>
      <c r="B1" s="37"/>
      <c r="C1" s="25">
        <f>SUBTOTAL(9,C4:C30)</f>
        <v>200</v>
      </c>
      <c r="D1" s="25">
        <f>SUBTOTAL(9,D4:D30)</f>
        <v>0</v>
      </c>
      <c r="E1" s="25">
        <f>SUBTOTAL(9,E4:E30)</f>
        <v>200</v>
      </c>
      <c r="F1" s="27"/>
      <c r="G1" s="28"/>
      <c r="H1" s="28"/>
    </row>
    <row r="2" spans="1:8" s="1" customFormat="1" ht="39" customHeight="1" x14ac:dyDescent="0.4">
      <c r="A2" s="16"/>
      <c r="B2" s="38"/>
      <c r="C2" s="17"/>
      <c r="D2" s="17"/>
      <c r="E2" s="17"/>
      <c r="F2" s="17"/>
      <c r="G2" s="15"/>
      <c r="H2" s="15"/>
    </row>
    <row r="3" spans="1:8" s="1" customFormat="1" ht="9" customHeight="1" x14ac:dyDescent="0.25">
      <c r="A3" s="17"/>
      <c r="B3" s="39"/>
      <c r="C3" s="18"/>
      <c r="D3" s="18"/>
      <c r="E3" s="17"/>
      <c r="F3" s="17"/>
      <c r="G3" s="15"/>
      <c r="H3" s="15"/>
    </row>
    <row r="4" spans="1:8" s="3" customFormat="1" ht="38.25" customHeight="1" x14ac:dyDescent="0.25">
      <c r="A4" s="22" t="s">
        <v>2</v>
      </c>
      <c r="B4" s="40" t="s">
        <v>11</v>
      </c>
      <c r="C4" s="24" t="s">
        <v>44</v>
      </c>
      <c r="D4" s="24" t="s">
        <v>45</v>
      </c>
      <c r="E4" s="22" t="s">
        <v>46</v>
      </c>
      <c r="F4" s="22" t="s">
        <v>9</v>
      </c>
      <c r="G4" s="14"/>
      <c r="H4" s="14"/>
    </row>
    <row r="5" spans="1:8" s="2" customFormat="1" x14ac:dyDescent="0.25">
      <c r="A5" t="s">
        <v>100</v>
      </c>
      <c r="B5" s="41" t="s">
        <v>59</v>
      </c>
      <c r="C5" s="47">
        <f>SUMIFS(Ecritures!N:N,Ecritures!D:D,A:A,Ecritures!F:F,"Recette")</f>
        <v>0</v>
      </c>
      <c r="D5" s="47">
        <f>SUMIFS(Ecritures!N:N,Ecritures!D:D,A:A,Ecritures!F:F,"Dépense")</f>
        <v>0</v>
      </c>
      <c r="E5" s="47">
        <f>C5+D5</f>
        <v>0</v>
      </c>
      <c r="F5" s="10" t="s">
        <v>100</v>
      </c>
      <c r="G5" s="19"/>
      <c r="H5" s="19"/>
    </row>
    <row r="6" spans="1:8" s="2" customFormat="1" x14ac:dyDescent="0.25">
      <c r="A6" t="s">
        <v>80</v>
      </c>
      <c r="B6" s="41" t="s">
        <v>57</v>
      </c>
      <c r="C6" s="47">
        <f>SUMIFS(Ecritures!N:N,Ecritures!D:D,A:A,Ecritures!F:F,"Recette")</f>
        <v>0</v>
      </c>
      <c r="D6" s="47">
        <f>SUMIFS(Ecritures!N:N,Ecritures!D:D,A:A,Ecritures!F:F,"Dépense")</f>
        <v>0</v>
      </c>
      <c r="E6" s="47">
        <f t="shared" ref="E6:E11" si="0">C6+D6</f>
        <v>0</v>
      </c>
      <c r="F6" s="10" t="s">
        <v>80</v>
      </c>
      <c r="G6" s="19"/>
      <c r="H6" s="19"/>
    </row>
    <row r="7" spans="1:8" s="2" customFormat="1" x14ac:dyDescent="0.25">
      <c r="A7" t="s">
        <v>59</v>
      </c>
      <c r="B7" s="41" t="s">
        <v>59</v>
      </c>
      <c r="C7" s="47">
        <f>SUMIFS(Ecritures!N:N,Ecritures!D:D,A:A,Ecritures!F:F,"Recette")</f>
        <v>0</v>
      </c>
      <c r="D7" s="47">
        <f>SUMIFS(Ecritures!N:N,Ecritures!D:D,A:A,Ecritures!F:F,"Dépense")</f>
        <v>0</v>
      </c>
      <c r="E7" s="47">
        <f t="shared" si="0"/>
        <v>0</v>
      </c>
      <c r="F7" s="10" t="s">
        <v>92</v>
      </c>
      <c r="G7" s="19"/>
      <c r="H7" s="19"/>
    </row>
    <row r="8" spans="1:8" s="2" customFormat="1" x14ac:dyDescent="0.25">
      <c r="A8" t="s">
        <v>73</v>
      </c>
      <c r="B8" s="41" t="s">
        <v>73</v>
      </c>
      <c r="C8" s="47">
        <f>SUMIFS(Ecritures!N:N,Ecritures!D:D,A:A,Ecritures!F:F,"Recette")</f>
        <v>0</v>
      </c>
      <c r="D8" s="47">
        <f>SUMIFS(Ecritures!N:N,Ecritures!D:D,A:A,Ecritures!F:F,"Dépense")</f>
        <v>0</v>
      </c>
      <c r="E8" s="47">
        <f t="shared" si="0"/>
        <v>0</v>
      </c>
      <c r="F8" s="10" t="s">
        <v>74</v>
      </c>
      <c r="G8" s="19"/>
      <c r="H8" s="19"/>
    </row>
    <row r="9" spans="1:8" s="2" customFormat="1" x14ac:dyDescent="0.25">
      <c r="A9" t="s">
        <v>71</v>
      </c>
      <c r="B9" s="41" t="s">
        <v>71</v>
      </c>
      <c r="C9" s="47">
        <f>SUMIFS(Ecritures!N:N,Ecritures!D:D,A:A,Ecritures!F:F,"Recette")</f>
        <v>0</v>
      </c>
      <c r="D9" s="47">
        <f>SUMIFS(Ecritures!N:N,Ecritures!D:D,A:A,Ecritures!F:F,"Dépense")</f>
        <v>0</v>
      </c>
      <c r="E9" s="47">
        <f t="shared" si="0"/>
        <v>0</v>
      </c>
      <c r="F9" s="10" t="s">
        <v>71</v>
      </c>
      <c r="G9" s="19"/>
      <c r="H9" s="19"/>
    </row>
    <row r="10" spans="1:8" s="2" customFormat="1" x14ac:dyDescent="0.25">
      <c r="A10" t="s">
        <v>65</v>
      </c>
      <c r="B10" s="41" t="s">
        <v>32</v>
      </c>
      <c r="C10" s="47">
        <f>SUMIFS(Ecritures!N:N,Ecritures!D:D,A:A,Ecritures!F:F,"Recette")</f>
        <v>0</v>
      </c>
      <c r="D10" s="47">
        <f>SUMIFS(Ecritures!N:N,Ecritures!D:D,A:A,Ecritures!F:F,"Dépense")</f>
        <v>0</v>
      </c>
      <c r="E10" s="47">
        <f t="shared" si="0"/>
        <v>0</v>
      </c>
      <c r="F10" s="10" t="s">
        <v>64</v>
      </c>
      <c r="G10" s="19"/>
      <c r="H10" s="19"/>
    </row>
    <row r="11" spans="1:8" s="2" customFormat="1" x14ac:dyDescent="0.25">
      <c r="A11" t="s">
        <v>52</v>
      </c>
      <c r="B11" s="41" t="s">
        <v>35</v>
      </c>
      <c r="C11" s="47">
        <f>SUMIFS(Ecritures!N:N,Ecritures!D:D,A:A,Ecritures!F:F,"Recette")</f>
        <v>0</v>
      </c>
      <c r="D11" s="47">
        <f>SUMIFS(Ecritures!N:N,Ecritures!D:D,A:A,Ecritures!F:F,"Dépense")</f>
        <v>0</v>
      </c>
      <c r="E11" s="47">
        <f t="shared" si="0"/>
        <v>0</v>
      </c>
      <c r="F11" s="10"/>
      <c r="G11" s="19"/>
      <c r="H11" s="19"/>
    </row>
    <row r="12" spans="1:8" s="2" customFormat="1" x14ac:dyDescent="0.25">
      <c r="A12" t="s">
        <v>12</v>
      </c>
      <c r="B12" s="41" t="s">
        <v>12</v>
      </c>
      <c r="C12" s="47">
        <f>SUMIFS(Ecritures!N:N,Ecritures!D:D,A:A,Ecritures!F:F,"Recette")</f>
        <v>0</v>
      </c>
      <c r="D12" s="47">
        <f>SUMIFS(Ecritures!N:N,Ecritures!D:D,A:A,Ecritures!F:F,"Dépense")</f>
        <v>0</v>
      </c>
      <c r="E12" s="47">
        <f t="shared" ref="E12:E19" si="1">C12+D12</f>
        <v>0</v>
      </c>
      <c r="F12" s="10" t="s">
        <v>94</v>
      </c>
      <c r="G12" s="19"/>
      <c r="H12" s="19"/>
    </row>
    <row r="13" spans="1:8" s="2" customFormat="1" x14ac:dyDescent="0.25">
      <c r="A13" t="s">
        <v>58</v>
      </c>
      <c r="B13" s="41" t="s">
        <v>58</v>
      </c>
      <c r="C13" s="47">
        <f>SUMIFS(Ecritures!N:N,Ecritures!D:D,A:A,Ecritures!F:F,"Recette")</f>
        <v>0</v>
      </c>
      <c r="D13" s="47">
        <f>SUMIFS(Ecritures!N:N,Ecritures!D:D,A:A,Ecritures!F:F,"Dépense")</f>
        <v>0</v>
      </c>
      <c r="E13" s="47">
        <f t="shared" ref="E13" si="2">C13+D13</f>
        <v>0</v>
      </c>
      <c r="F13" s="10"/>
      <c r="G13" s="19"/>
      <c r="H13" s="19"/>
    </row>
    <row r="14" spans="1:8" s="2" customFormat="1" x14ac:dyDescent="0.25">
      <c r="A14" t="s">
        <v>61</v>
      </c>
      <c r="B14" s="41" t="s">
        <v>61</v>
      </c>
      <c r="C14" s="47">
        <f>SUMIFS(Ecritures!N:N,Ecritures!D:D,A:A,Ecritures!F:F,"Recette")</f>
        <v>0</v>
      </c>
      <c r="D14" s="47">
        <f>SUMIFS(Ecritures!N:N,Ecritures!D:D,A:A,Ecritures!F:F,"Dépense")</f>
        <v>0</v>
      </c>
      <c r="E14" s="47">
        <f t="shared" ref="E14" si="3">C14+D14</f>
        <v>0</v>
      </c>
      <c r="F14" s="10"/>
      <c r="G14" s="19"/>
      <c r="H14" s="19"/>
    </row>
    <row r="15" spans="1:8" s="2" customFormat="1" x14ac:dyDescent="0.25">
      <c r="A15" t="s">
        <v>19</v>
      </c>
      <c r="B15" s="41" t="s">
        <v>101</v>
      </c>
      <c r="C15" s="47">
        <f>SUMIFS(Ecritures!N:N,Ecritures!D:D,A:A,Ecritures!F:F,"Recette")</f>
        <v>0</v>
      </c>
      <c r="D15" s="47">
        <f>SUMIFS(Ecritures!N:N,Ecritures!D:D,A:A,Ecritures!F:F,"Dépense")</f>
        <v>0</v>
      </c>
      <c r="E15" s="47">
        <f t="shared" si="1"/>
        <v>0</v>
      </c>
      <c r="F15" s="10"/>
      <c r="G15" s="19"/>
      <c r="H15" s="19"/>
    </row>
    <row r="16" spans="1:8" s="2" customFormat="1" x14ac:dyDescent="0.25">
      <c r="A16" t="s">
        <v>30</v>
      </c>
      <c r="B16" s="41" t="s">
        <v>36</v>
      </c>
      <c r="C16" s="47">
        <f>SUMIFS(Ecritures!N:N,Ecritures!D:D,A:A,Ecritures!F:F,"Recette")</f>
        <v>0</v>
      </c>
      <c r="D16" s="47">
        <f>SUMIFS(Ecritures!N:N,Ecritures!D:D,A:A,Ecritures!F:F,"Dépense")</f>
        <v>0</v>
      </c>
      <c r="E16" s="47">
        <f t="shared" si="1"/>
        <v>0</v>
      </c>
      <c r="F16" s="10"/>
      <c r="G16" s="19"/>
      <c r="H16" s="19"/>
    </row>
    <row r="17" spans="1:8" s="2" customFormat="1" x14ac:dyDescent="0.25">
      <c r="A17" t="s">
        <v>85</v>
      </c>
      <c r="B17" s="41" t="s">
        <v>84</v>
      </c>
      <c r="C17" s="47">
        <f>SUMIFS(Ecritures!N:N,Ecritures!D:D,A:A,Ecritures!F:F,"Recette")</f>
        <v>0</v>
      </c>
      <c r="D17" s="47">
        <f>SUMIFS(Ecritures!N:N,Ecritures!D:D,A:A,Ecritures!F:F,"Dépense")</f>
        <v>0</v>
      </c>
      <c r="E17" s="47">
        <f t="shared" ref="E17" si="4">C17+D17</f>
        <v>0</v>
      </c>
      <c r="F17" s="10"/>
      <c r="G17" s="19"/>
      <c r="H17" s="19"/>
    </row>
    <row r="18" spans="1:8" s="2" customFormat="1" x14ac:dyDescent="0.25">
      <c r="A18" t="s">
        <v>89</v>
      </c>
      <c r="B18" s="41" t="s">
        <v>84</v>
      </c>
      <c r="C18" s="47">
        <f>SUMIFS(Ecritures!N:N,Ecritures!D:D,A:A,Ecritures!F:F,"Recette")</f>
        <v>0</v>
      </c>
      <c r="D18" s="47">
        <f>SUMIFS(Ecritures!N:N,Ecritures!D:D,A:A,Ecritures!F:F,"Dépense")</f>
        <v>0</v>
      </c>
      <c r="E18" s="47">
        <f>C18+D18</f>
        <v>0</v>
      </c>
      <c r="F18" s="10" t="s">
        <v>90</v>
      </c>
      <c r="G18" s="19"/>
      <c r="H18" s="19"/>
    </row>
    <row r="19" spans="1:8" s="2" customFormat="1" x14ac:dyDescent="0.25">
      <c r="A19" t="s">
        <v>16</v>
      </c>
      <c r="B19" s="41" t="s">
        <v>36</v>
      </c>
      <c r="C19" s="47">
        <f>SUMIFS(Ecritures!N:N,Ecritures!D:D,A:A,Ecritures!F:F,"Recette")</f>
        <v>0</v>
      </c>
      <c r="D19" s="47">
        <f>SUMIFS(Ecritures!N:N,Ecritures!D:D,A:A,Ecritures!F:F,"Dépense")</f>
        <v>0</v>
      </c>
      <c r="E19" s="47">
        <f t="shared" si="1"/>
        <v>0</v>
      </c>
      <c r="F19" s="10"/>
      <c r="G19" s="19"/>
      <c r="H19" s="19"/>
    </row>
    <row r="20" spans="1:8" s="2" customFormat="1" x14ac:dyDescent="0.25">
      <c r="A20" t="s">
        <v>57</v>
      </c>
      <c r="B20" s="41" t="s">
        <v>57</v>
      </c>
      <c r="C20" s="47">
        <f>SUMIFS(Ecritures!N:N,Ecritures!D:D,A:A,Ecritures!F:F,"Recette")</f>
        <v>0</v>
      </c>
      <c r="D20" s="47">
        <f>SUMIFS(Ecritures!N:N,Ecritures!D:D,A:A,Ecritures!F:F,"Dépense")</f>
        <v>0</v>
      </c>
      <c r="E20" s="47">
        <f t="shared" ref="E20" si="5">C20+D20</f>
        <v>0</v>
      </c>
      <c r="F20" s="10"/>
      <c r="G20" s="19"/>
      <c r="H20" s="19"/>
    </row>
    <row r="21" spans="1:8" s="2" customFormat="1" x14ac:dyDescent="0.25">
      <c r="A21" t="s">
        <v>62</v>
      </c>
      <c r="B21" s="41" t="s">
        <v>62</v>
      </c>
      <c r="C21" s="47">
        <f>SUMIFS(Ecritures!N:N,Ecritures!D:D,A:A,Ecritures!F:F,"Recette")</f>
        <v>0</v>
      </c>
      <c r="D21" s="47">
        <f>SUMIFS(Ecritures!N:N,Ecritures!D:D,A:A,Ecritures!F:F,"Dépense")</f>
        <v>0</v>
      </c>
      <c r="E21" s="47">
        <f t="shared" ref="E21" si="6">C21+D21</f>
        <v>0</v>
      </c>
      <c r="F21" s="10"/>
      <c r="G21" s="19"/>
      <c r="H21" s="19"/>
    </row>
    <row r="22" spans="1:8" s="2" customFormat="1" x14ac:dyDescent="0.25">
      <c r="A22" t="s">
        <v>101</v>
      </c>
      <c r="B22" s="41" t="s">
        <v>101</v>
      </c>
      <c r="C22" s="47">
        <f>SUMIFS(Ecritures!N:N,Ecritures!D:D,A:A,Ecritures!F:F,"Recette")</f>
        <v>0</v>
      </c>
      <c r="D22" s="47">
        <f>SUMIFS(Ecritures!N:N,Ecritures!D:D,A:A,Ecritures!F:F,"Dépense")</f>
        <v>0</v>
      </c>
      <c r="E22" s="47">
        <f>C22+D22</f>
        <v>0</v>
      </c>
      <c r="F22" s="10"/>
      <c r="G22" s="19"/>
      <c r="H22" s="19"/>
    </row>
    <row r="23" spans="1:8" s="2" customFormat="1" x14ac:dyDescent="0.25">
      <c r="A23" t="s">
        <v>66</v>
      </c>
      <c r="B23" s="41" t="s">
        <v>12</v>
      </c>
      <c r="C23" s="47">
        <f>SUMIFS(Ecritures!N:N,Ecritures!D:D,A:A,Ecritures!F:F,"Recette")</f>
        <v>0</v>
      </c>
      <c r="D23" s="47">
        <f>SUMIFS(Ecritures!N:N,Ecritures!D:D,A:A,Ecritures!F:F,"Dépense")</f>
        <v>0</v>
      </c>
      <c r="E23" s="47">
        <f t="shared" ref="E23" si="7">C23+D23</f>
        <v>0</v>
      </c>
      <c r="F23" s="10"/>
      <c r="G23" s="19"/>
      <c r="H23" s="19"/>
    </row>
    <row r="24" spans="1:8" s="2" customFormat="1" x14ac:dyDescent="0.25">
      <c r="A24" t="s">
        <v>20</v>
      </c>
      <c r="B24" s="41" t="s">
        <v>20</v>
      </c>
      <c r="C24" s="47">
        <f>SUMIFS(Ecritures!N:N,Ecritures!D:D,A:A,Ecritures!F:F,"Recette")</f>
        <v>0</v>
      </c>
      <c r="D24" s="47">
        <f>SUMIFS(Ecritures!N:N,Ecritures!D:D,A:A,Ecritures!F:F,"Dépense")</f>
        <v>0</v>
      </c>
      <c r="E24" s="47">
        <f t="shared" ref="E24:E29" si="8">C24+D24</f>
        <v>0</v>
      </c>
      <c r="F24" s="10"/>
      <c r="G24" s="19"/>
      <c r="H24" s="19"/>
    </row>
    <row r="25" spans="1:8" s="2" customFormat="1" x14ac:dyDescent="0.25">
      <c r="A25" t="s">
        <v>18</v>
      </c>
      <c r="B25" s="41" t="s">
        <v>18</v>
      </c>
      <c r="C25" s="47">
        <f>SUMIFS(Ecritures!N:N,Ecritures!D:D,A:A,Ecritures!F:F,"Recette")</f>
        <v>0</v>
      </c>
      <c r="D25" s="47">
        <f>SUMIFS(Ecritures!N:N,Ecritures!D:D,A:A,Ecritures!F:F,"Dépense")</f>
        <v>0</v>
      </c>
      <c r="E25" s="47">
        <f t="shared" si="8"/>
        <v>0</v>
      </c>
      <c r="F25" s="10" t="s">
        <v>18</v>
      </c>
      <c r="G25" s="19"/>
      <c r="H25" s="19"/>
    </row>
    <row r="26" spans="1:8" s="2" customFormat="1" x14ac:dyDescent="0.25">
      <c r="A26" t="s">
        <v>21</v>
      </c>
      <c r="B26" s="41" t="s">
        <v>32</v>
      </c>
      <c r="C26" s="47">
        <f>SUMIFS(Ecritures!N:N,Ecritures!D:D,A:A,Ecritures!F:F,"Recette")</f>
        <v>0</v>
      </c>
      <c r="D26" s="47">
        <f>SUMIFS(Ecritures!N:N,Ecritures!D:D,A:A,Ecritures!F:F,"Dépense")</f>
        <v>0</v>
      </c>
      <c r="E26" s="47">
        <f t="shared" si="8"/>
        <v>0</v>
      </c>
      <c r="F26" s="10"/>
      <c r="G26" s="19"/>
      <c r="H26" s="19"/>
    </row>
    <row r="27" spans="1:8" s="2" customFormat="1" x14ac:dyDescent="0.25">
      <c r="A27" t="s">
        <v>14</v>
      </c>
      <c r="B27" s="41" t="s">
        <v>12</v>
      </c>
      <c r="C27" s="47">
        <f>SUMIFS(Ecritures!N:N,Ecritures!D:D,A:A,Ecritures!F:F,"Recette")</f>
        <v>0</v>
      </c>
      <c r="D27" s="47">
        <f>SUMIFS(Ecritures!N:N,Ecritures!D:D,A:A,Ecritures!F:F,"Dépense")</f>
        <v>0</v>
      </c>
      <c r="E27" s="47">
        <f>C27+D27</f>
        <v>0</v>
      </c>
      <c r="F27" s="10"/>
      <c r="G27" s="19"/>
      <c r="H27" s="19"/>
    </row>
    <row r="28" spans="1:8" s="2" customFormat="1" x14ac:dyDescent="0.25">
      <c r="A28" t="s">
        <v>13</v>
      </c>
      <c r="B28" s="41" t="s">
        <v>17</v>
      </c>
      <c r="C28" s="47">
        <f>SUMIFS(Ecritures!N:N,Ecritures!D:D,A:A,Ecritures!F:F,"Recette")</f>
        <v>200</v>
      </c>
      <c r="D28" s="47">
        <f>SUMIFS(Ecritures!N:N,Ecritures!D:D,A:A,Ecritures!F:F,"Dépense")</f>
        <v>0</v>
      </c>
      <c r="E28" s="47">
        <f t="shared" si="8"/>
        <v>200</v>
      </c>
      <c r="F28" s="10" t="s">
        <v>72</v>
      </c>
      <c r="G28" s="19"/>
      <c r="H28" s="19"/>
    </row>
    <row r="29" spans="1:8" s="2" customFormat="1" x14ac:dyDescent="0.25">
      <c r="A29" t="s">
        <v>15</v>
      </c>
      <c r="B29" s="41" t="s">
        <v>36</v>
      </c>
      <c r="C29" s="47">
        <f>SUMIFS(Ecritures!N:N,Ecritures!D:D,A:A,Ecritures!F:F,"Recette")</f>
        <v>0</v>
      </c>
      <c r="D29" s="47">
        <f>SUMIFS(Ecritures!N:N,Ecritures!D:D,A:A,Ecritures!F:F,"Dépense")</f>
        <v>0</v>
      </c>
      <c r="E29" s="47">
        <f t="shared" si="8"/>
        <v>0</v>
      </c>
      <c r="F29" s="10"/>
      <c r="G29" s="19"/>
      <c r="H29" s="19"/>
    </row>
    <row r="30" spans="1:8" ht="24" customHeight="1" x14ac:dyDescent="0.25">
      <c r="A30" s="21"/>
      <c r="B30" s="42"/>
      <c r="C30" s="20"/>
      <c r="D30" s="20"/>
      <c r="E30" s="21"/>
      <c r="F30" s="21"/>
      <c r="G30" s="21"/>
      <c r="H30" s="21"/>
    </row>
    <row r="31" spans="1:8" ht="294" customHeight="1" x14ac:dyDescent="0.25">
      <c r="A31" s="21"/>
      <c r="B31" s="42"/>
      <c r="C31" s="20"/>
      <c r="D31" s="20"/>
      <c r="E31" s="21"/>
      <c r="F31" s="21"/>
      <c r="G31" s="21"/>
      <c r="H31" s="21"/>
    </row>
    <row r="32" spans="1:8" ht="213" customHeight="1" x14ac:dyDescent="0.25">
      <c r="A32" s="21"/>
      <c r="B32" s="42"/>
      <c r="C32" s="20"/>
      <c r="D32" s="20"/>
      <c r="E32" s="21"/>
      <c r="G32" s="21"/>
      <c r="H32" s="21"/>
    </row>
    <row r="33" spans="1:8" ht="213" customHeight="1" x14ac:dyDescent="0.25">
      <c r="A33" s="21"/>
      <c r="B33" s="42"/>
      <c r="C33" s="20"/>
      <c r="D33" s="20"/>
      <c r="E33" s="21"/>
      <c r="G33" s="21"/>
      <c r="H33" s="21"/>
    </row>
    <row r="34" spans="1:8" ht="213" customHeight="1" x14ac:dyDescent="0.25">
      <c r="A34" s="21"/>
      <c r="B34" s="42"/>
      <c r="C34" s="20"/>
      <c r="D34" s="20"/>
      <c r="E34" s="21"/>
      <c r="G34" s="21"/>
      <c r="H34" s="21"/>
    </row>
    <row r="35" spans="1:8" ht="213" customHeight="1" x14ac:dyDescent="0.25">
      <c r="A35" s="21"/>
      <c r="B35" s="42"/>
      <c r="C35" s="20"/>
      <c r="D35" s="20"/>
      <c r="E35" s="21"/>
      <c r="G35" s="21"/>
      <c r="H35" s="21"/>
    </row>
    <row r="36" spans="1:8" ht="213" customHeight="1" x14ac:dyDescent="0.25">
      <c r="A36" s="21"/>
      <c r="B36" s="42"/>
      <c r="C36" s="20"/>
      <c r="D36" s="20"/>
      <c r="E36" s="21"/>
      <c r="G36" s="21"/>
      <c r="H36" s="21"/>
    </row>
    <row r="37" spans="1:8" ht="213" customHeight="1" x14ac:dyDescent="0.25">
      <c r="A37" s="21"/>
      <c r="B37" s="42"/>
      <c r="C37" s="20"/>
      <c r="D37" s="20"/>
      <c r="E37" s="21"/>
      <c r="G37" s="21"/>
      <c r="H37" s="21"/>
    </row>
    <row r="38" spans="1:8" ht="213" customHeight="1" x14ac:dyDescent="0.25">
      <c r="A38" s="21"/>
      <c r="B38" s="42"/>
      <c r="C38" s="20"/>
      <c r="D38" s="20"/>
      <c r="E38" s="21"/>
      <c r="G38" s="21"/>
      <c r="H38" s="21"/>
    </row>
    <row r="39" spans="1:8" ht="213" customHeight="1" x14ac:dyDescent="0.25">
      <c r="A39" s="21"/>
      <c r="B39" s="42"/>
      <c r="C39" s="20"/>
      <c r="D39" s="20"/>
      <c r="E39" s="21"/>
      <c r="G39" s="21"/>
      <c r="H39" s="21"/>
    </row>
    <row r="40" spans="1:8" ht="213" customHeight="1" x14ac:dyDescent="0.25">
      <c r="A40" s="21"/>
      <c r="B40" s="42"/>
      <c r="C40" s="20"/>
      <c r="D40" s="20"/>
      <c r="E40" s="21"/>
      <c r="G40" s="21"/>
      <c r="H40" s="21"/>
    </row>
    <row r="41" spans="1:8" ht="213" customHeight="1" x14ac:dyDescent="0.25">
      <c r="A41" s="21"/>
      <c r="B41" s="42"/>
      <c r="C41" s="20"/>
      <c r="D41" s="20"/>
      <c r="E41" s="21"/>
      <c r="G41" s="21"/>
      <c r="H41" s="21"/>
    </row>
    <row r="42" spans="1:8" ht="213" customHeight="1" x14ac:dyDescent="0.25">
      <c r="A42" s="21"/>
      <c r="B42" s="42"/>
      <c r="C42" s="20"/>
      <c r="D42" s="20"/>
      <c r="E42" s="21"/>
      <c r="G42" s="21"/>
      <c r="H42" s="21"/>
    </row>
  </sheetData>
  <sheetProtection sort="0" autoFilter="0" pivotTables="0"/>
  <autoFilter ref="A4:F28" xr:uid="{00000000-0009-0000-0000-000002000000}"/>
  <sortState xmlns:xlrd2="http://schemas.microsoft.com/office/spreadsheetml/2017/richdata2" ref="A11:F30">
    <sortCondition ref="A16"/>
  </sortState>
  <conditionalFormatting sqref="B4 B11:B30">
    <cfRule type="expression" dxfId="51" priority="6">
      <formula>AND(ISERROR(VLOOKUP(B4,Liste_Catégories,1,FALSE)),LEN(B4)&gt;0)</formula>
    </cfRule>
  </conditionalFormatting>
  <conditionalFormatting sqref="B10">
    <cfRule type="expression" dxfId="50" priority="5">
      <formula>AND(ISERROR(VLOOKUP(B10,Liste_Catégories,1,FALSE)),LEN(B10)&gt;0)</formula>
    </cfRule>
  </conditionalFormatting>
  <conditionalFormatting sqref="B9">
    <cfRule type="expression" dxfId="49" priority="4">
      <formula>AND(ISERROR(VLOOKUP(B9,Liste_Catégories,1,FALSE)),LEN(B9)&gt;0)</formula>
    </cfRule>
  </conditionalFormatting>
  <conditionalFormatting sqref="B8">
    <cfRule type="expression" dxfId="48" priority="3">
      <formula>AND(ISERROR(VLOOKUP(B8,Liste_Catégories,1,FALSE)),LEN(B8)&gt;0)</formula>
    </cfRule>
  </conditionalFormatting>
  <conditionalFormatting sqref="B6:B7">
    <cfRule type="expression" dxfId="47" priority="2">
      <formula>AND(ISERROR(VLOOKUP(B6,Liste_Catégories,1,FALSE)),LEN(B6)&gt;0)</formula>
    </cfRule>
  </conditionalFormatting>
  <conditionalFormatting sqref="B5">
    <cfRule type="expression" dxfId="46" priority="1">
      <formula>AND(ISERROR(VLOOKUP(B5,Liste_Catégories,1,FALSE)),LEN(B5)&gt;0)</formula>
    </cfRule>
  </conditionalFormatting>
  <dataValidations count="1">
    <dataValidation type="list" showInputMessage="1" showErrorMessage="1" errorTitle="Choisir dans la liste" error="Choisir dans la liste !" sqref="C31:E33 B4:B30" xr:uid="{00000000-0002-0000-0200-000000000000}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39"/>
  <sheetViews>
    <sheetView workbookViewId="0">
      <pane ySplit="4" topLeftCell="A5" activePane="bottomLeft" state="frozen"/>
      <selection pane="bottomLeft" activeCell="A12" sqref="A12"/>
    </sheetView>
  </sheetViews>
  <sheetFormatPr baseColWidth="10" defaultRowHeight="15" x14ac:dyDescent="0.25"/>
  <cols>
    <col min="1" max="1" width="65.140625" customWidth="1"/>
    <col min="2" max="4" width="16.85546875" style="4" customWidth="1"/>
    <col min="5" max="5" width="49.5703125" customWidth="1"/>
    <col min="6" max="8" width="42" customWidth="1"/>
  </cols>
  <sheetData>
    <row r="1" spans="1:8" s="8" customFormat="1" ht="31.5" customHeight="1" x14ac:dyDescent="0.25">
      <c r="A1" s="26" t="str">
        <f>Titre_Classeur&amp;" - Regroupements"</f>
        <v>Comptabilité familiale - Regroupements</v>
      </c>
      <c r="B1" s="25">
        <f>SUBTOTAL(9,B4:B30)</f>
        <v>200</v>
      </c>
      <c r="C1" s="25">
        <f>SUBTOTAL(9,C4:C30)</f>
        <v>0</v>
      </c>
      <c r="D1" s="25">
        <f>SUBTOTAL(9,D4:D30)</f>
        <v>200</v>
      </c>
      <c r="E1" s="27"/>
      <c r="F1" s="28"/>
      <c r="G1" s="28"/>
      <c r="H1" s="28"/>
    </row>
    <row r="2" spans="1:8" s="1" customFormat="1" ht="39" customHeight="1" x14ac:dyDescent="0.4">
      <c r="A2" s="93"/>
      <c r="B2" s="17"/>
      <c r="C2" s="92"/>
      <c r="D2" s="17"/>
      <c r="E2" s="17"/>
      <c r="F2" s="15"/>
      <c r="G2" s="15"/>
      <c r="H2" s="15"/>
    </row>
    <row r="3" spans="1:8" s="1" customFormat="1" ht="9" customHeight="1" x14ac:dyDescent="0.25">
      <c r="A3" s="17"/>
      <c r="B3" s="18"/>
      <c r="C3" s="18"/>
      <c r="D3" s="18"/>
      <c r="E3" s="17"/>
      <c r="F3" s="15"/>
      <c r="G3" s="15"/>
      <c r="H3" s="15"/>
    </row>
    <row r="4" spans="1:8" s="3" customFormat="1" ht="38.25" customHeight="1" x14ac:dyDescent="0.25">
      <c r="A4" s="22" t="s">
        <v>31</v>
      </c>
      <c r="B4" s="23" t="s">
        <v>44</v>
      </c>
      <c r="C4" s="24" t="s">
        <v>45</v>
      </c>
      <c r="D4" s="24" t="s">
        <v>46</v>
      </c>
      <c r="E4" s="22" t="s">
        <v>9</v>
      </c>
      <c r="F4" s="14"/>
      <c r="G4" s="14"/>
      <c r="H4" s="14"/>
    </row>
    <row r="5" spans="1:8" s="2" customFormat="1" x14ac:dyDescent="0.25">
      <c r="A5" t="s">
        <v>48</v>
      </c>
      <c r="B5" s="47">
        <f>SUMIFS(Ecritures!N:N,Ecritures!E:E,A:A,Ecritures!F:F,"Recette")</f>
        <v>0</v>
      </c>
      <c r="C5" s="47">
        <f>SUMIFS(Ecritures!N:N,Ecritures!E:E,A:A,Ecritures!F:F,"Dépense")</f>
        <v>0</v>
      </c>
      <c r="D5" s="47">
        <f>B5+C5</f>
        <v>0</v>
      </c>
      <c r="E5" s="10"/>
      <c r="F5" s="19"/>
      <c r="G5" s="19"/>
      <c r="H5" s="19"/>
    </row>
    <row r="6" spans="1:8" s="2" customFormat="1" x14ac:dyDescent="0.25">
      <c r="A6" t="s">
        <v>105</v>
      </c>
      <c r="B6" s="47">
        <f>SUMIFS(Ecritures!N:N,Ecritures!E:E,A:A,Ecritures!F:F,"Recette")</f>
        <v>0</v>
      </c>
      <c r="C6" s="47">
        <f>SUMIFS(Ecritures!N:N,Ecritures!E:E,A:A,Ecritures!F:F,"Dépense")</f>
        <v>0</v>
      </c>
      <c r="D6" s="47">
        <f>B6+C6</f>
        <v>0</v>
      </c>
      <c r="E6" s="10" t="s">
        <v>104</v>
      </c>
      <c r="F6" s="19"/>
      <c r="G6" s="19"/>
      <c r="H6" s="19"/>
    </row>
    <row r="7" spans="1:8" s="2" customFormat="1" x14ac:dyDescent="0.25">
      <c r="A7" t="s">
        <v>30</v>
      </c>
      <c r="B7" s="47">
        <f>SUMIFS(Ecritures!N:N,Ecritures!E:E,A:A,Ecritures!F:F,"Recette")</f>
        <v>0</v>
      </c>
      <c r="C7" s="47">
        <f>SUMIFS(Ecritures!N:N,Ecritures!E:E,A:A,Ecritures!F:F,"Dépense")</f>
        <v>0</v>
      </c>
      <c r="D7" s="47">
        <f>B7+C7</f>
        <v>0</v>
      </c>
      <c r="E7" s="10" t="s">
        <v>103</v>
      </c>
      <c r="F7" s="19"/>
      <c r="G7" s="19"/>
      <c r="H7" s="19"/>
    </row>
    <row r="8" spans="1:8" s="2" customFormat="1" x14ac:dyDescent="0.25">
      <c r="A8" t="s">
        <v>78</v>
      </c>
      <c r="B8" s="47">
        <f>SUMIFS(Ecritures!N:N,Ecritures!E:E,A:A,Ecritures!F:F,"Recette")</f>
        <v>0</v>
      </c>
      <c r="C8" s="47">
        <f>SUMIFS(Ecritures!N:N,Ecritures!E:E,A:A,Ecritures!F:F,"Dépense")</f>
        <v>0</v>
      </c>
      <c r="D8" s="47">
        <f t="shared" ref="D8" si="0">B8+C8</f>
        <v>0</v>
      </c>
      <c r="E8" s="10" t="s">
        <v>79</v>
      </c>
      <c r="F8" s="19"/>
      <c r="G8" s="19"/>
      <c r="H8" s="19"/>
    </row>
    <row r="9" spans="1:8" s="2" customFormat="1" x14ac:dyDescent="0.25">
      <c r="A9" t="s">
        <v>73</v>
      </c>
      <c r="B9" s="47">
        <f>SUMIFS(Ecritures!N:N,Ecritures!E:E,A:A,Ecritures!F:F,"Recette")</f>
        <v>0</v>
      </c>
      <c r="C9" s="47">
        <f>SUMIFS(Ecritures!N:N,Ecritures!E:E,A:A,Ecritures!F:F,"Dépense")</f>
        <v>0</v>
      </c>
      <c r="D9" s="47">
        <f t="shared" ref="D9" si="1">B9+C9</f>
        <v>0</v>
      </c>
      <c r="E9" s="10" t="s">
        <v>74</v>
      </c>
      <c r="F9" s="19"/>
      <c r="G9" s="19"/>
      <c r="H9" s="19"/>
    </row>
    <row r="10" spans="1:8" s="2" customFormat="1" x14ac:dyDescent="0.25">
      <c r="A10" t="s">
        <v>65</v>
      </c>
      <c r="B10" s="47">
        <f>SUMIFS(Ecritures!N:N,Ecritures!E:E,A:A,Ecritures!F:F,"Recette")</f>
        <v>0</v>
      </c>
      <c r="C10" s="47">
        <f>SUMIFS(Ecritures!N:N,Ecritures!E:E,A:A,Ecritures!F:F,"Dépense")</f>
        <v>0</v>
      </c>
      <c r="D10" s="47">
        <f t="shared" ref="D10" si="2">B10+C10</f>
        <v>0</v>
      </c>
      <c r="E10" s="10" t="s">
        <v>69</v>
      </c>
      <c r="F10" s="19"/>
      <c r="G10" s="19"/>
      <c r="H10" s="19"/>
    </row>
    <row r="11" spans="1:8" s="2" customFormat="1" x14ac:dyDescent="0.25">
      <c r="A11" t="s">
        <v>101</v>
      </c>
      <c r="B11" s="47">
        <f>SUMIFS(Ecritures!N:N,Ecritures!E:E,A:A,Ecritures!F:F,"Recette")</f>
        <v>0</v>
      </c>
      <c r="C11" s="47">
        <f>SUMIFS(Ecritures!N:N,Ecritures!E:E,A:A,Ecritures!F:F,"Dépense")</f>
        <v>0</v>
      </c>
      <c r="D11" s="47">
        <f t="shared" ref="D11:D29" si="3">B11+C11</f>
        <v>0</v>
      </c>
      <c r="E11" s="10"/>
      <c r="F11" s="19"/>
      <c r="G11" s="19"/>
      <c r="H11" s="19"/>
    </row>
    <row r="12" spans="1:8" s="2" customFormat="1" x14ac:dyDescent="0.25">
      <c r="A12" t="s">
        <v>12</v>
      </c>
      <c r="B12" s="47">
        <f>SUMIFS(Ecritures!N:N,Ecritures!E:E,A:A,Ecritures!F:F,"Recette")</f>
        <v>0</v>
      </c>
      <c r="C12" s="47">
        <f>SUMIFS(Ecritures!N:N,Ecritures!E:E,A:A,Ecritures!F:F,"Dépense")</f>
        <v>0</v>
      </c>
      <c r="D12" s="47">
        <f t="shared" si="3"/>
        <v>0</v>
      </c>
      <c r="E12" s="10"/>
      <c r="F12" s="19"/>
      <c r="G12" s="19"/>
      <c r="H12" s="19"/>
    </row>
    <row r="13" spans="1:8" s="2" customFormat="1" x14ac:dyDescent="0.25">
      <c r="A13" t="s">
        <v>59</v>
      </c>
      <c r="B13" s="47">
        <f>SUMIFS(Ecritures!N:N,Ecritures!E:E,A:A,Ecritures!F:F,"Recette")</f>
        <v>0</v>
      </c>
      <c r="C13" s="47">
        <f>SUMIFS(Ecritures!N:N,Ecritures!E:E,A:A,Ecritures!F:F,"Dépense")</f>
        <v>0</v>
      </c>
      <c r="D13" s="47">
        <f t="shared" si="3"/>
        <v>0</v>
      </c>
      <c r="E13" s="10" t="s">
        <v>60</v>
      </c>
      <c r="F13" s="19"/>
      <c r="G13" s="19"/>
      <c r="H13" s="19"/>
    </row>
    <row r="14" spans="1:8" s="2" customFormat="1" x14ac:dyDescent="0.25">
      <c r="A14" t="s">
        <v>55</v>
      </c>
      <c r="B14" s="47">
        <f>SUMIFS(Ecritures!N:N,Ecritures!E:E,A:A,Ecritures!F:F,"Recette")</f>
        <v>200</v>
      </c>
      <c r="C14" s="47">
        <f>SUMIFS(Ecritures!N:N,Ecritures!E:E,A:A,Ecritures!F:F,"Dépense")</f>
        <v>0</v>
      </c>
      <c r="D14" s="47">
        <f t="shared" si="3"/>
        <v>200</v>
      </c>
      <c r="E14" s="10"/>
      <c r="F14" s="19"/>
      <c r="G14" s="19"/>
      <c r="H14" s="19"/>
    </row>
    <row r="15" spans="1:8" s="2" customFormat="1" x14ac:dyDescent="0.25">
      <c r="A15" t="s">
        <v>57</v>
      </c>
      <c r="B15" s="47">
        <f>SUMIFS(Ecritures!N:N,Ecritures!E:E,A:A,Ecritures!F:F,"Recette")</f>
        <v>0</v>
      </c>
      <c r="C15" s="47">
        <f>SUMIFS(Ecritures!N:N,Ecritures!E:E,A:A,Ecritures!F:F,"Dépense")</f>
        <v>0</v>
      </c>
      <c r="D15" s="47">
        <f t="shared" si="3"/>
        <v>0</v>
      </c>
      <c r="E15" s="10"/>
      <c r="F15" s="19"/>
      <c r="G15" s="19"/>
      <c r="H15" s="19"/>
    </row>
    <row r="16" spans="1:8" s="2" customFormat="1" x14ac:dyDescent="0.25">
      <c r="A16" t="s">
        <v>56</v>
      </c>
      <c r="B16" s="47">
        <f>SUMIFS(Ecritures!N:N,Ecritures!E:E,A:A,Ecritures!F:F,"Recette")</f>
        <v>0</v>
      </c>
      <c r="C16" s="47">
        <f>SUMIFS(Ecritures!N:N,Ecritures!E:E,A:A,Ecritures!F:F,"Dépense")</f>
        <v>0</v>
      </c>
      <c r="D16" s="47">
        <f t="shared" si="3"/>
        <v>0</v>
      </c>
      <c r="E16" s="10"/>
      <c r="F16" s="19"/>
      <c r="G16" s="19"/>
      <c r="H16" s="19"/>
    </row>
    <row r="17" spans="1:8" s="2" customFormat="1" x14ac:dyDescent="0.25">
      <c r="A17" t="s">
        <v>61</v>
      </c>
      <c r="B17" s="47">
        <f>SUMIFS(Ecritures!N:N,Ecritures!E:E,A:A,Ecritures!F:F,"Recette")</f>
        <v>0</v>
      </c>
      <c r="C17" s="47">
        <f>SUMIFS(Ecritures!N:N,Ecritures!E:E,A:A,Ecritures!F:F,"Dépense")</f>
        <v>0</v>
      </c>
      <c r="D17" s="47">
        <f t="shared" si="3"/>
        <v>0</v>
      </c>
      <c r="E17" s="10"/>
      <c r="F17" s="19"/>
      <c r="G17" s="19"/>
      <c r="H17" s="19"/>
    </row>
    <row r="18" spans="1:8" s="2" customFormat="1" x14ac:dyDescent="0.25">
      <c r="A18" t="s">
        <v>63</v>
      </c>
      <c r="B18" s="47">
        <f>SUMIFS(Ecritures!N:N,Ecritures!E:E,A:A,Ecritures!F:F,"Recette")</f>
        <v>0</v>
      </c>
      <c r="C18" s="47">
        <f>SUMIFS(Ecritures!N:N,Ecritures!E:E,A:A,Ecritures!F:F,"Dépense")</f>
        <v>0</v>
      </c>
      <c r="D18" s="47">
        <f t="shared" ref="D18" si="4">B18+C18</f>
        <v>0</v>
      </c>
      <c r="E18" s="10"/>
      <c r="F18" s="19"/>
      <c r="G18" s="19"/>
      <c r="H18" s="19"/>
    </row>
    <row r="19" spans="1:8" s="2" customFormat="1" x14ac:dyDescent="0.25">
      <c r="A19" t="s">
        <v>18</v>
      </c>
      <c r="B19" s="47">
        <f>SUMIFS(Ecritures!N:N,Ecritures!E:E,A:A,Ecritures!F:F,"Recette")</f>
        <v>0</v>
      </c>
      <c r="C19" s="47">
        <f>SUMIFS(Ecritures!N:N,Ecritures!E:E,A:A,Ecritures!F:F,"Dépense")</f>
        <v>0</v>
      </c>
      <c r="D19" s="47">
        <f t="shared" ref="D19" si="5">B19+C19</f>
        <v>0</v>
      </c>
      <c r="E19" s="10" t="s">
        <v>18</v>
      </c>
      <c r="F19" s="19"/>
      <c r="G19" s="19"/>
      <c r="H19" s="19"/>
    </row>
    <row r="20" spans="1:8" s="2" customFormat="1" x14ac:dyDescent="0.25">
      <c r="A20" t="s">
        <v>71</v>
      </c>
      <c r="B20" s="47">
        <f>SUMIFS(Ecritures!N:N,Ecritures!E:E,A:A,Ecritures!F:F,"Recette")</f>
        <v>0</v>
      </c>
      <c r="C20" s="47">
        <f>SUMIFS(Ecritures!N:N,Ecritures!E:E,A:A,Ecritures!F:F,"Dépense")</f>
        <v>0</v>
      </c>
      <c r="D20" s="47">
        <f>B20+C20</f>
        <v>0</v>
      </c>
      <c r="E20" s="10"/>
      <c r="F20" s="19"/>
      <c r="G20" s="19"/>
      <c r="H20" s="19"/>
    </row>
    <row r="21" spans="1:8" s="2" customFormat="1" x14ac:dyDescent="0.25">
      <c r="A21" t="s">
        <v>91</v>
      </c>
      <c r="B21" s="47">
        <f>SUMIFS(Ecritures!N:N,Ecritures!E:E,A:A,Ecritures!F:F,"Recette")</f>
        <v>0</v>
      </c>
      <c r="C21" s="47">
        <f>SUMIFS(Ecritures!N:N,Ecritures!E:E,A:A,Ecritures!F:F,"Dépense")</f>
        <v>0</v>
      </c>
      <c r="D21" s="47">
        <f>B21+C21</f>
        <v>0</v>
      </c>
      <c r="E21" s="10" t="s">
        <v>91</v>
      </c>
      <c r="F21" s="19"/>
      <c r="G21" s="19"/>
      <c r="H21" s="19"/>
    </row>
    <row r="22" spans="1:8" s="2" customFormat="1" x14ac:dyDescent="0.25">
      <c r="A22" t="s">
        <v>67</v>
      </c>
      <c r="B22" s="47">
        <f>SUMIFS(Ecritures!N:N,Ecritures!E:E,A:A,Ecritures!F:F,"Recette")</f>
        <v>0</v>
      </c>
      <c r="C22" s="47">
        <f>SUMIFS(Ecritures!N:N,Ecritures!E:E,A:A,Ecritures!F:F,"Dépense")</f>
        <v>0</v>
      </c>
      <c r="D22" s="47">
        <f>B22+C22</f>
        <v>0</v>
      </c>
      <c r="E22" s="10" t="s">
        <v>75</v>
      </c>
      <c r="F22" s="19"/>
      <c r="G22" s="19"/>
      <c r="H22" s="19"/>
    </row>
    <row r="23" spans="1:8" s="2" customFormat="1" x14ac:dyDescent="0.25">
      <c r="A23" t="s">
        <v>84</v>
      </c>
      <c r="B23" s="47">
        <f>SUMIFS(Ecritures!N:N,Ecritures!E:E,A:A,Ecritures!F:F,"Recette")</f>
        <v>0</v>
      </c>
      <c r="C23" s="47">
        <f>SUMIFS(Ecritures!N:N,Ecritures!E:E,A:A,Ecritures!F:F,"Dépense")</f>
        <v>0</v>
      </c>
      <c r="D23" s="47">
        <f>B23+C23</f>
        <v>0</v>
      </c>
      <c r="E23" s="10" t="s">
        <v>83</v>
      </c>
      <c r="F23" s="19"/>
      <c r="G23" s="19"/>
      <c r="H23" s="19"/>
    </row>
    <row r="24" spans="1:8" s="2" customFormat="1" x14ac:dyDescent="0.25">
      <c r="A24" t="s">
        <v>32</v>
      </c>
      <c r="B24" s="47">
        <f>SUMIFS(Ecritures!N:N,Ecritures!E:E,A:A,Ecritures!F:F,"Recette")</f>
        <v>0</v>
      </c>
      <c r="C24" s="47">
        <f>SUMIFS(Ecritures!N:N,Ecritures!E:E,A:A,Ecritures!F:F,"Dépense")</f>
        <v>0</v>
      </c>
      <c r="D24" s="47">
        <f t="shared" ref="D24" si="6">B24+C24</f>
        <v>0</v>
      </c>
      <c r="E24" s="10"/>
      <c r="F24" s="19"/>
      <c r="G24" s="19"/>
      <c r="H24" s="19"/>
    </row>
    <row r="25" spans="1:8" s="2" customFormat="1" x14ac:dyDescent="0.25">
      <c r="A25" t="s">
        <v>20</v>
      </c>
      <c r="B25" s="47">
        <f>SUMIFS(Ecritures!N:N,Ecritures!E:E,A:A,Ecritures!F:F,"Recette")</f>
        <v>0</v>
      </c>
      <c r="C25" s="47">
        <f>SUMIFS(Ecritures!N:N,Ecritures!E:E,A:A,Ecritures!F:F,"Dépense")</f>
        <v>0</v>
      </c>
      <c r="D25" s="47">
        <f t="shared" ref="D25" si="7">B25+C25</f>
        <v>0</v>
      </c>
      <c r="E25" s="10"/>
      <c r="F25" s="19"/>
      <c r="G25" s="19"/>
      <c r="H25" s="19"/>
    </row>
    <row r="26" spans="1:8" s="2" customFormat="1" x14ac:dyDescent="0.25">
      <c r="A26" t="s">
        <v>14</v>
      </c>
      <c r="B26" s="47">
        <f>SUMIFS(Ecritures!N:N,Ecritures!E:E,A:A,Ecritures!F:F,"Recette")</f>
        <v>0</v>
      </c>
      <c r="C26" s="47">
        <f>SUMIFS(Ecritures!N:N,Ecritures!E:E,A:A,Ecritures!F:F,"Dépense")</f>
        <v>0</v>
      </c>
      <c r="D26" s="47">
        <f t="shared" si="3"/>
        <v>0</v>
      </c>
      <c r="E26" s="10"/>
      <c r="F26" s="19"/>
      <c r="G26" s="19"/>
      <c r="H26" s="19"/>
    </row>
    <row r="27" spans="1:8" s="2" customFormat="1" x14ac:dyDescent="0.25">
      <c r="A27" t="s">
        <v>102</v>
      </c>
      <c r="B27" s="47">
        <f>SUMIFS(Ecritures!N:N,Ecritures!E:E,A:A,Ecritures!F:F,"Recette")</f>
        <v>0</v>
      </c>
      <c r="C27" s="47">
        <f>SUMIFS(Ecritures!N:N,Ecritures!E:E,A:A,Ecritures!F:F,"Dépense")</f>
        <v>0</v>
      </c>
      <c r="D27" s="47">
        <f t="shared" ref="D27" si="8">B27+C27</f>
        <v>0</v>
      </c>
      <c r="E27" s="10" t="s">
        <v>102</v>
      </c>
      <c r="F27" s="19"/>
      <c r="G27" s="19"/>
      <c r="H27" s="19"/>
    </row>
    <row r="28" spans="1:8" s="2" customFormat="1" x14ac:dyDescent="0.25">
      <c r="A28" t="s">
        <v>52</v>
      </c>
      <c r="B28" s="47">
        <f>SUMIFS(Ecritures!N:N,Ecritures!E:E,A:A,Ecritures!F:F,"Recette")</f>
        <v>0</v>
      </c>
      <c r="C28" s="47">
        <f>SUMIFS(Ecritures!N:N,Ecritures!E:E,A:A,Ecritures!F:F,"Dépense")</f>
        <v>0</v>
      </c>
      <c r="D28" s="47">
        <f t="shared" si="3"/>
        <v>0</v>
      </c>
      <c r="E28" s="10"/>
      <c r="F28" s="19"/>
      <c r="G28" s="19"/>
      <c r="H28" s="19"/>
    </row>
    <row r="29" spans="1:8" s="2" customFormat="1" x14ac:dyDescent="0.25">
      <c r="A29" t="s">
        <v>54</v>
      </c>
      <c r="B29" s="47">
        <f>SUMIFS(Ecritures!N:N,Ecritures!E:E,A:A,Ecritures!F:F,"Recette")</f>
        <v>0</v>
      </c>
      <c r="C29" s="47">
        <f>SUMIFS(Ecritures!N:N,Ecritures!E:E,A:A,Ecritures!F:F,"Dépense")</f>
        <v>0</v>
      </c>
      <c r="D29" s="47">
        <f t="shared" si="3"/>
        <v>0</v>
      </c>
      <c r="E29" s="10" t="s">
        <v>54</v>
      </c>
      <c r="F29" s="19"/>
      <c r="G29" s="19"/>
      <c r="H29" s="19"/>
    </row>
    <row r="30" spans="1:8" s="2" customFormat="1" ht="22.5" customHeight="1" x14ac:dyDescent="0.25">
      <c r="A30" s="19"/>
      <c r="B30" s="20"/>
      <c r="C30" s="20"/>
      <c r="D30" s="20"/>
      <c r="E30" s="19"/>
      <c r="F30" s="19"/>
      <c r="G30" s="19"/>
      <c r="H30" s="19"/>
    </row>
    <row r="31" spans="1:8" s="2" customFormat="1" ht="213" customHeight="1" x14ac:dyDescent="0.25">
      <c r="A31" s="19"/>
      <c r="B31" s="20"/>
      <c r="C31" s="20"/>
      <c r="D31" s="20"/>
      <c r="E31" s="19"/>
      <c r="F31" s="19"/>
      <c r="G31" s="19"/>
      <c r="H31" s="19"/>
    </row>
    <row r="32" spans="1:8" s="2" customFormat="1" ht="213" customHeight="1" x14ac:dyDescent="0.25">
      <c r="A32" s="19"/>
      <c r="B32" s="20"/>
      <c r="C32" s="20"/>
      <c r="D32" s="20"/>
      <c r="E32" s="19"/>
      <c r="F32" s="19"/>
      <c r="G32" s="19"/>
      <c r="H32" s="19"/>
    </row>
    <row r="33" spans="1:8" s="2" customFormat="1" ht="213" customHeight="1" x14ac:dyDescent="0.25">
      <c r="A33" s="19"/>
      <c r="B33" s="20"/>
      <c r="C33" s="20"/>
      <c r="D33" s="20"/>
      <c r="E33" s="19"/>
      <c r="F33" s="19"/>
      <c r="G33" s="19"/>
      <c r="H33" s="19"/>
    </row>
    <row r="34" spans="1:8" s="2" customFormat="1" ht="213" customHeight="1" x14ac:dyDescent="0.25">
      <c r="A34" s="19"/>
      <c r="B34" s="20"/>
      <c r="C34" s="20"/>
      <c r="D34" s="20"/>
      <c r="E34" s="19"/>
      <c r="F34" s="19"/>
      <c r="G34" s="19"/>
      <c r="H34" s="19"/>
    </row>
    <row r="35" spans="1:8" s="2" customFormat="1" ht="213" customHeight="1" x14ac:dyDescent="0.25">
      <c r="A35" s="19"/>
      <c r="B35" s="20"/>
      <c r="C35" s="20"/>
      <c r="D35" s="20"/>
      <c r="E35" s="19"/>
      <c r="F35" s="19"/>
      <c r="G35" s="19"/>
      <c r="H35" s="19"/>
    </row>
    <row r="36" spans="1:8" s="2" customFormat="1" ht="213" customHeight="1" x14ac:dyDescent="0.25">
      <c r="A36" s="19"/>
      <c r="B36" s="20"/>
      <c r="C36" s="20"/>
      <c r="D36" s="20"/>
      <c r="E36" s="19"/>
      <c r="F36" s="19"/>
      <c r="G36" s="19"/>
      <c r="H36" s="19"/>
    </row>
    <row r="37" spans="1:8" ht="213" customHeight="1" x14ac:dyDescent="0.25">
      <c r="A37" s="21"/>
      <c r="B37" s="20"/>
      <c r="C37" s="20"/>
      <c r="D37" s="20"/>
      <c r="E37" s="21"/>
      <c r="F37" s="21"/>
      <c r="G37" s="21"/>
      <c r="H37" s="21"/>
    </row>
    <row r="38" spans="1:8" ht="213" customHeight="1" x14ac:dyDescent="0.25">
      <c r="A38" s="21"/>
      <c r="B38" s="20"/>
      <c r="C38" s="20"/>
      <c r="D38" s="20"/>
      <c r="E38" s="21"/>
      <c r="F38" s="21"/>
      <c r="G38" s="21"/>
      <c r="H38" s="21"/>
    </row>
    <row r="39" spans="1:8" ht="213" customHeight="1" x14ac:dyDescent="0.25">
      <c r="A39" s="21"/>
      <c r="B39" s="20"/>
      <c r="C39" s="20"/>
      <c r="D39" s="20"/>
      <c r="E39" s="21"/>
      <c r="F39" s="21"/>
      <c r="G39" s="21"/>
      <c r="H39" s="21"/>
    </row>
  </sheetData>
  <sheetProtection sort="0" autoFilter="0" pivotTables="0"/>
  <autoFilter ref="A4:E29" xr:uid="{00000000-0009-0000-0000-000003000000}"/>
  <sortState xmlns:xlrd2="http://schemas.microsoft.com/office/spreadsheetml/2017/richdata2" ref="A5:E30">
    <sortCondition ref="A29"/>
  </sortState>
  <dataValidations count="1">
    <dataValidation type="list" showInputMessage="1" showErrorMessage="1" errorTitle="Choisir dans la liste" error="Choisir dans la liste !" sqref="B31:D33" xr:uid="{00000000-0002-0000-0300-000000000000}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H29"/>
  <sheetViews>
    <sheetView workbookViewId="0">
      <pane ySplit="4" topLeftCell="A5" activePane="bottomLeft" state="frozen"/>
      <selection pane="bottomLeft" activeCell="A9" sqref="A9"/>
    </sheetView>
  </sheetViews>
  <sheetFormatPr baseColWidth="10" defaultRowHeight="15" x14ac:dyDescent="0.25"/>
  <cols>
    <col min="1" max="1" width="65.140625" customWidth="1"/>
    <col min="2" max="4" width="16.85546875" style="4" customWidth="1"/>
    <col min="5" max="5" width="49.5703125" customWidth="1"/>
    <col min="6" max="8" width="42" customWidth="1"/>
  </cols>
  <sheetData>
    <row r="1" spans="1:8" s="8" customFormat="1" ht="31.5" customHeight="1" x14ac:dyDescent="0.25">
      <c r="A1" s="26" t="str">
        <f>Titre_Classeur&amp;" - Catégories"</f>
        <v>Comptabilité familiale - Catégories</v>
      </c>
      <c r="B1" s="25">
        <f>SUBTOTAL(9,B4:B23)</f>
        <v>200</v>
      </c>
      <c r="C1" s="25">
        <f>SUBTOTAL(9,C4:C23)</f>
        <v>0</v>
      </c>
      <c r="D1" s="25">
        <f>SUBTOTAL(9,D4:D23)</f>
        <v>200</v>
      </c>
      <c r="E1" s="27"/>
      <c r="F1" s="28"/>
      <c r="G1" s="28"/>
      <c r="H1" s="28"/>
    </row>
    <row r="2" spans="1:8" s="1" customFormat="1" ht="39" customHeight="1" x14ac:dyDescent="0.4">
      <c r="A2" s="16"/>
      <c r="B2" s="17"/>
      <c r="C2" s="17"/>
      <c r="D2" s="17"/>
      <c r="E2" s="17"/>
      <c r="F2" s="15"/>
      <c r="G2" s="15"/>
      <c r="H2" s="15"/>
    </row>
    <row r="3" spans="1:8" s="1" customFormat="1" ht="9" customHeight="1" x14ac:dyDescent="0.25">
      <c r="A3" s="17"/>
      <c r="B3" s="18"/>
      <c r="C3" s="18"/>
      <c r="D3" s="18"/>
      <c r="E3" s="17"/>
      <c r="F3" s="15"/>
      <c r="G3" s="15"/>
      <c r="H3" s="15"/>
    </row>
    <row r="4" spans="1:8" s="3" customFormat="1" ht="38.25" customHeight="1" x14ac:dyDescent="0.25">
      <c r="A4" s="22" t="s">
        <v>11</v>
      </c>
      <c r="B4" s="23" t="s">
        <v>44</v>
      </c>
      <c r="C4" s="24" t="s">
        <v>45</v>
      </c>
      <c r="D4" s="24" t="s">
        <v>46</v>
      </c>
      <c r="E4" s="22" t="s">
        <v>9</v>
      </c>
      <c r="F4" s="14"/>
      <c r="G4" s="14"/>
      <c r="H4" s="14"/>
    </row>
    <row r="5" spans="1:8" s="2" customFormat="1" x14ac:dyDescent="0.25">
      <c r="A5" t="s">
        <v>48</v>
      </c>
      <c r="B5" s="47">
        <f>SUMIFS(Ecritures!N:N,Ecritures!O:O,A:A,Ecritures!F:F,"Recette")</f>
        <v>0</v>
      </c>
      <c r="C5" s="47">
        <f>SUMIFS(Ecritures!N:N,Ecritures!O:O,A:A,Ecritures!F:F,"Dépense")</f>
        <v>0</v>
      </c>
      <c r="D5" s="47">
        <f t="shared" ref="D5:D22" si="0">B5+C5</f>
        <v>0</v>
      </c>
      <c r="E5" s="10"/>
      <c r="F5" s="19"/>
      <c r="G5" s="19"/>
      <c r="H5" s="19"/>
    </row>
    <row r="6" spans="1:8" s="2" customFormat="1" x14ac:dyDescent="0.25">
      <c r="A6" t="s">
        <v>59</v>
      </c>
      <c r="B6" s="47">
        <f>SUMIFS(Ecritures!N:N,Ecritures!O:O,A:A,Ecritures!F:F,"Recette")</f>
        <v>0</v>
      </c>
      <c r="C6" s="47">
        <f>SUMIFS(Ecritures!N:N,Ecritures!O:O,A:A,Ecritures!F:F,"Dépense")</f>
        <v>0</v>
      </c>
      <c r="D6" s="47">
        <f t="shared" ref="D6" si="1">B6+C6</f>
        <v>0</v>
      </c>
      <c r="E6" s="10" t="s">
        <v>93</v>
      </c>
      <c r="F6" s="19"/>
      <c r="G6" s="19"/>
      <c r="H6" s="19"/>
    </row>
    <row r="7" spans="1:8" s="2" customFormat="1" x14ac:dyDescent="0.25">
      <c r="A7" t="s">
        <v>12</v>
      </c>
      <c r="B7" s="47">
        <f>SUMIFS(Ecritures!N:N,Ecritures!O:O,A:A,Ecritures!F:F,"Recette")</f>
        <v>0</v>
      </c>
      <c r="C7" s="47">
        <f>SUMIFS(Ecritures!N:N,Ecritures!O:O,A:A,Ecritures!F:F,"Dépense")</f>
        <v>0</v>
      </c>
      <c r="D7" s="47">
        <f t="shared" si="0"/>
        <v>0</v>
      </c>
      <c r="E7" s="10"/>
      <c r="F7" s="19"/>
      <c r="G7" s="19"/>
      <c r="H7" s="19"/>
    </row>
    <row r="8" spans="1:8" s="2" customFormat="1" x14ac:dyDescent="0.25">
      <c r="A8" t="s">
        <v>57</v>
      </c>
      <c r="B8" s="47">
        <f>SUMIFS(Ecritures!N:N,Ecritures!O:O,A:A,Ecritures!F:F,"Recette")</f>
        <v>0</v>
      </c>
      <c r="C8" s="47">
        <f>SUMIFS(Ecritures!N:N,Ecritures!O:O,A:A,Ecritures!F:F,"Dépense")</f>
        <v>0</v>
      </c>
      <c r="D8" s="47">
        <f t="shared" si="0"/>
        <v>0</v>
      </c>
      <c r="E8" s="10"/>
      <c r="F8" s="19"/>
      <c r="G8" s="19"/>
      <c r="H8" s="19"/>
    </row>
    <row r="9" spans="1:8" s="2" customFormat="1" x14ac:dyDescent="0.25">
      <c r="A9" t="s">
        <v>61</v>
      </c>
      <c r="B9" s="47">
        <f>SUMIFS(Ecritures!N:N,Ecritures!O:O,A:A,Ecritures!F:F,"Recette")</f>
        <v>0</v>
      </c>
      <c r="C9" s="47">
        <f>SUMIFS(Ecritures!N:N,Ecritures!O:O,A:A,Ecritures!F:F,"Dépense")</f>
        <v>0</v>
      </c>
      <c r="D9" s="47">
        <f t="shared" si="0"/>
        <v>0</v>
      </c>
      <c r="E9" s="10"/>
      <c r="F9" s="19"/>
      <c r="G9" s="19"/>
      <c r="H9" s="19"/>
    </row>
    <row r="10" spans="1:8" s="2" customFormat="1" x14ac:dyDescent="0.25">
      <c r="A10" t="s">
        <v>65</v>
      </c>
      <c r="B10" s="47">
        <f>SUMIFS(Ecritures!N:N,Ecritures!O:O,A:A,Ecritures!F:F,"Recette")</f>
        <v>0</v>
      </c>
      <c r="C10" s="47">
        <f>SUMIFS(Ecritures!N:N,Ecritures!O:O,A:A,Ecritures!F:F,"Dépense")</f>
        <v>0</v>
      </c>
      <c r="D10" s="47">
        <f t="shared" si="0"/>
        <v>0</v>
      </c>
      <c r="E10" s="10" t="s">
        <v>68</v>
      </c>
      <c r="F10" s="19"/>
      <c r="G10" s="19"/>
      <c r="H10" s="19"/>
    </row>
    <row r="11" spans="1:8" s="2" customFormat="1" x14ac:dyDescent="0.25">
      <c r="A11" t="s">
        <v>36</v>
      </c>
      <c r="B11" s="47">
        <f>SUMIFS(Ecritures!N:N,Ecritures!O:O,A:A,Ecritures!F:F,"Recette")</f>
        <v>0</v>
      </c>
      <c r="C11" s="47">
        <f>SUMIFS(Ecritures!N:N,Ecritures!O:O,A:A,Ecritures!F:F,"Dépense")</f>
        <v>0</v>
      </c>
      <c r="D11" s="47">
        <f t="shared" si="0"/>
        <v>0</v>
      </c>
      <c r="E11" s="10" t="s">
        <v>70</v>
      </c>
      <c r="F11" s="19"/>
      <c r="G11" s="19"/>
      <c r="H11" s="19"/>
    </row>
    <row r="12" spans="1:8" s="2" customFormat="1" x14ac:dyDescent="0.25">
      <c r="A12" t="s">
        <v>58</v>
      </c>
      <c r="B12" s="47">
        <f>SUMIFS(Ecritures!N:N,Ecritures!O:O,A:A,Ecritures!F:F,"Recette")</f>
        <v>0</v>
      </c>
      <c r="C12" s="47">
        <f>SUMIFS(Ecritures!N:N,Ecritures!O:O,A:A,Ecritures!F:F,"Dépense")</f>
        <v>0</v>
      </c>
      <c r="D12" s="47">
        <f t="shared" si="0"/>
        <v>0</v>
      </c>
      <c r="E12" s="10" t="s">
        <v>58</v>
      </c>
      <c r="F12" s="19"/>
      <c r="G12" s="19"/>
      <c r="H12" s="19"/>
    </row>
    <row r="13" spans="1:8" s="2" customFormat="1" x14ac:dyDescent="0.25">
      <c r="A13" t="s">
        <v>101</v>
      </c>
      <c r="B13" s="47">
        <f>SUMIFS(Ecritures!N:N,Ecritures!O:O,A:A,Ecritures!F:F,"Recette")</f>
        <v>0</v>
      </c>
      <c r="C13" s="47">
        <f>SUMIFS(Ecritures!N:N,Ecritures!O:O,A:A,Ecritures!F:F,"Dépense")</f>
        <v>0</v>
      </c>
      <c r="D13" s="47">
        <f t="shared" si="0"/>
        <v>0</v>
      </c>
      <c r="E13" s="10"/>
      <c r="F13" s="19"/>
      <c r="G13" s="19"/>
      <c r="H13" s="19"/>
    </row>
    <row r="14" spans="1:8" s="2" customFormat="1" x14ac:dyDescent="0.25">
      <c r="A14" t="s">
        <v>20</v>
      </c>
      <c r="B14" s="47">
        <f>SUMIFS(Ecritures!N:N,Ecritures!O:O,A:A,Ecritures!F:F,"Recette")</f>
        <v>0</v>
      </c>
      <c r="C14" s="47">
        <f>SUMIFS(Ecritures!N:N,Ecritures!O:O,A:A,Ecritures!F:F,"Dépense")</f>
        <v>0</v>
      </c>
      <c r="D14" s="47">
        <f t="shared" si="0"/>
        <v>0</v>
      </c>
      <c r="E14" s="10" t="s">
        <v>20</v>
      </c>
      <c r="F14" s="19"/>
      <c r="G14" s="19"/>
      <c r="H14" s="19"/>
    </row>
    <row r="15" spans="1:8" s="2" customFormat="1" x14ac:dyDescent="0.25">
      <c r="A15" t="s">
        <v>18</v>
      </c>
      <c r="B15" s="47">
        <f>SUMIFS(Ecritures!N:N,Ecritures!O:O,A:A,Ecritures!F:F,"Recette")</f>
        <v>0</v>
      </c>
      <c r="C15" s="47">
        <f>SUMIFS(Ecritures!N:N,Ecritures!O:O,A:A,Ecritures!F:F,"Dépense")</f>
        <v>0</v>
      </c>
      <c r="D15" s="47">
        <f t="shared" si="0"/>
        <v>0</v>
      </c>
      <c r="E15" s="10" t="s">
        <v>18</v>
      </c>
      <c r="F15" s="19"/>
      <c r="G15" s="19"/>
      <c r="H15" s="19"/>
    </row>
    <row r="16" spans="1:8" s="2" customFormat="1" x14ac:dyDescent="0.25">
      <c r="A16" t="s">
        <v>71</v>
      </c>
      <c r="B16" s="47">
        <f>SUMIFS(Ecritures!N:N,Ecritures!O:O,A:A,Ecritures!F:F,"Recette")</f>
        <v>0</v>
      </c>
      <c r="C16" s="47">
        <f>SUMIFS(Ecritures!N:N,Ecritures!O:O,A:A,Ecritures!F:F,"Dépense")</f>
        <v>0</v>
      </c>
      <c r="D16" s="47">
        <f t="shared" si="0"/>
        <v>0</v>
      </c>
      <c r="E16" s="10" t="s">
        <v>71</v>
      </c>
      <c r="F16" s="19"/>
      <c r="G16" s="19"/>
      <c r="H16" s="19"/>
    </row>
    <row r="17" spans="1:8" s="2" customFormat="1" x14ac:dyDescent="0.25">
      <c r="A17" t="s">
        <v>73</v>
      </c>
      <c r="B17" s="47">
        <f>SUMIFS(Ecritures!N:N,Ecritures!O:O,A:A,Ecritures!F:F,"Recette")</f>
        <v>0</v>
      </c>
      <c r="C17" s="47">
        <f>SUMIFS(Ecritures!N:N,Ecritures!O:O,A:A,Ecritures!F:F,"Dépense")</f>
        <v>0</v>
      </c>
      <c r="D17" s="47">
        <f t="shared" si="0"/>
        <v>0</v>
      </c>
      <c r="E17" s="10" t="s">
        <v>74</v>
      </c>
      <c r="F17" s="19"/>
      <c r="G17" s="19"/>
      <c r="H17" s="19"/>
    </row>
    <row r="18" spans="1:8" s="2" customFormat="1" x14ac:dyDescent="0.25">
      <c r="A18" t="s">
        <v>17</v>
      </c>
      <c r="B18" s="47">
        <f>SUMIFS(Ecritures!N:N,Ecritures!O:O,A:A,Ecritures!F:F,"Recette")</f>
        <v>200</v>
      </c>
      <c r="C18" s="47">
        <f>SUMIFS(Ecritures!N:N,Ecritures!O:O,A:A,Ecritures!F:F,"Dépense")</f>
        <v>0</v>
      </c>
      <c r="D18" s="47">
        <f t="shared" si="0"/>
        <v>200</v>
      </c>
      <c r="E18" s="10"/>
      <c r="F18" s="19"/>
      <c r="G18" s="19"/>
      <c r="H18" s="19"/>
    </row>
    <row r="19" spans="1:8" s="2" customFormat="1" x14ac:dyDescent="0.25">
      <c r="A19" t="s">
        <v>84</v>
      </c>
      <c r="B19" s="47">
        <f>SUMIFS(Ecritures!N:N,Ecritures!O:O,A:A,Ecritures!F:F,"Recette")</f>
        <v>0</v>
      </c>
      <c r="C19" s="47">
        <f>SUMIFS(Ecritures!N:N,Ecritures!O:O,A:A,Ecritures!F:F,"Dépense")</f>
        <v>0</v>
      </c>
      <c r="D19" s="47">
        <f t="shared" si="0"/>
        <v>0</v>
      </c>
      <c r="E19" s="10" t="s">
        <v>86</v>
      </c>
      <c r="F19" s="19"/>
      <c r="G19" s="19"/>
      <c r="H19" s="19"/>
    </row>
    <row r="20" spans="1:8" s="2" customFormat="1" x14ac:dyDescent="0.25">
      <c r="A20" t="s">
        <v>35</v>
      </c>
      <c r="B20" s="47">
        <f>SUMIFS(Ecritures!N:N,Ecritures!O:O,A:A,Ecritures!F:F,"Recette")</f>
        <v>0</v>
      </c>
      <c r="C20" s="47">
        <f>SUMIFS(Ecritures!N:N,Ecritures!O:O,A:A,Ecritures!F:F,"Dépense")</f>
        <v>0</v>
      </c>
      <c r="D20" s="47">
        <f t="shared" si="0"/>
        <v>0</v>
      </c>
      <c r="E20" s="10"/>
      <c r="F20" s="19"/>
      <c r="G20" s="19"/>
      <c r="H20" s="19"/>
    </row>
    <row r="21" spans="1:8" s="2" customFormat="1" x14ac:dyDescent="0.25">
      <c r="A21" t="s">
        <v>32</v>
      </c>
      <c r="B21" s="47">
        <f>SUMIFS(Ecritures!N:N,Ecritures!O:O,A:A,Ecritures!F:F,"Recette")</f>
        <v>0</v>
      </c>
      <c r="C21" s="47">
        <f>SUMIFS(Ecritures!N:N,Ecritures!O:O,A:A,Ecritures!F:F,"Dépense")</f>
        <v>0</v>
      </c>
      <c r="D21" s="47">
        <f t="shared" si="0"/>
        <v>0</v>
      </c>
      <c r="E21" s="10"/>
      <c r="F21" s="19"/>
      <c r="G21" s="19"/>
      <c r="H21" s="19"/>
    </row>
    <row r="22" spans="1:8" s="2" customFormat="1" x14ac:dyDescent="0.25">
      <c r="A22" t="s">
        <v>62</v>
      </c>
      <c r="B22" s="47">
        <f>SUMIFS(Ecritures!N:N,Ecritures!O:O,A:A,Ecritures!F:F,"Recette")</f>
        <v>0</v>
      </c>
      <c r="C22" s="47">
        <f>SUMIFS(Ecritures!N:N,Ecritures!O:O,A:A,Ecritures!F:F,"Dépense")</f>
        <v>0</v>
      </c>
      <c r="D22" s="47">
        <f t="shared" si="0"/>
        <v>0</v>
      </c>
      <c r="E22" s="10"/>
      <c r="F22" s="19"/>
      <c r="G22" s="19"/>
      <c r="H22" s="19"/>
    </row>
    <row r="23" spans="1:8" s="2" customFormat="1" ht="24.75" customHeight="1" x14ac:dyDescent="0.25">
      <c r="A23" s="19"/>
      <c r="B23" s="20"/>
      <c r="C23" s="20"/>
      <c r="D23" s="20"/>
      <c r="E23" s="19"/>
      <c r="F23" s="19"/>
      <c r="G23" s="19"/>
      <c r="H23" s="19"/>
    </row>
    <row r="24" spans="1:8" s="2" customFormat="1" ht="213" customHeight="1" x14ac:dyDescent="0.25">
      <c r="A24" s="19"/>
      <c r="B24" s="20"/>
      <c r="C24" s="20"/>
      <c r="D24" s="20"/>
      <c r="E24" s="19"/>
      <c r="F24" s="19"/>
      <c r="G24" s="19"/>
      <c r="H24" s="19"/>
    </row>
    <row r="25" spans="1:8" s="2" customFormat="1" ht="213" customHeight="1" x14ac:dyDescent="0.25">
      <c r="A25" s="19"/>
      <c r="B25" s="20"/>
      <c r="C25" s="20"/>
      <c r="D25" s="20"/>
      <c r="E25" s="19"/>
      <c r="F25" s="19"/>
      <c r="G25" s="19"/>
      <c r="H25" s="19"/>
    </row>
    <row r="26" spans="1:8" s="2" customFormat="1" ht="213" customHeight="1" x14ac:dyDescent="0.25">
      <c r="A26" s="19"/>
      <c r="B26" s="20"/>
      <c r="C26" s="20"/>
      <c r="D26" s="20"/>
      <c r="E26" s="19"/>
      <c r="F26" s="19"/>
      <c r="G26" s="19"/>
      <c r="H26" s="19"/>
    </row>
    <row r="27" spans="1:8" ht="213" customHeight="1" x14ac:dyDescent="0.25">
      <c r="A27" s="21"/>
      <c r="B27" s="20"/>
      <c r="C27" s="20"/>
      <c r="D27" s="20"/>
      <c r="E27" s="21"/>
      <c r="F27" s="21"/>
      <c r="G27" s="21"/>
      <c r="H27" s="21"/>
    </row>
    <row r="28" spans="1:8" ht="213" customHeight="1" x14ac:dyDescent="0.25">
      <c r="A28" s="21"/>
      <c r="B28" s="20"/>
      <c r="C28" s="20"/>
      <c r="D28" s="20"/>
      <c r="E28" s="21"/>
      <c r="F28" s="21"/>
      <c r="G28" s="21"/>
      <c r="H28" s="21"/>
    </row>
    <row r="29" spans="1:8" ht="213" customHeight="1" x14ac:dyDescent="0.25">
      <c r="A29" s="21"/>
      <c r="B29" s="20"/>
      <c r="C29" s="20"/>
      <c r="D29" s="20"/>
      <c r="E29" s="21"/>
      <c r="F29" s="21"/>
      <c r="G29" s="21"/>
      <c r="H29" s="21"/>
    </row>
  </sheetData>
  <sheetProtection sort="0" autoFilter="0" pivotTables="0"/>
  <autoFilter ref="A4:E22" xr:uid="{00000000-0009-0000-0000-000004000000}">
    <sortState xmlns:xlrd2="http://schemas.microsoft.com/office/spreadsheetml/2017/richdata2" ref="A5:E22">
      <sortCondition ref="A4:A22"/>
    </sortState>
  </autoFilter>
  <sortState xmlns:xlrd2="http://schemas.microsoft.com/office/spreadsheetml/2017/richdata2" ref="A7:E23">
    <sortCondition ref="A15"/>
  </sortState>
  <dataValidations count="1">
    <dataValidation type="list" showInputMessage="1" showErrorMessage="1" errorTitle="Choisir dans la liste" error="Choisir dans la liste !" sqref="B24:D26" xr:uid="{00000000-0002-0000-0400-000000000000}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I16"/>
  <sheetViews>
    <sheetView tabSelected="1" zoomScaleNormal="100" workbookViewId="0">
      <pane ySplit="4" topLeftCell="A5" activePane="bottomLeft" state="frozen"/>
      <selection pane="bottomLeft" activeCell="D10" sqref="D10"/>
    </sheetView>
  </sheetViews>
  <sheetFormatPr baseColWidth="10" defaultRowHeight="15" x14ac:dyDescent="0.25"/>
  <cols>
    <col min="1" max="1" width="65.140625" customWidth="1"/>
    <col min="2" max="5" width="16.85546875" style="4" customWidth="1"/>
    <col min="6" max="6" width="49.5703125" customWidth="1"/>
    <col min="7" max="9" width="42" customWidth="1"/>
  </cols>
  <sheetData>
    <row r="1" spans="1:9" s="8" customFormat="1" ht="31.5" customHeight="1" x14ac:dyDescent="0.25">
      <c r="A1" s="26" t="str">
        <f>Titre_Classeur&amp;" - Comptes"</f>
        <v>Comptabilité familiale - Comptes</v>
      </c>
      <c r="B1" s="25">
        <f>SUBTOTAL(9,B4:B8)</f>
        <v>1624.09</v>
      </c>
      <c r="C1" s="25">
        <f>SUBTOTAL(9,C4:C8)</f>
        <v>200</v>
      </c>
      <c r="D1" s="25">
        <f>SUBTOTAL(9,D4:D8)</f>
        <v>0</v>
      </c>
      <c r="E1" s="25">
        <f>SUBTOTAL(9,E4:E8)</f>
        <v>1824.0900000000001</v>
      </c>
      <c r="F1" s="27"/>
      <c r="G1" s="28"/>
      <c r="H1" s="28"/>
      <c r="I1" s="28"/>
    </row>
    <row r="2" spans="1:9" s="1" customFormat="1" ht="29.25" customHeight="1" x14ac:dyDescent="0.4">
      <c r="A2" s="16"/>
      <c r="B2" s="17"/>
      <c r="C2" s="17"/>
      <c r="D2" s="17"/>
      <c r="E2" s="17"/>
      <c r="F2" s="17"/>
      <c r="G2" s="15"/>
      <c r="H2" s="15"/>
      <c r="I2" s="15"/>
    </row>
    <row r="3" spans="1:9" s="1" customFormat="1" ht="9" customHeight="1" x14ac:dyDescent="0.25">
      <c r="A3" s="17"/>
      <c r="B3" s="18"/>
      <c r="C3" s="18"/>
      <c r="D3" s="18"/>
      <c r="E3" s="18"/>
      <c r="F3" s="17"/>
      <c r="G3" s="15"/>
      <c r="H3" s="15"/>
      <c r="I3" s="15"/>
    </row>
    <row r="4" spans="1:9" s="3" customFormat="1" ht="38.25" customHeight="1" x14ac:dyDescent="0.25">
      <c r="A4" s="22" t="s">
        <v>43</v>
      </c>
      <c r="B4" s="23" t="s">
        <v>47</v>
      </c>
      <c r="C4" s="24" t="s">
        <v>44</v>
      </c>
      <c r="D4" s="24" t="s">
        <v>45</v>
      </c>
      <c r="E4" s="24" t="s">
        <v>46</v>
      </c>
      <c r="F4" s="22" t="s">
        <v>9</v>
      </c>
      <c r="G4" s="14"/>
      <c r="H4" s="14"/>
      <c r="I4" s="14"/>
    </row>
    <row r="5" spans="1:9" s="2" customFormat="1" x14ac:dyDescent="0.25">
      <c r="A5" t="s">
        <v>98</v>
      </c>
      <c r="B5" s="13">
        <v>179.44</v>
      </c>
      <c r="C5" s="47">
        <f>SUMIFS(Ecritures!N:N,Ecritures!A:A,A:A,Ecritures!F:F,"Recette")</f>
        <v>0</v>
      </c>
      <c r="D5" s="47">
        <f>SUMIFS(Ecritures!N:N,Ecritures!A:A,A:A,Ecritures!F:F,"Dépense")</f>
        <v>0</v>
      </c>
      <c r="E5" s="47">
        <f>B5+C5+D5</f>
        <v>179.44</v>
      </c>
      <c r="F5" s="10" t="s">
        <v>99</v>
      </c>
      <c r="G5" s="19"/>
      <c r="H5" s="19"/>
      <c r="I5" s="19"/>
    </row>
    <row r="6" spans="1:9" s="2" customFormat="1" x14ac:dyDescent="0.25">
      <c r="A6" t="s">
        <v>42</v>
      </c>
      <c r="B6" s="13">
        <v>844.65</v>
      </c>
      <c r="C6" s="47">
        <f>SUMIFS(Ecritures!N:N,Ecritures!A:A,A:A,Ecritures!F:F,"Recette")</f>
        <v>200</v>
      </c>
      <c r="D6" s="47">
        <f>SUMIFS(Ecritures!N:N,Ecritures!A:A,A:A,Ecritures!F:F,"Dépense")</f>
        <v>0</v>
      </c>
      <c r="E6" s="47">
        <f t="shared" ref="E6:E7" si="0">B6+C6+D6</f>
        <v>1044.6500000000001</v>
      </c>
      <c r="F6" s="10" t="s">
        <v>42</v>
      </c>
      <c r="G6" s="19"/>
      <c r="H6" s="19"/>
      <c r="I6" s="19"/>
    </row>
    <row r="7" spans="1:9" s="2" customFormat="1" x14ac:dyDescent="0.25">
      <c r="A7" t="s">
        <v>53</v>
      </c>
      <c r="B7" s="13">
        <v>600</v>
      </c>
      <c r="C7" s="47">
        <f>SUMIFS(Ecritures!N:N,Ecritures!A:A,A:A,Ecritures!F:F,"Recette")</f>
        <v>0</v>
      </c>
      <c r="D7" s="47">
        <f>SUMIFS(Ecritures!N:N,Ecritures!A:A,A:A,Ecritures!F:F,"Dépense")</f>
        <v>0</v>
      </c>
      <c r="E7" s="47">
        <f t="shared" si="0"/>
        <v>600</v>
      </c>
      <c r="F7" s="10" t="s">
        <v>53</v>
      </c>
      <c r="G7" s="19"/>
      <c r="H7" s="19"/>
      <c r="I7" s="19"/>
    </row>
    <row r="8" spans="1:9" s="2" customFormat="1" ht="21.75" customHeight="1" x14ac:dyDescent="0.25">
      <c r="A8" s="19"/>
      <c r="B8" s="20"/>
      <c r="C8" s="20"/>
      <c r="D8" s="20"/>
      <c r="E8" s="20"/>
      <c r="F8" s="19"/>
      <c r="G8" s="19"/>
      <c r="H8" s="19"/>
      <c r="I8" s="19"/>
    </row>
    <row r="9" spans="1:9" s="2" customFormat="1" ht="213" customHeight="1" x14ac:dyDescent="0.25">
      <c r="A9" s="19"/>
      <c r="B9" s="20"/>
      <c r="C9" s="20"/>
      <c r="D9" s="20"/>
      <c r="E9" s="20"/>
      <c r="F9" s="19"/>
      <c r="G9" s="19"/>
      <c r="H9" s="19"/>
      <c r="I9" s="19"/>
    </row>
    <row r="10" spans="1:9" s="2" customFormat="1" ht="213" customHeight="1" x14ac:dyDescent="0.25">
      <c r="A10" s="19"/>
      <c r="B10" s="20"/>
      <c r="C10" s="20"/>
      <c r="D10" s="20"/>
      <c r="E10" s="20"/>
      <c r="F10" s="19"/>
      <c r="G10" s="19"/>
      <c r="H10" s="19"/>
      <c r="I10" s="19"/>
    </row>
    <row r="11" spans="1:9" s="2" customFormat="1" ht="213" customHeight="1" x14ac:dyDescent="0.25">
      <c r="A11" s="19"/>
      <c r="B11" s="20"/>
      <c r="C11" s="20"/>
      <c r="D11" s="20"/>
      <c r="E11" s="20"/>
      <c r="F11" s="19"/>
      <c r="G11" s="19"/>
      <c r="H11" s="19"/>
      <c r="I11" s="19"/>
    </row>
    <row r="12" spans="1:9" s="2" customFormat="1" ht="213" customHeight="1" x14ac:dyDescent="0.25">
      <c r="A12" s="19"/>
      <c r="B12" s="20"/>
      <c r="C12" s="20"/>
      <c r="D12" s="20"/>
      <c r="E12" s="20"/>
      <c r="F12" s="19"/>
      <c r="G12" s="19"/>
      <c r="H12" s="19"/>
      <c r="I12" s="19"/>
    </row>
    <row r="13" spans="1:9" s="2" customFormat="1" ht="213" customHeight="1" x14ac:dyDescent="0.25">
      <c r="A13" s="19"/>
      <c r="B13" s="20"/>
      <c r="C13" s="20"/>
      <c r="D13" s="20"/>
      <c r="E13" s="20"/>
      <c r="F13" s="19"/>
      <c r="G13" s="19"/>
      <c r="H13" s="19"/>
      <c r="I13" s="19"/>
    </row>
    <row r="14" spans="1:9" ht="213" customHeight="1" x14ac:dyDescent="0.25">
      <c r="A14" s="21"/>
      <c r="B14" s="20"/>
      <c r="C14" s="20"/>
      <c r="D14" s="20"/>
      <c r="E14" s="20"/>
      <c r="F14" s="21"/>
      <c r="G14" s="21"/>
      <c r="H14" s="21"/>
      <c r="I14" s="21"/>
    </row>
    <row r="15" spans="1:9" ht="213" customHeight="1" x14ac:dyDescent="0.25">
      <c r="A15" s="21"/>
      <c r="B15" s="20"/>
      <c r="C15" s="20"/>
      <c r="D15" s="20"/>
      <c r="E15" s="20"/>
      <c r="F15" s="21"/>
      <c r="G15" s="21"/>
      <c r="H15" s="21"/>
      <c r="I15" s="21"/>
    </row>
    <row r="16" spans="1:9" ht="213" customHeight="1" x14ac:dyDescent="0.25">
      <c r="A16" s="21"/>
      <c r="B16" s="20"/>
      <c r="C16" s="20"/>
      <c r="D16" s="20"/>
      <c r="E16" s="20"/>
      <c r="F16" s="21"/>
      <c r="G16" s="21"/>
      <c r="H16" s="21"/>
      <c r="I16" s="21"/>
    </row>
  </sheetData>
  <sheetProtection selectLockedCells="1" sort="0" autoFilter="0" pivotTables="0" selectUnlockedCells="1"/>
  <autoFilter ref="A4:F7" xr:uid="{00000000-0009-0000-0000-000005000000}">
    <sortState xmlns:xlrd2="http://schemas.microsoft.com/office/spreadsheetml/2017/richdata2" ref="A5:F7">
      <sortCondition ref="A4:A7"/>
    </sortState>
  </autoFilter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2:D9"/>
  <sheetViews>
    <sheetView workbookViewId="0">
      <selection activeCell="I35" sqref="I35"/>
    </sheetView>
  </sheetViews>
  <sheetFormatPr baseColWidth="10" defaultRowHeight="15" x14ac:dyDescent="0.25"/>
  <cols>
    <col min="1" max="1" width="28.85546875" bestFit="1" customWidth="1"/>
    <col min="2" max="2" width="15.85546875" bestFit="1" customWidth="1"/>
    <col min="3" max="5" width="12.5703125" bestFit="1" customWidth="1"/>
    <col min="6" max="6" width="15.85546875" bestFit="1" customWidth="1"/>
    <col min="7" max="7" width="8" bestFit="1" customWidth="1"/>
    <col min="8" max="8" width="28.140625" bestFit="1" customWidth="1"/>
    <col min="9" max="12" width="12.5703125" bestFit="1" customWidth="1"/>
    <col min="13" max="26" width="8.42578125" bestFit="1" customWidth="1"/>
    <col min="27" max="27" width="7.42578125" bestFit="1" customWidth="1"/>
    <col min="28" max="30" width="8.42578125" bestFit="1" customWidth="1"/>
    <col min="31" max="35" width="9.42578125" bestFit="1" customWidth="1"/>
    <col min="36" max="36" width="20.85546875" bestFit="1" customWidth="1"/>
    <col min="37" max="37" width="9.85546875" bestFit="1" customWidth="1"/>
    <col min="38" max="38" width="8.42578125" bestFit="1" customWidth="1"/>
    <col min="39" max="40" width="7.42578125" bestFit="1" customWidth="1"/>
    <col min="41" max="41" width="12.85546875" bestFit="1" customWidth="1"/>
    <col min="42" max="42" width="12.28515625" bestFit="1" customWidth="1"/>
    <col min="43" max="43" width="15.28515625" bestFit="1" customWidth="1"/>
    <col min="44" max="45" width="12.5703125" bestFit="1" customWidth="1"/>
  </cols>
  <sheetData>
    <row r="2" spans="1:4" ht="42" customHeight="1" x14ac:dyDescent="0.25">
      <c r="A2" s="5" t="s">
        <v>3</v>
      </c>
      <c r="B2" t="s">
        <v>33</v>
      </c>
    </row>
    <row r="4" spans="1:4" x14ac:dyDescent="0.25">
      <c r="A4" s="5" t="s">
        <v>49</v>
      </c>
      <c r="B4" s="5" t="s">
        <v>76</v>
      </c>
    </row>
    <row r="5" spans="1:4" x14ac:dyDescent="0.25">
      <c r="B5" t="s">
        <v>51</v>
      </c>
      <c r="C5" t="s">
        <v>88</v>
      </c>
      <c r="D5" t="s">
        <v>28</v>
      </c>
    </row>
    <row r="6" spans="1:4" x14ac:dyDescent="0.25">
      <c r="A6" s="5" t="s">
        <v>77</v>
      </c>
      <c r="B6" t="s">
        <v>42</v>
      </c>
    </row>
    <row r="7" spans="1:4" x14ac:dyDescent="0.25">
      <c r="A7" s="45" t="s">
        <v>17</v>
      </c>
      <c r="B7" s="97">
        <v>200</v>
      </c>
      <c r="C7" s="97">
        <v>200</v>
      </c>
      <c r="D7" s="97">
        <v>200</v>
      </c>
    </row>
    <row r="8" spans="1:4" x14ac:dyDescent="0.25">
      <c r="A8" s="91" t="s">
        <v>13</v>
      </c>
      <c r="B8" s="97">
        <v>200</v>
      </c>
      <c r="C8" s="97">
        <v>200</v>
      </c>
      <c r="D8" s="97">
        <v>200</v>
      </c>
    </row>
    <row r="9" spans="1:4" x14ac:dyDescent="0.25">
      <c r="A9" s="45" t="s">
        <v>28</v>
      </c>
      <c r="B9" s="97">
        <v>200</v>
      </c>
      <c r="C9" s="97">
        <v>200</v>
      </c>
      <c r="D9" s="97">
        <v>200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2:C8"/>
  <sheetViews>
    <sheetView workbookViewId="0">
      <selection activeCell="D45" sqref="D45"/>
    </sheetView>
  </sheetViews>
  <sheetFormatPr baseColWidth="10" defaultRowHeight="15" x14ac:dyDescent="0.25"/>
  <cols>
    <col min="1" max="1" width="36" bestFit="1" customWidth="1"/>
    <col min="2" max="2" width="11.140625" bestFit="1" customWidth="1"/>
    <col min="3" max="6" width="12.5703125" bestFit="1" customWidth="1"/>
    <col min="7" max="7" width="12" bestFit="1" customWidth="1"/>
    <col min="8" max="8" width="12.5703125" bestFit="1" customWidth="1"/>
    <col min="9" max="9" width="9.5703125" bestFit="1" customWidth="1"/>
    <col min="10" max="11" width="8" bestFit="1" customWidth="1"/>
    <col min="12" max="14" width="12.5703125" bestFit="1" customWidth="1"/>
    <col min="15" max="15" width="7.7109375" bestFit="1" customWidth="1"/>
    <col min="16" max="16" width="12.85546875" bestFit="1" customWidth="1"/>
    <col min="17" max="17" width="14.42578125" bestFit="1" customWidth="1"/>
    <col min="18" max="18" width="8.5703125" bestFit="1" customWidth="1"/>
    <col min="19" max="19" width="10" bestFit="1" customWidth="1"/>
    <col min="20" max="20" width="8.7109375" bestFit="1" customWidth="1"/>
    <col min="21" max="21" width="9.85546875" bestFit="1" customWidth="1"/>
    <col min="22" max="22" width="15.42578125" bestFit="1" customWidth="1"/>
    <col min="23" max="23" width="19.28515625" bestFit="1" customWidth="1"/>
    <col min="24" max="24" width="8" bestFit="1" customWidth="1"/>
    <col min="25" max="25" width="10.5703125" bestFit="1" customWidth="1"/>
    <col min="26" max="26" width="8.42578125" bestFit="1" customWidth="1"/>
    <col min="27" max="27" width="17.5703125" bestFit="1" customWidth="1"/>
    <col min="28" max="28" width="11.28515625" bestFit="1" customWidth="1"/>
    <col min="29" max="29" width="8.7109375" bestFit="1" customWidth="1"/>
    <col min="30" max="30" width="9.42578125" bestFit="1" customWidth="1"/>
    <col min="31" max="31" width="8.7109375" bestFit="1" customWidth="1"/>
    <col min="32" max="32" width="14.140625" bestFit="1" customWidth="1"/>
    <col min="33" max="33" width="8.7109375" bestFit="1" customWidth="1"/>
    <col min="34" max="34" width="14.28515625" bestFit="1" customWidth="1"/>
    <col min="35" max="35" width="13.85546875" bestFit="1" customWidth="1"/>
    <col min="36" max="36" width="17" bestFit="1" customWidth="1"/>
    <col min="37" max="37" width="12.5703125" bestFit="1" customWidth="1"/>
    <col min="38" max="38" width="12.7109375" bestFit="1" customWidth="1"/>
    <col min="39" max="39" width="10.5703125" bestFit="1" customWidth="1"/>
    <col min="40" max="40" width="19.28515625" bestFit="1" customWidth="1"/>
    <col min="41" max="41" width="19.140625" bestFit="1" customWidth="1"/>
    <col min="42" max="42" width="8" bestFit="1" customWidth="1"/>
    <col min="43" max="44" width="12.7109375" bestFit="1" customWidth="1"/>
    <col min="45" max="45" width="12.85546875" bestFit="1" customWidth="1"/>
    <col min="46" max="46" width="15.42578125" bestFit="1" customWidth="1"/>
    <col min="47" max="47" width="17.5703125" bestFit="1" customWidth="1"/>
    <col min="48" max="49" width="12.5703125" bestFit="1" customWidth="1"/>
  </cols>
  <sheetData>
    <row r="2" spans="1:3" ht="42.75" customHeight="1" x14ac:dyDescent="0.25">
      <c r="A2" s="5" t="s">
        <v>4</v>
      </c>
      <c r="B2" t="s">
        <v>33</v>
      </c>
    </row>
    <row r="4" spans="1:3" x14ac:dyDescent="0.25">
      <c r="A4" s="5" t="s">
        <v>49</v>
      </c>
      <c r="B4" s="5" t="s">
        <v>76</v>
      </c>
    </row>
    <row r="5" spans="1:3" x14ac:dyDescent="0.25">
      <c r="A5" s="5" t="s">
        <v>29</v>
      </c>
      <c r="B5" t="s">
        <v>51</v>
      </c>
      <c r="C5" t="s">
        <v>28</v>
      </c>
    </row>
    <row r="6" spans="1:3" x14ac:dyDescent="0.25">
      <c r="A6" s="45" t="s">
        <v>55</v>
      </c>
      <c r="B6" s="97">
        <v>200</v>
      </c>
      <c r="C6" s="97">
        <v>200</v>
      </c>
    </row>
    <row r="7" spans="1:3" x14ac:dyDescent="0.25">
      <c r="A7" s="91" t="s">
        <v>82</v>
      </c>
      <c r="B7" s="97">
        <v>200</v>
      </c>
      <c r="C7" s="97">
        <v>200</v>
      </c>
    </row>
    <row r="8" spans="1:3" x14ac:dyDescent="0.25">
      <c r="A8" s="45" t="s">
        <v>28</v>
      </c>
      <c r="B8" s="97">
        <v>200</v>
      </c>
      <c r="C8" s="97">
        <v>200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1B907-8B24-470A-8248-36554F5BB859}">
  <sheetPr codeName="Feuil11"/>
  <dimension ref="A2:C62"/>
  <sheetViews>
    <sheetView workbookViewId="0">
      <selection activeCell="F15" sqref="F15"/>
    </sheetView>
  </sheetViews>
  <sheetFormatPr baseColWidth="10" defaultRowHeight="15" x14ac:dyDescent="0.25"/>
  <cols>
    <col min="1" max="1" width="36" bestFit="1" customWidth="1"/>
    <col min="2" max="2" width="26.42578125" bestFit="1" customWidth="1"/>
    <col min="3" max="3" width="10.85546875" bestFit="1" customWidth="1"/>
    <col min="4" max="4" width="10" bestFit="1" customWidth="1"/>
    <col min="5" max="5" width="9.7109375" bestFit="1" customWidth="1"/>
    <col min="6" max="6" width="7.28515625" bestFit="1" customWidth="1"/>
    <col min="7" max="7" width="6.5703125" bestFit="1" customWidth="1"/>
    <col min="8" max="8" width="15.42578125" bestFit="1" customWidth="1"/>
    <col min="9" max="9" width="19.28515625" bestFit="1" customWidth="1"/>
    <col min="10" max="10" width="6.5703125" bestFit="1" customWidth="1"/>
    <col min="11" max="11" width="15" bestFit="1" customWidth="1"/>
    <col min="12" max="12" width="10.28515625" bestFit="1" customWidth="1"/>
    <col min="13" max="13" width="10.5703125" bestFit="1" customWidth="1"/>
    <col min="14" max="14" width="19.140625" bestFit="1" customWidth="1"/>
    <col min="15" max="15" width="8" bestFit="1" customWidth="1"/>
    <col min="16" max="16" width="6.5703125" bestFit="1" customWidth="1"/>
    <col min="17" max="17" width="10.5703125" bestFit="1" customWidth="1"/>
    <col min="18" max="18" width="14.140625" bestFit="1" customWidth="1"/>
    <col min="19" max="19" width="8.42578125" bestFit="1" customWidth="1"/>
    <col min="20" max="20" width="8.5703125" bestFit="1" customWidth="1"/>
    <col min="21" max="21" width="9.85546875" bestFit="1" customWidth="1"/>
    <col min="22" max="22" width="12.5703125" bestFit="1" customWidth="1"/>
    <col min="23" max="23" width="8" bestFit="1" customWidth="1"/>
    <col min="24" max="24" width="19.85546875" bestFit="1" customWidth="1"/>
    <col min="25" max="25" width="27.7109375" bestFit="1" customWidth="1"/>
    <col min="26" max="26" width="11.28515625" bestFit="1" customWidth="1"/>
    <col min="27" max="27" width="18.7109375" bestFit="1" customWidth="1"/>
    <col min="28" max="28" width="20.85546875" bestFit="1" customWidth="1"/>
    <col min="29" max="29" width="22.85546875" bestFit="1" customWidth="1"/>
    <col min="30" max="30" width="32.42578125" bestFit="1" customWidth="1"/>
    <col min="31" max="31" width="35.5703125" bestFit="1" customWidth="1"/>
    <col min="32" max="32" width="14.7109375" bestFit="1" customWidth="1"/>
    <col min="33" max="33" width="14.140625" bestFit="1" customWidth="1"/>
    <col min="34" max="34" width="6.28515625" bestFit="1" customWidth="1"/>
    <col min="35" max="35" width="12.5703125" bestFit="1" customWidth="1"/>
  </cols>
  <sheetData>
    <row r="2" spans="1:2" x14ac:dyDescent="0.25">
      <c r="A2" s="5" t="s">
        <v>29</v>
      </c>
      <c r="B2" t="s">
        <v>33</v>
      </c>
    </row>
    <row r="3" spans="1:2" x14ac:dyDescent="0.25">
      <c r="A3" s="5" t="s">
        <v>3</v>
      </c>
      <c r="B3" t="s">
        <v>38</v>
      </c>
    </row>
    <row r="4" spans="1:2" x14ac:dyDescent="0.25">
      <c r="A4" s="5" t="s">
        <v>0</v>
      </c>
      <c r="B4" s="109">
        <v>43466</v>
      </c>
    </row>
    <row r="5" spans="1:2" ht="33.75" customHeight="1" x14ac:dyDescent="0.25"/>
    <row r="6" spans="1:2" x14ac:dyDescent="0.25">
      <c r="A6" s="5" t="s">
        <v>81</v>
      </c>
      <c r="B6" t="s">
        <v>87</v>
      </c>
    </row>
    <row r="7" spans="1:2" x14ac:dyDescent="0.25">
      <c r="A7" s="45" t="s">
        <v>13</v>
      </c>
      <c r="B7" s="98">
        <v>200</v>
      </c>
    </row>
    <row r="8" spans="1:2" x14ac:dyDescent="0.25">
      <c r="A8" s="91" t="s">
        <v>82</v>
      </c>
      <c r="B8" s="98">
        <v>200</v>
      </c>
    </row>
    <row r="9" spans="1:2" x14ac:dyDescent="0.25">
      <c r="A9" s="99" t="s">
        <v>28</v>
      </c>
      <c r="B9" s="101">
        <v>200</v>
      </c>
    </row>
    <row r="62" spans="3:3" x14ac:dyDescent="0.25">
      <c r="C62" s="100"/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B40F3-E82E-4DA2-9990-5EFA1E4CADBD}">
  <sheetPr codeName="Feuil12"/>
  <dimension ref="A1:B6"/>
  <sheetViews>
    <sheetView workbookViewId="0"/>
  </sheetViews>
  <sheetFormatPr baseColWidth="10" defaultRowHeight="15" x14ac:dyDescent="0.25"/>
  <cols>
    <col min="1" max="1" width="32.28515625" bestFit="1" customWidth="1"/>
    <col min="2" max="2" width="26.42578125" bestFit="1" customWidth="1"/>
    <col min="3" max="3" width="8" bestFit="1" customWidth="1"/>
    <col min="4" max="4" width="10.42578125" bestFit="1" customWidth="1"/>
    <col min="5" max="6" width="12.5703125" bestFit="1" customWidth="1"/>
  </cols>
  <sheetData>
    <row r="1" spans="1:2" x14ac:dyDescent="0.25">
      <c r="A1" s="5" t="s">
        <v>3</v>
      </c>
      <c r="B1" t="s">
        <v>33</v>
      </c>
    </row>
    <row r="2" spans="1:2" x14ac:dyDescent="0.25">
      <c r="A2" s="5" t="s">
        <v>43</v>
      </c>
      <c r="B2" t="s">
        <v>42</v>
      </c>
    </row>
    <row r="4" spans="1:2" x14ac:dyDescent="0.25">
      <c r="A4" s="5" t="s">
        <v>81</v>
      </c>
      <c r="B4" t="s">
        <v>87</v>
      </c>
    </row>
    <row r="5" spans="1:2" x14ac:dyDescent="0.25">
      <c r="A5" s="45" t="s">
        <v>82</v>
      </c>
      <c r="B5" s="102">
        <v>200</v>
      </c>
    </row>
    <row r="6" spans="1:2" x14ac:dyDescent="0.25">
      <c r="A6" s="45" t="s">
        <v>28</v>
      </c>
      <c r="B6" s="102">
        <v>200</v>
      </c>
    </row>
  </sheetData>
  <pageMargins left="0.7" right="0.7" top="0.75" bottom="0.75" header="0.3" footer="0.3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18E0B-A40B-4B50-BF20-E6208FEF6136}">
  <sheetPr codeName="Feuil2"/>
  <dimension ref="D2:O40"/>
  <sheetViews>
    <sheetView workbookViewId="0"/>
  </sheetViews>
  <sheetFormatPr baseColWidth="10" defaultRowHeight="15" x14ac:dyDescent="0.25"/>
  <sheetData>
    <row r="2" spans="4:15" ht="23.25" x14ac:dyDescent="0.35">
      <c r="D2" s="110" t="s">
        <v>95</v>
      </c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</row>
    <row r="40" spans="4:15" ht="23.25" x14ac:dyDescent="0.35">
      <c r="D40" s="110" t="s">
        <v>96</v>
      </c>
      <c r="E40" s="110"/>
      <c r="F40" s="110"/>
      <c r="G40" s="110"/>
      <c r="H40" s="110"/>
      <c r="I40" s="110"/>
      <c r="J40" s="110"/>
      <c r="K40" s="110"/>
      <c r="L40" s="110"/>
      <c r="M40" s="110"/>
      <c r="N40" s="110"/>
      <c r="O40" s="110"/>
    </row>
  </sheetData>
  <mergeCells count="2">
    <mergeCell ref="D2:O2"/>
    <mergeCell ref="D40:O40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/>
  <dimension ref="A1:B20"/>
  <sheetViews>
    <sheetView workbookViewId="0">
      <selection activeCell="H19" sqref="H19"/>
    </sheetView>
  </sheetViews>
  <sheetFormatPr baseColWidth="10" defaultRowHeight="15" x14ac:dyDescent="0.25"/>
  <cols>
    <col min="1" max="1" width="23.5703125" customWidth="1"/>
    <col min="2" max="2" width="85.28515625" customWidth="1"/>
  </cols>
  <sheetData>
    <row r="1" spans="1:2" ht="19.5" x14ac:dyDescent="0.4">
      <c r="A1" s="6" t="str">
        <f>Titre_Classeur&amp;" - Fichier des paramètres"</f>
        <v>Comptabilité familiale - Fichier des paramètres</v>
      </c>
    </row>
    <row r="2" spans="1:2" ht="19.5" x14ac:dyDescent="0.4">
      <c r="A2" s="6"/>
    </row>
    <row r="3" spans="1:2" x14ac:dyDescent="0.25">
      <c r="A3" s="1" t="s">
        <v>34</v>
      </c>
      <c r="B3" s="11" t="s">
        <v>50</v>
      </c>
    </row>
    <row r="5" spans="1:2" x14ac:dyDescent="0.25">
      <c r="A5" s="12" t="s">
        <v>41</v>
      </c>
      <c r="B5" s="12"/>
    </row>
    <row r="6" spans="1:2" x14ac:dyDescent="0.25">
      <c r="A6" t="s">
        <v>2</v>
      </c>
      <c r="B6" s="11" t="s">
        <v>19</v>
      </c>
    </row>
    <row r="7" spans="1:2" x14ac:dyDescent="0.25">
      <c r="A7" t="s">
        <v>11</v>
      </c>
      <c r="B7" s="11" t="s">
        <v>48</v>
      </c>
    </row>
    <row r="8" spans="1:2" x14ac:dyDescent="0.25">
      <c r="A8" t="s">
        <v>29</v>
      </c>
      <c r="B8" s="11" t="s">
        <v>40</v>
      </c>
    </row>
    <row r="9" spans="1:2" x14ac:dyDescent="0.25">
      <c r="A9" t="s">
        <v>4</v>
      </c>
      <c r="B9" s="11" t="s">
        <v>23</v>
      </c>
    </row>
    <row r="10" spans="1:2" x14ac:dyDescent="0.25">
      <c r="A10" t="s">
        <v>43</v>
      </c>
      <c r="B10" s="11" t="s">
        <v>42</v>
      </c>
    </row>
    <row r="11" spans="1:2" x14ac:dyDescent="0.25">
      <c r="A11" s="9"/>
      <c r="B11" s="9"/>
    </row>
    <row r="13" spans="1:2" x14ac:dyDescent="0.25">
      <c r="A13" s="7" t="s">
        <v>22</v>
      </c>
    </row>
    <row r="14" spans="1:2" x14ac:dyDescent="0.25">
      <c r="A14" s="11" t="s">
        <v>37</v>
      </c>
    </row>
    <row r="15" spans="1:2" x14ac:dyDescent="0.25">
      <c r="A15" s="11" t="s">
        <v>23</v>
      </c>
    </row>
    <row r="16" spans="1:2" x14ac:dyDescent="0.25">
      <c r="A16" s="11" t="s">
        <v>26</v>
      </c>
    </row>
    <row r="17" spans="1:1" x14ac:dyDescent="0.25">
      <c r="A17" s="11" t="s">
        <v>24</v>
      </c>
    </row>
    <row r="18" spans="1:1" x14ac:dyDescent="0.25">
      <c r="A18" s="11" t="s">
        <v>97</v>
      </c>
    </row>
    <row r="19" spans="1:1" x14ac:dyDescent="0.25">
      <c r="A19" s="11" t="s">
        <v>27</v>
      </c>
    </row>
    <row r="20" spans="1:1" x14ac:dyDescent="0.25">
      <c r="A20" s="11" t="s">
        <v>25</v>
      </c>
    </row>
  </sheetData>
  <sheetProtection sheet="1" objects="1" scenarios="1"/>
  <sortState xmlns:xlrd2="http://schemas.microsoft.com/office/spreadsheetml/2017/richdata2" ref="A6:A11">
    <sortCondition ref="A8"/>
  </sortState>
  <dataValidations count="5">
    <dataValidation type="list" allowBlank="1" showInputMessage="1" showErrorMessage="1" errorTitle="Choisir dans la liste" error="Choisir dans la liste !" sqref="B6" xr:uid="{00000000-0002-0000-0900-000000000000}">
      <formula1>Liste_Rubriques</formula1>
    </dataValidation>
    <dataValidation type="list" allowBlank="1" showInputMessage="1" showErrorMessage="1" errorTitle="Choisir dans la liste" error="Choisir dans la liste !" sqref="B7" xr:uid="{00000000-0002-0000-0900-000001000000}">
      <formula1>Liste_Catégories</formula1>
    </dataValidation>
    <dataValidation type="list" allowBlank="1" showInputMessage="1" showErrorMessage="1" errorTitle="Choisir dans la liste" error="Choisir dans la liste !" sqref="B8" xr:uid="{00000000-0002-0000-0900-000002000000}">
      <formula1>Liste_Regroupements</formula1>
    </dataValidation>
    <dataValidation type="list" allowBlank="1" showInputMessage="1" showErrorMessage="1" errorTitle="Choisir dans la liste" error="Choisir dans la liste !" sqref="B9" xr:uid="{00000000-0002-0000-0900-000003000000}">
      <formula1>Liste_Modes</formula1>
    </dataValidation>
    <dataValidation type="list" allowBlank="1" showInputMessage="1" showErrorMessage="1" errorTitle="Choisir dans la liste" error="Choisir dans la liste !" sqref="B10" xr:uid="{00000000-0002-0000-0900-000004000000}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16</vt:i4>
      </vt:variant>
    </vt:vector>
  </HeadingPairs>
  <TitlesOfParts>
    <vt:vector size="28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Syntéses1</vt:lpstr>
      <vt:lpstr>SyntésesCompte</vt:lpstr>
      <vt:lpstr>Graph</vt:lpstr>
      <vt:lpstr>Paramètres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JcFerdinand</cp:lastModifiedBy>
  <dcterms:created xsi:type="dcterms:W3CDTF">2006-09-12T15:06:44Z</dcterms:created>
  <dcterms:modified xsi:type="dcterms:W3CDTF">2019-02-09T09:53:49Z</dcterms:modified>
</cp:coreProperties>
</file>