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75" windowWidth="15255" windowHeight="7935"/>
  </bookViews>
  <sheets>
    <sheet name="DEVIS" sheetId="1" r:id="rId1"/>
    <sheet name="DONNEES" sheetId="2" r:id="rId2"/>
    <sheet name="Feuil3" sheetId="3" r:id="rId3"/>
  </sheets>
  <definedNames>
    <definedName name="_xlnm._FilterDatabase" localSheetId="0" hidden="1">DEVIS!$L$10:$M$18</definedName>
    <definedName name="codepara">#REF!</definedName>
    <definedName name="geo">DEVIS!$H$36:$H$41</definedName>
    <definedName name="Montage">#REF!</definedName>
    <definedName name="PARA">#REF!</definedName>
    <definedName name="typemo">DEVIS!$C$36:$C$40</definedName>
    <definedName name="_xlnm.Print_Area" localSheetId="0">DEVIS!$A$1:$M$32</definedName>
  </definedNames>
  <calcPr calcId="124519"/>
</workbook>
</file>

<file path=xl/calcChain.xml><?xml version="1.0" encoding="utf-8"?>
<calcChain xmlns="http://schemas.openxmlformats.org/spreadsheetml/2006/main">
  <c r="J12" i="1"/>
  <c r="J13"/>
  <c r="J14"/>
  <c r="J15"/>
  <c r="J16"/>
  <c r="M16" s="1"/>
  <c r="J17"/>
  <c r="M17" s="1"/>
  <c r="J18"/>
  <c r="I12"/>
  <c r="I13"/>
  <c r="I14"/>
  <c r="I15"/>
  <c r="I16"/>
  <c r="I17"/>
  <c r="I18"/>
  <c r="H12"/>
  <c r="H13"/>
  <c r="H14"/>
  <c r="H15"/>
  <c r="H16"/>
  <c r="H17"/>
  <c r="H18"/>
  <c r="G15"/>
  <c r="G16"/>
  <c r="G17"/>
  <c r="G18"/>
  <c r="L16"/>
  <c r="L17"/>
  <c r="C11"/>
  <c r="F11"/>
  <c r="E11"/>
  <c r="D11"/>
  <c r="B11"/>
  <c r="A11"/>
  <c r="H11" s="1"/>
  <c r="G12"/>
  <c r="J41"/>
  <c r="A19" s="1"/>
  <c r="D19"/>
  <c r="M15"/>
  <c r="L18" l="1"/>
  <c r="G13"/>
  <c r="G14" s="1"/>
  <c r="I11"/>
  <c r="L11" s="1"/>
  <c r="L14"/>
  <c r="L15"/>
  <c r="M18"/>
  <c r="M14"/>
  <c r="L13"/>
  <c r="M13"/>
  <c r="J11" l="1"/>
  <c r="M11" s="1"/>
  <c r="L12"/>
  <c r="M12"/>
</calcChain>
</file>

<file path=xl/sharedStrings.xml><?xml version="1.0" encoding="utf-8"?>
<sst xmlns="http://schemas.openxmlformats.org/spreadsheetml/2006/main" count="64" uniqueCount="43">
  <si>
    <t>DEVIS PNEUMATIQUES</t>
  </si>
  <si>
    <t>CODE</t>
  </si>
  <si>
    <t>PRIX UNITAIRE PNEU</t>
  </si>
  <si>
    <t>Type de Montage</t>
  </si>
  <si>
    <t>Prix du Montage
Unitaire</t>
  </si>
  <si>
    <t>Tarif  2 Pneus</t>
  </si>
  <si>
    <t>Tarif 4 pneus</t>
  </si>
  <si>
    <t>Tarif  2 Pneus avec option géométrie</t>
  </si>
  <si>
    <t>Tarif  4 Pneus avec option géométrie</t>
  </si>
  <si>
    <t>Montage 2 alu</t>
  </si>
  <si>
    <t>MICHELIN</t>
  </si>
  <si>
    <t>Pas de réglage de para</t>
  </si>
  <si>
    <t>Montage 1 tole</t>
  </si>
  <si>
    <t>Contrôle géométrie</t>
  </si>
  <si>
    <t>Montage 1 alu</t>
  </si>
  <si>
    <t>Réglage géométrie 1</t>
  </si>
  <si>
    <t>Montage 2 tole</t>
  </si>
  <si>
    <t>Réglage géométrie 2</t>
  </si>
  <si>
    <t>Réglage gémoétrie 3</t>
  </si>
  <si>
    <t>Montage 4X4 et Util</t>
  </si>
  <si>
    <t>Réglage géométrie 4</t>
  </si>
  <si>
    <t>Indice de 
charge</t>
  </si>
  <si>
    <t>Indice
 de vitesse</t>
  </si>
  <si>
    <t>FALKEN</t>
  </si>
  <si>
    <t>W</t>
  </si>
  <si>
    <t>205/55R16</t>
  </si>
  <si>
    <t>Taille</t>
  </si>
  <si>
    <t>Marque</t>
  </si>
  <si>
    <t>V</t>
  </si>
  <si>
    <t>Indice V.</t>
  </si>
  <si>
    <t>Indic C.</t>
  </si>
  <si>
    <t>Prix</t>
  </si>
  <si>
    <t>Code article</t>
  </si>
  <si>
    <t>T</t>
  </si>
  <si>
    <t>H</t>
  </si>
  <si>
    <t>175/65R14</t>
  </si>
  <si>
    <t>Charge</t>
  </si>
  <si>
    <t>Vitesse</t>
  </si>
  <si>
    <t>195/65R15</t>
  </si>
  <si>
    <t>UNIROYAL</t>
  </si>
  <si>
    <t>195/65R16</t>
  </si>
  <si>
    <t>BRIDGESTONE</t>
  </si>
  <si>
    <t>Taille choisie</t>
  </si>
</sst>
</file>

<file path=xl/styles.xml><?xml version="1.0" encoding="utf-8"?>
<styleSheet xmlns="http://schemas.openxmlformats.org/spreadsheetml/2006/main">
  <numFmts count="1">
    <numFmt numFmtId="164" formatCode="#,##0.00\ [$€-40C]"/>
  </numFmts>
  <fonts count="7">
    <font>
      <sz val="11"/>
      <color theme="1"/>
      <name val="Calibri"/>
      <family val="2"/>
      <scheme val="minor"/>
    </font>
    <font>
      <sz val="24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Border="1"/>
    <xf numFmtId="0" fontId="4" fillId="0" borderId="12" xfId="0" applyFont="1" applyBorder="1"/>
    <xf numFmtId="0" fontId="3" fillId="0" borderId="14" xfId="0" applyFont="1" applyFill="1" applyBorder="1" applyAlignment="1">
      <alignment horizontal="center" vertical="center" wrapText="1"/>
    </xf>
    <xf numFmtId="0" fontId="2" fillId="0" borderId="14" xfId="0" applyFont="1" applyFill="1" applyBorder="1" applyAlignment="1">
      <alignment horizontal="center" vertical="center" wrapText="1"/>
    </xf>
    <xf numFmtId="164" fontId="5" fillId="0" borderId="14" xfId="0" applyNumberFormat="1" applyFont="1" applyFill="1" applyBorder="1" applyAlignment="1">
      <alignment horizontal="center" vertical="center" wrapText="1"/>
    </xf>
    <xf numFmtId="164" fontId="2" fillId="0" borderId="15" xfId="0" applyNumberFormat="1" applyFont="1" applyFill="1" applyBorder="1" applyAlignment="1">
      <alignment horizontal="center" vertical="center" wrapText="1"/>
    </xf>
    <xf numFmtId="164" fontId="2" fillId="0" borderId="16" xfId="0" applyNumberFormat="1" applyFont="1" applyFill="1" applyBorder="1" applyAlignment="1">
      <alignment horizontal="center" vertical="center" wrapText="1"/>
    </xf>
    <xf numFmtId="0" fontId="0" fillId="0" borderId="12" xfId="0" applyBorder="1"/>
    <xf numFmtId="0" fontId="3" fillId="0" borderId="18" xfId="0" applyFont="1" applyFill="1" applyBorder="1" applyAlignment="1">
      <alignment horizontal="center" vertical="center" wrapText="1"/>
    </xf>
    <xf numFmtId="0" fontId="2" fillId="0" borderId="18" xfId="0" applyFont="1" applyFill="1" applyBorder="1" applyAlignment="1">
      <alignment horizontal="center" vertical="center" wrapText="1"/>
    </xf>
    <xf numFmtId="164" fontId="5" fillId="0" borderId="18" xfId="0" applyNumberFormat="1" applyFont="1" applyFill="1" applyBorder="1" applyAlignment="1">
      <alignment horizontal="center" vertical="center" wrapText="1"/>
    </xf>
    <xf numFmtId="0" fontId="3" fillId="0" borderId="19" xfId="0" applyFont="1" applyFill="1" applyBorder="1" applyAlignment="1">
      <alignment horizontal="center" vertical="center" wrapText="1"/>
    </xf>
    <xf numFmtId="0" fontId="2" fillId="0" borderId="19" xfId="0" applyFont="1" applyFill="1" applyBorder="1" applyAlignment="1">
      <alignment horizontal="center" vertical="center" wrapText="1"/>
    </xf>
    <xf numFmtId="164" fontId="5" fillId="0" borderId="19" xfId="0" applyNumberFormat="1" applyFont="1" applyFill="1" applyBorder="1" applyAlignment="1">
      <alignment horizontal="center" vertical="center" wrapText="1"/>
    </xf>
    <xf numFmtId="164" fontId="2" fillId="0" borderId="20" xfId="0" applyNumberFormat="1" applyFont="1" applyFill="1" applyBorder="1" applyAlignment="1">
      <alignment horizontal="center" vertical="center" wrapText="1"/>
    </xf>
    <xf numFmtId="0" fontId="3" fillId="0" borderId="21" xfId="0" applyFont="1" applyFill="1" applyBorder="1" applyAlignment="1">
      <alignment horizontal="center" vertical="center" wrapText="1"/>
    </xf>
    <xf numFmtId="164" fontId="3" fillId="0" borderId="0" xfId="0" applyNumberFormat="1" applyFont="1" applyFill="1" applyBorder="1" applyAlignment="1">
      <alignment horizontal="center" vertical="center" wrapText="1"/>
    </xf>
    <xf numFmtId="164" fontId="2" fillId="0" borderId="0" xfId="0" applyNumberFormat="1" applyFont="1" applyFill="1" applyBorder="1" applyAlignment="1">
      <alignment horizontal="center" vertical="center" wrapText="1"/>
    </xf>
    <xf numFmtId="0" fontId="0" fillId="0" borderId="2" xfId="0" applyBorder="1"/>
    <xf numFmtId="0" fontId="3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164" fontId="5" fillId="0" borderId="0" xfId="0" applyNumberFormat="1" applyFont="1" applyFill="1" applyBorder="1" applyAlignment="1">
      <alignment horizontal="center" vertical="center" wrapText="1"/>
    </xf>
    <xf numFmtId="0" fontId="4" fillId="0" borderId="0" xfId="0" applyFont="1" applyBorder="1"/>
    <xf numFmtId="0" fontId="4" fillId="0" borderId="0" xfId="0" applyFont="1" applyFill="1" applyBorder="1"/>
    <xf numFmtId="0" fontId="4" fillId="0" borderId="9" xfId="0" applyFont="1" applyFill="1" applyBorder="1" applyAlignment="1">
      <alignment horizontal="center" vertical="center" wrapText="1"/>
    </xf>
    <xf numFmtId="0" fontId="4" fillId="0" borderId="10" xfId="0" applyFont="1" applyFill="1" applyBorder="1" applyAlignment="1">
      <alignment horizontal="center" vertical="center" wrapText="1"/>
    </xf>
    <xf numFmtId="2" fontId="4" fillId="0" borderId="11" xfId="0" applyNumberFormat="1" applyFont="1" applyFill="1" applyBorder="1" applyAlignment="1">
      <alignment horizontal="center" vertical="center" wrapText="1"/>
    </xf>
    <xf numFmtId="2" fontId="4" fillId="2" borderId="10" xfId="0" applyNumberFormat="1" applyFont="1" applyFill="1" applyBorder="1" applyAlignment="1">
      <alignment horizontal="center" vertical="center" wrapText="1"/>
    </xf>
    <xf numFmtId="164" fontId="2" fillId="2" borderId="15" xfId="0" applyNumberFormat="1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>
      <alignment horizontal="center" vertical="center" wrapText="1"/>
    </xf>
    <xf numFmtId="164" fontId="2" fillId="2" borderId="17" xfId="0" applyNumberFormat="1" applyFont="1" applyFill="1" applyBorder="1" applyAlignment="1">
      <alignment horizontal="center" vertical="center" wrapText="1"/>
    </xf>
    <xf numFmtId="0" fontId="4" fillId="0" borderId="13" xfId="0" applyFont="1" applyFill="1" applyBorder="1" applyAlignment="1">
      <alignment horizontal="center" vertical="center" wrapText="1"/>
    </xf>
    <xf numFmtId="164" fontId="5" fillId="0" borderId="17" xfId="0" applyNumberFormat="1" applyFont="1" applyFill="1" applyBorder="1" applyAlignment="1">
      <alignment horizontal="center" vertical="center" wrapText="1"/>
    </xf>
    <xf numFmtId="164" fontId="2" fillId="2" borderId="22" xfId="0" applyNumberFormat="1" applyFont="1" applyFill="1" applyBorder="1" applyAlignment="1">
      <alignment horizontal="center" vertical="center" wrapText="1"/>
    </xf>
    <xf numFmtId="164" fontId="5" fillId="0" borderId="23" xfId="0" applyNumberFormat="1" applyFont="1" applyFill="1" applyBorder="1" applyAlignment="1">
      <alignment horizontal="center" vertical="center" wrapText="1"/>
    </xf>
    <xf numFmtId="164" fontId="2" fillId="0" borderId="22" xfId="0" applyNumberFormat="1" applyFont="1" applyFill="1" applyBorder="1" applyAlignment="1">
      <alignment horizontal="center" vertical="center" wrapText="1"/>
    </xf>
    <xf numFmtId="0" fontId="4" fillId="0" borderId="24" xfId="0" applyFont="1" applyFill="1" applyBorder="1" applyAlignment="1">
      <alignment horizontal="center" vertical="center" wrapText="1"/>
    </xf>
    <xf numFmtId="164" fontId="2" fillId="0" borderId="2" xfId="0" applyNumberFormat="1" applyFont="1" applyFill="1" applyBorder="1" applyAlignment="1">
      <alignment vertical="center" wrapText="1"/>
    </xf>
    <xf numFmtId="0" fontId="0" fillId="0" borderId="0" xfId="0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2" fillId="0" borderId="25" xfId="0" applyFont="1" applyFill="1" applyBorder="1" applyAlignment="1">
      <alignment horizontal="center" vertical="center" wrapText="1"/>
    </xf>
    <xf numFmtId="0" fontId="2" fillId="0" borderId="26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left"/>
    </xf>
    <xf numFmtId="164" fontId="2" fillId="0" borderId="25" xfId="0" applyNumberFormat="1" applyFont="1" applyFill="1" applyBorder="1" applyAlignment="1">
      <alignment horizontal="center" vertical="center" wrapText="1"/>
    </xf>
    <xf numFmtId="164" fontId="2" fillId="0" borderId="26" xfId="0" applyNumberFormat="1" applyFont="1" applyFill="1" applyBorder="1" applyAlignment="1">
      <alignment horizontal="center" vertical="center" wrapText="1"/>
    </xf>
    <xf numFmtId="0" fontId="6" fillId="3" borderId="0" xfId="0" applyFont="1" applyFill="1"/>
    <xf numFmtId="0" fontId="6" fillId="3" borderId="0" xfId="0" applyFont="1" applyFill="1" applyAlignment="1">
      <alignment horizontal="center" vertical="center"/>
    </xf>
  </cellXfs>
  <cellStyles count="1">
    <cellStyle name="Normal" xfId="0" builtinId="0"/>
  </cellStyles>
  <dxfs count="2">
    <dxf>
      <font>
        <color theme="0" tint="-0.14996795556505021"/>
      </font>
    </dxf>
    <dxf>
      <font>
        <color theme="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M41"/>
  <sheetViews>
    <sheetView tabSelected="1" zoomScale="55" zoomScaleNormal="55" workbookViewId="0">
      <selection activeCell="N13" sqref="N13"/>
    </sheetView>
  </sheetViews>
  <sheetFormatPr baseColWidth="10" defaultRowHeight="15"/>
  <cols>
    <col min="1" max="1" width="8.7109375" customWidth="1"/>
    <col min="2" max="2" width="17.85546875" customWidth="1"/>
    <col min="3" max="3" width="19.5703125" bestFit="1" customWidth="1"/>
    <col min="4" max="4" width="8.42578125" bestFit="1" customWidth="1"/>
    <col min="5" max="5" width="10" bestFit="1" customWidth="1"/>
    <col min="6" max="7" width="12.7109375" customWidth="1"/>
    <col min="8" max="8" width="12.7109375" style="1" customWidth="1"/>
    <col min="9" max="9" width="12.7109375" customWidth="1"/>
    <col min="10" max="10" width="12.7109375" style="1" customWidth="1"/>
    <col min="11" max="13" width="12.7109375" customWidth="1"/>
  </cols>
  <sheetData>
    <row r="1" spans="1:13">
      <c r="A1" s="39"/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</row>
    <row r="2" spans="1:13">
      <c r="A2" s="39"/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</row>
    <row r="3" spans="1:13" ht="15.75" thickBot="1">
      <c r="A3" s="39"/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</row>
    <row r="4" spans="1:13">
      <c r="A4" s="40" t="s">
        <v>0</v>
      </c>
      <c r="B4" s="41"/>
      <c r="C4" s="41"/>
      <c r="D4" s="41"/>
      <c r="E4" s="41"/>
      <c r="F4" s="41"/>
      <c r="G4" s="41"/>
      <c r="H4" s="41"/>
      <c r="I4" s="41"/>
      <c r="J4" s="41"/>
      <c r="K4" s="41"/>
      <c r="L4" s="41"/>
      <c r="M4" s="42"/>
    </row>
    <row r="5" spans="1:13">
      <c r="A5" s="43"/>
      <c r="B5" s="44"/>
      <c r="C5" s="44"/>
      <c r="D5" s="44"/>
      <c r="E5" s="44"/>
      <c r="F5" s="44"/>
      <c r="G5" s="44"/>
      <c r="H5" s="44"/>
      <c r="I5" s="44"/>
      <c r="J5" s="44"/>
      <c r="K5" s="44"/>
      <c r="L5" s="44"/>
      <c r="M5" s="45"/>
    </row>
    <row r="6" spans="1:13" ht="15.75" thickBot="1">
      <c r="A6" s="46"/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8"/>
    </row>
    <row r="7" spans="1:13">
      <c r="C7" s="54" t="s">
        <v>42</v>
      </c>
      <c r="D7" s="54" t="s">
        <v>36</v>
      </c>
      <c r="E7" s="54" t="s">
        <v>37</v>
      </c>
    </row>
    <row r="8" spans="1:13">
      <c r="A8" s="51"/>
      <c r="B8" s="51"/>
      <c r="C8" s="54" t="s">
        <v>25</v>
      </c>
      <c r="D8" s="55">
        <v>91</v>
      </c>
      <c r="E8" s="55" t="s">
        <v>28</v>
      </c>
    </row>
    <row r="9" spans="1:13" ht="15.75" thickBot="1"/>
    <row r="10" spans="1:13" ht="59.25" customHeight="1">
      <c r="A10" s="25" t="s">
        <v>1</v>
      </c>
      <c r="B10" s="37" t="s">
        <v>27</v>
      </c>
      <c r="C10" s="25" t="s">
        <v>26</v>
      </c>
      <c r="D10" s="25" t="s">
        <v>21</v>
      </c>
      <c r="E10" s="25" t="s">
        <v>22</v>
      </c>
      <c r="F10" s="25" t="s">
        <v>2</v>
      </c>
      <c r="G10" s="32" t="s">
        <v>3</v>
      </c>
      <c r="H10" s="26" t="s">
        <v>4</v>
      </c>
      <c r="I10" s="28" t="s">
        <v>5</v>
      </c>
      <c r="J10" s="27" t="s">
        <v>6</v>
      </c>
      <c r="K10" s="2"/>
      <c r="L10" s="30" t="s">
        <v>7</v>
      </c>
      <c r="M10" s="27" t="s">
        <v>8</v>
      </c>
    </row>
    <row r="11" spans="1:13" ht="35.1" customHeight="1">
      <c r="A11" s="3">
        <f>VLOOKUP($C$8,DONNEES!$A$1:$F$6,6,0)</f>
        <v>150000</v>
      </c>
      <c r="B11" s="3" t="str">
        <f>VLOOKUP($C$8,DONNEES!$A$1:$F$6,5,0)</f>
        <v>MICHELIN</v>
      </c>
      <c r="C11" s="3" t="str">
        <f>VLOOKUP($C$8,DONNEES!$A$1:$F$6,1,0)</f>
        <v>205/55R16</v>
      </c>
      <c r="D11" s="3">
        <f>VLOOKUP($C$8,DONNEES!$A$1:$F$6,2,0)</f>
        <v>91</v>
      </c>
      <c r="E11" s="3" t="str">
        <f>VLOOKUP($C$8,DONNEES!$A$1:$F$6,3,0)</f>
        <v>V</v>
      </c>
      <c r="F11" s="3">
        <f>VLOOKUP($C$8,DONNEES!A1:G16,7,0)</f>
        <v>75.95</v>
      </c>
      <c r="G11" s="33" t="s">
        <v>19</v>
      </c>
      <c r="H11" s="6">
        <f>IF(A11="","",VLOOKUP($G$11,C36:F40,4,0))</f>
        <v>23.5</v>
      </c>
      <c r="I11" s="29">
        <f t="shared" ref="I11:I18" si="0">IF(A11="","",(F11+H11)*2)</f>
        <v>198.9</v>
      </c>
      <c r="J11" s="7">
        <f t="shared" ref="J11:J18" si="1">IF(A11="","",(F11+H11)*4)</f>
        <v>397.8</v>
      </c>
      <c r="K11" s="8"/>
      <c r="L11" s="31">
        <f t="shared" ref="L11:M18" si="2">IF($B$19="Pas de réglage de para","",I11+$D$19)</f>
        <v>285.8</v>
      </c>
      <c r="M11" s="7">
        <f t="shared" si="2"/>
        <v>484.70000000000005</v>
      </c>
    </row>
    <row r="12" spans="1:13" ht="35.1" customHeight="1">
      <c r="A12" s="3"/>
      <c r="B12" s="3"/>
      <c r="C12" s="3"/>
      <c r="D12" s="3"/>
      <c r="E12" s="3"/>
      <c r="F12" s="3"/>
      <c r="G12" s="33" t="str">
        <f>IF(A12="","",G11)</f>
        <v/>
      </c>
      <c r="H12" s="6" t="str">
        <f t="shared" ref="H12:H18" si="3">IF(A12="","",VLOOKUP($G$11,C37:F41,4,0))</f>
        <v/>
      </c>
      <c r="I12" s="29" t="str">
        <f t="shared" si="0"/>
        <v/>
      </c>
      <c r="J12" s="7" t="str">
        <f t="shared" si="1"/>
        <v/>
      </c>
      <c r="K12" s="8"/>
      <c r="L12" s="31" t="e">
        <f t="shared" si="2"/>
        <v>#VALUE!</v>
      </c>
      <c r="M12" s="7" t="e">
        <f t="shared" si="2"/>
        <v>#VALUE!</v>
      </c>
    </row>
    <row r="13" spans="1:13" ht="35.1" customHeight="1">
      <c r="A13" s="3"/>
      <c r="B13" s="3"/>
      <c r="C13" s="4"/>
      <c r="D13" s="4"/>
      <c r="E13" s="4"/>
      <c r="F13" s="5"/>
      <c r="G13" s="33" t="str">
        <f t="shared" ref="G13:G18" si="4">IF(A13="","",G12)</f>
        <v/>
      </c>
      <c r="H13" s="6" t="str">
        <f t="shared" si="3"/>
        <v/>
      </c>
      <c r="I13" s="29" t="str">
        <f t="shared" si="0"/>
        <v/>
      </c>
      <c r="J13" s="7" t="str">
        <f t="shared" si="1"/>
        <v/>
      </c>
      <c r="K13" s="8"/>
      <c r="L13" s="31" t="e">
        <f t="shared" si="2"/>
        <v>#VALUE!</v>
      </c>
      <c r="M13" s="7" t="e">
        <f t="shared" si="2"/>
        <v>#VALUE!</v>
      </c>
    </row>
    <row r="14" spans="1:13" ht="35.1" customHeight="1">
      <c r="A14" s="9"/>
      <c r="B14" s="9"/>
      <c r="C14" s="10"/>
      <c r="D14" s="10"/>
      <c r="E14" s="10"/>
      <c r="F14" s="11"/>
      <c r="G14" s="33" t="str">
        <f t="shared" si="4"/>
        <v/>
      </c>
      <c r="H14" s="6" t="str">
        <f t="shared" si="3"/>
        <v/>
      </c>
      <c r="I14" s="29" t="str">
        <f t="shared" si="0"/>
        <v/>
      </c>
      <c r="J14" s="7" t="str">
        <f t="shared" si="1"/>
        <v/>
      </c>
      <c r="K14" s="8"/>
      <c r="L14" s="31" t="e">
        <f t="shared" si="2"/>
        <v>#VALUE!</v>
      </c>
      <c r="M14" s="7" t="e">
        <f t="shared" si="2"/>
        <v>#VALUE!</v>
      </c>
    </row>
    <row r="15" spans="1:13" ht="35.1" customHeight="1">
      <c r="A15" s="9"/>
      <c r="B15" s="9"/>
      <c r="C15" s="10"/>
      <c r="D15" s="10"/>
      <c r="E15" s="10"/>
      <c r="F15" s="11"/>
      <c r="G15" s="33" t="str">
        <f t="shared" si="4"/>
        <v/>
      </c>
      <c r="H15" s="6" t="str">
        <f t="shared" si="3"/>
        <v/>
      </c>
      <c r="I15" s="29" t="str">
        <f t="shared" si="0"/>
        <v/>
      </c>
      <c r="J15" s="7" t="str">
        <f t="shared" si="1"/>
        <v/>
      </c>
      <c r="K15" s="8"/>
      <c r="L15" s="31" t="e">
        <f t="shared" si="2"/>
        <v>#VALUE!</v>
      </c>
      <c r="M15" s="7" t="e">
        <f t="shared" si="2"/>
        <v>#VALUE!</v>
      </c>
    </row>
    <row r="16" spans="1:13" ht="35.1" customHeight="1">
      <c r="A16" s="9"/>
      <c r="B16" s="9"/>
      <c r="C16" s="10"/>
      <c r="D16" s="10"/>
      <c r="E16" s="10"/>
      <c r="F16" s="11"/>
      <c r="G16" s="33" t="str">
        <f t="shared" si="4"/>
        <v/>
      </c>
      <c r="H16" s="6" t="str">
        <f t="shared" si="3"/>
        <v/>
      </c>
      <c r="I16" s="29" t="str">
        <f t="shared" si="0"/>
        <v/>
      </c>
      <c r="J16" s="7" t="str">
        <f t="shared" si="1"/>
        <v/>
      </c>
      <c r="K16" s="8"/>
      <c r="L16" s="31" t="e">
        <f t="shared" si="2"/>
        <v>#VALUE!</v>
      </c>
      <c r="M16" s="7" t="e">
        <f t="shared" si="2"/>
        <v>#VALUE!</v>
      </c>
    </row>
    <row r="17" spans="1:13" ht="35.1" customHeight="1">
      <c r="A17" s="9"/>
      <c r="B17" s="9"/>
      <c r="C17" s="10"/>
      <c r="D17" s="10"/>
      <c r="E17" s="10"/>
      <c r="F17" s="11"/>
      <c r="G17" s="33" t="str">
        <f t="shared" si="4"/>
        <v/>
      </c>
      <c r="H17" s="6" t="str">
        <f t="shared" si="3"/>
        <v/>
      </c>
      <c r="I17" s="29" t="str">
        <f t="shared" si="0"/>
        <v/>
      </c>
      <c r="J17" s="7" t="str">
        <f t="shared" si="1"/>
        <v/>
      </c>
      <c r="K17" s="8"/>
      <c r="L17" s="31" t="e">
        <f t="shared" si="2"/>
        <v>#VALUE!</v>
      </c>
      <c r="M17" s="7" t="e">
        <f t="shared" si="2"/>
        <v>#VALUE!</v>
      </c>
    </row>
    <row r="18" spans="1:13" ht="35.1" customHeight="1" thickBot="1">
      <c r="A18" s="12"/>
      <c r="B18" s="12"/>
      <c r="C18" s="13"/>
      <c r="D18" s="13"/>
      <c r="E18" s="13"/>
      <c r="F18" s="14"/>
      <c r="G18" s="35" t="str">
        <f t="shared" si="4"/>
        <v/>
      </c>
      <c r="H18" s="36" t="str">
        <f t="shared" si="3"/>
        <v/>
      </c>
      <c r="I18" s="34" t="str">
        <f t="shared" si="0"/>
        <v/>
      </c>
      <c r="J18" s="15" t="str">
        <f t="shared" si="1"/>
        <v/>
      </c>
      <c r="K18" s="8"/>
      <c r="L18" s="31" t="e">
        <f t="shared" si="2"/>
        <v>#VALUE!</v>
      </c>
      <c r="M18" s="7" t="e">
        <f t="shared" si="2"/>
        <v>#VALUE!</v>
      </c>
    </row>
    <row r="19" spans="1:13" ht="35.1" customHeight="1" thickBot="1">
      <c r="A19" s="16">
        <f>VLOOKUP(B19,H36:J41,3,0)</f>
        <v>99125</v>
      </c>
      <c r="B19" s="49" t="s">
        <v>17</v>
      </c>
      <c r="C19" s="50"/>
      <c r="D19" s="52">
        <f>VLOOKUP(B19,H36:I41,2,0)</f>
        <v>86.9</v>
      </c>
      <c r="E19" s="53"/>
      <c r="F19" s="38"/>
      <c r="G19" s="22"/>
      <c r="H19" s="17"/>
      <c r="I19" s="18"/>
      <c r="J19" s="17"/>
      <c r="K19" s="1"/>
      <c r="L19" s="1"/>
      <c r="M19" s="19"/>
    </row>
    <row r="20" spans="1:13" ht="15.75">
      <c r="A20" s="20"/>
      <c r="B20" s="20"/>
      <c r="C20" s="21"/>
      <c r="D20" s="21"/>
      <c r="E20" s="21"/>
      <c r="F20" s="18"/>
      <c r="G20" s="22"/>
      <c r="H20" s="17"/>
      <c r="I20" s="18"/>
      <c r="J20" s="17"/>
    </row>
    <row r="21" spans="1:13" ht="15.75">
      <c r="A21" s="20"/>
      <c r="B21" s="20"/>
      <c r="C21" s="21"/>
      <c r="D21" s="21"/>
      <c r="E21" s="21"/>
      <c r="F21" s="22"/>
      <c r="G21" s="22"/>
      <c r="H21" s="17"/>
      <c r="I21" s="18"/>
      <c r="J21" s="17"/>
    </row>
    <row r="22" spans="1:13" ht="15.75">
      <c r="A22" s="21"/>
      <c r="B22" s="21"/>
      <c r="C22" s="21"/>
      <c r="D22" s="21"/>
      <c r="E22" s="21"/>
      <c r="F22" s="18"/>
      <c r="G22" s="18"/>
      <c r="H22" s="18"/>
      <c r="I22" s="18"/>
      <c r="J22" s="17"/>
    </row>
    <row r="36" spans="3:10">
      <c r="C36" t="s">
        <v>12</v>
      </c>
      <c r="F36">
        <v>12</v>
      </c>
      <c r="H36" s="23" t="s">
        <v>13</v>
      </c>
      <c r="I36">
        <v>35</v>
      </c>
      <c r="J36">
        <v>99133</v>
      </c>
    </row>
    <row r="37" spans="3:10">
      <c r="C37" t="s">
        <v>14</v>
      </c>
      <c r="F37">
        <v>14</v>
      </c>
      <c r="H37" s="23" t="s">
        <v>15</v>
      </c>
      <c r="I37">
        <v>66.900000000000006</v>
      </c>
      <c r="J37">
        <v>99123</v>
      </c>
    </row>
    <row r="38" spans="3:10">
      <c r="C38" t="s">
        <v>16</v>
      </c>
      <c r="F38">
        <v>17.5</v>
      </c>
      <c r="H38" s="23" t="s">
        <v>17</v>
      </c>
      <c r="I38">
        <v>86.9</v>
      </c>
      <c r="J38">
        <v>99125</v>
      </c>
    </row>
    <row r="39" spans="3:10">
      <c r="C39" t="s">
        <v>9</v>
      </c>
      <c r="F39">
        <v>18.5</v>
      </c>
      <c r="H39" s="24" t="s">
        <v>18</v>
      </c>
      <c r="I39">
        <v>95.9</v>
      </c>
      <c r="J39">
        <v>99124</v>
      </c>
    </row>
    <row r="40" spans="3:10">
      <c r="C40" t="s">
        <v>19</v>
      </c>
      <c r="F40">
        <v>23.5</v>
      </c>
      <c r="H40" s="24" t="s">
        <v>20</v>
      </c>
      <c r="I40">
        <v>105.9</v>
      </c>
      <c r="J40">
        <v>99131</v>
      </c>
    </row>
    <row r="41" spans="3:10">
      <c r="H41" s="24" t="s">
        <v>11</v>
      </c>
      <c r="I41">
        <v>0</v>
      </c>
      <c r="J41" t="str">
        <f>""</f>
        <v/>
      </c>
    </row>
  </sheetData>
  <mergeCells count="5">
    <mergeCell ref="A1:M3"/>
    <mergeCell ref="A4:M6"/>
    <mergeCell ref="B19:C19"/>
    <mergeCell ref="A8:B8"/>
    <mergeCell ref="D19:E19"/>
  </mergeCells>
  <conditionalFormatting sqref="M11:M18 L14:M18">
    <cfRule type="containsErrors" dxfId="1" priority="3">
      <formula>ISERROR(L11)</formula>
    </cfRule>
  </conditionalFormatting>
  <conditionalFormatting sqref="L10:L18">
    <cfRule type="containsErrors" dxfId="0" priority="2">
      <formula>ISERROR(L10)</formula>
    </cfRule>
  </conditionalFormatting>
  <dataValidations count="5">
    <dataValidation type="list" allowBlank="1" showInputMessage="1" showErrorMessage="1" sqref="A19">
      <formula1>codepara</formula1>
    </dataValidation>
    <dataValidation type="list" allowBlank="1" showInputMessage="1" showErrorMessage="1" sqref="C20:E20">
      <formula1>PARA</formula1>
    </dataValidation>
    <dataValidation type="list" allowBlank="1" showInputMessage="1" showErrorMessage="1" sqref="G12:G18">
      <formula1>Montage</formula1>
    </dataValidation>
    <dataValidation type="list" allowBlank="1" showInputMessage="1" showErrorMessage="1" sqref="G11">
      <formula1>typemo</formula1>
    </dataValidation>
    <dataValidation type="list" allowBlank="1" showInputMessage="1" showErrorMessage="1" sqref="B19">
      <formula1>geo</formula1>
    </dataValidation>
  </dataValidations>
  <pageMargins left="0.23622047244094491" right="0.23622047244094491" top="0.74803149606299213" bottom="0.74803149606299213" header="0.31496062992125984" footer="0.31496062992125984"/>
  <pageSetup paperSize="9" scale="71" orientation="portrait" r:id="rId1"/>
  <ignoredErrors>
    <ignoredError sqref="M14" evalError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:G10"/>
  <sheetViews>
    <sheetView workbookViewId="0">
      <selection activeCell="H12" sqref="H12"/>
    </sheetView>
  </sheetViews>
  <sheetFormatPr baseColWidth="10" defaultRowHeight="15"/>
  <cols>
    <col min="5" max="5" width="13.28515625" bestFit="1" customWidth="1"/>
  </cols>
  <sheetData>
    <row r="1" spans="1:7">
      <c r="A1" t="s">
        <v>26</v>
      </c>
      <c r="B1" t="s">
        <v>30</v>
      </c>
      <c r="C1" t="s">
        <v>29</v>
      </c>
      <c r="E1" t="s">
        <v>27</v>
      </c>
      <c r="F1" t="s">
        <v>32</v>
      </c>
      <c r="G1" t="s">
        <v>31</v>
      </c>
    </row>
    <row r="2" spans="1:7">
      <c r="A2" t="s">
        <v>25</v>
      </c>
      <c r="B2">
        <v>91</v>
      </c>
      <c r="C2" t="s">
        <v>28</v>
      </c>
      <c r="E2" t="s">
        <v>10</v>
      </c>
      <c r="F2">
        <v>150000</v>
      </c>
      <c r="G2">
        <v>75.95</v>
      </c>
    </row>
    <row r="3" spans="1:7">
      <c r="A3" t="s">
        <v>25</v>
      </c>
      <c r="B3">
        <v>94</v>
      </c>
      <c r="C3" t="s">
        <v>24</v>
      </c>
      <c r="E3" t="s">
        <v>23</v>
      </c>
      <c r="F3">
        <v>150001</v>
      </c>
      <c r="G3">
        <v>76.95</v>
      </c>
    </row>
    <row r="4" spans="1:7">
      <c r="A4" t="s">
        <v>35</v>
      </c>
      <c r="B4">
        <v>82</v>
      </c>
      <c r="C4" t="s">
        <v>33</v>
      </c>
      <c r="E4" t="s">
        <v>10</v>
      </c>
      <c r="F4">
        <v>150002</v>
      </c>
      <c r="G4">
        <v>56.95</v>
      </c>
    </row>
    <row r="5" spans="1:7">
      <c r="A5" t="s">
        <v>35</v>
      </c>
      <c r="B5">
        <v>82</v>
      </c>
      <c r="C5" t="s">
        <v>34</v>
      </c>
      <c r="E5" t="s">
        <v>23</v>
      </c>
      <c r="F5">
        <v>150124</v>
      </c>
      <c r="G5">
        <v>45.35</v>
      </c>
    </row>
    <row r="6" spans="1:7">
      <c r="A6" t="s">
        <v>38</v>
      </c>
      <c r="B6">
        <v>91</v>
      </c>
      <c r="C6" t="s">
        <v>34</v>
      </c>
      <c r="E6" t="s">
        <v>39</v>
      </c>
      <c r="F6">
        <v>154214</v>
      </c>
      <c r="G6">
        <v>36.950000000000003</v>
      </c>
    </row>
    <row r="7" spans="1:7">
      <c r="A7" t="s">
        <v>38</v>
      </c>
      <c r="B7">
        <v>91</v>
      </c>
      <c r="C7" t="s">
        <v>28</v>
      </c>
      <c r="E7" t="s">
        <v>10</v>
      </c>
      <c r="F7">
        <v>125477</v>
      </c>
      <c r="G7">
        <v>29.95</v>
      </c>
    </row>
    <row r="8" spans="1:7">
      <c r="A8" t="s">
        <v>38</v>
      </c>
      <c r="B8">
        <v>91</v>
      </c>
      <c r="C8" t="s">
        <v>34</v>
      </c>
      <c r="E8" t="s">
        <v>10</v>
      </c>
      <c r="F8">
        <v>124577</v>
      </c>
      <c r="G8">
        <v>38.950000000000003</v>
      </c>
    </row>
    <row r="9" spans="1:7">
      <c r="A9" t="s">
        <v>38</v>
      </c>
      <c r="B9">
        <v>91</v>
      </c>
      <c r="C9" t="s">
        <v>28</v>
      </c>
      <c r="E9" t="s">
        <v>39</v>
      </c>
      <c r="F9">
        <v>142547</v>
      </c>
      <c r="G9">
        <v>98.95</v>
      </c>
    </row>
    <row r="10" spans="1:7">
      <c r="A10" t="s">
        <v>40</v>
      </c>
      <c r="B10">
        <v>92</v>
      </c>
      <c r="C10" t="s">
        <v>28</v>
      </c>
      <c r="E10" t="s">
        <v>41</v>
      </c>
      <c r="F10">
        <v>124777</v>
      </c>
      <c r="G10">
        <v>36.950000000000003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DEVIS</vt:lpstr>
      <vt:lpstr>DONNEES</vt:lpstr>
      <vt:lpstr>Feuil3</vt:lpstr>
      <vt:lpstr>geo</vt:lpstr>
      <vt:lpstr>typemo</vt:lpstr>
      <vt:lpstr>DEVIS!Zone_d_impression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SECTEUR</dc:creator>
  <cp:lastModifiedBy>SECTEUR</cp:lastModifiedBy>
  <cp:lastPrinted>2015-08-24T10:55:16Z</cp:lastPrinted>
  <dcterms:created xsi:type="dcterms:W3CDTF">2015-08-23T16:29:24Z</dcterms:created>
  <dcterms:modified xsi:type="dcterms:W3CDTF">2015-09-01T12:38:17Z</dcterms:modified>
</cp:coreProperties>
</file>