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Y:\COMMUN\Gestion de Stock\"/>
    </mc:Choice>
  </mc:AlternateContent>
  <xr:revisionPtr revIDLastSave="0" documentId="13_ncr:1_{97013C31-D28A-499F-9937-DE06A9684E68}" xr6:coauthVersionLast="40" xr6:coauthVersionMax="41" xr10:uidLastSave="{00000000-0000-0000-0000-000000000000}"/>
  <bookViews>
    <workbookView xWindow="-120" yWindow="-120" windowWidth="29040" windowHeight="15840" activeTab="2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Stock" sheetId="19" r:id="rId5"/>
    <sheet name="Techniciens" sheetId="13" r:id="rId6"/>
    <sheet name="Fournisseurs" sheetId="12" r:id="rId7"/>
    <sheet name="Catégories" sheetId="11" r:id="rId8"/>
    <sheet name="Statistiques" sheetId="18" r:id="rId9"/>
    <sheet name="Paramètres" sheetId="17" r:id="rId10"/>
  </sheets>
  <definedNames>
    <definedName name="_xlnm._FilterDatabase" localSheetId="7" hidden="1">Catégories!$A$3:$C$10</definedName>
    <definedName name="_xlnm._FilterDatabase" localSheetId="2" hidden="1">Entrées!$A$3:$H$14</definedName>
    <definedName name="_xlnm._FilterDatabase" localSheetId="6" hidden="1">Fournisseurs!$A$3:$D$11</definedName>
    <definedName name="_xlnm._FilterDatabase" localSheetId="1" hidden="1">Inventaire!$A$3:$J$15</definedName>
    <definedName name="_xlnm._FilterDatabase" localSheetId="3" hidden="1">Sorties!$B$3:$G$7</definedName>
    <definedName name="_xlnm._FilterDatabase" localSheetId="5" hidden="1">Techniciens!$A$3:$C$15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Catégories!$A$3:$C$11</definedName>
    <definedName name="Cellule_Travail">Paramètres!$B$4</definedName>
    <definedName name="Entrées">Entrées!$A$3:$H$14</definedName>
    <definedName name="Fournisseurs">Fournisseurs!$A$3:$D$12</definedName>
    <definedName name="Inventaire">Inventaire!$B$3:$J$15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Inventaire!$A$3:$J$15</definedName>
    <definedName name="Raison_Sociale">Paramètres!$B$1</definedName>
    <definedName name="Sorties">Sorties!$A$3:$G$7</definedName>
    <definedName name="Techniciens">Techniciens!$A$3:$C$16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  <definedName name="_xlnm.Print_Area" localSheetId="1">Inventaire!$A$1:$J$19</definedName>
  </definedNames>
  <calcPr calcId="181029"/>
  <pivotCaches>
    <pivotCache cacheId="442" r:id="rId11"/>
    <pivotCache cacheId="450" r:id="rId12"/>
    <pivotCache cacheId="453" r:id="rId13"/>
  </pivotCaches>
</workbook>
</file>

<file path=xl/calcChain.xml><?xml version="1.0" encoding="utf-8"?>
<calcChain xmlns="http://schemas.openxmlformats.org/spreadsheetml/2006/main">
  <c r="D13" i="19" l="1"/>
  <c r="D11" i="19"/>
  <c r="D9" i="19"/>
  <c r="D7" i="19"/>
  <c r="D6" i="19"/>
  <c r="D5" i="19"/>
  <c r="D4" i="19"/>
  <c r="C1" i="19"/>
  <c r="B4" i="17"/>
  <c r="D10" i="19" l="1"/>
  <c r="D12" i="19"/>
  <c r="D8" i="19"/>
  <c r="D1" i="19" s="1"/>
  <c r="J1" i="19"/>
  <c r="I1" i="19"/>
  <c r="J4" i="10"/>
  <c r="I4" i="10"/>
  <c r="J6" i="10"/>
  <c r="I6" i="10"/>
  <c r="J7" i="10"/>
  <c r="I7" i="10"/>
  <c r="J14" i="10"/>
  <c r="I14" i="10"/>
  <c r="J10" i="10"/>
  <c r="I10" i="10"/>
  <c r="J9" i="10"/>
  <c r="I9" i="10"/>
  <c r="J8" i="10"/>
  <c r="I8" i="10"/>
  <c r="J12" i="10"/>
  <c r="I12" i="10"/>
  <c r="J13" i="10"/>
  <c r="I13" i="10"/>
  <c r="J5" i="10"/>
  <c r="I5" i="10"/>
  <c r="J11" i="10"/>
  <c r="I11" i="10"/>
  <c r="D7" i="10" l="1"/>
  <c r="D10" i="10"/>
  <c r="D4" i="10"/>
  <c r="D12" i="10"/>
  <c r="D14" i="10"/>
  <c r="D8" i="10"/>
  <c r="D9" i="10"/>
  <c r="D6" i="10"/>
  <c r="B6" i="11" s="1"/>
  <c r="B7" i="11"/>
  <c r="D13" i="10"/>
  <c r="D5" i="10"/>
  <c r="D11" i="10"/>
  <c r="B13" i="13"/>
  <c r="B4" i="13"/>
  <c r="B11" i="12"/>
  <c r="B10" i="12"/>
  <c r="B9" i="12"/>
  <c r="B8" i="12"/>
  <c r="B7" i="12"/>
  <c r="B6" i="12"/>
  <c r="B5" i="12"/>
  <c r="B4" i="12"/>
  <c r="B5" i="13"/>
  <c r="B6" i="13"/>
  <c r="B7" i="13"/>
  <c r="B8" i="13"/>
  <c r="B9" i="13"/>
  <c r="B10" i="13"/>
  <c r="B11" i="13"/>
  <c r="B12" i="13"/>
  <c r="B15" i="13"/>
  <c r="B14" i="13"/>
  <c r="B9" i="11" l="1"/>
  <c r="B4" i="11"/>
  <c r="B10" i="11"/>
  <c r="B8" i="11"/>
  <c r="B5" i="11"/>
  <c r="C10" i="12"/>
  <c r="C5" i="12"/>
  <c r="C7" i="12"/>
  <c r="C9" i="12"/>
  <c r="C11" i="12"/>
  <c r="C4" i="12"/>
  <c r="C6" i="12"/>
  <c r="C8" i="12"/>
  <c r="C11" i="17" l="1"/>
  <c r="C12" i="17"/>
  <c r="C10" i="17"/>
  <c r="C9" i="17" l="1"/>
  <c r="C4" i="16" l="1"/>
  <c r="C3" i="16"/>
  <c r="C1" i="12" l="1"/>
  <c r="C1" i="10" l="1"/>
  <c r="D1" i="15"/>
  <c r="E1" i="14"/>
  <c r="I1" i="10" l="1"/>
  <c r="B1" i="12"/>
  <c r="J1" i="10"/>
  <c r="B1" i="13"/>
  <c r="D1" i="10" l="1"/>
  <c r="B1" i="11" l="1"/>
</calcChain>
</file>

<file path=xl/sharedStrings.xml><?xml version="1.0" encoding="utf-8"?>
<sst xmlns="http://schemas.openxmlformats.org/spreadsheetml/2006/main" count="263" uniqueCount="111">
  <si>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</si>
  <si>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</si>
  <si>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</si>
  <si>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</si>
  <si>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</si>
  <si>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</si>
  <si>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</si>
  <si>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</si>
  <si>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</si>
  <si>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</si>
  <si>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</si>
  <si>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</si>
  <si>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</si>
  <si>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</si>
  <si>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</si>
  <si>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</si>
  <si>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</si>
  <si>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</si>
  <si>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</si>
  <si>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Fichier des sorties de stock</t>
  </si>
  <si>
    <t>Chiffre d'affaire HT</t>
  </si>
  <si>
    <t>Catégorie</t>
  </si>
  <si>
    <t>Raison sociale</t>
  </si>
  <si>
    <t>Titre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</si>
  <si>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</si>
  <si>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</si>
  <si>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</si>
  <si>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</si>
  <si>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</si>
  <si>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</si>
  <si>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</si>
  <si>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Afficher feuilles ?</t>
  </si>
  <si>
    <t>Afficher entêtes ?</t>
  </si>
  <si>
    <t>Nombre de sorties</t>
  </si>
  <si>
    <t>Nombre d'entrées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</si>
  <si>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</si>
  <si>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</si>
  <si>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</si>
  <si>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</si>
  <si>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</si>
  <si>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</si>
  <si>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</si>
  <si>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</si>
  <si>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Sorties par technicien (quantités)</t>
  </si>
  <si>
    <t>essai</t>
  </si>
  <si>
    <t>Fichier des techniciens</t>
  </si>
  <si>
    <t>Fichier des fournisseurs</t>
  </si>
  <si>
    <t>Fichier des catégories</t>
  </si>
  <si>
    <t>Descriptif</t>
  </si>
  <si>
    <t>Stockage</t>
  </si>
  <si>
    <t>Gaelle</t>
  </si>
  <si>
    <t>Flavien</t>
  </si>
  <si>
    <t>séverine</t>
  </si>
  <si>
    <t>Charline</t>
  </si>
  <si>
    <t>Gaëtan</t>
  </si>
  <si>
    <t>Clémence</t>
  </si>
  <si>
    <t>Céline</t>
  </si>
  <si>
    <t>Joffrey</t>
  </si>
  <si>
    <t>Adrien</t>
  </si>
  <si>
    <t>Régis</t>
  </si>
  <si>
    <t>joffrey</t>
  </si>
  <si>
    <t>.</t>
  </si>
  <si>
    <t>2019</t>
  </si>
  <si>
    <t>mars</t>
  </si>
  <si>
    <t>GMS</t>
  </si>
  <si>
    <t>METRO</t>
  </si>
  <si>
    <t>CLIENT BIO</t>
  </si>
  <si>
    <t>COOP U</t>
  </si>
  <si>
    <t>CARREFOUR</t>
  </si>
  <si>
    <t>TEST</t>
  </si>
  <si>
    <t>avr</t>
  </si>
  <si>
    <t>TTTT</t>
  </si>
  <si>
    <t>(vide)</t>
  </si>
  <si>
    <t>Réf  Article</t>
  </si>
  <si>
    <t>Réf Article</t>
  </si>
  <si>
    <t>A SUPP COLONNE</t>
  </si>
  <si>
    <t>Commande Moyenne</t>
  </si>
  <si>
    <t>Opérateur</t>
  </si>
  <si>
    <t>oui</t>
  </si>
  <si>
    <t>DLUO</t>
  </si>
  <si>
    <t>Num lot</t>
  </si>
  <si>
    <t>Ref C</t>
  </si>
  <si>
    <t>005     bio  12x6</t>
  </si>
  <si>
    <t>8764R              32X4</t>
  </si>
  <si>
    <t xml:space="preserve">65412      Fort </t>
  </si>
  <si>
    <t>712           VXD</t>
  </si>
  <si>
    <t>090        DET</t>
  </si>
  <si>
    <t>8764 TEST</t>
  </si>
  <si>
    <t>61024 Gout</t>
  </si>
  <si>
    <t xml:space="preserve">601      métro     </t>
  </si>
  <si>
    <t>005   bio    8x2</t>
  </si>
  <si>
    <t>555      bio               8x8</t>
  </si>
  <si>
    <t>601                  2x2</t>
  </si>
  <si>
    <t>29/06/2019</t>
  </si>
  <si>
    <t>26/05/2019</t>
  </si>
  <si>
    <t>20/06/2019</t>
  </si>
  <si>
    <t>22/06/2019</t>
  </si>
  <si>
    <t>15/04/2019</t>
  </si>
  <si>
    <t>20/05/2019</t>
  </si>
  <si>
    <t>763C 12 15</t>
  </si>
  <si>
    <t>763C 18 17</t>
  </si>
  <si>
    <t>907 06 17</t>
  </si>
  <si>
    <t>901 06 17</t>
  </si>
  <si>
    <t>704 12 18</t>
  </si>
  <si>
    <t>205 12 18</t>
  </si>
  <si>
    <t>005   bio    12x6</t>
  </si>
  <si>
    <t>03/07/2019</t>
  </si>
  <si>
    <t>908 15 17</t>
  </si>
  <si>
    <t>077 15 19</t>
  </si>
  <si>
    <t>23/06/2019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</si>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</sst>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99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6" fillId="3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>
      <alignment vertical="top"/>
    </xf>
    <xf numFmtId="0" fontId="13" fillId="0" borderId="0" xfId="0" applyFont="1" applyAlignment="1" applyProtection="1">
      <alignment horizontal="center"/>
      <protection locked="0"/>
    </xf>
    <xf numFmtId="0" fontId="7" fillId="5" borderId="0" xfId="0" applyFont="1" applyFill="1" applyAlignment="1">
      <alignment horizontal="left" vertical="top" wrapText="1"/>
    </xf>
    <xf numFmtId="1" fontId="7" fillId="5" borderId="0" xfId="0" applyNumberFormat="1" applyFont="1" applyFill="1" applyAlignment="1">
      <alignment horizontal="center" vertical="top" wrapText="1"/>
    </xf>
    <xf numFmtId="0" fontId="7" fillId="5" borderId="0" xfId="0" applyFont="1" applyFill="1" applyAlignment="1">
      <alignment horizontal="center" vertical="top" wrapText="1"/>
    </xf>
    <xf numFmtId="0" fontId="0" fillId="5" borderId="0" xfId="0" applyFill="1" applyAlignment="1">
      <alignment horizontal="left" vertical="center"/>
    </xf>
    <xf numFmtId="1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" fontId="10" fillId="3" borderId="0" xfId="0" applyNumberFormat="1" applyFont="1" applyFill="1" applyAlignment="1">
      <alignment horizontal="center" vertical="center"/>
    </xf>
    <xf numFmtId="168" fontId="9" fillId="2" borderId="0" xfId="1" applyNumberFormat="1" applyFont="1" applyFill="1" applyAlignment="1">
      <alignment horizontal="right" vertical="center"/>
    </xf>
    <xf numFmtId="168" fontId="3" fillId="2" borderId="0" xfId="1" applyNumberFormat="1" applyFont="1" applyFill="1" applyAlignment="1">
      <alignment horizontal="right" vertical="center"/>
    </xf>
    <xf numFmtId="168" fontId="7" fillId="5" borderId="0" xfId="1" applyNumberFormat="1" applyFont="1" applyFill="1" applyAlignment="1">
      <alignment horizontal="center" vertical="top" wrapText="1"/>
    </xf>
    <xf numFmtId="168" fontId="0" fillId="0" borderId="0" xfId="1" applyNumberFormat="1" applyFont="1" applyAlignment="1">
      <alignment horizontal="right" vertical="center"/>
    </xf>
    <xf numFmtId="168" fontId="0" fillId="5" borderId="0" xfId="1" applyNumberFormat="1" applyFont="1" applyFill="1" applyAlignment="1">
      <alignment horizontal="right" vertical="center"/>
    </xf>
    <xf numFmtId="0" fontId="1" fillId="5" borderId="0" xfId="0" applyFont="1" applyFill="1"/>
    <xf numFmtId="0" fontId="1" fillId="0" borderId="0" xfId="0" applyFont="1"/>
    <xf numFmtId="0" fontId="1" fillId="0" borderId="0" xfId="0" applyFont="1" applyAlignment="1">
      <alignment horizontal="left"/>
    </xf>
    <xf numFmtId="0" fontId="1" fillId="5" borderId="0" xfId="0" applyFont="1" applyFill="1" applyAlignment="1">
      <alignment horizontal="left"/>
    </xf>
    <xf numFmtId="0" fontId="1" fillId="3" borderId="0" xfId="0" applyFont="1" applyFill="1"/>
    <xf numFmtId="0" fontId="12" fillId="5" borderId="0" xfId="0" applyFont="1" applyFill="1"/>
    <xf numFmtId="167" fontId="14" fillId="0" borderId="0" xfId="2" applyNumberFormat="1" applyFont="1" applyProtection="1">
      <protection locked="0"/>
    </xf>
    <xf numFmtId="0" fontId="15" fillId="5" borderId="0" xfId="3" applyFill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Alignment="1" applyProtection="1">
      <alignment horizontal="center" vertical="top" wrapText="1"/>
    </xf>
    <xf numFmtId="0" fontId="11" fillId="5" borderId="0" xfId="0" applyFont="1" applyFill="1" applyAlignment="1">
      <alignment horizontal="left" vertical="center"/>
    </xf>
    <xf numFmtId="168" fontId="11" fillId="5" borderId="0" xfId="1" applyNumberFormat="1" applyFont="1" applyFill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Alignment="1">
      <alignment horizontal="left" vertical="top"/>
    </xf>
    <xf numFmtId="166" fontId="0" fillId="5" borderId="0" xfId="2" applyNumberFormat="1" applyFont="1" applyFill="1" applyAlignment="1">
      <alignment horizontal="left" vertical="top"/>
    </xf>
    <xf numFmtId="0" fontId="16" fillId="5" borderId="0" xfId="0" applyFont="1" applyFill="1"/>
    <xf numFmtId="0" fontId="16" fillId="0" borderId="0" xfId="0" applyFont="1" applyProtection="1">
      <protection locked="0"/>
    </xf>
    <xf numFmtId="0" fontId="16" fillId="0" borderId="0" xfId="0" applyFont="1"/>
    <xf numFmtId="0" fontId="17" fillId="0" borderId="0" xfId="0" applyFont="1" applyAlignment="1" applyProtection="1">
      <alignment vertical="top"/>
      <protection locked="0"/>
    </xf>
    <xf numFmtId="0" fontId="0" fillId="0" borderId="0" xfId="0" applyAlignment="1">
      <alignment horizontal="left"/>
    </xf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" fontId="0" fillId="6" borderId="0" xfId="0" applyNumberForma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0" fillId="0" borderId="0" xfId="0" applyNumberFormat="1"/>
    <xf numFmtId="0" fontId="0" fillId="5" borderId="0" xfId="0" applyFill="1" applyAlignment="1" applyProtection="1">
      <alignment horizontal="center" vertical="center"/>
      <protection locked="0"/>
    </xf>
    <xf numFmtId="49" fontId="0" fillId="0" borderId="0" xfId="1" applyNumberFormat="1" applyFont="1" applyAlignment="1">
      <alignment horizontal="right" vertical="center"/>
    </xf>
    <xf numFmtId="49" fontId="0" fillId="0" borderId="0" xfId="0" applyNumberFormat="1" applyAlignment="1">
      <alignment horizontal="center" vertical="center"/>
    </xf>
    <xf numFmtId="49" fontId="0" fillId="5" borderId="0" xfId="0" applyNumberFormat="1" applyFill="1" applyAlignment="1">
      <alignment horizontal="center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9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676274</xdr:colOff>
      <xdr:row>1</xdr:row>
      <xdr:rowOff>276225</xdr:rowOff>
    </xdr:from>
    <xdr:to>
      <xdr:col>42</xdr:col>
      <xdr:colOff>342899</xdr:colOff>
      <xdr:row>2</xdr:row>
      <xdr:rowOff>381000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3575624" y="67627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3</xdr:col>
      <xdr:colOff>628649</xdr:colOff>
      <xdr:row>4</xdr:row>
      <xdr:rowOff>1971675</xdr:rowOff>
    </xdr:from>
    <xdr:to>
      <xdr:col>5</xdr:col>
      <xdr:colOff>295274</xdr:colOff>
      <xdr:row>4</xdr:row>
      <xdr:rowOff>2476500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333999" y="3571875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638174</xdr:colOff>
      <xdr:row>4</xdr:row>
      <xdr:rowOff>1304925</xdr:rowOff>
    </xdr:from>
    <xdr:to>
      <xdr:col>5</xdr:col>
      <xdr:colOff>304799</xdr:colOff>
      <xdr:row>4</xdr:row>
      <xdr:rowOff>1809750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43524" y="29051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42</xdr:col>
      <xdr:colOff>495299</xdr:colOff>
      <xdr:row>0</xdr:row>
      <xdr:rowOff>95250</xdr:rowOff>
    </xdr:from>
    <xdr:to>
      <xdr:col>44</xdr:col>
      <xdr:colOff>161924</xdr:colOff>
      <xdr:row>1</xdr:row>
      <xdr:rowOff>200025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4918649" y="952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40</xdr:col>
      <xdr:colOff>695324</xdr:colOff>
      <xdr:row>0</xdr:row>
      <xdr:rowOff>47625</xdr:rowOff>
    </xdr:from>
    <xdr:to>
      <xdr:col>42</xdr:col>
      <xdr:colOff>361949</xdr:colOff>
      <xdr:row>1</xdr:row>
      <xdr:rowOff>152400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33594674" y="4762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3</xdr:col>
      <xdr:colOff>638174</xdr:colOff>
      <xdr:row>4</xdr:row>
      <xdr:rowOff>657225</xdr:rowOff>
    </xdr:from>
    <xdr:to>
      <xdr:col>5</xdr:col>
      <xdr:colOff>304799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534352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28</xdr:col>
      <xdr:colOff>156483</xdr:colOff>
      <xdr:row>2</xdr:row>
      <xdr:rowOff>304800</xdr:rowOff>
    </xdr:from>
    <xdr:to>
      <xdr:col>28</xdr:col>
      <xdr:colOff>605858</xdr:colOff>
      <xdr:row>4</xdr:row>
      <xdr:rowOff>98798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24102333" y="11620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28</xdr:col>
      <xdr:colOff>171450</xdr:colOff>
      <xdr:row>5</xdr:row>
      <xdr:rowOff>152400</xdr:rowOff>
    </xdr:from>
    <xdr:to>
      <xdr:col>28</xdr:col>
      <xdr:colOff>619125</xdr:colOff>
      <xdr:row>8</xdr:row>
      <xdr:rowOff>32123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24117300" y="1857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763419</xdr:colOff>
      <xdr:row>1</xdr:row>
      <xdr:rowOff>57150</xdr:rowOff>
    </xdr:from>
    <xdr:to>
      <xdr:col>0</xdr:col>
      <xdr:colOff>1211094</xdr:colOff>
      <xdr:row>1</xdr:row>
      <xdr:rowOff>508373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7634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1398005</xdr:colOff>
      <xdr:row>1</xdr:row>
      <xdr:rowOff>48904</xdr:rowOff>
    </xdr:from>
    <xdr:to>
      <xdr:col>0</xdr:col>
      <xdr:colOff>1844573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13980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147804</xdr:colOff>
      <xdr:row>1</xdr:row>
      <xdr:rowOff>52271</xdr:rowOff>
    </xdr:from>
    <xdr:to>
      <xdr:col>2</xdr:col>
      <xdr:colOff>598606</xdr:colOff>
      <xdr:row>1</xdr:row>
      <xdr:rowOff>510722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0718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28</xdr:col>
      <xdr:colOff>423183</xdr:colOff>
      <xdr:row>1</xdr:row>
      <xdr:rowOff>114300</xdr:rowOff>
    </xdr:from>
    <xdr:to>
      <xdr:col>29</xdr:col>
      <xdr:colOff>110558</xdr:colOff>
      <xdr:row>1</xdr:row>
      <xdr:rowOff>565523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29055333" y="38100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27</xdr:col>
      <xdr:colOff>561975</xdr:colOff>
      <xdr:row>1</xdr:row>
      <xdr:rowOff>95250</xdr:rowOff>
    </xdr:from>
    <xdr:to>
      <xdr:col>28</xdr:col>
      <xdr:colOff>247650</xdr:colOff>
      <xdr:row>1</xdr:row>
      <xdr:rowOff>546473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28432125" y="3619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239544</xdr:colOff>
      <xdr:row>1</xdr:row>
      <xdr:rowOff>66675</xdr:rowOff>
    </xdr:from>
    <xdr:to>
      <xdr:col>1</xdr:col>
      <xdr:colOff>687219</xdr:colOff>
      <xdr:row>1</xdr:row>
      <xdr:rowOff>517898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0015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74030</xdr:colOff>
      <xdr:row>1</xdr:row>
      <xdr:rowOff>67954</xdr:rowOff>
    </xdr:from>
    <xdr:to>
      <xdr:col>2</xdr:col>
      <xdr:colOff>520598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779005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852654</xdr:colOff>
      <xdr:row>1</xdr:row>
      <xdr:rowOff>61796</xdr:rowOff>
    </xdr:from>
    <xdr:to>
      <xdr:col>2</xdr:col>
      <xdr:colOff>1303456</xdr:colOff>
      <xdr:row>1</xdr:row>
      <xdr:rowOff>520247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557629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24</xdr:col>
      <xdr:colOff>146958</xdr:colOff>
      <xdr:row>0</xdr:row>
      <xdr:rowOff>257175</xdr:rowOff>
    </xdr:from>
    <xdr:to>
      <xdr:col>24</xdr:col>
      <xdr:colOff>596333</xdr:colOff>
      <xdr:row>1</xdr:row>
      <xdr:rowOff>441698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7074133" y="2571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23</xdr:col>
      <xdr:colOff>228600</xdr:colOff>
      <xdr:row>1</xdr:row>
      <xdr:rowOff>19050</xdr:rowOff>
    </xdr:from>
    <xdr:to>
      <xdr:col>23</xdr:col>
      <xdr:colOff>676275</xdr:colOff>
      <xdr:row>1</xdr:row>
      <xdr:rowOff>470273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6393775" y="2857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668169</xdr:colOff>
      <xdr:row>1</xdr:row>
      <xdr:rowOff>66675</xdr:rowOff>
    </xdr:from>
    <xdr:to>
      <xdr:col>1</xdr:col>
      <xdr:colOff>315744</xdr:colOff>
      <xdr:row>1</xdr:row>
      <xdr:rowOff>517898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668169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464555</xdr:colOff>
      <xdr:row>1</xdr:row>
      <xdr:rowOff>67954</xdr:rowOff>
    </xdr:from>
    <xdr:to>
      <xdr:col>1</xdr:col>
      <xdr:colOff>911123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264655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1052679</xdr:colOff>
      <xdr:row>1</xdr:row>
      <xdr:rowOff>71321</xdr:rowOff>
    </xdr:from>
    <xdr:to>
      <xdr:col>1</xdr:col>
      <xdr:colOff>1503481</xdr:colOff>
      <xdr:row>1</xdr:row>
      <xdr:rowOff>529772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18527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 Apicella" refreshedDate="43558.697706018516" createdVersion="4" refreshedVersion="6" minRefreshableVersion="3" recordCount="12" xr:uid="{00000000-000A-0000-FFFF-FFFF05000000}">
  <cacheSource type="worksheet">
    <worksheetSource name="Pièces"/>
  </cacheSource>
  <cacheFields count="10">
    <cacheField name="Réf Article" numFmtId="0">
      <sharedItems containsBlank="1"/>
    </cacheField>
    <cacheField name="Catégorie" numFmtId="0">
      <sharedItems containsBlank="1" count="14">
        <s v="METRO"/>
        <s v="CLIENT BIO"/>
        <s v="COOP U"/>
        <s v="CARREFOUR"/>
        <s v="GMS"/>
        <m/>
        <s v="32x4" u="1"/>
        <s v="Accessoires" u="1"/>
        <s v="Consommables" u="1"/>
        <s v="Assemblage" u="1"/>
        <s v="Environnement électrique" u="1"/>
        <s v="Imprimantes" u="1"/>
        <s v="8x2" u="1"/>
        <s v="12x6" u="1"/>
      </sharedItems>
    </cacheField>
    <cacheField name="Stock initial" numFmtId="1">
      <sharedItems containsString="0" containsBlank="1" containsNumber="1" containsInteger="1" minValue="90" maxValue="500"/>
    </cacheField>
    <cacheField name="Stock actuel" numFmtId="1">
      <sharedItems containsString="0" containsBlank="1" containsNumber="1" containsInteger="1" minValue="100" maxValue="2673"/>
    </cacheField>
    <cacheField name="Commande Moyenne" numFmtId="0">
      <sharedItems containsMixedTypes="1" containsNumber="1" containsInteger="1" minValue="70" maxValue="300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2423"/>
    </cacheField>
    <cacheField name="Sorties" numFmtId="0">
      <sharedItems containsMixedTypes="1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 Apicella" refreshedDate="43558.697706134262" createdVersion="4" refreshedVersion="6" minRefreshableVersion="3" recordCount="11" xr:uid="{00000000-000A-0000-FFFF-FFFF0D000000}">
  <cacheSource type="worksheet">
    <worksheetSource name="Entrées"/>
  </cacheSource>
  <cacheFields count="9">
    <cacheField name="Date" numFmtId="0">
      <sharedItems containsNonDate="0" containsDate="1" containsString="0" containsBlank="1" minDate="2019-03-27T00:00:00" maxDate="2019-04-04T00:00:00" count="3">
        <d v="2019-04-03T00:00:00"/>
        <d v="2019-03-27T00:00:00"/>
        <m/>
      </sharedItems>
      <fieldGroup par="8" base="0">
        <rangePr groupBy="months" startDate="2019-03-27T00:00:00" endDate="2019-04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4/2019"/>
        </groupItems>
      </fieldGroup>
    </cacheField>
    <cacheField name="Référence commande" numFmtId="0">
      <sharedItems containsBlank="1" containsMixedTypes="1" containsNumber="1" containsInteger="1" minValue="502156" maxValue="5202546"/>
    </cacheField>
    <cacheField name="Réf  Article" numFmtId="0">
      <sharedItems containsBlank="1"/>
    </cacheField>
    <cacheField name="Fournisseur" numFmtId="0">
      <sharedItems containsString="0" containsBlank="1" containsNumber="1" containsInteger="1" minValue="0" maxValue="0" count="2">
        <m/>
        <n v="0"/>
      </sharedItems>
    </cacheField>
    <cacheField name="Quantité" numFmtId="1">
      <sharedItems containsString="0" containsBlank="1" containsNumber="1" containsInteger="1" minValue="16" maxValue="900"/>
    </cacheField>
    <cacheField name="DLUO" numFmtId="0">
      <sharedItems containsBlank="1"/>
    </cacheField>
    <cacheField name="Num lot" numFmtId="168">
      <sharedItems containsBlank="1"/>
    </cacheField>
    <cacheField name="Observations" numFmtId="0">
      <sharedItems containsBlank="1"/>
    </cacheField>
    <cacheField name="Années" numFmtId="0" databaseField="0">
      <fieldGroup base="0">
        <rangePr groupBy="years" startDate="2019-03-27T00:00:00" endDate="2019-04-04T00:00:00"/>
        <groupItems count="3">
          <s v="&lt;27/03/2019"/>
          <s v="2019"/>
          <s v="&gt;04/04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 Apicella" refreshedDate="43558.697706134262" createdVersion="4" refreshedVersion="6" minRefreshableVersion="3" recordCount="4" xr:uid="{00000000-000A-0000-FFFF-FFFF11000000}">
  <cacheSource type="worksheet">
    <worksheetSource name="Sorties"/>
  </cacheSource>
  <cacheFields count="8">
    <cacheField name="Date" numFmtId="0">
      <sharedItems containsNonDate="0" containsDate="1" containsString="0" containsBlank="1" minDate="2019-04-03T00:00:00" maxDate="2019-04-04T00:00:00" count="2">
        <d v="2019-04-03T00:00:00"/>
        <m/>
      </sharedItems>
      <fieldGroup par="7" base="0">
        <rangePr groupBy="months" startDate="2019-04-03T00:00:00" endDate="2019-04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4/2019"/>
        </groupItems>
      </fieldGroup>
    </cacheField>
    <cacheField name="Réf Article" numFmtId="0">
      <sharedItems containsBlank="1"/>
    </cacheField>
    <cacheField name="Opérateur" numFmtId="0">
      <sharedItems containsBlank="1"/>
    </cacheField>
    <cacheField name="Quantité" numFmtId="1">
      <sharedItems containsString="0" containsBlank="1" containsNumber="1" containsInteger="1" minValue="10" maxValue="100"/>
    </cacheField>
    <cacheField name="DLUO" numFmtId="49">
      <sharedItems containsBlank="1"/>
    </cacheField>
    <cacheField name="Num lot" numFmtId="1">
      <sharedItems containsBlank="1"/>
    </cacheField>
    <cacheField name="Observations" numFmtId="0">
      <sharedItems containsBlank="1"/>
    </cacheField>
    <cacheField name="Années" numFmtId="0" databaseField="0">
      <fieldGroup base="0">
        <rangePr groupBy="years" startDate="2019-04-03T00:00:00" endDate="2019-04-04T00:00:00"/>
        <groupItems count="3">
          <s v="&lt;03/04/2019"/>
          <s v="2019"/>
          <s v="&gt;04/04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s v="8764R              32X4"/>
    <x v="0"/>
    <n v="100"/>
    <n v="100"/>
    <n v="80"/>
    <m/>
    <m/>
    <m/>
    <n v="0"/>
    <n v="0"/>
  </r>
  <r>
    <s v="005     bio  12x6"/>
    <x v="1"/>
    <n v="250"/>
    <n v="2673"/>
    <n v="200"/>
    <m/>
    <m/>
    <m/>
    <n v="2423"/>
    <n v="0"/>
  </r>
  <r>
    <s v="65412      Fort "/>
    <x v="2"/>
    <n v="400"/>
    <n v="422"/>
    <n v="300"/>
    <m/>
    <m/>
    <m/>
    <n v="22"/>
    <n v="0"/>
  </r>
  <r>
    <s v="712           VXD"/>
    <x v="3"/>
    <n v="500"/>
    <n v="596"/>
    <n v="300"/>
    <m/>
    <m/>
    <m/>
    <n v="112"/>
    <n v="16"/>
  </r>
  <r>
    <s v="090        DET"/>
    <x v="4"/>
    <n v="90"/>
    <n v="180"/>
    <n v="70"/>
    <m/>
    <m/>
    <m/>
    <n v="90"/>
    <n v="0"/>
  </r>
  <r>
    <s v="8764 TEST"/>
    <x v="4"/>
    <n v="150"/>
    <n v="150"/>
    <n v="90"/>
    <m/>
    <m/>
    <m/>
    <n v="0"/>
    <n v="0"/>
  </r>
  <r>
    <s v="61024 Gout"/>
    <x v="4"/>
    <n v="100"/>
    <n v="100"/>
    <n v="90"/>
    <m/>
    <m/>
    <m/>
    <n v="0"/>
    <n v="0"/>
  </r>
  <r>
    <s v="601      métro     "/>
    <x v="0"/>
    <n v="320"/>
    <n v="320"/>
    <n v="250"/>
    <m/>
    <m/>
    <m/>
    <n v="0"/>
    <n v="0"/>
  </r>
  <r>
    <s v="005   bio    8x2"/>
    <x v="1"/>
    <n v="200"/>
    <n v="600"/>
    <n v="150"/>
    <m/>
    <m/>
    <m/>
    <n v="500"/>
    <n v="100"/>
  </r>
  <r>
    <s v="555      bio               8x8"/>
    <x v="1"/>
    <n v="200"/>
    <n v="200"/>
    <n v="99"/>
    <m/>
    <m/>
    <m/>
    <n v="0"/>
    <n v="0"/>
  </r>
  <r>
    <s v="601                  2x2"/>
    <x v="4"/>
    <n v="150"/>
    <n v="150"/>
    <n v="100"/>
    <m/>
    <m/>
    <m/>
    <n v="0"/>
    <n v="0"/>
  </r>
  <r>
    <m/>
    <x v="5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n v="5202546"/>
    <s v="005   bio    8x2"/>
    <x v="0"/>
    <n v="500"/>
    <s v="03/07/2019"/>
    <s v="077 15 19"/>
    <m/>
  </r>
  <r>
    <x v="0"/>
    <n v="502156"/>
    <s v="005     bio  12x6"/>
    <x v="0"/>
    <n v="900"/>
    <s v="03/07/2019"/>
    <s v="908 15 17"/>
    <m/>
  </r>
  <r>
    <x v="0"/>
    <s v="Ref C"/>
    <s v="65412      Fort "/>
    <x v="0"/>
    <n v="22"/>
    <s v="29/06/2019"/>
    <s v="763C 12 15"/>
    <m/>
  </r>
  <r>
    <x v="0"/>
    <s v="."/>
    <s v="712           VXD"/>
    <x v="0"/>
    <n v="16"/>
    <s v="26/05/2019"/>
    <s v="763C 18 17"/>
    <m/>
  </r>
  <r>
    <x v="0"/>
    <m/>
    <s v="005     bio  12x6"/>
    <x v="0"/>
    <n v="800"/>
    <s v="15/04/2019"/>
    <s v="907 06 17"/>
    <m/>
  </r>
  <r>
    <x v="1"/>
    <s v="."/>
    <s v="712           VXD"/>
    <x v="1"/>
    <n v="96"/>
    <s v="20/05/2019"/>
    <s v="901 06 17"/>
    <m/>
  </r>
  <r>
    <x v="1"/>
    <s v="."/>
    <s v="090        DET"/>
    <x v="0"/>
    <n v="90"/>
    <s v="20/06/2019"/>
    <s v="704 12 18"/>
    <m/>
  </r>
  <r>
    <x v="0"/>
    <m/>
    <s v="005     bio  12x6"/>
    <x v="0"/>
    <n v="500"/>
    <s v="20/06/2019"/>
    <s v="704 12 18"/>
    <m/>
  </r>
  <r>
    <x v="0"/>
    <s v="TTTT"/>
    <s v="005     bio  12x6"/>
    <x v="1"/>
    <n v="123"/>
    <s v="22/06/2019"/>
    <s v="704 12 18"/>
    <m/>
  </r>
  <r>
    <x v="0"/>
    <s v="TEST"/>
    <s v="005     bio  12x6"/>
    <x v="1"/>
    <n v="100"/>
    <s v="23/06/2019"/>
    <s v="205 12 18"/>
    <m/>
  </r>
  <r>
    <x v="2"/>
    <m/>
    <m/>
    <x v="0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s v="712           VXD"/>
    <s v="Joffrey"/>
    <n v="16"/>
    <s v="26/05/2019"/>
    <s v="763C 18 17"/>
    <m/>
  </r>
  <r>
    <x v="0"/>
    <s v="005   bio    8x2"/>
    <s v="Joffrey"/>
    <n v="100"/>
    <s v="03/07/2019"/>
    <s v="077 15 19"/>
    <m/>
  </r>
  <r>
    <x v="0"/>
    <s v="005   bio    12x6"/>
    <s v="Flavien"/>
    <n v="10"/>
    <s v="20/06/2019"/>
    <s v="704 12 18"/>
    <m/>
  </r>
  <r>
    <x v="1"/>
    <m/>
    <m/>
    <m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450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3:L7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3">
        <item x="0"/>
        <item x="1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8"/>
    <field x="0"/>
  </rowFields>
  <rowItems count="3">
    <i>
      <x v="1"/>
      <x v="2"/>
    </i>
    <i r="1">
      <x v="3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Quantités" fld="4" baseField="0" baseItem="0"/>
  </dataFields>
  <formats count="12">
    <format dxfId="68">
      <pivotArea field="8" type="button" dataOnly="0" labelOnly="1" outline="0" axis="axisRow" fieldPosition="0"/>
    </format>
    <format dxfId="67">
      <pivotArea field="0" type="button" dataOnly="0" labelOnly="1" outline="0" axis="axisRow" fieldPosition="1"/>
    </format>
    <format dxfId="66">
      <pivotArea dataOnly="0" labelOnly="1" grandCol="1" outline="0" fieldPosition="0"/>
    </format>
    <format dxfId="65">
      <pivotArea field="8" type="button" dataOnly="0" labelOnly="1" outline="0" axis="axisRow" fieldPosition="0"/>
    </format>
    <format dxfId="64">
      <pivotArea field="0" type="button" dataOnly="0" labelOnly="1" outline="0" axis="axisRow" fieldPosition="1"/>
    </format>
    <format dxfId="63">
      <pivotArea dataOnly="0" labelOnly="1" grandCol="1" outline="0" fieldPosition="0"/>
    </format>
    <format dxfId="62">
      <pivotArea field="8" type="button" dataOnly="0" labelOnly="1" outline="0" axis="axisRow" fieldPosition="0"/>
    </format>
    <format dxfId="61">
      <pivotArea field="0" type="button" dataOnly="0" labelOnly="1" outline="0" axis="axisRow" fieldPosition="1"/>
    </format>
    <format dxfId="60">
      <pivotArea dataOnly="0" labelOnly="1" grandCol="1" outline="0" fieldPosition="0"/>
    </format>
    <format dxfId="59">
      <pivotArea type="origin" dataOnly="0" labelOnly="1" outline="0" fieldPosition="0"/>
    </format>
    <format dxfId="58">
      <pivotArea field="3" type="button" dataOnly="0" labelOnly="1" outline="0" axis="axisCol" fieldPosition="0"/>
    </format>
    <format dxfId="57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442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A3:B5" firstHeaderRow="2" firstDataRow="2" firstDataCol="1"/>
  <pivotFields count="10">
    <pivotField compact="0" outline="0" showAll="0"/>
    <pivotField axis="axisRow" compact="0" outline="0" showAll="0">
      <items count="15">
        <item m="1" x="7"/>
        <item m="1" x="9"/>
        <item m="1" x="8"/>
        <item m="1" x="10"/>
        <item m="1" x="11"/>
        <item h="1" x="5"/>
        <item m="1" x="13"/>
        <item m="1" x="12"/>
        <item m="1" x="6"/>
        <item h="1" x="0"/>
        <item h="1" x="1"/>
        <item h="1" x="2"/>
        <item h="1" x="3"/>
        <item h="1" x="4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1">
    <i t="grand">
      <x/>
    </i>
  </rowItems>
  <colItems count="1">
    <i/>
  </colItems>
  <dataFields count="1">
    <dataField name="Stocks actuels" fld="3" baseField="1" baseItem="0"/>
  </dataFields>
  <formats count="5">
    <format dxfId="73">
      <pivotArea field="1" type="button" dataOnly="0" labelOnly="1" outline="0" axis="axisRow" fieldPosition="0"/>
    </format>
    <format dxfId="72">
      <pivotArea field="1" type="button" dataOnly="0" labelOnly="1" outline="0" axis="axisRow" fieldPosition="0"/>
    </format>
    <format dxfId="71">
      <pivotArea field="1" type="button" dataOnly="0" labelOnly="1" outline="0" axis="axisRow" fieldPosition="0"/>
    </format>
    <format dxfId="70">
      <pivotArea type="origin" dataOnly="0" labelOnly="1" outline="0" fieldPosition="0"/>
    </format>
    <format dxfId="6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453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40:J43" firstHeaderRow="2" firstDataRow="2" firstDataCol="2"/>
  <pivotFields count="8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2"/>
        <item x="0"/>
      </items>
    </pivotField>
  </pivotFields>
  <rowFields count="2">
    <field x="7"/>
    <field x="0"/>
  </rowFields>
  <rowItems count="2">
    <i>
      <x/>
      <x v="3"/>
    </i>
    <i t="grand">
      <x/>
    </i>
  </rowItems>
  <colItems count="1">
    <i/>
  </colItems>
  <dataFields count="1">
    <dataField name="Quantités" fld="3" baseField="0" baseItem="0"/>
  </dataFields>
  <formats count="11">
    <format dxfId="84">
      <pivotArea field="7" type="button" dataOnly="0" labelOnly="1" outline="0" axis="axisRow" fieldPosition="0"/>
    </format>
    <format dxfId="83">
      <pivotArea field="0" type="button" dataOnly="0" labelOnly="1" outline="0" axis="axisRow" fieldPosition="1"/>
    </format>
    <format dxfId="82">
      <pivotArea dataOnly="0" labelOnly="1" grandCol="1" outline="0" fieldPosition="0"/>
    </format>
    <format dxfId="81">
      <pivotArea field="7" type="button" dataOnly="0" labelOnly="1" outline="0" axis="axisRow" fieldPosition="0"/>
    </format>
    <format dxfId="80">
      <pivotArea field="0" type="button" dataOnly="0" labelOnly="1" outline="0" axis="axisRow" fieldPosition="1"/>
    </format>
    <format dxfId="79">
      <pivotArea dataOnly="0" labelOnly="1" grandCol="1" outline="0" fieldPosition="0"/>
    </format>
    <format dxfId="78">
      <pivotArea field="7" type="button" dataOnly="0" labelOnly="1" outline="0" axis="axisRow" fieldPosition="0"/>
    </format>
    <format dxfId="77">
      <pivotArea field="0" type="button" dataOnly="0" labelOnly="1" outline="0" axis="axisRow" fieldPosition="1"/>
    </format>
    <format dxfId="76">
      <pivotArea dataOnly="0" labelOnly="1" grandCol="1" outline="0" fieldPosition="0"/>
    </format>
    <format dxfId="75">
      <pivotArea type="origin" dataOnly="0" labelOnly="1" outline="0" fieldPosition="0"/>
    </format>
    <format dxfId="7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450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21:L25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8"/>
    <field x="0"/>
  </rowFields>
  <rowItems count="3">
    <i>
      <x v="1"/>
      <x v="2"/>
    </i>
    <i r="1">
      <x v="3"/>
    </i>
    <i t="grand">
      <x/>
    </i>
  </rowItems>
  <colFields count="1">
    <field x="3"/>
  </colFields>
  <colItems count="3">
    <i>
      <x/>
    </i>
    <i>
      <x v="1"/>
    </i>
    <i t="grand">
      <x/>
    </i>
  </colItems>
  <formats count="12">
    <format dxfId="96">
      <pivotArea field="8" type="button" dataOnly="0" labelOnly="1" outline="0" axis="axisRow" fieldPosition="0"/>
    </format>
    <format dxfId="95">
      <pivotArea field="0" type="button" dataOnly="0" labelOnly="1" outline="0" axis="axisRow" fieldPosition="1"/>
    </format>
    <format dxfId="94">
      <pivotArea dataOnly="0" labelOnly="1" grandCol="1" outline="0" fieldPosition="0"/>
    </format>
    <format dxfId="93">
      <pivotArea field="8" type="button" dataOnly="0" labelOnly="1" outline="0" axis="axisRow" fieldPosition="0"/>
    </format>
    <format dxfId="92">
      <pivotArea field="0" type="button" dataOnly="0" labelOnly="1" outline="0" axis="axisRow" fieldPosition="1"/>
    </format>
    <format dxfId="91">
      <pivotArea dataOnly="0" labelOnly="1" grandCol="1" outline="0" fieldPosition="0"/>
    </format>
    <format dxfId="90">
      <pivotArea field="8" type="button" dataOnly="0" labelOnly="1" outline="0" axis="axisRow" fieldPosition="0"/>
    </format>
    <format dxfId="89">
      <pivotArea field="0" type="button" dataOnly="0" labelOnly="1" outline="0" axis="axisRow" fieldPosition="1"/>
    </format>
    <format dxfId="88">
      <pivotArea dataOnly="0" labelOnly="1" grandCol="1" outline="0" fieldPosition="0"/>
    </format>
    <format dxfId="87">
      <pivotArea type="origin" dataOnly="0" labelOnly="1" outline="0" fieldPosition="0"/>
    </format>
    <format dxfId="86">
      <pivotArea field="3" type="button" dataOnly="0" labelOnly="1" outline="0" axis="axisCol" fieldPosition="0"/>
    </format>
    <format dxfId="85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C5"/>
  <sheetViews>
    <sheetView workbookViewId="0">
      <selection activeCell="C3" sqref="C3"/>
    </sheetView>
  </sheetViews>
  <sheetFormatPr baseColWidth="10" defaultRowHeight="15" x14ac:dyDescent="0.25"/>
  <cols>
    <col min="1" max="1" width="11.42578125" style="22"/>
    <col min="2" max="2" width="47.7109375" style="22" customWidth="1"/>
    <col min="3" max="3" width="11.42578125" style="22"/>
    <col min="4" max="6" width="11.42578125" style="22" customWidth="1"/>
    <col min="7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>
        <f>Raison_Sociale</f>
        <v>0</v>
      </c>
    </row>
    <row r="4" spans="3:3" ht="31.5" customHeight="1" x14ac:dyDescent="0.35">
      <c r="C4" s="23" t="str">
        <f>Titre</f>
        <v>Gestion de stocks</v>
      </c>
    </row>
    <row r="5" spans="3:3" ht="318.75" customHeight="1" x14ac:dyDescent="0.2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>
    <pageSetUpPr fitToPage="1"/>
  </sheetPr>
  <dimension ref="A1:AF116"/>
  <sheetViews>
    <sheetView zoomScaleNormal="100" workbookViewId="0">
      <selection activeCell="A10" sqref="A10"/>
    </sheetView>
  </sheetViews>
  <sheetFormatPr baseColWidth="10" defaultRowHeight="15" x14ac:dyDescent="0.25"/>
  <cols>
    <col min="1" max="1" width="28.85546875" style="1" customWidth="1"/>
    <col min="2" max="2" width="28.28515625" style="1" hidden="1" customWidth="1"/>
    <col min="3" max="3" width="10.7109375" style="2" customWidth="1"/>
    <col min="4" max="4" width="11" style="1" customWidth="1"/>
    <col min="5" max="5" width="13" style="1" customWidth="1"/>
    <col min="6" max="7" width="27.42578125" style="6" hidden="1" customWidth="1"/>
    <col min="8" max="8" width="27.42578125" style="1" hidden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1" customFormat="1" ht="21" x14ac:dyDescent="0.25">
      <c r="A1" s="34" t="s">
        <v>7</v>
      </c>
      <c r="B1" s="28"/>
      <c r="C1" s="29">
        <f>SUBTOTAL(9,C3:C15)</f>
        <v>2460</v>
      </c>
      <c r="D1" s="29">
        <f>SUBTOTAL(9,D3:D15)</f>
        <v>5491</v>
      </c>
      <c r="E1" s="28"/>
      <c r="F1" s="30"/>
      <c r="G1" s="30"/>
      <c r="H1" s="28"/>
      <c r="I1" s="29">
        <f>SUBTOTAL(9,I3:I15)</f>
        <v>3147</v>
      </c>
      <c r="J1" s="29">
        <f>SUBTOTAL(9,J3:J15)</f>
        <v>116</v>
      </c>
      <c r="M1" s="32"/>
      <c r="N1" s="32"/>
    </row>
    <row r="2" spans="1:32" s="10" customFormat="1" ht="46.5" customHeight="1" x14ac:dyDescent="0.25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 x14ac:dyDescent="0.25">
      <c r="A3" s="51" t="s">
        <v>74</v>
      </c>
      <c r="B3" s="70" t="s">
        <v>21</v>
      </c>
      <c r="C3" s="52" t="s">
        <v>13</v>
      </c>
      <c r="D3" s="53" t="s">
        <v>12</v>
      </c>
      <c r="E3" s="53" t="s">
        <v>76</v>
      </c>
      <c r="F3" s="53" t="s">
        <v>48</v>
      </c>
      <c r="G3" s="53" t="s">
        <v>49</v>
      </c>
      <c r="H3" s="53" t="s">
        <v>9</v>
      </c>
      <c r="I3" s="75" t="s">
        <v>10</v>
      </c>
      <c r="J3" s="75" t="s">
        <v>11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 x14ac:dyDescent="0.25">
      <c r="A4" s="91" t="s">
        <v>83</v>
      </c>
      <c r="B4" s="6" t="s">
        <v>65</v>
      </c>
      <c r="C4" s="2">
        <v>100</v>
      </c>
      <c r="D4" s="92">
        <f t="shared" ref="D4:D14" si="0">C4+I4-J4</f>
        <v>100</v>
      </c>
      <c r="E4" s="20">
        <v>80</v>
      </c>
      <c r="H4" s="20"/>
      <c r="I4" s="5">
        <f>SUMIF(Entrées!C:C,A:A,Entrées!E:E)</f>
        <v>0</v>
      </c>
      <c r="J4" s="5">
        <f>SUMIF(Sorties!B:B,A:A,Sorties!D:D)</f>
        <v>0</v>
      </c>
      <c r="L4" s="3"/>
    </row>
    <row r="5" spans="1:32" x14ac:dyDescent="0.25">
      <c r="A5" s="91" t="s">
        <v>82</v>
      </c>
      <c r="B5" s="6" t="s">
        <v>66</v>
      </c>
      <c r="C5" s="2">
        <v>250</v>
      </c>
      <c r="D5" s="92">
        <f t="shared" si="0"/>
        <v>2673</v>
      </c>
      <c r="E5" s="20">
        <v>200</v>
      </c>
      <c r="H5" s="20"/>
      <c r="I5" s="5">
        <f>SUMIF(Entrées!C:C,A:A,Entrées!E:E)</f>
        <v>2423</v>
      </c>
      <c r="J5" s="5">
        <f>SUMIF(Sorties!B:B,A:A,Sorties!D:D)</f>
        <v>0</v>
      </c>
      <c r="L5" s="3"/>
    </row>
    <row r="6" spans="1:32" x14ac:dyDescent="0.25">
      <c r="A6" s="91" t="s">
        <v>84</v>
      </c>
      <c r="B6" s="6" t="s">
        <v>67</v>
      </c>
      <c r="C6" s="2">
        <v>400</v>
      </c>
      <c r="D6" s="92">
        <f t="shared" si="0"/>
        <v>422</v>
      </c>
      <c r="E6" s="20">
        <v>300</v>
      </c>
      <c r="H6" s="20"/>
      <c r="I6" s="5">
        <f>SUMIF(Entrées!C:C,A:A,Entrées!E:E)</f>
        <v>22</v>
      </c>
      <c r="J6" s="5">
        <f>SUMIF(Sorties!B:B,A:A,Sorties!D:D)</f>
        <v>0</v>
      </c>
      <c r="L6" s="3"/>
    </row>
    <row r="7" spans="1:32" x14ac:dyDescent="0.25">
      <c r="A7" s="6" t="s">
        <v>85</v>
      </c>
      <c r="B7" s="6" t="s">
        <v>68</v>
      </c>
      <c r="C7" s="2">
        <v>500</v>
      </c>
      <c r="D7" s="92">
        <f t="shared" si="0"/>
        <v>596</v>
      </c>
      <c r="E7" s="20">
        <v>300</v>
      </c>
      <c r="H7" s="20"/>
      <c r="I7" s="5">
        <f>SUMIF(Entrées!C:C,A:A,Entrées!E:E)</f>
        <v>112</v>
      </c>
      <c r="J7" s="5">
        <f>SUMIF(Sorties!B:B,A:A,Sorties!D:D)</f>
        <v>16</v>
      </c>
      <c r="L7" s="3"/>
    </row>
    <row r="8" spans="1:32" x14ac:dyDescent="0.25">
      <c r="A8" s="6" t="s">
        <v>86</v>
      </c>
      <c r="B8" s="6" t="s">
        <v>64</v>
      </c>
      <c r="C8" s="2">
        <v>90</v>
      </c>
      <c r="D8" s="92">
        <f t="shared" si="0"/>
        <v>180</v>
      </c>
      <c r="E8" s="20">
        <v>70</v>
      </c>
      <c r="H8" s="20"/>
      <c r="I8" s="5">
        <f>SUMIF(Entrées!C:C,A:A,Entrées!E:E)</f>
        <v>90</v>
      </c>
      <c r="J8" s="5">
        <f>SUMIF(Sorties!B:B,A:A,Sorties!D:D)</f>
        <v>0</v>
      </c>
      <c r="L8" s="3"/>
    </row>
    <row r="9" spans="1:32" x14ac:dyDescent="0.25">
      <c r="A9" s="91" t="s">
        <v>87</v>
      </c>
      <c r="B9" s="6" t="s">
        <v>64</v>
      </c>
      <c r="C9" s="2">
        <v>150</v>
      </c>
      <c r="D9" s="92">
        <f t="shared" si="0"/>
        <v>150</v>
      </c>
      <c r="E9" s="20">
        <v>90</v>
      </c>
      <c r="H9" s="20"/>
      <c r="I9" s="5">
        <f>SUMIF(Entrées!C:C,A:A,Entrées!E:E)</f>
        <v>0</v>
      </c>
      <c r="J9" s="5">
        <f>SUMIF(Sorties!B:B,A:A,Sorties!D:D)</f>
        <v>0</v>
      </c>
      <c r="L9" s="3"/>
    </row>
    <row r="10" spans="1:32" x14ac:dyDescent="0.25">
      <c r="A10" s="91" t="s">
        <v>88</v>
      </c>
      <c r="B10" s="6" t="s">
        <v>64</v>
      </c>
      <c r="C10" s="2">
        <v>100</v>
      </c>
      <c r="D10" s="92">
        <f t="shared" si="0"/>
        <v>100</v>
      </c>
      <c r="E10" s="20">
        <v>90</v>
      </c>
      <c r="H10" s="20"/>
      <c r="I10" s="5">
        <f>SUMIF(Entrées!C:C,A:A,Entrées!E:E)</f>
        <v>0</v>
      </c>
      <c r="J10" s="5">
        <f>SUMIF(Sorties!B:B,A:A,Sorties!D:D)</f>
        <v>0</v>
      </c>
      <c r="L10" s="3"/>
    </row>
    <row r="11" spans="1:32" x14ac:dyDescent="0.25">
      <c r="A11" s="6" t="s">
        <v>89</v>
      </c>
      <c r="B11" s="6" t="s">
        <v>65</v>
      </c>
      <c r="C11" s="2">
        <v>320</v>
      </c>
      <c r="D11" s="92">
        <f t="shared" si="0"/>
        <v>320</v>
      </c>
      <c r="E11" s="20">
        <v>250</v>
      </c>
      <c r="H11" s="20"/>
      <c r="I11" s="5">
        <f>SUMIF(Entrées!C:C,A:A,Entrées!E:E)</f>
        <v>0</v>
      </c>
      <c r="J11" s="5">
        <f>SUMIF(Sorties!B:B,A:A,Sorties!D:D)</f>
        <v>0</v>
      </c>
      <c r="L11" s="3"/>
    </row>
    <row r="12" spans="1:32" x14ac:dyDescent="0.25">
      <c r="A12" s="91" t="s">
        <v>90</v>
      </c>
      <c r="B12" s="6" t="s">
        <v>66</v>
      </c>
      <c r="C12" s="2">
        <v>200</v>
      </c>
      <c r="D12" s="92">
        <f t="shared" si="0"/>
        <v>600</v>
      </c>
      <c r="E12" s="20">
        <v>150</v>
      </c>
      <c r="H12" s="20"/>
      <c r="I12" s="5">
        <f>SUMIF(Entrées!C:C,A:A,Entrées!E:E)</f>
        <v>500</v>
      </c>
      <c r="J12" s="5">
        <f>SUMIF(Sorties!B:B,A:A,Sorties!D:D)</f>
        <v>100</v>
      </c>
      <c r="L12" s="3"/>
    </row>
    <row r="13" spans="1:32" x14ac:dyDescent="0.25">
      <c r="A13" s="6" t="s">
        <v>91</v>
      </c>
      <c r="B13" s="6" t="s">
        <v>66</v>
      </c>
      <c r="C13" s="2">
        <v>200</v>
      </c>
      <c r="D13" s="92">
        <f t="shared" si="0"/>
        <v>200</v>
      </c>
      <c r="E13" s="20">
        <v>99</v>
      </c>
      <c r="H13" s="20"/>
      <c r="I13" s="5">
        <f>SUMIF(Entrées!C:C,A:A,Entrées!E:E)</f>
        <v>0</v>
      </c>
      <c r="J13" s="5">
        <f>SUMIF(Sorties!B:B,A:A,Sorties!D:D)</f>
        <v>0</v>
      </c>
      <c r="L13" s="3"/>
    </row>
    <row r="14" spans="1:32" x14ac:dyDescent="0.25">
      <c r="A14" s="91" t="s">
        <v>92</v>
      </c>
      <c r="B14" s="6" t="s">
        <v>64</v>
      </c>
      <c r="C14" s="2">
        <v>150</v>
      </c>
      <c r="D14" s="92">
        <f t="shared" si="0"/>
        <v>150</v>
      </c>
      <c r="E14" s="20">
        <v>100</v>
      </c>
      <c r="H14" s="20"/>
      <c r="I14" s="5">
        <f>SUMIF(Entrées!C:C,A:A,Entrées!E:E)</f>
        <v>0</v>
      </c>
      <c r="J14" s="5">
        <f>SUMIF(Sorties!B:B,A:A,Sorties!D:D)</f>
        <v>0</v>
      </c>
      <c r="L14" s="3"/>
    </row>
    <row r="15" spans="1:32" ht="30" customHeight="1" x14ac:dyDescent="0.25">
      <c r="A15" s="54"/>
      <c r="B15" s="54"/>
      <c r="C15" s="55"/>
      <c r="D15" s="55"/>
      <c r="E15" s="95" t="s">
        <v>6</v>
      </c>
      <c r="F15" s="54" t="s">
        <v>6</v>
      </c>
      <c r="G15" s="54" t="s">
        <v>6</v>
      </c>
      <c r="H15" s="56" t="s">
        <v>6</v>
      </c>
      <c r="I15" s="56" t="s">
        <v>6</v>
      </c>
      <c r="J15" s="56" t="s">
        <v>6</v>
      </c>
      <c r="L15" s="3"/>
    </row>
    <row r="16" spans="1:32" x14ac:dyDescent="0.25">
      <c r="A16" s="4"/>
      <c r="E16" s="20"/>
      <c r="L16" s="3"/>
    </row>
    <row r="17" spans="1:32" x14ac:dyDescent="0.25">
      <c r="E17" s="20"/>
      <c r="L17" s="3"/>
    </row>
    <row r="18" spans="1:32" x14ac:dyDescent="0.25">
      <c r="E18" s="20"/>
      <c r="L18" s="3"/>
    </row>
    <row r="19" spans="1:32" x14ac:dyDescent="0.25">
      <c r="B19" s="1" t="s">
        <v>75</v>
      </c>
      <c r="E19" s="20"/>
      <c r="L19" s="3"/>
    </row>
    <row r="20" spans="1:32" x14ac:dyDescent="0.25">
      <c r="A20"/>
      <c r="E20" s="20"/>
      <c r="L20" s="3"/>
    </row>
    <row r="21" spans="1:32" s="2" customFormat="1" x14ac:dyDescent="0.25">
      <c r="A21"/>
      <c r="B21" s="1"/>
      <c r="D21" s="1"/>
      <c r="E21" s="20"/>
      <c r="F21" s="6"/>
      <c r="G21" s="6"/>
      <c r="H21" s="1"/>
      <c r="I21" s="1"/>
      <c r="J21" s="1"/>
      <c r="K21" s="1"/>
      <c r="L21" s="3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s="2" customFormat="1" x14ac:dyDescent="0.25">
      <c r="A22"/>
      <c r="B22" s="1"/>
      <c r="D22" s="1"/>
      <c r="E22" s="20"/>
      <c r="F22" s="6"/>
      <c r="G22" s="6"/>
      <c r="H22" s="1"/>
      <c r="I22" s="1"/>
      <c r="J22" s="1"/>
      <c r="K22" s="1"/>
      <c r="L22" s="3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s="2" customFormat="1" x14ac:dyDescent="0.25">
      <c r="A23"/>
      <c r="B23" s="1"/>
      <c r="D23" s="1"/>
      <c r="E23" s="20"/>
      <c r="F23" s="6"/>
      <c r="G23" s="6"/>
      <c r="H23" s="1"/>
      <c r="I23" s="1"/>
      <c r="J23" s="1"/>
      <c r="K23" s="1"/>
      <c r="L23" s="3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s="2" customFormat="1" x14ac:dyDescent="0.25">
      <c r="A24"/>
      <c r="B24" s="1"/>
      <c r="D24" s="1"/>
      <c r="E24" s="20"/>
      <c r="F24" s="6"/>
      <c r="G24" s="6"/>
      <c r="H24" s="1"/>
      <c r="I24" s="1"/>
      <c r="J24" s="1"/>
      <c r="K24" s="1"/>
      <c r="L24" s="3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s="2" customFormat="1" x14ac:dyDescent="0.25">
      <c r="A25"/>
      <c r="B25" s="1"/>
      <c r="D25" s="1"/>
      <c r="E25" s="20"/>
      <c r="F25" s="6"/>
      <c r="G25" s="6"/>
      <c r="H25" s="1"/>
      <c r="I25" s="1"/>
      <c r="J25" s="1"/>
      <c r="K25" s="1"/>
      <c r="L25" s="3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s="2" customFormat="1" x14ac:dyDescent="0.25">
      <c r="A26"/>
      <c r="B26" s="1"/>
      <c r="D26" s="1"/>
      <c r="E26" s="20"/>
      <c r="F26" s="6"/>
      <c r="G26" s="6"/>
      <c r="H26" s="1"/>
      <c r="I26" s="1"/>
      <c r="J26" s="1"/>
      <c r="K26" s="1"/>
      <c r="L26" s="3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s="2" customFormat="1" x14ac:dyDescent="0.25">
      <c r="A27"/>
      <c r="B27" s="1"/>
      <c r="D27" s="1"/>
      <c r="E27" s="20"/>
      <c r="F27" s="6"/>
      <c r="G27" s="6"/>
      <c r="H27" s="1"/>
      <c r="I27" s="1"/>
      <c r="J27" s="1"/>
      <c r="K27" s="1"/>
      <c r="L27" s="3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s="2" customFormat="1" x14ac:dyDescent="0.25">
      <c r="A28" s="1"/>
      <c r="B28" s="1"/>
      <c r="D28" s="1"/>
      <c r="E28" s="20"/>
      <c r="F28" s="6"/>
      <c r="G28" s="6"/>
      <c r="H28" s="1"/>
      <c r="I28" s="1"/>
      <c r="J28" s="1"/>
      <c r="K28" s="1"/>
      <c r="L28" s="3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 s="2" customFormat="1" x14ac:dyDescent="0.25">
      <c r="A29" s="1"/>
      <c r="B29" s="1"/>
      <c r="D29" s="1"/>
      <c r="E29" s="20"/>
      <c r="F29" s="6"/>
      <c r="G29" s="6"/>
      <c r="H29" s="1"/>
      <c r="I29" s="1"/>
      <c r="J29" s="1"/>
      <c r="K29" s="1"/>
      <c r="L29" s="3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1:32" s="2" customFormat="1" x14ac:dyDescent="0.25">
      <c r="A30" s="1"/>
      <c r="B30" s="1"/>
      <c r="D30" s="1"/>
      <c r="E30" s="20"/>
      <c r="F30" s="6"/>
      <c r="G30" s="6"/>
      <c r="H30" s="1"/>
      <c r="I30" s="1"/>
      <c r="J30" s="1"/>
      <c r="K30" s="1"/>
      <c r="L30" s="3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1:32" x14ac:dyDescent="0.25">
      <c r="E31" s="20"/>
    </row>
    <row r="32" spans="1:32" x14ac:dyDescent="0.25">
      <c r="E32" s="20"/>
    </row>
    <row r="33" spans="5:5" x14ac:dyDescent="0.25">
      <c r="E33" s="20"/>
    </row>
    <row r="34" spans="5:5" x14ac:dyDescent="0.25">
      <c r="E34" s="20"/>
    </row>
    <row r="35" spans="5:5" x14ac:dyDescent="0.25">
      <c r="E35" s="20"/>
    </row>
    <row r="36" spans="5:5" x14ac:dyDescent="0.25">
      <c r="E36" s="20"/>
    </row>
    <row r="37" spans="5:5" x14ac:dyDescent="0.25">
      <c r="E37" s="20"/>
    </row>
    <row r="38" spans="5:5" x14ac:dyDescent="0.25">
      <c r="E38" s="20"/>
    </row>
    <row r="39" spans="5:5" x14ac:dyDescent="0.25">
      <c r="E39" s="20"/>
    </row>
    <row r="40" spans="5:5" x14ac:dyDescent="0.25">
      <c r="E40" s="20"/>
    </row>
    <row r="41" spans="5:5" x14ac:dyDescent="0.25">
      <c r="E41" s="20"/>
    </row>
    <row r="42" spans="5:5" x14ac:dyDescent="0.25">
      <c r="E42" s="20"/>
    </row>
    <row r="43" spans="5:5" x14ac:dyDescent="0.25">
      <c r="E43" s="20"/>
    </row>
    <row r="44" spans="5:5" x14ac:dyDescent="0.25">
      <c r="E44" s="20"/>
    </row>
    <row r="45" spans="5:5" x14ac:dyDescent="0.25">
      <c r="E45" s="20"/>
    </row>
    <row r="46" spans="5:5" x14ac:dyDescent="0.25">
      <c r="E46" s="20"/>
    </row>
    <row r="47" spans="5:5" x14ac:dyDescent="0.25">
      <c r="E47" s="20"/>
    </row>
    <row r="48" spans="5:5" x14ac:dyDescent="0.25">
      <c r="E48" s="20"/>
    </row>
    <row r="49" spans="5:5" x14ac:dyDescent="0.25">
      <c r="E49" s="20"/>
    </row>
    <row r="50" spans="5:5" x14ac:dyDescent="0.25">
      <c r="E50" s="20"/>
    </row>
    <row r="51" spans="5:5" x14ac:dyDescent="0.25">
      <c r="E51" s="20"/>
    </row>
    <row r="52" spans="5:5" x14ac:dyDescent="0.25">
      <c r="E52" s="20"/>
    </row>
    <row r="53" spans="5:5" x14ac:dyDescent="0.25">
      <c r="E53" s="20"/>
    </row>
    <row r="54" spans="5:5" x14ac:dyDescent="0.25">
      <c r="E54" s="20"/>
    </row>
    <row r="55" spans="5:5" x14ac:dyDescent="0.25">
      <c r="E55" s="20"/>
    </row>
    <row r="56" spans="5:5" x14ac:dyDescent="0.25">
      <c r="E56" s="20"/>
    </row>
    <row r="57" spans="5:5" x14ac:dyDescent="0.25">
      <c r="E57" s="20"/>
    </row>
    <row r="58" spans="5:5" x14ac:dyDescent="0.25">
      <c r="E58" s="20"/>
    </row>
    <row r="59" spans="5:5" x14ac:dyDescent="0.25">
      <c r="E59" s="20"/>
    </row>
    <row r="60" spans="5:5" x14ac:dyDescent="0.25">
      <c r="E60" s="20"/>
    </row>
    <row r="61" spans="5:5" x14ac:dyDescent="0.25">
      <c r="E61" s="20"/>
    </row>
    <row r="62" spans="5:5" x14ac:dyDescent="0.25">
      <c r="E62" s="20"/>
    </row>
    <row r="63" spans="5:5" x14ac:dyDescent="0.25">
      <c r="E63" s="20"/>
    </row>
    <row r="64" spans="5:5" x14ac:dyDescent="0.25">
      <c r="E64" s="20"/>
    </row>
    <row r="65" spans="5:5" x14ac:dyDescent="0.25">
      <c r="E65" s="20"/>
    </row>
    <row r="66" spans="5:5" x14ac:dyDescent="0.25">
      <c r="E66" s="20"/>
    </row>
    <row r="67" spans="5:5" x14ac:dyDescent="0.25">
      <c r="E67" s="20"/>
    </row>
    <row r="68" spans="5:5" x14ac:dyDescent="0.25">
      <c r="E68" s="20"/>
    </row>
    <row r="69" spans="5:5" x14ac:dyDescent="0.25">
      <c r="E69" s="20"/>
    </row>
    <row r="70" spans="5:5" x14ac:dyDescent="0.25">
      <c r="E70" s="20"/>
    </row>
    <row r="71" spans="5:5" x14ac:dyDescent="0.25">
      <c r="E71" s="20"/>
    </row>
    <row r="72" spans="5:5" x14ac:dyDescent="0.25">
      <c r="E72" s="20"/>
    </row>
    <row r="73" spans="5:5" x14ac:dyDescent="0.25">
      <c r="E73" s="20"/>
    </row>
    <row r="74" spans="5:5" x14ac:dyDescent="0.25">
      <c r="E74" s="20"/>
    </row>
    <row r="75" spans="5:5" x14ac:dyDescent="0.25">
      <c r="E75" s="20"/>
    </row>
    <row r="76" spans="5:5" x14ac:dyDescent="0.25">
      <c r="E76" s="20"/>
    </row>
    <row r="77" spans="5:5" x14ac:dyDescent="0.25">
      <c r="E77" s="20"/>
    </row>
    <row r="78" spans="5:5" x14ac:dyDescent="0.25">
      <c r="E78" s="20"/>
    </row>
    <row r="79" spans="5:5" x14ac:dyDescent="0.25">
      <c r="E79" s="20"/>
    </row>
    <row r="80" spans="5:5" x14ac:dyDescent="0.25">
      <c r="E80" s="20"/>
    </row>
    <row r="81" spans="5:5" x14ac:dyDescent="0.25">
      <c r="E81" s="20"/>
    </row>
    <row r="82" spans="5:5" x14ac:dyDescent="0.25">
      <c r="E82" s="20"/>
    </row>
    <row r="83" spans="5:5" x14ac:dyDescent="0.25">
      <c r="E83" s="20"/>
    </row>
    <row r="84" spans="5:5" x14ac:dyDescent="0.25">
      <c r="E84" s="20"/>
    </row>
    <row r="85" spans="5:5" x14ac:dyDescent="0.25">
      <c r="E85" s="20"/>
    </row>
    <row r="86" spans="5:5" x14ac:dyDescent="0.25">
      <c r="E86" s="20"/>
    </row>
    <row r="87" spans="5:5" x14ac:dyDescent="0.25">
      <c r="E87" s="20"/>
    </row>
    <row r="88" spans="5:5" x14ac:dyDescent="0.25">
      <c r="E88" s="20"/>
    </row>
    <row r="89" spans="5:5" x14ac:dyDescent="0.25">
      <c r="E89" s="20"/>
    </row>
    <row r="90" spans="5:5" x14ac:dyDescent="0.25">
      <c r="E90" s="20"/>
    </row>
    <row r="91" spans="5:5" x14ac:dyDescent="0.25">
      <c r="E91" s="20"/>
    </row>
    <row r="92" spans="5:5" x14ac:dyDescent="0.25">
      <c r="E92" s="20"/>
    </row>
    <row r="93" spans="5:5" x14ac:dyDescent="0.25">
      <c r="E93" s="20"/>
    </row>
    <row r="94" spans="5:5" x14ac:dyDescent="0.25">
      <c r="E94" s="20"/>
    </row>
    <row r="95" spans="5:5" x14ac:dyDescent="0.25">
      <c r="E95" s="20"/>
    </row>
    <row r="96" spans="5:5" x14ac:dyDescent="0.25">
      <c r="E96" s="20"/>
    </row>
    <row r="97" spans="5:5" x14ac:dyDescent="0.25">
      <c r="E97" s="20"/>
    </row>
    <row r="98" spans="5:5" x14ac:dyDescent="0.25">
      <c r="E98" s="20"/>
    </row>
    <row r="99" spans="5:5" x14ac:dyDescent="0.25">
      <c r="E99" s="20"/>
    </row>
    <row r="100" spans="5:5" x14ac:dyDescent="0.25">
      <c r="E100" s="20"/>
    </row>
    <row r="101" spans="5:5" x14ac:dyDescent="0.25">
      <c r="E101" s="20"/>
    </row>
    <row r="102" spans="5:5" x14ac:dyDescent="0.25">
      <c r="E102" s="20"/>
    </row>
    <row r="103" spans="5:5" x14ac:dyDescent="0.25">
      <c r="E103" s="20"/>
    </row>
    <row r="104" spans="5:5" x14ac:dyDescent="0.25">
      <c r="E104" s="20"/>
    </row>
    <row r="105" spans="5:5" x14ac:dyDescent="0.25">
      <c r="E105" s="20"/>
    </row>
    <row r="106" spans="5:5" x14ac:dyDescent="0.25">
      <c r="E106" s="20"/>
    </row>
    <row r="107" spans="5:5" x14ac:dyDescent="0.25">
      <c r="E107" s="20"/>
    </row>
    <row r="108" spans="5:5" x14ac:dyDescent="0.25">
      <c r="E108" s="20"/>
    </row>
    <row r="109" spans="5:5" x14ac:dyDescent="0.25">
      <c r="E109" s="20"/>
    </row>
    <row r="110" spans="5:5" x14ac:dyDescent="0.25">
      <c r="E110" s="20"/>
    </row>
    <row r="111" spans="5:5" x14ac:dyDescent="0.25">
      <c r="E111" s="20"/>
    </row>
    <row r="112" spans="5:5" x14ac:dyDescent="0.25">
      <c r="E112" s="20"/>
    </row>
    <row r="113" spans="5:5" x14ac:dyDescent="0.25">
      <c r="E113" s="20"/>
    </row>
    <row r="114" spans="5:5" x14ac:dyDescent="0.25">
      <c r="E114" s="20"/>
    </row>
    <row r="115" spans="5:5" x14ac:dyDescent="0.25">
      <c r="E115" s="20"/>
    </row>
    <row r="116" spans="5:5" x14ac:dyDescent="0.25">
      <c r="E116" s="20"/>
    </row>
  </sheetData>
  <sheetProtection sheet="1" objects="1" scenarios="1" sort="0" autoFilter="0" pivotTables="0"/>
  <autoFilter ref="A3:J15" xr:uid="{00000000-0009-0000-0000-000001000000}">
    <sortState ref="A4:J15">
      <sortCondition ref="A7"/>
    </sortState>
  </autoFilter>
  <sortState ref="A6:J15">
    <sortCondition ref="A9"/>
  </sortState>
  <conditionalFormatting sqref="B3 B6:B15">
    <cfRule type="expression" dxfId="56" priority="14">
      <formula>AND(ISERROR(VLOOKUP(B3,Liste_Catégories,1,FALSE)),B3&lt;&gt;"Catégorie",LEN(B3)&gt;0)</formula>
    </cfRule>
  </conditionalFormatting>
  <conditionalFormatting sqref="D3 D6:D15">
    <cfRule type="expression" dxfId="55" priority="10">
      <formula>AND(D3&lt;&gt;"Stock actuel",LEN(D3)&gt;0,D3&lt;=0)</formula>
    </cfRule>
    <cfRule type="expression" dxfId="54" priority="11">
      <formula>AND(D3&lt;&gt;"Stock actuel",LEN(D3)&gt;0,D3&lt;=E3)</formula>
    </cfRule>
  </conditionalFormatting>
  <conditionalFormatting sqref="B5">
    <cfRule type="expression" dxfId="53" priority="9">
      <formula>AND(ISERROR(VLOOKUP(B5,Liste_Catégories,1,FALSE)),B5&lt;&gt;"Catégorie",LEN(B5)&gt;0)</formula>
    </cfRule>
  </conditionalFormatting>
  <conditionalFormatting sqref="D5">
    <cfRule type="expression" dxfId="52" priority="7">
      <formula>AND(D5&lt;&gt;"Stock actuel",LEN(D5)&gt;0,D5&lt;=0)</formula>
    </cfRule>
    <cfRule type="expression" dxfId="51" priority="8">
      <formula>AND(D5&lt;&gt;"Stock actuel",LEN(D5)&gt;0,D5&lt;=E5)</formula>
    </cfRule>
  </conditionalFormatting>
  <conditionalFormatting sqref="B4">
    <cfRule type="expression" dxfId="50" priority="6">
      <formula>AND(ISERROR(VLOOKUP(B4,Liste_Catégories,1,FALSE)),B4&lt;&gt;"Catégorie",LEN(B4)&gt;0)</formula>
    </cfRule>
  </conditionalFormatting>
  <conditionalFormatting sqref="D4">
    <cfRule type="expression" dxfId="49" priority="4">
      <formula>AND(D4&lt;&gt;"Stock actuel",LEN(D4)&gt;0,D4&lt;=0)</formula>
    </cfRule>
    <cfRule type="expression" dxfId="48" priority="5">
      <formula>AND(D4&lt;&gt;"Stock actuel",LEN(D4)&gt;0,D4&lt;=E4)</formula>
    </cfRule>
  </conditionalFormatting>
  <dataValidations count="1">
    <dataValidation type="list" allowBlank="1" showInputMessage="1" showErrorMessage="1" errorTitle="Choisir dans la liste" error="Choisir dans la liste !" sqref="B3:B15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I3" location="Entrées!A1" display="Entrées" xr:uid="{00000000-0004-0000-0100-000001000000}"/>
    <hyperlink ref="J3" location="Sorties!A1" display="Sorties" xr:uid="{00000000-0004-0000-0100-000002000000}"/>
  </hyperlinks>
  <pageMargins left="0.7" right="0.7" top="0.75" bottom="0.75" header="0.3" footer="0.3"/>
  <pageSetup paperSize="9" fitToHeight="0" orientation="landscape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D29"/>
  <sheetViews>
    <sheetView tabSelected="1" workbookViewId="0">
      <pane ySplit="3" topLeftCell="A4" activePane="bottomLeft" state="frozen"/>
      <selection activeCell="B2" sqref="B2"/>
      <selection pane="bottomLeft" activeCell="C19" sqref="C19"/>
    </sheetView>
  </sheetViews>
  <sheetFormatPr baseColWidth="10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hidden="1" customWidth="1"/>
    <col min="5" max="5" width="10.7109375" style="2" customWidth="1"/>
    <col min="6" max="7" width="13.28515625" style="61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12" s="36" customFormat="1" ht="21" x14ac:dyDescent="0.25">
      <c r="A1" s="34" t="s">
        <v>16</v>
      </c>
      <c r="B1" s="34"/>
      <c r="C1" s="35"/>
      <c r="D1" s="35"/>
      <c r="E1" s="57">
        <f>SUBTOTAL(9,E3:E14)</f>
        <v>3147</v>
      </c>
      <c r="F1" s="58"/>
      <c r="G1" s="58"/>
      <c r="H1" s="35"/>
      <c r="K1" s="37"/>
      <c r="L1" s="37"/>
    </row>
    <row r="2" spans="1:12" s="10" customFormat="1" ht="48.75" customHeight="1" x14ac:dyDescent="0.25">
      <c r="A2" s="14"/>
      <c r="B2" s="14"/>
      <c r="C2" s="14"/>
      <c r="D2" s="14"/>
      <c r="E2" s="15"/>
      <c r="F2" s="59"/>
      <c r="G2" s="59"/>
      <c r="H2" s="14"/>
      <c r="K2" s="11"/>
      <c r="L2" s="11"/>
    </row>
    <row r="3" spans="1:12" s="33" customFormat="1" ht="32.25" customHeight="1" x14ac:dyDescent="0.25">
      <c r="A3" s="51" t="s">
        <v>17</v>
      </c>
      <c r="B3" s="51" t="s">
        <v>18</v>
      </c>
      <c r="C3" s="93" t="s">
        <v>73</v>
      </c>
      <c r="D3" s="70" t="s">
        <v>4</v>
      </c>
      <c r="E3" s="52" t="s">
        <v>8</v>
      </c>
      <c r="F3" s="60" t="s">
        <v>79</v>
      </c>
      <c r="G3" s="60" t="s">
        <v>80</v>
      </c>
      <c r="H3" s="53" t="s">
        <v>9</v>
      </c>
      <c r="K3" s="33" t="s">
        <v>3</v>
      </c>
      <c r="L3" s="33" t="s">
        <v>3</v>
      </c>
    </row>
    <row r="4" spans="1:12" x14ac:dyDescent="0.25">
      <c r="A4" s="12">
        <v>43558</v>
      </c>
      <c r="B4" s="6">
        <v>5202546</v>
      </c>
      <c r="C4" s="6" t="s">
        <v>90</v>
      </c>
      <c r="D4" s="6"/>
      <c r="E4" s="2">
        <v>500</v>
      </c>
      <c r="F4" s="96" t="s">
        <v>106</v>
      </c>
      <c r="G4" s="61" t="s">
        <v>108</v>
      </c>
      <c r="H4" s="20"/>
      <c r="J4" s="3"/>
    </row>
    <row r="5" spans="1:12" x14ac:dyDescent="0.25">
      <c r="A5" s="12">
        <v>43558</v>
      </c>
      <c r="B5" s="6">
        <v>502156</v>
      </c>
      <c r="C5" s="6" t="s">
        <v>82</v>
      </c>
      <c r="D5" s="6"/>
      <c r="E5" s="2">
        <v>900</v>
      </c>
      <c r="F5" s="96" t="s">
        <v>106</v>
      </c>
      <c r="G5" s="61" t="s">
        <v>107</v>
      </c>
      <c r="H5" s="20"/>
      <c r="J5" s="3"/>
    </row>
    <row r="6" spans="1:12" x14ac:dyDescent="0.25">
      <c r="A6" s="12">
        <v>43558</v>
      </c>
      <c r="B6" s="6" t="s">
        <v>81</v>
      </c>
      <c r="C6" s="6" t="s">
        <v>84</v>
      </c>
      <c r="D6" s="6"/>
      <c r="E6" s="2">
        <v>22</v>
      </c>
      <c r="F6" s="96" t="s">
        <v>93</v>
      </c>
      <c r="G6" s="61" t="s">
        <v>99</v>
      </c>
      <c r="H6" s="20"/>
      <c r="J6" s="3"/>
    </row>
    <row r="7" spans="1:12" x14ac:dyDescent="0.25">
      <c r="A7" s="12">
        <v>43558</v>
      </c>
      <c r="B7" s="6" t="s">
        <v>61</v>
      </c>
      <c r="C7" s="6" t="s">
        <v>85</v>
      </c>
      <c r="D7" s="6"/>
      <c r="E7" s="2">
        <v>16</v>
      </c>
      <c r="F7" s="96" t="s">
        <v>94</v>
      </c>
      <c r="G7" s="61" t="s">
        <v>100</v>
      </c>
      <c r="H7" s="20"/>
      <c r="J7" s="3"/>
    </row>
    <row r="8" spans="1:12" x14ac:dyDescent="0.25">
      <c r="A8" s="12">
        <v>43558</v>
      </c>
      <c r="B8" s="6"/>
      <c r="C8" s="6" t="s">
        <v>82</v>
      </c>
      <c r="D8" s="6"/>
      <c r="E8" s="2">
        <v>800</v>
      </c>
      <c r="F8" s="96" t="s">
        <v>97</v>
      </c>
      <c r="G8" s="61" t="s">
        <v>101</v>
      </c>
      <c r="H8" s="20"/>
      <c r="J8" s="3"/>
    </row>
    <row r="9" spans="1:12" x14ac:dyDescent="0.25">
      <c r="A9" s="12">
        <v>43551</v>
      </c>
      <c r="B9" s="6" t="s">
        <v>61</v>
      </c>
      <c r="C9" s="6" t="s">
        <v>85</v>
      </c>
      <c r="D9" s="6">
        <v>0</v>
      </c>
      <c r="E9" s="2">
        <v>96</v>
      </c>
      <c r="F9" s="96" t="s">
        <v>98</v>
      </c>
      <c r="G9" s="61" t="s">
        <v>102</v>
      </c>
      <c r="H9" s="20"/>
      <c r="J9" s="3"/>
    </row>
    <row r="10" spans="1:12" x14ac:dyDescent="0.25">
      <c r="A10" s="12">
        <v>43551</v>
      </c>
      <c r="B10" s="6" t="s">
        <v>61</v>
      </c>
      <c r="C10" s="6" t="s">
        <v>86</v>
      </c>
      <c r="D10" s="6"/>
      <c r="E10" s="2">
        <v>90</v>
      </c>
      <c r="F10" s="96" t="s">
        <v>95</v>
      </c>
      <c r="G10" s="61" t="s">
        <v>103</v>
      </c>
      <c r="H10" s="20"/>
      <c r="J10" s="3"/>
    </row>
    <row r="11" spans="1:12" x14ac:dyDescent="0.25">
      <c r="A11" s="12">
        <v>43558</v>
      </c>
      <c r="B11" s="6"/>
      <c r="C11" s="6" t="s">
        <v>82</v>
      </c>
      <c r="D11" s="6"/>
      <c r="E11" s="2">
        <v>500</v>
      </c>
      <c r="F11" s="96" t="s">
        <v>95</v>
      </c>
      <c r="G11" s="61" t="s">
        <v>103</v>
      </c>
      <c r="H11" s="20"/>
      <c r="J11" s="3"/>
    </row>
    <row r="12" spans="1:12" x14ac:dyDescent="0.25">
      <c r="A12" s="12">
        <v>43558</v>
      </c>
      <c r="B12" s="6" t="s">
        <v>71</v>
      </c>
      <c r="C12" s="6" t="s">
        <v>82</v>
      </c>
      <c r="D12" s="6">
        <v>0</v>
      </c>
      <c r="E12" s="2">
        <v>123</v>
      </c>
      <c r="F12" s="96" t="s">
        <v>96</v>
      </c>
      <c r="G12" s="61" t="s">
        <v>103</v>
      </c>
      <c r="H12" s="20"/>
      <c r="J12" s="3"/>
    </row>
    <row r="13" spans="1:12" x14ac:dyDescent="0.25">
      <c r="A13" s="12">
        <v>43558</v>
      </c>
      <c r="B13" s="6" t="s">
        <v>69</v>
      </c>
      <c r="C13" s="6" t="s">
        <v>82</v>
      </c>
      <c r="D13" s="6">
        <v>0</v>
      </c>
      <c r="E13" s="2">
        <v>100</v>
      </c>
      <c r="F13" s="96" t="s">
        <v>109</v>
      </c>
      <c r="G13" s="61" t="s">
        <v>104</v>
      </c>
      <c r="H13" s="20"/>
      <c r="J13" s="3"/>
    </row>
    <row r="14" spans="1:12" ht="28.5" customHeight="1" x14ac:dyDescent="0.25">
      <c r="A14" s="54"/>
      <c r="B14" s="54"/>
      <c r="C14" s="54"/>
      <c r="D14" s="54"/>
      <c r="E14" s="55"/>
      <c r="F14" s="62"/>
      <c r="G14" s="62"/>
      <c r="H14" s="56" t="s">
        <v>6</v>
      </c>
      <c r="J14" s="3"/>
    </row>
    <row r="15" spans="1:12" x14ac:dyDescent="0.25">
      <c r="C15" s="4"/>
      <c r="J15" s="3"/>
    </row>
    <row r="16" spans="1:12" x14ac:dyDescent="0.25">
      <c r="J16" s="3"/>
    </row>
    <row r="17" spans="3:30" x14ac:dyDescent="0.25">
      <c r="J17" s="3"/>
    </row>
    <row r="18" spans="3:30" x14ac:dyDescent="0.25">
      <c r="J18" s="3"/>
    </row>
    <row r="19" spans="3:30" x14ac:dyDescent="0.25">
      <c r="C19"/>
      <c r="J19" s="3"/>
    </row>
    <row r="20" spans="3:30" s="2" customFormat="1" x14ac:dyDescent="0.25">
      <c r="C20"/>
      <c r="D20" s="1"/>
      <c r="F20" s="61"/>
      <c r="G20" s="61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3:30" s="2" customFormat="1" x14ac:dyDescent="0.25">
      <c r="C21"/>
      <c r="D21" s="1"/>
      <c r="F21" s="61"/>
      <c r="G21" s="61"/>
      <c r="H21" s="1"/>
      <c r="I21" s="1"/>
      <c r="J21" s="3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3:30" s="2" customFormat="1" x14ac:dyDescent="0.25">
      <c r="C22"/>
      <c r="D22" s="1"/>
      <c r="F22" s="61"/>
      <c r="G22" s="61"/>
      <c r="H22" s="1"/>
      <c r="I22" s="1"/>
      <c r="J22" s="3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3:30" s="2" customFormat="1" x14ac:dyDescent="0.25">
      <c r="C23"/>
      <c r="D23" s="1"/>
      <c r="F23" s="61"/>
      <c r="G23" s="61"/>
      <c r="H23" s="1"/>
      <c r="I23" s="1"/>
      <c r="J23" s="3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3:30" s="2" customFormat="1" x14ac:dyDescent="0.25">
      <c r="C24"/>
      <c r="D24" s="1"/>
      <c r="F24" s="61"/>
      <c r="G24" s="61"/>
      <c r="H24" s="1"/>
      <c r="I24" s="1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3:30" s="2" customFormat="1" x14ac:dyDescent="0.25">
      <c r="C25"/>
      <c r="D25" s="1"/>
      <c r="F25" s="61"/>
      <c r="G25" s="61"/>
      <c r="H25" s="1"/>
      <c r="I25" s="1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3:30" s="2" customFormat="1" x14ac:dyDescent="0.25">
      <c r="C26"/>
      <c r="D26" s="1"/>
      <c r="F26" s="61"/>
      <c r="G26" s="61"/>
      <c r="H26" s="1"/>
      <c r="I26" s="1"/>
      <c r="J26" s="3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3:30" s="2" customFormat="1" x14ac:dyDescent="0.25">
      <c r="C27" s="1"/>
      <c r="D27" s="1"/>
      <c r="F27" s="61"/>
      <c r="G27" s="61"/>
      <c r="H27" s="1"/>
      <c r="I27" s="1"/>
      <c r="J27" s="3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3:30" s="2" customFormat="1" x14ac:dyDescent="0.25">
      <c r="C28" s="1"/>
      <c r="D28" s="1"/>
      <c r="F28" s="61"/>
      <c r="G28" s="61"/>
      <c r="H28" s="1"/>
      <c r="I28" s="1"/>
      <c r="J28" s="3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3:30" s="2" customFormat="1" x14ac:dyDescent="0.25">
      <c r="C29" s="1"/>
      <c r="D29" s="1"/>
      <c r="F29" s="61"/>
      <c r="G29" s="61"/>
      <c r="H29" s="1"/>
      <c r="I29" s="1"/>
      <c r="J29" s="3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</sheetData>
  <sheetProtection sheet="1" objects="1" scenarios="1" sort="0" autoFilter="0" pivotTables="0"/>
  <autoFilter ref="A3:H14" xr:uid="{00000000-0009-0000-0000-000002000000}"/>
  <sortState ref="A9:H14">
    <sortCondition ref="A9"/>
  </sortState>
  <conditionalFormatting sqref="D3 D14">
    <cfRule type="expression" dxfId="47" priority="29">
      <formula>AND(ISERROR(VLOOKUP(D3,Liste_Fournisseurs,1,FALSE)),D3&lt;&gt;"Fournisseur",LEN(D3)&gt;0)</formula>
    </cfRule>
  </conditionalFormatting>
  <conditionalFormatting sqref="C13">
    <cfRule type="expression" dxfId="46" priority="28">
      <formula>AND(ISERROR(VLOOKUP(C13,Liste_Pièces,1,FALSE)),C13&lt;&gt;"Pièce",LEN(C13)&gt;0)</formula>
    </cfRule>
  </conditionalFormatting>
  <conditionalFormatting sqref="D13">
    <cfRule type="expression" dxfId="45" priority="27">
      <formula>AND(ISERROR(VLOOKUP(D13,Liste_Fournisseurs,1,FALSE)),D13&lt;&gt;"Fournisseur",LEN(D13)&gt;0)</formula>
    </cfRule>
  </conditionalFormatting>
  <conditionalFormatting sqref="C12">
    <cfRule type="expression" dxfId="44" priority="26">
      <formula>AND(ISERROR(VLOOKUP(C12,Liste_Pièces,1,FALSE)),C12&lt;&gt;"Pièce",LEN(C12)&gt;0)</formula>
    </cfRule>
  </conditionalFormatting>
  <conditionalFormatting sqref="D12">
    <cfRule type="expression" dxfId="43" priority="25">
      <formula>AND(ISERROR(VLOOKUP(D12,Liste_Fournisseurs,1,FALSE)),D12&lt;&gt;"Fournisseur",LEN(D12)&gt;0)</formula>
    </cfRule>
  </conditionalFormatting>
  <conditionalFormatting sqref="C11">
    <cfRule type="expression" dxfId="42" priority="22">
      <formula>AND(ISERROR(VLOOKUP(C11,Liste_Pièces,1,FALSE)),C11&lt;&gt;"Pièce",LEN(C11)&gt;0)</formula>
    </cfRule>
  </conditionalFormatting>
  <conditionalFormatting sqref="D11">
    <cfRule type="expression" dxfId="41" priority="21">
      <formula>AND(ISERROR(VLOOKUP(D11,Liste_Fournisseurs,1,FALSE)),D11&lt;&gt;"Fournisseur",LEN(D11)&gt;0)</formula>
    </cfRule>
  </conditionalFormatting>
  <conditionalFormatting sqref="C10">
    <cfRule type="expression" dxfId="40" priority="20">
      <formula>AND(ISERROR(VLOOKUP(C10,Liste_Pièces,1,FALSE)),C10&lt;&gt;"Pièce",LEN(C10)&gt;0)</formula>
    </cfRule>
  </conditionalFormatting>
  <conditionalFormatting sqref="D10">
    <cfRule type="expression" dxfId="39" priority="19">
      <formula>AND(ISERROR(VLOOKUP(D10,Liste_Fournisseurs,1,FALSE)),D10&lt;&gt;"Fournisseur",LEN(D10)&gt;0)</formula>
    </cfRule>
  </conditionalFormatting>
  <conditionalFormatting sqref="C9">
    <cfRule type="expression" dxfId="38" priority="16">
      <formula>AND(ISERROR(VLOOKUP(C9,Liste_Pièces,1,FALSE)),C9&lt;&gt;"Pièce",LEN(C9)&gt;0)</formula>
    </cfRule>
  </conditionalFormatting>
  <conditionalFormatting sqref="D9">
    <cfRule type="expression" dxfId="37" priority="15">
      <formula>AND(ISERROR(VLOOKUP(D9,Liste_Fournisseurs,1,FALSE)),D9&lt;&gt;"Fournisseur",LEN(D9)&gt;0)</formula>
    </cfRule>
  </conditionalFormatting>
  <conditionalFormatting sqref="C8">
    <cfRule type="expression" dxfId="36" priority="14">
      <formula>AND(ISERROR(VLOOKUP(C8,Liste_Pièces,1,FALSE)),C8&lt;&gt;"Pièce",LEN(C8)&gt;0)</formula>
    </cfRule>
  </conditionalFormatting>
  <conditionalFormatting sqref="D8">
    <cfRule type="expression" dxfId="35" priority="13">
      <formula>AND(ISERROR(VLOOKUP(D8,Liste_Fournisseurs,1,FALSE)),D8&lt;&gt;"Fournisseur",LEN(D8)&gt;0)</formula>
    </cfRule>
  </conditionalFormatting>
  <conditionalFormatting sqref="C7">
    <cfRule type="expression" dxfId="34" priority="12">
      <formula>AND(ISERROR(VLOOKUP(C7,Liste_Pièces,1,FALSE)),C7&lt;&gt;"Pièce",LEN(C7)&gt;0)</formula>
    </cfRule>
  </conditionalFormatting>
  <conditionalFormatting sqref="D7">
    <cfRule type="expression" dxfId="33" priority="11">
      <formula>AND(ISERROR(VLOOKUP(D7,Liste_Fournisseurs,1,FALSE)),D7&lt;&gt;"Fournisseur",LEN(D7)&gt;0)</formula>
    </cfRule>
  </conditionalFormatting>
  <conditionalFormatting sqref="C6">
    <cfRule type="expression" dxfId="32" priority="6">
      <formula>AND(ISERROR(VLOOKUP(C6,Liste_Pièces,1,FALSE)),C6&lt;&gt;"Pièce",LEN(C6)&gt;0)</formula>
    </cfRule>
  </conditionalFormatting>
  <conditionalFormatting sqref="D6">
    <cfRule type="expression" dxfId="31" priority="5">
      <formula>AND(ISERROR(VLOOKUP(D6,Liste_Fournisseurs,1,FALSE)),D6&lt;&gt;"Fournisseur",LEN(D6)&gt;0)</formula>
    </cfRule>
  </conditionalFormatting>
  <conditionalFormatting sqref="C5">
    <cfRule type="expression" dxfId="30" priority="4">
      <formula>AND(ISERROR(VLOOKUP(C5,Liste_Pièces,1,FALSE)),C5&lt;&gt;"Pièce",LEN(C5)&gt;0)</formula>
    </cfRule>
  </conditionalFormatting>
  <conditionalFormatting sqref="D5">
    <cfRule type="expression" dxfId="29" priority="3">
      <formula>AND(ISERROR(VLOOKUP(D5,Liste_Fournisseurs,1,FALSE)),D5&lt;&gt;"Fournisseur",LEN(D5)&gt;0)</formula>
    </cfRule>
  </conditionalFormatting>
  <conditionalFormatting sqref="C4">
    <cfRule type="expression" dxfId="28" priority="2">
      <formula>AND(ISERROR(VLOOKUP(C4,Liste_Pièces,1,FALSE)),C4&lt;&gt;"Pièce",LEN(C4)&gt;0)</formula>
    </cfRule>
  </conditionalFormatting>
  <conditionalFormatting sqref="D4">
    <cfRule type="expression" dxfId="27" priority="1">
      <formula>AND(ISERROR(VLOOKUP(D4,Liste_Fournisseurs,1,FALSE)),D4&lt;&gt;"Fournisseur",LEN(D4)&gt;0)</formula>
    </cfRule>
  </conditionalFormatting>
  <dataValidations count="3">
    <dataValidation allowBlank="1" showInputMessage="1" showErrorMessage="1" errorTitle="Choisir dans la liste" error="Choisir dans la liste !" sqref="C3" xr:uid="{9F82245F-44E6-4BCC-8F4F-23140B743618}"/>
    <dataValidation type="list" allowBlank="1" showInputMessage="1" showErrorMessage="1" errorTitle="Choisir dans la liste" error="Choisir dans la liste !" sqref="D3:D14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4:C14" xr:uid="{00000000-0002-0000-0200-000001000000}">
      <formula1>Liste_Pièces</formula1>
    </dataValidation>
  </dataValidations>
  <hyperlinks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C22"/>
  <sheetViews>
    <sheetView workbookViewId="0">
      <pane ySplit="3" topLeftCell="A4" activePane="bottomLeft" state="frozen"/>
      <selection activeCell="B2" sqref="B2"/>
      <selection pane="bottomLeft" activeCell="C31" sqref="C31"/>
    </sheetView>
  </sheetViews>
  <sheetFormatPr baseColWidth="10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6" width="10.7109375" style="2" customWidth="1"/>
    <col min="7" max="7" width="41.42578125" style="1" customWidth="1"/>
    <col min="8" max="8" width="21.140625" style="1" customWidth="1"/>
    <col min="9" max="9" width="21.7109375" style="1" customWidth="1"/>
    <col min="10" max="11" width="0" style="2" hidden="1" customWidth="1"/>
    <col min="12" max="12" width="20.140625" style="1" customWidth="1"/>
    <col min="13" max="13" width="19.28515625" style="1" customWidth="1"/>
    <col min="14" max="14" width="18.140625" style="1" customWidth="1"/>
    <col min="15" max="15" width="16.85546875" style="1" customWidth="1"/>
    <col min="16" max="17" width="17.42578125" style="1" customWidth="1"/>
    <col min="18" max="18" width="19.140625" style="1" customWidth="1"/>
    <col min="19" max="19" width="18.5703125" style="1" customWidth="1"/>
    <col min="20" max="20" width="17.5703125" style="1" customWidth="1"/>
    <col min="21" max="21" width="18.140625" style="1" customWidth="1"/>
    <col min="22" max="16384" width="11.42578125" style="1"/>
  </cols>
  <sheetData>
    <row r="1" spans="1:29" s="26" customFormat="1" ht="21" x14ac:dyDescent="0.25">
      <c r="A1" s="24" t="s">
        <v>19</v>
      </c>
      <c r="B1" s="25"/>
      <c r="C1" s="25"/>
      <c r="D1" s="38">
        <f>SUBTOTAL(9,D3:D7)</f>
        <v>126</v>
      </c>
      <c r="E1" s="38"/>
      <c r="F1" s="38"/>
      <c r="G1" s="25"/>
      <c r="J1" s="27"/>
      <c r="K1" s="27"/>
    </row>
    <row r="2" spans="1:29" s="10" customFormat="1" ht="47.25" customHeight="1" x14ac:dyDescent="0.25">
      <c r="A2" s="14"/>
      <c r="B2" s="14"/>
      <c r="C2" s="14"/>
      <c r="D2" s="15"/>
      <c r="E2" s="15"/>
      <c r="F2" s="15"/>
      <c r="G2" s="14"/>
      <c r="J2" s="11"/>
      <c r="K2" s="11"/>
    </row>
    <row r="3" spans="1:29" s="33" customFormat="1" ht="33.75" customHeight="1" x14ac:dyDescent="0.25">
      <c r="A3" s="53" t="s">
        <v>17</v>
      </c>
      <c r="B3" s="75" t="s">
        <v>74</v>
      </c>
      <c r="C3" s="75" t="s">
        <v>77</v>
      </c>
      <c r="D3" s="52" t="s">
        <v>8</v>
      </c>
      <c r="E3" s="52" t="s">
        <v>79</v>
      </c>
      <c r="F3" s="52" t="s">
        <v>80</v>
      </c>
      <c r="G3" s="53" t="s">
        <v>9</v>
      </c>
      <c r="J3" s="33" t="s">
        <v>3</v>
      </c>
      <c r="K3" s="33" t="s">
        <v>3</v>
      </c>
      <c r="Z3" s="33" t="s">
        <v>1</v>
      </c>
      <c r="AC3" s="33" t="s">
        <v>0</v>
      </c>
    </row>
    <row r="4" spans="1:29" x14ac:dyDescent="0.25">
      <c r="A4" s="12">
        <v>43558</v>
      </c>
      <c r="B4" s="6" t="s">
        <v>85</v>
      </c>
      <c r="C4" s="6" t="s">
        <v>57</v>
      </c>
      <c r="D4" s="2">
        <v>16</v>
      </c>
      <c r="E4" s="97" t="s">
        <v>94</v>
      </c>
      <c r="F4" s="2" t="s">
        <v>100</v>
      </c>
      <c r="G4" s="20"/>
      <c r="I4" s="3"/>
    </row>
    <row r="5" spans="1:29" x14ac:dyDescent="0.25">
      <c r="A5" s="12">
        <v>43558</v>
      </c>
      <c r="B5" s="6" t="s">
        <v>90</v>
      </c>
      <c r="C5" s="6" t="s">
        <v>57</v>
      </c>
      <c r="D5" s="2">
        <v>100</v>
      </c>
      <c r="E5" s="97" t="s">
        <v>106</v>
      </c>
      <c r="F5" s="2" t="s">
        <v>108</v>
      </c>
      <c r="G5" s="20"/>
      <c r="I5" s="3"/>
    </row>
    <row r="6" spans="1:29" x14ac:dyDescent="0.25">
      <c r="A6" s="12">
        <v>43558</v>
      </c>
      <c r="B6" s="6" t="s">
        <v>105</v>
      </c>
      <c r="C6" s="6" t="s">
        <v>51</v>
      </c>
      <c r="D6" s="2">
        <v>10</v>
      </c>
      <c r="E6" s="97" t="s">
        <v>95</v>
      </c>
      <c r="F6" s="2" t="s">
        <v>103</v>
      </c>
      <c r="G6" s="20"/>
      <c r="I6" s="3"/>
    </row>
    <row r="7" spans="1:29" ht="24.75" customHeight="1" x14ac:dyDescent="0.25">
      <c r="A7" s="54"/>
      <c r="B7" s="54"/>
      <c r="C7" s="54"/>
      <c r="D7" s="55"/>
      <c r="E7" s="98"/>
      <c r="F7" s="55"/>
      <c r="G7" s="56" t="s">
        <v>6</v>
      </c>
      <c r="I7" s="3"/>
    </row>
    <row r="8" spans="1:29" x14ac:dyDescent="0.25">
      <c r="B8" s="4"/>
      <c r="I8" s="3"/>
    </row>
    <row r="9" spans="1:29" x14ac:dyDescent="0.25">
      <c r="I9" s="3"/>
    </row>
    <row r="10" spans="1:29" x14ac:dyDescent="0.25">
      <c r="I10" s="3"/>
    </row>
    <row r="11" spans="1:29" x14ac:dyDescent="0.25">
      <c r="I11" s="3"/>
    </row>
    <row r="12" spans="1:29" x14ac:dyDescent="0.25">
      <c r="B12"/>
      <c r="I12" s="3"/>
    </row>
    <row r="13" spans="1:29" s="2" customFormat="1" x14ac:dyDescent="0.25">
      <c r="B13"/>
      <c r="C13" s="1"/>
      <c r="G13" s="1"/>
      <c r="H13" s="1"/>
      <c r="I13" s="3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s="2" customFormat="1" x14ac:dyDescent="0.25">
      <c r="B14"/>
      <c r="C14" s="1"/>
      <c r="G14" s="1"/>
      <c r="H14" s="1"/>
      <c r="I14" s="3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</row>
    <row r="15" spans="1:29" s="2" customFormat="1" x14ac:dyDescent="0.25">
      <c r="B15"/>
      <c r="C15" s="1"/>
      <c r="G15" s="1"/>
      <c r="H15" s="1"/>
      <c r="I15" s="3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1:29" s="2" customFormat="1" x14ac:dyDescent="0.25">
      <c r="B16"/>
      <c r="C16" s="1"/>
      <c r="G16" s="1"/>
      <c r="H16" s="1"/>
      <c r="I16" s="3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2:29" s="2" customFormat="1" x14ac:dyDescent="0.25">
      <c r="B17"/>
      <c r="C17" s="1"/>
      <c r="G17" s="1"/>
      <c r="H17" s="1"/>
      <c r="I17" s="3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</row>
    <row r="18" spans="2:29" s="2" customFormat="1" x14ac:dyDescent="0.25">
      <c r="B18"/>
      <c r="C18" s="1"/>
      <c r="G18" s="1"/>
      <c r="H18" s="1"/>
      <c r="I18" s="3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</row>
    <row r="19" spans="2:29" s="2" customFormat="1" x14ac:dyDescent="0.25">
      <c r="B19"/>
      <c r="C19" s="1"/>
      <c r="G19" s="1"/>
      <c r="H19" s="1"/>
      <c r="I19" s="3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</row>
    <row r="20" spans="2:29" s="2" customFormat="1" x14ac:dyDescent="0.25">
      <c r="B20" s="1"/>
      <c r="C20" s="1"/>
      <c r="G20" s="1"/>
      <c r="H20" s="1"/>
      <c r="I20" s="3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2:29" s="2" customFormat="1" x14ac:dyDescent="0.25">
      <c r="B21" s="1"/>
      <c r="C21" s="1"/>
      <c r="G21" s="1"/>
      <c r="H21" s="1"/>
      <c r="I21" s="3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2:29" s="2" customFormat="1" x14ac:dyDescent="0.25">
      <c r="B22" s="1"/>
      <c r="C22" s="1"/>
      <c r="G22" s="1"/>
      <c r="H22" s="1"/>
      <c r="I22" s="3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</sheetData>
  <sheetProtection sheet="1" objects="1" scenarios="1" sort="0" autoFilter="0" pivotTables="0"/>
  <autoFilter ref="B3:G7" xr:uid="{00000000-0009-0000-0000-000003000000}"/>
  <sortState ref="A4:G7">
    <sortCondition ref="A4"/>
  </sortState>
  <conditionalFormatting sqref="B3 B7">
    <cfRule type="expression" dxfId="26" priority="12">
      <formula>AND(ISERROR(VLOOKUP(B3,Liste_Pièces,1,FALSE)),B3&lt;&gt;"Pièce",LEN(B3)&gt;0)</formula>
    </cfRule>
  </conditionalFormatting>
  <conditionalFormatting sqref="C6">
    <cfRule type="expression" dxfId="25" priority="3">
      <formula>AND(ISERROR(VLOOKUP(C6,Liste_Techniciens,1,FALSE)),C6&lt;&gt;"Technicien",LEN(C6)&gt;0)</formula>
    </cfRule>
  </conditionalFormatting>
  <conditionalFormatting sqref="C5">
    <cfRule type="expression" dxfId="24" priority="2">
      <formula>AND(ISERROR(VLOOKUP(C5,Liste_Techniciens,1,FALSE)),C5&lt;&gt;"Technicien",LEN(C5)&gt;0)</formula>
    </cfRule>
  </conditionalFormatting>
  <conditionalFormatting sqref="C4">
    <cfRule type="expression" dxfId="23" priority="1">
      <formula>AND(ISERROR(VLOOKUP(C4,Liste_Techniciens,1,FALSE)),C4&lt;&gt;"Technicien",LEN(C4)&gt;0)</formula>
    </cfRule>
  </conditionalFormatting>
  <dataValidations count="3">
    <dataValidation type="list" allowBlank="1" showInputMessage="1" showErrorMessage="1" errorTitle="Choisir dans la liste" error="Choisir dans la liste !" sqref="B7" xr:uid="{00000000-0002-0000-0300-000000000000}">
      <formula1>Liste_Pièces</formula1>
    </dataValidation>
    <dataValidation allowBlank="1" showInputMessage="1" showErrorMessage="1" errorTitle="Choisir dans la liste" error="Choisir dans la liste !" sqref="B3:C3" xr:uid="{5214A056-9C88-4763-BB43-1F537865AE9A}"/>
    <dataValidation type="list" allowBlank="1" showInputMessage="1" showErrorMessage="1" errorTitle="Choisir dans la liste" error="Choisir dans la liste !" sqref="C4:C7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59222-BB68-4A92-A5AB-D10166FCF7B5}">
  <sheetPr codeName="Feuil5"/>
  <dimension ref="A1:AF99"/>
  <sheetViews>
    <sheetView workbookViewId="0">
      <selection activeCell="D4" sqref="D4"/>
    </sheetView>
  </sheetViews>
  <sheetFormatPr baseColWidth="10" defaultRowHeight="15" x14ac:dyDescent="0.25"/>
  <cols>
    <col min="1" max="1" width="28.85546875" style="1" customWidth="1"/>
    <col min="2" max="2" width="28.28515625" style="1" hidden="1" customWidth="1"/>
    <col min="3" max="3" width="10.7109375" style="2" customWidth="1"/>
    <col min="4" max="4" width="11" style="1" customWidth="1"/>
    <col min="5" max="5" width="13" style="1" customWidth="1"/>
    <col min="6" max="7" width="27.42578125" style="6" hidden="1" customWidth="1"/>
    <col min="8" max="8" width="27.42578125" style="1" hidden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1" customFormat="1" ht="21" x14ac:dyDescent="0.25">
      <c r="A1" s="34" t="s">
        <v>110</v>
      </c>
      <c r="B1" s="28"/>
      <c r="C1" s="29">
        <f>SUBTOTAL(9,C3:C14)</f>
        <v>0</v>
      </c>
      <c r="D1" s="29">
        <f>SUBTOTAL(9,D3:D14)</f>
        <v>3021</v>
      </c>
      <c r="E1" s="28"/>
      <c r="F1" s="30"/>
      <c r="G1" s="30"/>
      <c r="H1" s="28"/>
      <c r="I1" s="29">
        <f>SUBTOTAL(9,I3:I14)</f>
        <v>3147</v>
      </c>
      <c r="J1" s="29">
        <f>SUBTOTAL(9,J3:J14)</f>
        <v>126</v>
      </c>
      <c r="M1" s="32"/>
      <c r="N1" s="32"/>
    </row>
    <row r="2" spans="1:32" s="10" customFormat="1" ht="46.5" customHeight="1" x14ac:dyDescent="0.25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 x14ac:dyDescent="0.25">
      <c r="A3" s="51" t="s">
        <v>74</v>
      </c>
      <c r="B3" s="70" t="s">
        <v>21</v>
      </c>
      <c r="C3" s="52" t="s">
        <v>13</v>
      </c>
      <c r="D3" s="53" t="s">
        <v>12</v>
      </c>
      <c r="E3" s="53" t="s">
        <v>76</v>
      </c>
      <c r="F3" s="53" t="s">
        <v>48</v>
      </c>
      <c r="G3" s="53" t="s">
        <v>49</v>
      </c>
      <c r="H3" s="53" t="s">
        <v>9</v>
      </c>
      <c r="I3" s="75" t="s">
        <v>10</v>
      </c>
      <c r="J3" s="75" t="s">
        <v>11</v>
      </c>
      <c r="K3" s="53" t="s">
        <v>79</v>
      </c>
      <c r="L3" s="53" t="s">
        <v>80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 x14ac:dyDescent="0.25">
      <c r="A4" s="6" t="s">
        <v>90</v>
      </c>
      <c r="B4" s="6" t="s">
        <v>65</v>
      </c>
      <c r="D4" s="92">
        <f t="shared" ref="D4:D13" si="0">C4+I4-J4</f>
        <v>400</v>
      </c>
      <c r="E4" s="20"/>
      <c r="H4" s="20"/>
      <c r="I4" s="2">
        <v>500</v>
      </c>
      <c r="J4" s="5">
        <v>100</v>
      </c>
      <c r="K4" s="96" t="s">
        <v>106</v>
      </c>
      <c r="L4" s="61" t="s">
        <v>108</v>
      </c>
    </row>
    <row r="5" spans="1:32" x14ac:dyDescent="0.25">
      <c r="A5" s="6" t="s">
        <v>82</v>
      </c>
      <c r="B5" s="6" t="s">
        <v>66</v>
      </c>
      <c r="D5" s="92">
        <f t="shared" si="0"/>
        <v>900</v>
      </c>
      <c r="E5" s="20"/>
      <c r="H5" s="20"/>
      <c r="I5" s="2">
        <v>900</v>
      </c>
      <c r="J5" s="5">
        <v>0</v>
      </c>
      <c r="K5" s="96" t="s">
        <v>106</v>
      </c>
      <c r="L5" s="61" t="s">
        <v>107</v>
      </c>
    </row>
    <row r="6" spans="1:32" x14ac:dyDescent="0.25">
      <c r="A6" s="6" t="s">
        <v>84</v>
      </c>
      <c r="B6" s="6" t="s">
        <v>67</v>
      </c>
      <c r="D6" s="92">
        <f t="shared" si="0"/>
        <v>22</v>
      </c>
      <c r="E6" s="20"/>
      <c r="H6" s="20"/>
      <c r="I6" s="2">
        <v>22</v>
      </c>
      <c r="J6" s="5">
        <v>0</v>
      </c>
      <c r="K6" s="96" t="s">
        <v>93</v>
      </c>
      <c r="L6" s="61" t="s">
        <v>99</v>
      </c>
    </row>
    <row r="7" spans="1:32" x14ac:dyDescent="0.25">
      <c r="A7" s="6" t="s">
        <v>85</v>
      </c>
      <c r="B7" s="6" t="s">
        <v>68</v>
      </c>
      <c r="D7" s="92">
        <f t="shared" si="0"/>
        <v>0</v>
      </c>
      <c r="E7" s="20"/>
      <c r="H7" s="20"/>
      <c r="I7" s="2">
        <v>16</v>
      </c>
      <c r="J7" s="5">
        <v>16</v>
      </c>
      <c r="K7" s="96" t="s">
        <v>94</v>
      </c>
      <c r="L7" s="61" t="s">
        <v>100</v>
      </c>
    </row>
    <row r="8" spans="1:32" x14ac:dyDescent="0.25">
      <c r="A8" s="6" t="s">
        <v>82</v>
      </c>
      <c r="B8" s="6" t="s">
        <v>64</v>
      </c>
      <c r="D8" s="92">
        <f t="shared" si="0"/>
        <v>800</v>
      </c>
      <c r="E8" s="20"/>
      <c r="H8" s="20"/>
      <c r="I8" s="2">
        <v>800</v>
      </c>
      <c r="J8" s="5">
        <v>0</v>
      </c>
      <c r="K8" s="96" t="s">
        <v>97</v>
      </c>
      <c r="L8" s="61" t="s">
        <v>101</v>
      </c>
    </row>
    <row r="9" spans="1:32" x14ac:dyDescent="0.25">
      <c r="A9" s="6" t="s">
        <v>85</v>
      </c>
      <c r="B9" s="6" t="s">
        <v>64</v>
      </c>
      <c r="D9" s="92">
        <f t="shared" si="0"/>
        <v>96</v>
      </c>
      <c r="E9" s="20"/>
      <c r="H9" s="20"/>
      <c r="I9" s="2">
        <v>96</v>
      </c>
      <c r="J9" s="5">
        <v>0</v>
      </c>
      <c r="K9" s="96" t="s">
        <v>98</v>
      </c>
      <c r="L9" s="61" t="s">
        <v>102</v>
      </c>
    </row>
    <row r="10" spans="1:32" x14ac:dyDescent="0.25">
      <c r="A10" s="6" t="s">
        <v>86</v>
      </c>
      <c r="B10" s="6" t="s">
        <v>64</v>
      </c>
      <c r="D10" s="92">
        <f t="shared" si="0"/>
        <v>90</v>
      </c>
      <c r="E10" s="20"/>
      <c r="H10" s="20"/>
      <c r="I10" s="2">
        <v>90</v>
      </c>
      <c r="J10" s="5">
        <v>0</v>
      </c>
      <c r="K10" s="96" t="s">
        <v>95</v>
      </c>
      <c r="L10" s="61" t="s">
        <v>103</v>
      </c>
    </row>
    <row r="11" spans="1:32" x14ac:dyDescent="0.25">
      <c r="A11" s="6" t="s">
        <v>82</v>
      </c>
      <c r="B11" s="6" t="s">
        <v>65</v>
      </c>
      <c r="D11" s="92">
        <f t="shared" si="0"/>
        <v>490</v>
      </c>
      <c r="E11" s="20"/>
      <c r="H11" s="20"/>
      <c r="I11" s="2">
        <v>500</v>
      </c>
      <c r="J11" s="5">
        <v>10</v>
      </c>
      <c r="K11" s="96" t="s">
        <v>95</v>
      </c>
      <c r="L11" s="61" t="s">
        <v>103</v>
      </c>
    </row>
    <row r="12" spans="1:32" x14ac:dyDescent="0.25">
      <c r="A12" s="6" t="s">
        <v>82</v>
      </c>
      <c r="B12" s="6" t="s">
        <v>66</v>
      </c>
      <c r="D12" s="92">
        <f t="shared" si="0"/>
        <v>123</v>
      </c>
      <c r="E12" s="20"/>
      <c r="H12" s="20"/>
      <c r="I12" s="2">
        <v>123</v>
      </c>
      <c r="J12" s="5">
        <v>0</v>
      </c>
      <c r="K12" s="96" t="s">
        <v>96</v>
      </c>
      <c r="L12" s="61" t="s">
        <v>103</v>
      </c>
    </row>
    <row r="13" spans="1:32" x14ac:dyDescent="0.25">
      <c r="A13" s="6" t="s">
        <v>82</v>
      </c>
      <c r="B13" s="6" t="s">
        <v>66</v>
      </c>
      <c r="D13" s="92">
        <f t="shared" si="0"/>
        <v>100</v>
      </c>
      <c r="E13" s="20"/>
      <c r="H13" s="20"/>
      <c r="I13" s="2">
        <v>100</v>
      </c>
      <c r="J13" s="5">
        <v>0</v>
      </c>
      <c r="K13" s="96" t="s">
        <v>109</v>
      </c>
      <c r="L13" s="61" t="s">
        <v>104</v>
      </c>
    </row>
    <row r="14" spans="1:32" ht="30" customHeight="1" x14ac:dyDescent="0.25">
      <c r="A14" s="54"/>
      <c r="B14" s="54"/>
      <c r="C14" s="55"/>
      <c r="D14" s="55"/>
      <c r="E14" s="95" t="s">
        <v>6</v>
      </c>
      <c r="F14" s="54" t="s">
        <v>6</v>
      </c>
      <c r="G14" s="54" t="s">
        <v>6</v>
      </c>
      <c r="H14" s="56" t="s">
        <v>6</v>
      </c>
      <c r="I14" s="56" t="s">
        <v>6</v>
      </c>
      <c r="J14" s="56" t="s">
        <v>6</v>
      </c>
      <c r="K14" s="56" t="s">
        <v>6</v>
      </c>
      <c r="L14" s="56" t="s">
        <v>6</v>
      </c>
    </row>
    <row r="15" spans="1:32" x14ac:dyDescent="0.25">
      <c r="A15" s="4"/>
      <c r="E15" s="20"/>
      <c r="L15" s="3"/>
    </row>
    <row r="16" spans="1:32" x14ac:dyDescent="0.25">
      <c r="E16" s="20"/>
      <c r="L16" s="3"/>
    </row>
    <row r="17" spans="1:32" x14ac:dyDescent="0.25">
      <c r="E17" s="20"/>
      <c r="L17" s="3"/>
    </row>
    <row r="18" spans="1:32" x14ac:dyDescent="0.25">
      <c r="B18" s="1" t="s">
        <v>75</v>
      </c>
      <c r="E18" s="20"/>
      <c r="L18" s="3"/>
    </row>
    <row r="19" spans="1:32" x14ac:dyDescent="0.25">
      <c r="A19"/>
      <c r="E19" s="20"/>
      <c r="L19" s="3"/>
    </row>
    <row r="20" spans="1:32" s="2" customFormat="1" x14ac:dyDescent="0.25">
      <c r="A20"/>
      <c r="B20" s="1"/>
      <c r="D20" s="1"/>
      <c r="E20" s="20"/>
      <c r="F20" s="6"/>
      <c r="G20" s="6"/>
      <c r="H20" s="1"/>
      <c r="I20" s="1"/>
      <c r="J20" s="1"/>
      <c r="K20" s="1"/>
      <c r="L20" s="3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x14ac:dyDescent="0.25">
      <c r="E21" s="20"/>
    </row>
    <row r="22" spans="1:32" x14ac:dyDescent="0.25">
      <c r="E22" s="20"/>
    </row>
    <row r="23" spans="1:32" x14ac:dyDescent="0.25">
      <c r="E23" s="20"/>
    </row>
    <row r="24" spans="1:32" x14ac:dyDescent="0.25">
      <c r="E24" s="20"/>
    </row>
    <row r="25" spans="1:32" x14ac:dyDescent="0.25">
      <c r="E25" s="20"/>
    </row>
    <row r="26" spans="1:32" x14ac:dyDescent="0.25">
      <c r="E26" s="20"/>
    </row>
    <row r="27" spans="1:32" x14ac:dyDescent="0.25">
      <c r="E27" s="20"/>
    </row>
    <row r="28" spans="1:32" x14ac:dyDescent="0.25">
      <c r="E28" s="20"/>
    </row>
    <row r="29" spans="1:32" x14ac:dyDescent="0.25">
      <c r="E29" s="20"/>
    </row>
    <row r="30" spans="1:32" x14ac:dyDescent="0.25">
      <c r="E30" s="20"/>
    </row>
    <row r="31" spans="1:32" x14ac:dyDescent="0.25">
      <c r="E31" s="20"/>
    </row>
    <row r="32" spans="1:32" x14ac:dyDescent="0.25">
      <c r="E32" s="20"/>
    </row>
    <row r="33" spans="5:5" x14ac:dyDescent="0.25">
      <c r="E33" s="20"/>
    </row>
    <row r="34" spans="5:5" x14ac:dyDescent="0.25">
      <c r="E34" s="20"/>
    </row>
    <row r="35" spans="5:5" x14ac:dyDescent="0.25">
      <c r="E35" s="20"/>
    </row>
    <row r="36" spans="5:5" x14ac:dyDescent="0.25">
      <c r="E36" s="20"/>
    </row>
    <row r="37" spans="5:5" x14ac:dyDescent="0.25">
      <c r="E37" s="20"/>
    </row>
    <row r="38" spans="5:5" x14ac:dyDescent="0.25">
      <c r="E38" s="20"/>
    </row>
    <row r="39" spans="5:5" x14ac:dyDescent="0.25">
      <c r="E39" s="20"/>
    </row>
    <row r="40" spans="5:5" x14ac:dyDescent="0.25">
      <c r="E40" s="20"/>
    </row>
    <row r="41" spans="5:5" x14ac:dyDescent="0.25">
      <c r="E41" s="20"/>
    </row>
    <row r="42" spans="5:5" x14ac:dyDescent="0.25">
      <c r="E42" s="20"/>
    </row>
    <row r="43" spans="5:5" x14ac:dyDescent="0.25">
      <c r="E43" s="20"/>
    </row>
    <row r="44" spans="5:5" x14ac:dyDescent="0.25">
      <c r="E44" s="20"/>
    </row>
    <row r="45" spans="5:5" x14ac:dyDescent="0.25">
      <c r="E45" s="20"/>
    </row>
    <row r="46" spans="5:5" x14ac:dyDescent="0.25">
      <c r="E46" s="20"/>
    </row>
    <row r="47" spans="5:5" x14ac:dyDescent="0.25">
      <c r="E47" s="20"/>
    </row>
    <row r="48" spans="5:5" x14ac:dyDescent="0.25">
      <c r="E48" s="20"/>
    </row>
    <row r="49" spans="5:5" x14ac:dyDescent="0.25">
      <c r="E49" s="20"/>
    </row>
    <row r="50" spans="5:5" x14ac:dyDescent="0.25">
      <c r="E50" s="20"/>
    </row>
    <row r="51" spans="5:5" x14ac:dyDescent="0.25">
      <c r="E51" s="20"/>
    </row>
    <row r="52" spans="5:5" x14ac:dyDescent="0.25">
      <c r="E52" s="20"/>
    </row>
    <row r="53" spans="5:5" x14ac:dyDescent="0.25">
      <c r="E53" s="20"/>
    </row>
    <row r="54" spans="5:5" x14ac:dyDescent="0.25">
      <c r="E54" s="20"/>
    </row>
    <row r="55" spans="5:5" x14ac:dyDescent="0.25">
      <c r="E55" s="20"/>
    </row>
    <row r="56" spans="5:5" x14ac:dyDescent="0.25">
      <c r="E56" s="20"/>
    </row>
    <row r="57" spans="5:5" x14ac:dyDescent="0.25">
      <c r="E57" s="20"/>
    </row>
    <row r="58" spans="5:5" x14ac:dyDescent="0.25">
      <c r="E58" s="20"/>
    </row>
    <row r="59" spans="5:5" x14ac:dyDescent="0.25">
      <c r="E59" s="20"/>
    </row>
    <row r="60" spans="5:5" x14ac:dyDescent="0.25">
      <c r="E60" s="20"/>
    </row>
    <row r="61" spans="5:5" x14ac:dyDescent="0.25">
      <c r="E61" s="20"/>
    </row>
    <row r="62" spans="5:5" x14ac:dyDescent="0.25">
      <c r="E62" s="20"/>
    </row>
    <row r="63" spans="5:5" x14ac:dyDescent="0.25">
      <c r="E63" s="20"/>
    </row>
    <row r="64" spans="5:5" x14ac:dyDescent="0.25">
      <c r="E64" s="20"/>
    </row>
    <row r="65" spans="5:5" x14ac:dyDescent="0.25">
      <c r="E65" s="20"/>
    </row>
    <row r="66" spans="5:5" x14ac:dyDescent="0.25">
      <c r="E66" s="20"/>
    </row>
    <row r="67" spans="5:5" x14ac:dyDescent="0.25">
      <c r="E67" s="20"/>
    </row>
    <row r="68" spans="5:5" x14ac:dyDescent="0.25">
      <c r="E68" s="20"/>
    </row>
    <row r="69" spans="5:5" x14ac:dyDescent="0.25">
      <c r="E69" s="20"/>
    </row>
    <row r="70" spans="5:5" x14ac:dyDescent="0.25">
      <c r="E70" s="20"/>
    </row>
    <row r="71" spans="5:5" x14ac:dyDescent="0.25">
      <c r="E71" s="20"/>
    </row>
    <row r="72" spans="5:5" x14ac:dyDescent="0.25">
      <c r="E72" s="20"/>
    </row>
    <row r="73" spans="5:5" x14ac:dyDescent="0.25">
      <c r="E73" s="20"/>
    </row>
    <row r="74" spans="5:5" x14ac:dyDescent="0.25">
      <c r="E74" s="20"/>
    </row>
    <row r="75" spans="5:5" x14ac:dyDescent="0.25">
      <c r="E75" s="20"/>
    </row>
    <row r="76" spans="5:5" x14ac:dyDescent="0.25">
      <c r="E76" s="20"/>
    </row>
    <row r="77" spans="5:5" x14ac:dyDescent="0.25">
      <c r="E77" s="20"/>
    </row>
    <row r="78" spans="5:5" x14ac:dyDescent="0.25">
      <c r="E78" s="20"/>
    </row>
    <row r="79" spans="5:5" x14ac:dyDescent="0.25">
      <c r="E79" s="20"/>
    </row>
    <row r="80" spans="5:5" x14ac:dyDescent="0.25">
      <c r="E80" s="20"/>
    </row>
    <row r="81" spans="5:5" x14ac:dyDescent="0.25">
      <c r="E81" s="20"/>
    </row>
    <row r="82" spans="5:5" x14ac:dyDescent="0.25">
      <c r="E82" s="20"/>
    </row>
    <row r="83" spans="5:5" x14ac:dyDescent="0.25">
      <c r="E83" s="20"/>
    </row>
    <row r="84" spans="5:5" x14ac:dyDescent="0.25">
      <c r="E84" s="20"/>
    </row>
    <row r="85" spans="5:5" x14ac:dyDescent="0.25">
      <c r="E85" s="20"/>
    </row>
    <row r="86" spans="5:5" x14ac:dyDescent="0.25">
      <c r="E86" s="20"/>
    </row>
    <row r="87" spans="5:5" x14ac:dyDescent="0.25">
      <c r="E87" s="20"/>
    </row>
    <row r="88" spans="5:5" x14ac:dyDescent="0.25">
      <c r="E88" s="20"/>
    </row>
    <row r="89" spans="5:5" x14ac:dyDescent="0.25">
      <c r="E89" s="20"/>
    </row>
    <row r="90" spans="5:5" x14ac:dyDescent="0.25">
      <c r="E90" s="20"/>
    </row>
    <row r="91" spans="5:5" x14ac:dyDescent="0.25">
      <c r="E91" s="20"/>
    </row>
    <row r="92" spans="5:5" x14ac:dyDescent="0.25">
      <c r="E92" s="20"/>
    </row>
    <row r="93" spans="5:5" x14ac:dyDescent="0.25">
      <c r="E93" s="20"/>
    </row>
    <row r="94" spans="5:5" x14ac:dyDescent="0.25">
      <c r="E94" s="20"/>
    </row>
    <row r="95" spans="5:5" x14ac:dyDescent="0.25">
      <c r="E95" s="20"/>
    </row>
    <row r="96" spans="5:5" x14ac:dyDescent="0.25">
      <c r="E96" s="20"/>
    </row>
    <row r="97" spans="5:5" x14ac:dyDescent="0.25">
      <c r="E97" s="20"/>
    </row>
    <row r="98" spans="5:5" x14ac:dyDescent="0.25">
      <c r="E98" s="20"/>
    </row>
    <row r="99" spans="5:5" x14ac:dyDescent="0.25">
      <c r="E99" s="20"/>
    </row>
  </sheetData>
  <conditionalFormatting sqref="A9">
    <cfRule type="expression" dxfId="22" priority="10">
      <formula>AND(ISERROR(VLOOKUP(A9,Liste_Pièces,1,FALSE)),A9&lt;&gt;"Pièce",LEN(A9)&gt;0)</formula>
    </cfRule>
  </conditionalFormatting>
  <conditionalFormatting sqref="B3 B6:B14">
    <cfRule type="expression" dxfId="21" priority="45">
      <formula>AND(ISERROR(VLOOKUP(B3,Liste_Catégories,1,FALSE)),B3&lt;&gt;"Catégorie",LEN(B3)&gt;0)</formula>
    </cfRule>
  </conditionalFormatting>
  <conditionalFormatting sqref="D3 D6:D14">
    <cfRule type="expression" dxfId="20" priority="43">
      <formula>AND(D3&lt;&gt;"Stock actuel",LEN(D3)&gt;0,D3&lt;=0)</formula>
    </cfRule>
    <cfRule type="expression" dxfId="19" priority="44">
      <formula>AND(D3&lt;&gt;"Stock actuel",LEN(D3)&gt;0,D3&lt;=E3)</formula>
    </cfRule>
  </conditionalFormatting>
  <conditionalFormatting sqref="B5">
    <cfRule type="expression" dxfId="18" priority="42">
      <formula>AND(ISERROR(VLOOKUP(B5,Liste_Catégories,1,FALSE)),B5&lt;&gt;"Catégorie",LEN(B5)&gt;0)</formula>
    </cfRule>
  </conditionalFormatting>
  <conditionalFormatting sqref="D5">
    <cfRule type="expression" dxfId="17" priority="40">
      <formula>AND(D5&lt;&gt;"Stock actuel",LEN(D5)&gt;0,D5&lt;=0)</formula>
    </cfRule>
    <cfRule type="expression" dxfId="16" priority="41">
      <formula>AND(D5&lt;&gt;"Stock actuel",LEN(D5)&gt;0,D5&lt;=E5)</formula>
    </cfRule>
  </conditionalFormatting>
  <conditionalFormatting sqref="B4">
    <cfRule type="expression" dxfId="15" priority="39">
      <formula>AND(ISERROR(VLOOKUP(B4,Liste_Catégories,1,FALSE)),B4&lt;&gt;"Catégorie",LEN(B4)&gt;0)</formula>
    </cfRule>
  </conditionalFormatting>
  <conditionalFormatting sqref="D4">
    <cfRule type="expression" dxfId="14" priority="37">
      <formula>AND(D4&lt;&gt;"Stock actuel",LEN(D4)&gt;0,D4&lt;=0)</formula>
    </cfRule>
    <cfRule type="expression" dxfId="13" priority="38">
      <formula>AND(D4&lt;&gt;"Stock actuel",LEN(D4)&gt;0,D4&lt;=E4)</formula>
    </cfRule>
  </conditionalFormatting>
  <conditionalFormatting sqref="A4">
    <cfRule type="expression" dxfId="12" priority="16">
      <formula>AND(ISERROR(VLOOKUP(A4,Liste_Pièces,1,FALSE)),A4&lt;&gt;"Pièce",LEN(A4)&gt;0)</formula>
    </cfRule>
  </conditionalFormatting>
  <conditionalFormatting sqref="A5">
    <cfRule type="expression" dxfId="11" priority="15">
      <formula>AND(ISERROR(VLOOKUP(A5,Liste_Pièces,1,FALSE)),A5&lt;&gt;"Pièce",LEN(A5)&gt;0)</formula>
    </cfRule>
  </conditionalFormatting>
  <conditionalFormatting sqref="A13">
    <cfRule type="expression" dxfId="10" priority="14">
      <formula>AND(ISERROR(VLOOKUP(A13,Liste_Pièces,1,FALSE)),A13&lt;&gt;"Pièce",LEN(A13)&gt;0)</formula>
    </cfRule>
  </conditionalFormatting>
  <conditionalFormatting sqref="A12">
    <cfRule type="expression" dxfId="9" priority="13">
      <formula>AND(ISERROR(VLOOKUP(A12,Liste_Pièces,1,FALSE)),A12&lt;&gt;"Pièce",LEN(A12)&gt;0)</formula>
    </cfRule>
  </conditionalFormatting>
  <conditionalFormatting sqref="A11">
    <cfRule type="expression" dxfId="8" priority="12">
      <formula>AND(ISERROR(VLOOKUP(A11,Liste_Pièces,1,FALSE)),A11&lt;&gt;"Pièce",LEN(A11)&gt;0)</formula>
    </cfRule>
  </conditionalFormatting>
  <conditionalFormatting sqref="A10">
    <cfRule type="expression" dxfId="7" priority="11">
      <formula>AND(ISERROR(VLOOKUP(A10,Liste_Pièces,1,FALSE)),A10&lt;&gt;"Pièce",LEN(A10)&gt;0)</formula>
    </cfRule>
  </conditionalFormatting>
  <conditionalFormatting sqref="A8">
    <cfRule type="expression" dxfId="6" priority="9">
      <formula>AND(ISERROR(VLOOKUP(A8,Liste_Pièces,1,FALSE)),A8&lt;&gt;"Pièce",LEN(A8)&gt;0)</formula>
    </cfRule>
  </conditionalFormatting>
  <conditionalFormatting sqref="A7">
    <cfRule type="expression" dxfId="5" priority="8">
      <formula>AND(ISERROR(VLOOKUP(A7,Liste_Pièces,1,FALSE)),A7&lt;&gt;"Pièce",LEN(A7)&gt;0)</formula>
    </cfRule>
  </conditionalFormatting>
  <conditionalFormatting sqref="A6">
    <cfRule type="expression" dxfId="4" priority="7">
      <formula>AND(ISERROR(VLOOKUP(A6,Liste_Pièces,1,FALSE)),A6&lt;&gt;"Pièce",LEN(A6)&gt;0)</formula>
    </cfRule>
  </conditionalFormatting>
  <dataValidations count="2">
    <dataValidation type="list" allowBlank="1" showInputMessage="1" showErrorMessage="1" errorTitle="Choisir dans la liste" error="Choisir dans la liste !" sqref="A4:A13" xr:uid="{38FA63FE-08F2-44C6-BC4E-84D935AD8D4B}">
      <formula1>Liste_Pièces</formula1>
    </dataValidation>
    <dataValidation type="list" allowBlank="1" showInputMessage="1" showErrorMessage="1" errorTitle="Choisir dans la liste" error="Choisir dans la liste !" sqref="B3:B14" xr:uid="{BD400AFD-8F51-42E4-8674-683ABCF06E48}">
      <formula1>Liste_Catégories</formula1>
    </dataValidation>
  </dataValidations>
  <hyperlinks>
    <hyperlink ref="B3" location="Catégories!A1" display="Catégorie" xr:uid="{1A0A2F80-7BEB-41FA-91C8-A9A6E2CB1B55}"/>
    <hyperlink ref="I3" location="Entrées!A1" display="Entrées" xr:uid="{0E6ADC33-B3AE-4B87-BF07-D050AD84D372}"/>
    <hyperlink ref="J3" location="Sorties!A1" display="Sorties" xr:uid="{46F07DEB-8204-4B1F-B318-ECE58EBFFF9E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16"/>
  <sheetViews>
    <sheetView workbookViewId="0">
      <pane ySplit="3" topLeftCell="A4" activePane="bottomLeft" state="frozen"/>
      <selection activeCell="C7" sqref="C7"/>
      <selection pane="bottomLeft"/>
    </sheetView>
  </sheetViews>
  <sheetFormatPr baseColWidth="10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 x14ac:dyDescent="0.35">
      <c r="A1" s="39" t="s">
        <v>45</v>
      </c>
      <c r="B1" s="40">
        <f>SUBTOTAL(9,B3:B16)</f>
        <v>242</v>
      </c>
      <c r="C1" s="41"/>
    </row>
    <row r="2" spans="1:3" s="7" customFormat="1" ht="42" customHeight="1" x14ac:dyDescent="0.25">
      <c r="A2" s="13"/>
      <c r="B2" s="13"/>
      <c r="C2" s="13"/>
    </row>
    <row r="3" spans="1:3" s="43" customFormat="1" ht="30" x14ac:dyDescent="0.25">
      <c r="A3" s="51" t="s">
        <v>14</v>
      </c>
      <c r="B3" s="75" t="s">
        <v>33</v>
      </c>
      <c r="C3" s="51" t="s">
        <v>9</v>
      </c>
    </row>
    <row r="4" spans="1:3" x14ac:dyDescent="0.25">
      <c r="A4" t="s">
        <v>57</v>
      </c>
      <c r="B4" s="9">
        <f>SUMIF(Sorties!C:C,Techniciens!A:A,Sorties!D:D)</f>
        <v>116</v>
      </c>
      <c r="C4" s="21"/>
    </row>
    <row r="5" spans="1:3" x14ac:dyDescent="0.25">
      <c r="A5" t="s">
        <v>44</v>
      </c>
      <c r="B5" s="9">
        <f>SUMIF(Sorties!C:C,Techniciens!A:A,Sorties!D:D)</f>
        <v>0</v>
      </c>
      <c r="C5" s="21"/>
    </row>
    <row r="6" spans="1:3" x14ac:dyDescent="0.25">
      <c r="A6" t="s">
        <v>50</v>
      </c>
      <c r="B6" s="9">
        <f>SUMIF(Sorties!C:C,Techniciens!A:A,Sorties!D:D)</f>
        <v>0</v>
      </c>
      <c r="C6" s="21"/>
    </row>
    <row r="7" spans="1:3" x14ac:dyDescent="0.25">
      <c r="A7" t="s">
        <v>51</v>
      </c>
      <c r="B7" s="9">
        <f>SUMIF(Sorties!C:C,Techniciens!A:A,Sorties!D:D)</f>
        <v>10</v>
      </c>
      <c r="C7" s="21"/>
    </row>
    <row r="8" spans="1:3" x14ac:dyDescent="0.25">
      <c r="A8" t="s">
        <v>52</v>
      </c>
      <c r="B8" s="9">
        <f>SUMIF(Sorties!C:C,Techniciens!A:A,Sorties!D:D)</f>
        <v>0</v>
      </c>
      <c r="C8" s="21"/>
    </row>
    <row r="9" spans="1:3" x14ac:dyDescent="0.25">
      <c r="A9" t="s">
        <v>53</v>
      </c>
      <c r="B9" s="9">
        <f>SUMIF(Sorties!C:C,Techniciens!A:A,Sorties!D:D)</f>
        <v>0</v>
      </c>
      <c r="C9" s="21"/>
    </row>
    <row r="10" spans="1:3" x14ac:dyDescent="0.25">
      <c r="A10" t="s">
        <v>54</v>
      </c>
      <c r="B10" s="9">
        <f>SUMIF(Sorties!C:C,Techniciens!A:A,Sorties!D:D)</f>
        <v>0</v>
      </c>
      <c r="C10" s="21"/>
    </row>
    <row r="11" spans="1:3" x14ac:dyDescent="0.25">
      <c r="A11" t="s">
        <v>55</v>
      </c>
      <c r="B11" s="9">
        <f>SUMIF(Sorties!C:C,Techniciens!A:A,Sorties!D:D)</f>
        <v>0</v>
      </c>
      <c r="C11" s="21"/>
    </row>
    <row r="12" spans="1:3" x14ac:dyDescent="0.25">
      <c r="A12" t="s">
        <v>56</v>
      </c>
      <c r="B12" s="9">
        <f>SUMIF(Sorties!C:C,Techniciens!A:A,Sorties!D:D)</f>
        <v>0</v>
      </c>
      <c r="C12" s="21"/>
    </row>
    <row r="13" spans="1:3" x14ac:dyDescent="0.25">
      <c r="A13" t="s">
        <v>60</v>
      </c>
      <c r="B13" s="9">
        <f>SUMIF(Sorties!C:C,Techniciens!A:A,Sorties!D:D)</f>
        <v>116</v>
      </c>
      <c r="C13" s="21"/>
    </row>
    <row r="14" spans="1:3" x14ac:dyDescent="0.25">
      <c r="A14" t="s">
        <v>58</v>
      </c>
      <c r="B14" s="9">
        <f>SUMIF(Sorties!C:C,Techniciens!A:A,Sorties!D:D)</f>
        <v>0</v>
      </c>
      <c r="C14" s="21"/>
    </row>
    <row r="15" spans="1:3" x14ac:dyDescent="0.25">
      <c r="A15" t="s">
        <v>59</v>
      </c>
      <c r="B15" s="9">
        <f>SUMIF(Sorties!C:C,Techniciens!A:A,Sorties!D:D)</f>
        <v>0</v>
      </c>
      <c r="C15" s="21"/>
    </row>
    <row r="16" spans="1:3" ht="26.25" customHeight="1" x14ac:dyDescent="0.25">
      <c r="A16" s="54"/>
      <c r="B16" s="54"/>
      <c r="C16" s="54"/>
    </row>
  </sheetData>
  <sheetProtection sheet="1" objects="1" scenarios="1" sort="0" autoFilter="0" pivotTables="0"/>
  <autoFilter ref="A3:C15" xr:uid="{00000000-0009-0000-0000-000004000000}">
    <sortState ref="A4:C15">
      <sortCondition ref="A12"/>
    </sortState>
  </autoFilter>
  <sortState ref="A4:C15">
    <sortCondition ref="A11"/>
  </sortState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12"/>
  <sheetViews>
    <sheetView workbookViewId="0">
      <pane ySplit="3" topLeftCell="A4" activePane="bottomLeft" state="frozen"/>
      <selection activeCell="C7" sqref="C7"/>
      <selection pane="bottomLeft" activeCell="A10" sqref="A10"/>
    </sheetView>
  </sheetViews>
  <sheetFormatPr baseColWidth="10" defaultRowHeight="15" x14ac:dyDescent="0.25"/>
  <cols>
    <col min="1" max="1" width="46.5703125" customWidth="1"/>
    <col min="2" max="2" width="17.5703125" style="8" customWidth="1"/>
    <col min="3" max="3" width="17.5703125" style="74" customWidth="1"/>
    <col min="4" max="4" width="61.5703125" customWidth="1"/>
  </cols>
  <sheetData>
    <row r="1" spans="1:4" s="42" customFormat="1" ht="21" x14ac:dyDescent="0.35">
      <c r="A1" s="39" t="s">
        <v>46</v>
      </c>
      <c r="B1" s="40">
        <f>SUBTOTAL(9,B3:B12)</f>
        <v>2552</v>
      </c>
      <c r="C1" s="71" t="e">
        <f>SUBTOTAL(9,C3:C12)</f>
        <v>#REF!</v>
      </c>
      <c r="D1" s="41"/>
    </row>
    <row r="2" spans="1:4" s="7" customFormat="1" ht="42" customHeight="1" x14ac:dyDescent="0.25">
      <c r="A2" s="13"/>
      <c r="B2" s="13"/>
      <c r="C2" s="72"/>
      <c r="D2" s="13"/>
    </row>
    <row r="3" spans="1:4" s="45" customFormat="1" ht="33.75" customHeight="1" x14ac:dyDescent="0.25">
      <c r="A3" s="51" t="s">
        <v>14</v>
      </c>
      <c r="B3" s="75" t="s">
        <v>34</v>
      </c>
      <c r="C3" s="60" t="s">
        <v>20</v>
      </c>
      <c r="D3" s="51" t="s">
        <v>9</v>
      </c>
    </row>
    <row r="4" spans="1:4" x14ac:dyDescent="0.25">
      <c r="A4" s="6">
        <v>0</v>
      </c>
      <c r="B4" s="9">
        <f>SUMIF(Entrées!D:D,Fournisseurs!A:A,Entrées!E:E)</f>
        <v>319</v>
      </c>
      <c r="C4" s="73" t="e">
        <f>SUMIF(Entrées!D:D,Fournisseurs!A:A,Entrées!#REF!)</f>
        <v>#REF!</v>
      </c>
      <c r="D4" s="21"/>
    </row>
    <row r="5" spans="1:4" x14ac:dyDescent="0.25">
      <c r="A5" s="6">
        <v>0</v>
      </c>
      <c r="B5" s="9">
        <f>SUMIF(Entrées!D:D,Fournisseurs!A:A,Entrées!E:E)</f>
        <v>319</v>
      </c>
      <c r="C5" s="73" t="e">
        <f>SUMIF(Entrées!D:D,Fournisseurs!A:A,Entrées!#REF!)</f>
        <v>#REF!</v>
      </c>
      <c r="D5" s="21"/>
    </row>
    <row r="6" spans="1:4" x14ac:dyDescent="0.25">
      <c r="A6" s="6">
        <v>0</v>
      </c>
      <c r="B6" s="9">
        <f>SUMIF(Entrées!D:D,Fournisseurs!A:A,Entrées!E:E)</f>
        <v>319</v>
      </c>
      <c r="C6" s="73" t="e">
        <f>SUMIF(Entrées!D:D,Fournisseurs!A:A,Entrées!#REF!)</f>
        <v>#REF!</v>
      </c>
      <c r="D6" s="21"/>
    </row>
    <row r="7" spans="1:4" x14ac:dyDescent="0.25">
      <c r="A7" s="6">
        <v>0</v>
      </c>
      <c r="B7" s="9">
        <f>SUMIF(Entrées!D:D,Fournisseurs!A:A,Entrées!E:E)</f>
        <v>319</v>
      </c>
      <c r="C7" s="73" t="e">
        <f>SUMIF(Entrées!D:D,Fournisseurs!A:A,Entrées!#REF!)</f>
        <v>#REF!</v>
      </c>
      <c r="D7" s="21"/>
    </row>
    <row r="8" spans="1:4" x14ac:dyDescent="0.25">
      <c r="A8" s="6">
        <v>0</v>
      </c>
      <c r="B8" s="9">
        <f>SUMIF(Entrées!D:D,Fournisseurs!A:A,Entrées!E:E)</f>
        <v>319</v>
      </c>
      <c r="C8" s="73" t="e">
        <f>SUMIF(Entrées!D:D,Fournisseurs!A:A,Entrées!#REF!)</f>
        <v>#REF!</v>
      </c>
      <c r="D8" s="21"/>
    </row>
    <row r="9" spans="1:4" x14ac:dyDescent="0.25">
      <c r="A9" s="6">
        <v>0</v>
      </c>
      <c r="B9" s="9">
        <f>SUMIF(Entrées!D:D,Fournisseurs!A:A,Entrées!E:E)</f>
        <v>319</v>
      </c>
      <c r="C9" s="73" t="e">
        <f>SUMIF(Entrées!D:D,Fournisseurs!A:A,Entrées!#REF!)</f>
        <v>#REF!</v>
      </c>
      <c r="D9" s="21"/>
    </row>
    <row r="10" spans="1:4" x14ac:dyDescent="0.25">
      <c r="A10" s="6">
        <v>0</v>
      </c>
      <c r="B10" s="9">
        <f>SUMIF(Entrées!D:D,Fournisseurs!A:A,Entrées!E:E)</f>
        <v>319</v>
      </c>
      <c r="C10" s="73" t="e">
        <f>SUMIF(Entrées!D:D,Fournisseurs!A:A,Entrées!#REF!)</f>
        <v>#REF!</v>
      </c>
      <c r="D10" s="21"/>
    </row>
    <row r="11" spans="1:4" x14ac:dyDescent="0.25">
      <c r="A11" s="6">
        <v>0</v>
      </c>
      <c r="B11" s="9">
        <f>SUMIF(Entrées!D:D,Fournisseurs!A:A,Entrées!E:E)</f>
        <v>319</v>
      </c>
      <c r="C11" s="73" t="e">
        <f>SUMIF(Entrées!D:D,Fournisseurs!A:A,Entrées!#REF!)</f>
        <v>#REF!</v>
      </c>
      <c r="D11" s="21"/>
    </row>
    <row r="12" spans="1:4" ht="25.5" customHeight="1" x14ac:dyDescent="0.25">
      <c r="A12" s="76"/>
      <c r="B12" s="76"/>
      <c r="C12" s="77"/>
      <c r="D12" s="76"/>
    </row>
  </sheetData>
  <sheetProtection sheet="1" objects="1" scenarios="1" sort="0" autoFilter="0" pivotTables="0"/>
  <autoFilter ref="A3:D11" xr:uid="{00000000-0009-0000-0000-000005000000}">
    <sortState ref="A4:D11">
      <sortCondition ref="A9"/>
    </sortState>
  </autoFilter>
  <sortState ref="A4:D12">
    <sortCondition ref="A4"/>
  </sortState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11"/>
  <sheetViews>
    <sheetView workbookViewId="0">
      <pane ySplit="3" topLeftCell="A4" activePane="bottomLeft" state="frozen"/>
      <selection activeCell="B2" sqref="B2"/>
      <selection pane="bottomLeft" activeCell="C26" sqref="C26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 x14ac:dyDescent="0.35">
      <c r="A1" s="39" t="s">
        <v>47</v>
      </c>
      <c r="B1" s="46">
        <f>SUBTOTAL(9,B3:B11)</f>
        <v>0</v>
      </c>
      <c r="C1" s="41"/>
    </row>
    <row r="2" spans="1:3" s="7" customFormat="1" ht="43.5" customHeight="1" x14ac:dyDescent="0.25">
      <c r="A2" s="13"/>
      <c r="B2" s="17"/>
      <c r="C2" s="13"/>
    </row>
    <row r="3" spans="1:3" s="44" customFormat="1" ht="31.5" customHeight="1" x14ac:dyDescent="0.25">
      <c r="A3" s="51" t="s">
        <v>14</v>
      </c>
      <c r="B3" s="78" t="s">
        <v>15</v>
      </c>
      <c r="C3" s="51" t="s">
        <v>9</v>
      </c>
    </row>
    <row r="4" spans="1:3" x14ac:dyDescent="0.25">
      <c r="A4" s="6"/>
      <c r="B4" s="18">
        <f>SUMIF(Inventaire!B:B,Catégories!A:A,Inventaire!D:D)</f>
        <v>0</v>
      </c>
      <c r="C4" s="21"/>
    </row>
    <row r="5" spans="1:3" x14ac:dyDescent="0.25">
      <c r="A5" s="6"/>
      <c r="B5" s="18">
        <f>SUMIF(Inventaire!B:B,Catégories!A:A,Inventaire!D:D)</f>
        <v>0</v>
      </c>
      <c r="C5" s="21"/>
    </row>
    <row r="6" spans="1:3" x14ac:dyDescent="0.25">
      <c r="A6" s="6"/>
      <c r="B6" s="18">
        <f>SUMIF(Inventaire!B:B,Catégories!A:A,Inventaire!D:D)</f>
        <v>0</v>
      </c>
      <c r="C6" s="21"/>
    </row>
    <row r="7" spans="1:3" x14ac:dyDescent="0.25">
      <c r="A7" s="6"/>
      <c r="B7" s="18">
        <f>SUMIF(Inventaire!B:B,Catégories!A:A,Inventaire!D:D)</f>
        <v>0</v>
      </c>
      <c r="C7" s="21"/>
    </row>
    <row r="8" spans="1:3" x14ac:dyDescent="0.25">
      <c r="A8" s="6"/>
      <c r="B8" s="18">
        <f>SUMIF(Inventaire!B:B,Catégories!A:A,Inventaire!D:D)</f>
        <v>0</v>
      </c>
      <c r="C8" s="21"/>
    </row>
    <row r="9" spans="1:3" x14ac:dyDescent="0.25">
      <c r="A9" s="6"/>
      <c r="B9" s="18">
        <f>SUMIF(Inventaire!B:B,Catégories!A:A,Inventaire!D:D)</f>
        <v>0</v>
      </c>
      <c r="C9" s="21"/>
    </row>
    <row r="10" spans="1:3" x14ac:dyDescent="0.25">
      <c r="A10" s="6" t="s">
        <v>61</v>
      </c>
      <c r="B10" s="18">
        <f>SUMIF(Inventaire!B:B,Catégories!A:A,Inventaire!D:D)</f>
        <v>0</v>
      </c>
      <c r="C10" s="21"/>
    </row>
    <row r="11" spans="1:3" s="47" customFormat="1" ht="24" customHeight="1" x14ac:dyDescent="0.25">
      <c r="A11" s="79"/>
      <c r="B11" s="80"/>
      <c r="C11" s="79"/>
    </row>
  </sheetData>
  <sheetProtection sheet="1" objects="1" scenarios="1" sort="0" autoFilter="0" pivotTables="0"/>
  <autoFilter ref="A3:C10" xr:uid="{00000000-0009-0000-0000-000006000000}"/>
  <sortState ref="A5:C11">
    <sortCondition ref="A8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47"/>
  <sheetViews>
    <sheetView workbookViewId="0">
      <selection activeCell="J11" sqref="J11"/>
    </sheetView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86" t="s">
        <v>37</v>
      </c>
      <c r="H1" s="86" t="s">
        <v>41</v>
      </c>
    </row>
    <row r="3" spans="1:15" s="47" customFormat="1" x14ac:dyDescent="0.25">
      <c r="A3" s="89" t="s">
        <v>36</v>
      </c>
      <c r="H3" s="89" t="s">
        <v>38</v>
      </c>
      <c r="J3" s="89" t="s">
        <v>4</v>
      </c>
      <c r="M3"/>
      <c r="N3"/>
      <c r="O3"/>
    </row>
    <row r="4" spans="1:15" s="88" customFormat="1" x14ac:dyDescent="0.25">
      <c r="A4" s="87" t="s">
        <v>21</v>
      </c>
      <c r="B4" t="s">
        <v>39</v>
      </c>
      <c r="H4" s="87" t="s">
        <v>40</v>
      </c>
      <c r="I4" s="87" t="s">
        <v>17</v>
      </c>
      <c r="J4" t="s">
        <v>72</v>
      </c>
      <c r="K4">
        <v>0</v>
      </c>
      <c r="L4" s="88" t="s">
        <v>35</v>
      </c>
      <c r="M4"/>
      <c r="N4"/>
      <c r="O4"/>
    </row>
    <row r="5" spans="1:15" x14ac:dyDescent="0.25">
      <c r="A5" t="s">
        <v>35</v>
      </c>
      <c r="B5" s="94"/>
      <c r="H5" t="s">
        <v>62</v>
      </c>
      <c r="I5" t="s">
        <v>63</v>
      </c>
      <c r="J5" s="94">
        <v>90</v>
      </c>
      <c r="K5" s="94">
        <v>96</v>
      </c>
      <c r="L5" s="94">
        <v>186</v>
      </c>
    </row>
    <row r="6" spans="1:15" x14ac:dyDescent="0.25">
      <c r="I6" t="s">
        <v>70</v>
      </c>
      <c r="J6" s="94">
        <v>2738</v>
      </c>
      <c r="K6" s="94">
        <v>223</v>
      </c>
      <c r="L6" s="94">
        <v>2961</v>
      </c>
    </row>
    <row r="7" spans="1:15" x14ac:dyDescent="0.25">
      <c r="H7" t="s">
        <v>35</v>
      </c>
      <c r="J7" s="94">
        <v>2828</v>
      </c>
      <c r="K7" s="94">
        <v>319</v>
      </c>
      <c r="L7" s="94">
        <v>3147</v>
      </c>
    </row>
    <row r="12" spans="1:15" ht="5.25" customHeight="1" x14ac:dyDescent="0.25"/>
    <row r="13" spans="1:15" ht="5.25" customHeight="1" x14ac:dyDescent="0.25"/>
    <row r="14" spans="1:15" ht="5.25" customHeight="1" x14ac:dyDescent="0.25"/>
    <row r="15" spans="1:15" ht="5.25" customHeight="1" x14ac:dyDescent="0.25"/>
    <row r="16" spans="1:15" ht="5.25" customHeight="1" x14ac:dyDescent="0.25"/>
    <row r="17" spans="8:12" ht="5.25" customHeight="1" x14ac:dyDescent="0.25"/>
    <row r="18" spans="8:12" ht="5.25" customHeight="1" x14ac:dyDescent="0.25"/>
    <row r="19" spans="8:12" ht="23.25" x14ac:dyDescent="0.35">
      <c r="H19" s="86" t="s">
        <v>42</v>
      </c>
    </row>
    <row r="21" spans="8:12" x14ac:dyDescent="0.25">
      <c r="H21" s="47"/>
      <c r="I21" s="47"/>
      <c r="J21" s="89" t="s">
        <v>4</v>
      </c>
      <c r="K21" s="47"/>
      <c r="L21" s="47"/>
    </row>
    <row r="22" spans="8:12" x14ac:dyDescent="0.25">
      <c r="H22" s="87" t="s">
        <v>40</v>
      </c>
      <c r="I22" s="87" t="s">
        <v>17</v>
      </c>
      <c r="J22" t="s">
        <v>72</v>
      </c>
      <c r="K22">
        <v>0</v>
      </c>
      <c r="L22" s="88" t="s">
        <v>35</v>
      </c>
    </row>
    <row r="23" spans="8:12" x14ac:dyDescent="0.25">
      <c r="H23" t="s">
        <v>62</v>
      </c>
      <c r="I23" t="s">
        <v>63</v>
      </c>
    </row>
    <row r="24" spans="8:12" x14ac:dyDescent="0.25">
      <c r="I24" t="s">
        <v>70</v>
      </c>
    </row>
    <row r="25" spans="8:12" x14ac:dyDescent="0.25">
      <c r="H25" t="s">
        <v>35</v>
      </c>
    </row>
    <row r="29" spans="8:12" ht="6.75" customHeight="1" x14ac:dyDescent="0.25"/>
    <row r="30" spans="8:12" ht="6.75" customHeight="1" x14ac:dyDescent="0.25"/>
    <row r="31" spans="8:12" ht="6.75" customHeight="1" x14ac:dyDescent="0.25"/>
    <row r="32" spans="8:12" ht="6.75" customHeight="1" x14ac:dyDescent="0.25"/>
    <row r="33" spans="8:10" ht="6.75" customHeight="1" x14ac:dyDescent="0.25"/>
    <row r="34" spans="8:10" ht="6.75" customHeight="1" x14ac:dyDescent="0.25"/>
    <row r="35" spans="8:10" ht="6.75" customHeight="1" x14ac:dyDescent="0.25"/>
    <row r="36" spans="8:10" ht="6.75" customHeight="1" x14ac:dyDescent="0.25"/>
    <row r="37" spans="8:10" ht="6.75" customHeight="1" x14ac:dyDescent="0.25"/>
    <row r="38" spans="8:10" ht="23.25" x14ac:dyDescent="0.35">
      <c r="H38" s="86" t="s">
        <v>43</v>
      </c>
    </row>
    <row r="40" spans="8:10" x14ac:dyDescent="0.25">
      <c r="H40" s="89" t="s">
        <v>38</v>
      </c>
      <c r="I40" s="47"/>
      <c r="J40" s="47"/>
    </row>
    <row r="41" spans="8:10" x14ac:dyDescent="0.25">
      <c r="H41" s="87" t="s">
        <v>40</v>
      </c>
      <c r="I41" s="87" t="s">
        <v>17</v>
      </c>
      <c r="J41" s="88" t="s">
        <v>39</v>
      </c>
    </row>
    <row r="42" spans="8:10" x14ac:dyDescent="0.25">
      <c r="H42" t="s">
        <v>62</v>
      </c>
      <c r="I42" t="s">
        <v>70</v>
      </c>
      <c r="J42" s="94">
        <v>126</v>
      </c>
    </row>
    <row r="43" spans="8:10" x14ac:dyDescent="0.25">
      <c r="H43" t="s">
        <v>35</v>
      </c>
      <c r="J43" s="94">
        <v>126</v>
      </c>
    </row>
    <row r="46" spans="8:10" x14ac:dyDescent="0.25">
      <c r="H46" s="90"/>
    </row>
    <row r="47" spans="8:10" x14ac:dyDescent="0.25">
      <c r="H47" s="85"/>
    </row>
  </sheetData>
  <pageMargins left="0.7" right="0.7" top="0.75" bottom="0.75" header="0.3" footer="0.3"/>
  <pageSetup paperSize="9" orientation="portrait" verticalDpi="0" r:id="rId5"/>
  <drawing r:id="rId6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B24" sqref="B24"/>
    </sheetView>
  </sheetViews>
  <sheetFormatPr baseColWidth="10" defaultRowHeight="15.75" customHeight="1" x14ac:dyDescent="0.2"/>
  <cols>
    <col min="1" max="1" width="23.42578125" style="83" customWidth="1"/>
    <col min="2" max="2" width="36" style="83" customWidth="1"/>
    <col min="3" max="16384" width="11.42578125" style="83"/>
  </cols>
  <sheetData>
    <row r="1" spans="1:3" ht="15.75" customHeight="1" x14ac:dyDescent="0.2">
      <c r="A1" s="81" t="s">
        <v>22</v>
      </c>
      <c r="B1" s="82"/>
    </row>
    <row r="2" spans="1:3" ht="15.75" customHeight="1" x14ac:dyDescent="0.2">
      <c r="A2" s="81" t="s">
        <v>23</v>
      </c>
      <c r="B2" s="82" t="s">
        <v>24</v>
      </c>
    </row>
    <row r="4" spans="1:3" ht="15.75" customHeight="1" x14ac:dyDescent="0.2">
      <c r="A4" s="63" t="s">
        <v>25</v>
      </c>
      <c r="B4" s="84">
        <f>IFERROR(VLOOKUP("005     Marcel petite bio  12x6", Pièces,4,FALSE),0)</f>
        <v>0</v>
      </c>
    </row>
    <row r="5" spans="1:3" ht="15.75" customHeight="1" x14ac:dyDescent="0.2">
      <c r="A5" s="64"/>
      <c r="B5" s="65"/>
    </row>
    <row r="6" spans="1:3" ht="15.75" customHeight="1" x14ac:dyDescent="0.2">
      <c r="A6" s="64"/>
      <c r="B6" s="65"/>
    </row>
    <row r="7" spans="1:3" ht="15.75" customHeight="1" x14ac:dyDescent="0.2">
      <c r="A7" s="64"/>
      <c r="B7" s="65"/>
    </row>
    <row r="8" spans="1:3" ht="15.75" customHeight="1" x14ac:dyDescent="0.2">
      <c r="A8" s="63" t="s">
        <v>26</v>
      </c>
      <c r="B8" s="66"/>
    </row>
    <row r="9" spans="1:3" ht="15.75" customHeight="1" x14ac:dyDescent="0.2">
      <c r="A9" s="67" t="s">
        <v>2</v>
      </c>
      <c r="B9" s="48" t="s">
        <v>2</v>
      </c>
      <c r="C9" s="69">
        <f ca="1">IFERROR(MATCH(VD_Pièce,Liste_Pièces,0)-1,0)</f>
        <v>0</v>
      </c>
    </row>
    <row r="10" spans="1:3" ht="15.75" customHeight="1" x14ac:dyDescent="0.2">
      <c r="A10" s="67" t="s">
        <v>4</v>
      </c>
      <c r="B10" s="48">
        <v>0</v>
      </c>
      <c r="C10" s="69">
        <f ca="1">IFERROR(MATCH(VD_Fournisseur,Liste_Fournisseurs,0)-1,0)</f>
        <v>1</v>
      </c>
    </row>
    <row r="11" spans="1:3" ht="15.75" customHeight="1" x14ac:dyDescent="0.2">
      <c r="A11" s="67" t="s">
        <v>5</v>
      </c>
      <c r="B11" s="48" t="s">
        <v>60</v>
      </c>
      <c r="C11" s="69">
        <f ca="1">IFERROR(MATCH(VD_Technicien,Liste_Techniciens,0)-1,0)</f>
        <v>1</v>
      </c>
    </row>
    <row r="12" spans="1:3" ht="15.75" customHeight="1" x14ac:dyDescent="0.2">
      <c r="A12" s="67" t="s">
        <v>21</v>
      </c>
      <c r="B12" s="48"/>
      <c r="C12" s="69">
        <f ca="1">IFERROR(MATCH(VD_Technicien,Liste_Techniciens,0)-1,0)</f>
        <v>1</v>
      </c>
    </row>
    <row r="13" spans="1:3" ht="15.75" customHeight="1" x14ac:dyDescent="0.2">
      <c r="A13" s="64"/>
      <c r="B13" s="65"/>
    </row>
    <row r="14" spans="1:3" ht="15.75" customHeight="1" x14ac:dyDescent="0.2">
      <c r="A14" s="68" t="s">
        <v>27</v>
      </c>
      <c r="B14" s="63"/>
    </row>
    <row r="15" spans="1:3" ht="15.75" customHeight="1" x14ac:dyDescent="0.2">
      <c r="A15" s="49" t="s">
        <v>28</v>
      </c>
      <c r="B15" s="50" t="s">
        <v>29</v>
      </c>
    </row>
    <row r="16" spans="1:3" ht="15.75" customHeight="1" x14ac:dyDescent="0.2">
      <c r="A16" s="49" t="s">
        <v>30</v>
      </c>
      <c r="B16" s="50" t="s">
        <v>78</v>
      </c>
    </row>
    <row r="17" spans="1:2" ht="15.75" customHeight="1" x14ac:dyDescent="0.2">
      <c r="A17" s="49" t="s">
        <v>31</v>
      </c>
      <c r="B17" s="50" t="s">
        <v>78</v>
      </c>
    </row>
    <row r="18" spans="1:2" ht="15.75" customHeight="1" x14ac:dyDescent="0.2">
      <c r="A18" s="49" t="s">
        <v>32</v>
      </c>
      <c r="B18" s="50" t="s">
        <v>78</v>
      </c>
    </row>
    <row r="19" spans="1:2" ht="15.75" customHeight="1" x14ac:dyDescent="0.2">
      <c r="A19" s="68"/>
      <c r="B19" s="63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23</vt:i4>
      </vt:variant>
    </vt:vector>
  </HeadingPairs>
  <TitlesOfParts>
    <vt:vector size="33" baseType="lpstr">
      <vt:lpstr>Accueil</vt:lpstr>
      <vt:lpstr>Inventaire</vt:lpstr>
      <vt:lpstr>Entrées</vt:lpstr>
      <vt:lpstr>Sorties</vt:lpstr>
      <vt:lpstr>Stock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  <vt:lpstr>Inventaire!Zone_d_impression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Franck Apicella</cp:lastModifiedBy>
  <cp:lastPrinted>2019-04-03T08:18:01Z</cp:lastPrinted>
  <dcterms:created xsi:type="dcterms:W3CDTF">2013-02-01T10:35:05Z</dcterms:created>
  <dcterms:modified xsi:type="dcterms:W3CDTF">2019-04-03T14:44:59Z</dcterms:modified>
</cp:coreProperties>
</file>