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f.apicella\Desktop\"/>
    </mc:Choice>
  </mc:AlternateContent>
  <bookViews>
    <workbookView xWindow="0" yWindow="0" windowWidth="22065" windowHeight="10905"/>
  </bookViews>
  <sheets>
    <sheet name="résultat" sheetId="1" r:id="rId1"/>
    <sheet name="parametre_V2" sheetId="3" r:id="rId2"/>
  </sheets>
  <functionGroups builtInGroupCount="18"/>
  <definedNames>
    <definedName name="tablo_completV2">parametre_V2!$B$2:$L$265</definedName>
    <definedName name="TabloComplet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5" i="1" l="1"/>
  <c r="F165" i="1"/>
  <c r="G164" i="1"/>
  <c r="F164" i="1"/>
  <c r="G163" i="1"/>
  <c r="F163" i="1"/>
  <c r="G162" i="1"/>
  <c r="F162" i="1"/>
  <c r="G161" i="1"/>
  <c r="F161" i="1"/>
  <c r="G160" i="1"/>
  <c r="F160" i="1"/>
  <c r="G159" i="1"/>
  <c r="F159" i="1"/>
  <c r="G158" i="1"/>
  <c r="F158" i="1"/>
  <c r="G157" i="1"/>
  <c r="F157" i="1"/>
  <c r="G156" i="1"/>
  <c r="F156" i="1"/>
  <c r="G155" i="1"/>
  <c r="F155" i="1"/>
  <c r="G154" i="1"/>
  <c r="F154" i="1"/>
  <c r="G153" i="1"/>
  <c r="F153" i="1"/>
  <c r="G152" i="1"/>
  <c r="F152" i="1"/>
  <c r="G151" i="1"/>
  <c r="F151" i="1"/>
  <c r="G150" i="1"/>
  <c r="F150" i="1"/>
  <c r="G149" i="1"/>
  <c r="F149" i="1"/>
  <c r="G148" i="1"/>
  <c r="F148" i="1"/>
  <c r="G147" i="1"/>
  <c r="F147" i="1"/>
  <c r="G146" i="1"/>
  <c r="F146" i="1"/>
  <c r="G145" i="1"/>
  <c r="F145" i="1"/>
  <c r="G144" i="1"/>
  <c r="F144" i="1"/>
  <c r="G143" i="1"/>
  <c r="F143" i="1"/>
  <c r="G142" i="1"/>
  <c r="F142" i="1"/>
  <c r="G141" i="1"/>
  <c r="F141" i="1"/>
  <c r="G140" i="1"/>
  <c r="F140" i="1"/>
  <c r="G139" i="1"/>
  <c r="F139" i="1"/>
  <c r="G138" i="1"/>
  <c r="F138" i="1"/>
  <c r="G137" i="1"/>
  <c r="F137" i="1"/>
  <c r="G136" i="1"/>
  <c r="F136" i="1"/>
  <c r="G135" i="1"/>
  <c r="F135" i="1"/>
  <c r="G134" i="1"/>
  <c r="F134" i="1"/>
  <c r="G133" i="1"/>
  <c r="F133" i="1"/>
  <c r="G132" i="1"/>
  <c r="F132" i="1"/>
  <c r="G131" i="1"/>
  <c r="F131" i="1"/>
  <c r="G130" i="1"/>
  <c r="F130" i="1"/>
  <c r="G129" i="1"/>
  <c r="F129" i="1"/>
  <c r="G128" i="1"/>
  <c r="F128" i="1"/>
  <c r="G127" i="1"/>
  <c r="F127" i="1"/>
  <c r="G126" i="1"/>
  <c r="F126" i="1"/>
  <c r="G125" i="1"/>
  <c r="F125" i="1"/>
  <c r="G124" i="1"/>
  <c r="F124" i="1"/>
  <c r="G123" i="1"/>
  <c r="F123" i="1"/>
  <c r="G122" i="1"/>
  <c r="F122" i="1"/>
  <c r="G121" i="1"/>
  <c r="F121" i="1"/>
  <c r="G120" i="1"/>
  <c r="F120" i="1"/>
  <c r="G119" i="1"/>
  <c r="F119" i="1"/>
  <c r="G118" i="1"/>
  <c r="F118" i="1"/>
  <c r="G117" i="1"/>
  <c r="F117" i="1"/>
  <c r="G116" i="1"/>
  <c r="F116" i="1"/>
  <c r="G115" i="1"/>
  <c r="F115" i="1"/>
  <c r="G114" i="1"/>
  <c r="F114" i="1"/>
  <c r="G113" i="1"/>
  <c r="F113" i="1"/>
  <c r="G112" i="1"/>
  <c r="F112" i="1"/>
  <c r="G111" i="1"/>
  <c r="F111" i="1"/>
  <c r="G110" i="1"/>
  <c r="F110" i="1"/>
  <c r="G109" i="1"/>
  <c r="F109" i="1"/>
  <c r="G108" i="1"/>
  <c r="F108" i="1"/>
  <c r="G107" i="1"/>
  <c r="F107" i="1"/>
  <c r="G106" i="1"/>
  <c r="F106" i="1"/>
  <c r="G105" i="1"/>
  <c r="F105" i="1"/>
  <c r="G104" i="1"/>
  <c r="F104" i="1"/>
  <c r="G103" i="1"/>
  <c r="F103" i="1"/>
  <c r="G102" i="1"/>
  <c r="F102" i="1"/>
  <c r="G101" i="1"/>
  <c r="F101" i="1"/>
  <c r="G100" i="1"/>
  <c r="F100" i="1"/>
  <c r="G99" i="1"/>
  <c r="F99" i="1"/>
  <c r="G98" i="1"/>
  <c r="F98" i="1"/>
  <c r="G97" i="1"/>
  <c r="F97" i="1"/>
  <c r="G96" i="1"/>
  <c r="F96" i="1"/>
  <c r="G95" i="1"/>
  <c r="F95" i="1"/>
  <c r="G94" i="1"/>
  <c r="F94" i="1"/>
  <c r="G93" i="1"/>
  <c r="F93" i="1"/>
  <c r="G92" i="1"/>
  <c r="F92" i="1"/>
  <c r="G91" i="1"/>
  <c r="F91" i="1"/>
  <c r="G90" i="1"/>
  <c r="F90" i="1"/>
  <c r="G89" i="1"/>
  <c r="F89" i="1"/>
  <c r="G88" i="1"/>
  <c r="F88" i="1"/>
  <c r="G87" i="1"/>
  <c r="F87" i="1"/>
  <c r="G86" i="1"/>
  <c r="F86" i="1"/>
  <c r="G85" i="1"/>
  <c r="F85" i="1"/>
  <c r="G84" i="1"/>
  <c r="F84" i="1"/>
  <c r="G83" i="1"/>
  <c r="F83" i="1"/>
  <c r="G82" i="1"/>
  <c r="F82" i="1"/>
  <c r="G81" i="1"/>
  <c r="F81" i="1"/>
  <c r="G80" i="1"/>
  <c r="F80" i="1"/>
  <c r="G79" i="1"/>
  <c r="F79" i="1"/>
  <c r="G78" i="1"/>
  <c r="F78" i="1"/>
  <c r="G77" i="1"/>
  <c r="F77" i="1"/>
  <c r="G76" i="1"/>
  <c r="F76" i="1"/>
  <c r="G75" i="1"/>
  <c r="F75" i="1"/>
  <c r="G74" i="1"/>
  <c r="F74" i="1"/>
  <c r="G73" i="1"/>
  <c r="F73" i="1"/>
  <c r="G72" i="1"/>
  <c r="F72" i="1"/>
  <c r="G71" i="1"/>
  <c r="F71" i="1"/>
  <c r="G70" i="1"/>
  <c r="F70" i="1"/>
  <c r="G69" i="1"/>
  <c r="F69" i="1"/>
  <c r="G68" i="1"/>
  <c r="F68" i="1"/>
  <c r="G67" i="1"/>
  <c r="F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G59" i="1"/>
  <c r="F59" i="1"/>
  <c r="G58" i="1"/>
  <c r="F58" i="1"/>
  <c r="G57" i="1"/>
  <c r="F57" i="1"/>
  <c r="G56" i="1"/>
  <c r="F56" i="1"/>
  <c r="G55" i="1"/>
  <c r="F55" i="1"/>
  <c r="G54" i="1"/>
  <c r="F54" i="1"/>
  <c r="G53" i="1"/>
  <c r="F53" i="1"/>
  <c r="G52" i="1"/>
  <c r="F52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G29" i="1"/>
  <c r="F29" i="1"/>
  <c r="G22" i="1"/>
  <c r="F22" i="1"/>
  <c r="G21" i="1"/>
  <c r="F21" i="1"/>
  <c r="G20" i="1"/>
  <c r="F20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F11" i="1"/>
  <c r="F10" i="1"/>
  <c r="J265" i="3"/>
  <c r="I265" i="3"/>
  <c r="I264" i="3"/>
  <c r="I256" i="3"/>
  <c r="F256" i="3"/>
  <c r="J256" i="3" s="1"/>
  <c r="J264" i="3" s="1"/>
  <c r="I255" i="3"/>
  <c r="I254" i="3"/>
  <c r="F254" i="3"/>
  <c r="J254" i="3" s="1"/>
  <c r="J255" i="3" s="1"/>
  <c r="I253" i="3"/>
  <c r="I252" i="3"/>
  <c r="F252" i="3"/>
  <c r="I251" i="3"/>
  <c r="F251" i="3"/>
  <c r="J251" i="3" s="1"/>
  <c r="I250" i="3"/>
  <c r="F250" i="3"/>
  <c r="J250" i="3" s="1"/>
  <c r="I249" i="3"/>
  <c r="J249" i="3" s="1"/>
  <c r="F249" i="3"/>
  <c r="I248" i="3"/>
  <c r="I247" i="3"/>
  <c r="F247" i="3"/>
  <c r="I246" i="3"/>
  <c r="I245" i="3"/>
  <c r="F245" i="3"/>
  <c r="F243" i="3"/>
  <c r="J243" i="3" s="1"/>
  <c r="I242" i="3"/>
  <c r="J242" i="3" s="1"/>
  <c r="F242" i="3"/>
  <c r="I241" i="3"/>
  <c r="F241" i="3"/>
  <c r="J241" i="3" s="1"/>
  <c r="J244" i="3" s="1"/>
  <c r="I238" i="3"/>
  <c r="F238" i="3"/>
  <c r="F236" i="3"/>
  <c r="J236" i="3" s="1"/>
  <c r="I235" i="3"/>
  <c r="F235" i="3"/>
  <c r="I234" i="3"/>
  <c r="F234" i="3"/>
  <c r="J234" i="3" s="1"/>
  <c r="I233" i="3"/>
  <c r="I232" i="3"/>
  <c r="F232" i="3"/>
  <c r="J232" i="3" s="1"/>
  <c r="J233" i="3" s="1"/>
  <c r="I231" i="3"/>
  <c r="I229" i="3"/>
  <c r="F229" i="3"/>
  <c r="J229" i="3" s="1"/>
  <c r="I228" i="3"/>
  <c r="J228" i="3" s="1"/>
  <c r="F228" i="3"/>
  <c r="I227" i="3"/>
  <c r="F227" i="3"/>
  <c r="I226" i="3"/>
  <c r="F226" i="3"/>
  <c r="I225" i="3"/>
  <c r="F225" i="3"/>
  <c r="I224" i="3"/>
  <c r="F224" i="3"/>
  <c r="I223" i="3"/>
  <c r="F223" i="3"/>
  <c r="I222" i="3"/>
  <c r="I221" i="3"/>
  <c r="F221" i="3"/>
  <c r="I220" i="3"/>
  <c r="F220" i="3"/>
  <c r="J220" i="3" s="1"/>
  <c r="I219" i="3"/>
  <c r="F219" i="3"/>
  <c r="J219" i="3" s="1"/>
  <c r="I218" i="3"/>
  <c r="I217" i="3"/>
  <c r="F217" i="3"/>
  <c r="F216" i="3"/>
  <c r="J216" i="3" s="1"/>
  <c r="I215" i="3"/>
  <c r="F215" i="3"/>
  <c r="I214" i="3"/>
  <c r="F214" i="3"/>
  <c r="J214" i="3" s="1"/>
  <c r="I212" i="3"/>
  <c r="F212" i="3"/>
  <c r="J212" i="3" s="1"/>
  <c r="I211" i="3"/>
  <c r="F211" i="3"/>
  <c r="J211" i="3" s="1"/>
  <c r="I210" i="3"/>
  <c r="J210" i="3" s="1"/>
  <c r="F210" i="3"/>
  <c r="I209" i="3"/>
  <c r="F209" i="3"/>
  <c r="I208" i="3"/>
  <c r="I207" i="3"/>
  <c r="F207" i="3"/>
  <c r="J207" i="3" s="1"/>
  <c r="J208" i="3" s="1"/>
  <c r="J205" i="3"/>
  <c r="I205" i="3"/>
  <c r="F205" i="3"/>
  <c r="J204" i="3"/>
  <c r="I204" i="3"/>
  <c r="F204" i="3"/>
  <c r="I203" i="3"/>
  <c r="F203" i="3"/>
  <c r="J203" i="3" s="1"/>
  <c r="I202" i="3"/>
  <c r="F202" i="3"/>
  <c r="I200" i="3"/>
  <c r="F200" i="3"/>
  <c r="J200" i="3" s="1"/>
  <c r="I199" i="3"/>
  <c r="F199" i="3"/>
  <c r="J199" i="3" s="1"/>
  <c r="I198" i="3"/>
  <c r="J198" i="3" s="1"/>
  <c r="F198" i="3"/>
  <c r="I197" i="3"/>
  <c r="F197" i="3"/>
  <c r="J197" i="3" s="1"/>
  <c r="I196" i="3"/>
  <c r="F196" i="3"/>
  <c r="I195" i="3"/>
  <c r="F195" i="3"/>
  <c r="J195" i="3" s="1"/>
  <c r="I194" i="3"/>
  <c r="F194" i="3"/>
  <c r="J194" i="3" s="1"/>
  <c r="I193" i="3"/>
  <c r="F192" i="3"/>
  <c r="J192" i="3" s="1"/>
  <c r="F191" i="3"/>
  <c r="J191" i="3" s="1"/>
  <c r="J190" i="3"/>
  <c r="I190" i="3"/>
  <c r="F190" i="3"/>
  <c r="I189" i="3"/>
  <c r="F189" i="3"/>
  <c r="F188" i="3"/>
  <c r="J188" i="3" s="1"/>
  <c r="F186" i="3"/>
  <c r="J186" i="3" s="1"/>
  <c r="F185" i="3"/>
  <c r="J185" i="3" s="1"/>
  <c r="F184" i="3"/>
  <c r="J184" i="3" s="1"/>
  <c r="F183" i="3"/>
  <c r="J183" i="3" s="1"/>
  <c r="I182" i="3"/>
  <c r="I181" i="3"/>
  <c r="J181" i="3" s="1"/>
  <c r="J182" i="3" s="1"/>
  <c r="F181" i="3"/>
  <c r="F179" i="3"/>
  <c r="J179" i="3" s="1"/>
  <c r="I178" i="3"/>
  <c r="J178" i="3" s="1"/>
  <c r="J176" i="3"/>
  <c r="I176" i="3"/>
  <c r="I175" i="3"/>
  <c r="F174" i="3"/>
  <c r="J173" i="3"/>
  <c r="I173" i="3"/>
  <c r="F173" i="3"/>
  <c r="I172" i="3"/>
  <c r="J172" i="3" s="1"/>
  <c r="D172" i="3"/>
  <c r="F172" i="3" s="1"/>
  <c r="I171" i="3"/>
  <c r="F171" i="3"/>
  <c r="I169" i="3"/>
  <c r="J169" i="3" s="1"/>
  <c r="I167" i="3"/>
  <c r="J167" i="3" s="1"/>
  <c r="I166" i="3"/>
  <c r="I165" i="3"/>
  <c r="J165" i="3" s="1"/>
  <c r="F165" i="3"/>
  <c r="I164" i="3"/>
  <c r="D164" i="3"/>
  <c r="F164" i="3" s="1"/>
  <c r="J163" i="3"/>
  <c r="I163" i="3"/>
  <c r="F163" i="3"/>
  <c r="I161" i="3"/>
  <c r="J161" i="3" s="1"/>
  <c r="I159" i="3"/>
  <c r="J159" i="3" s="1"/>
  <c r="I158" i="3"/>
  <c r="F158" i="3"/>
  <c r="I157" i="3"/>
  <c r="F157" i="3"/>
  <c r="D157" i="3"/>
  <c r="I154" i="3"/>
  <c r="I153" i="3"/>
  <c r="J153" i="3" s="1"/>
  <c r="I151" i="3"/>
  <c r="J151" i="3" s="1"/>
  <c r="I148" i="3"/>
  <c r="J148" i="3" s="1"/>
  <c r="F148" i="3"/>
  <c r="I147" i="3"/>
  <c r="J147" i="3" s="1"/>
  <c r="F147" i="3"/>
  <c r="I146" i="3"/>
  <c r="D146" i="3"/>
  <c r="F146" i="3" s="1"/>
  <c r="I145" i="3"/>
  <c r="J145" i="3" s="1"/>
  <c r="I143" i="3"/>
  <c r="J143" i="3" s="1"/>
  <c r="I140" i="3"/>
  <c r="J140" i="3" s="1"/>
  <c r="F140" i="3"/>
  <c r="I139" i="3"/>
  <c r="F139" i="3"/>
  <c r="I138" i="3"/>
  <c r="D138" i="3"/>
  <c r="F138" i="3" s="1"/>
  <c r="I137" i="3"/>
  <c r="F137" i="3"/>
  <c r="J136" i="3"/>
  <c r="I136" i="3"/>
  <c r="I134" i="3"/>
  <c r="J134" i="3" s="1"/>
  <c r="I131" i="3"/>
  <c r="F131" i="3"/>
  <c r="I130" i="3"/>
  <c r="J130" i="3" s="1"/>
  <c r="D130" i="3"/>
  <c r="F130" i="3" s="1"/>
  <c r="I129" i="3"/>
  <c r="J129" i="3" s="1"/>
  <c r="F129" i="3"/>
  <c r="F128" i="3"/>
  <c r="I127" i="3"/>
  <c r="J127" i="3" s="1"/>
  <c r="I126" i="3"/>
  <c r="F126" i="3"/>
  <c r="I125" i="3"/>
  <c r="F125" i="3"/>
  <c r="I122" i="3"/>
  <c r="D122" i="3"/>
  <c r="F122" i="3" s="1"/>
  <c r="J122" i="3" s="1"/>
  <c r="I121" i="3"/>
  <c r="J121" i="3" s="1"/>
  <c r="I120" i="3"/>
  <c r="F120" i="3"/>
  <c r="I116" i="3"/>
  <c r="D116" i="3"/>
  <c r="F116" i="3" s="1"/>
  <c r="I115" i="3"/>
  <c r="J115" i="3" s="1"/>
  <c r="I114" i="3"/>
  <c r="F114" i="3"/>
  <c r="I111" i="3"/>
  <c r="F111" i="3"/>
  <c r="I110" i="3"/>
  <c r="D110" i="3"/>
  <c r="F110" i="3" s="1"/>
  <c r="I109" i="3"/>
  <c r="J109" i="3" s="1"/>
  <c r="I108" i="3"/>
  <c r="F108" i="3"/>
  <c r="I104" i="3"/>
  <c r="F104" i="3"/>
  <c r="I103" i="3"/>
  <c r="D103" i="3"/>
  <c r="F103" i="3" s="1"/>
  <c r="I102" i="3"/>
  <c r="J102" i="3" s="1"/>
  <c r="I101" i="3"/>
  <c r="F101" i="3"/>
  <c r="I98" i="3"/>
  <c r="J98" i="3" s="1"/>
  <c r="F98" i="3"/>
  <c r="I97" i="3"/>
  <c r="D97" i="3"/>
  <c r="F97" i="3" s="1"/>
  <c r="I96" i="3"/>
  <c r="J96" i="3" s="1"/>
  <c r="I95" i="3"/>
  <c r="F95" i="3"/>
  <c r="I92" i="3"/>
  <c r="F92" i="3"/>
  <c r="I91" i="3"/>
  <c r="D91" i="3"/>
  <c r="F91" i="3" s="1"/>
  <c r="I90" i="3"/>
  <c r="J90" i="3" s="1"/>
  <c r="I89" i="3"/>
  <c r="F89" i="3"/>
  <c r="I86" i="3"/>
  <c r="F86" i="3"/>
  <c r="I85" i="3"/>
  <c r="D85" i="3"/>
  <c r="F85" i="3" s="1"/>
  <c r="I84" i="3"/>
  <c r="J84" i="3" s="1"/>
  <c r="I82" i="3"/>
  <c r="F82" i="3"/>
  <c r="F81" i="3"/>
  <c r="I80" i="3"/>
  <c r="F80" i="3"/>
  <c r="J79" i="3"/>
  <c r="I79" i="3"/>
  <c r="F79" i="3"/>
  <c r="I78" i="3"/>
  <c r="F78" i="3"/>
  <c r="I77" i="3"/>
  <c r="F77" i="3"/>
  <c r="J77" i="3" s="1"/>
  <c r="J75" i="3"/>
  <c r="I75" i="3"/>
  <c r="F75" i="3"/>
  <c r="I74" i="3"/>
  <c r="F74" i="3"/>
  <c r="I73" i="3"/>
  <c r="F73" i="3"/>
  <c r="J73" i="3" s="1"/>
  <c r="I72" i="3"/>
  <c r="F72" i="3"/>
  <c r="I71" i="3"/>
  <c r="F71" i="3"/>
  <c r="I70" i="3"/>
  <c r="F70" i="3"/>
  <c r="J70" i="3" s="1"/>
  <c r="I69" i="3"/>
  <c r="F69" i="3"/>
  <c r="J69" i="3" s="1"/>
  <c r="I68" i="3"/>
  <c r="J68" i="3" s="1"/>
  <c r="F68" i="3"/>
  <c r="I67" i="3"/>
  <c r="F67" i="3"/>
  <c r="I66" i="3"/>
  <c r="F66" i="3"/>
  <c r="I65" i="3"/>
  <c r="F65" i="3"/>
  <c r="I64" i="3"/>
  <c r="F64" i="3"/>
  <c r="I63" i="3"/>
  <c r="F63" i="3"/>
  <c r="J62" i="3"/>
  <c r="I62" i="3"/>
  <c r="F62" i="3"/>
  <c r="I61" i="3"/>
  <c r="F61" i="3"/>
  <c r="J61" i="3" s="1"/>
  <c r="I60" i="3"/>
  <c r="F60" i="3"/>
  <c r="J60" i="3" s="1"/>
  <c r="I59" i="3"/>
  <c r="J59" i="3" s="1"/>
  <c r="F59" i="3"/>
  <c r="I58" i="3"/>
  <c r="F58" i="3"/>
  <c r="I57" i="3"/>
  <c r="F57" i="3"/>
  <c r="I56" i="3"/>
  <c r="F56" i="3"/>
  <c r="J56" i="3" s="1"/>
  <c r="I54" i="3"/>
  <c r="F54" i="3"/>
  <c r="J54" i="3" s="1"/>
  <c r="J53" i="3"/>
  <c r="I53" i="3"/>
  <c r="F53" i="3"/>
  <c r="I52" i="3"/>
  <c r="F52" i="3"/>
  <c r="J52" i="3" s="1"/>
  <c r="I51" i="3"/>
  <c r="F51" i="3"/>
  <c r="J51" i="3" s="1"/>
  <c r="I50" i="3"/>
  <c r="J50" i="3" s="1"/>
  <c r="F50" i="3"/>
  <c r="K49" i="3"/>
  <c r="J49" i="3"/>
  <c r="I45" i="3"/>
  <c r="I42" i="3"/>
  <c r="I39" i="3"/>
  <c r="I36" i="3"/>
  <c r="I31" i="3"/>
  <c r="I30" i="3"/>
  <c r="I28" i="3"/>
  <c r="E28" i="3"/>
  <c r="F28" i="3" s="1"/>
  <c r="J28" i="3" s="1"/>
  <c r="I27" i="3"/>
  <c r="E27" i="3"/>
  <c r="F27" i="3" s="1"/>
  <c r="I26" i="3"/>
  <c r="F26" i="3"/>
  <c r="J26" i="3" s="1"/>
  <c r="I25" i="3"/>
  <c r="F25" i="3"/>
  <c r="I24" i="3"/>
  <c r="F24" i="3"/>
  <c r="J24" i="3" s="1"/>
  <c r="I23" i="3"/>
  <c r="F23" i="3"/>
  <c r="I22" i="3"/>
  <c r="F22" i="3"/>
  <c r="J22" i="3" s="1"/>
  <c r="I21" i="3"/>
  <c r="F21" i="3"/>
  <c r="I20" i="3"/>
  <c r="J20" i="3" s="1"/>
  <c r="F20" i="3"/>
  <c r="I19" i="3"/>
  <c r="F19" i="3"/>
  <c r="I18" i="3"/>
  <c r="F18" i="3"/>
  <c r="I17" i="3"/>
  <c r="F17" i="3"/>
  <c r="J17" i="3" s="1"/>
  <c r="I16" i="3"/>
  <c r="F16" i="3"/>
  <c r="I15" i="3"/>
  <c r="F15" i="3"/>
  <c r="J15" i="3" s="1"/>
  <c r="I14" i="3"/>
  <c r="F14" i="3"/>
  <c r="J14" i="3" s="1"/>
  <c r="I13" i="3"/>
  <c r="J13" i="3" s="1"/>
  <c r="F13" i="3"/>
  <c r="I12" i="3"/>
  <c r="F12" i="3"/>
  <c r="J12" i="3" s="1"/>
  <c r="I11" i="3"/>
  <c r="F11" i="3"/>
  <c r="I10" i="3"/>
  <c r="F10" i="3"/>
  <c r="J10" i="3" s="1"/>
  <c r="I9" i="3"/>
  <c r="F9" i="3"/>
  <c r="I8" i="3"/>
  <c r="F8" i="3"/>
  <c r="J8" i="3" s="1"/>
  <c r="I7" i="3"/>
  <c r="F7" i="3"/>
  <c r="I6" i="3"/>
  <c r="F6" i="3"/>
  <c r="J6" i="3" s="1"/>
  <c r="I5" i="3"/>
  <c r="F5" i="3"/>
  <c r="I4" i="3"/>
  <c r="J4" i="3" s="1"/>
  <c r="F4" i="3"/>
  <c r="I3" i="3"/>
  <c r="F3" i="3"/>
  <c r="J3" i="3" s="1"/>
  <c r="I2" i="3"/>
  <c r="F2" i="3"/>
  <c r="G10" i="1"/>
  <c r="J74" i="3" l="1"/>
  <c r="J76" i="3" s="1"/>
  <c r="J92" i="3"/>
  <c r="J189" i="3"/>
  <c r="J215" i="3"/>
  <c r="J58" i="3"/>
  <c r="J63" i="3"/>
  <c r="J67" i="3"/>
  <c r="J86" i="3"/>
  <c r="J137" i="3"/>
  <c r="J164" i="3"/>
  <c r="J171" i="3"/>
  <c r="J177" i="3" s="1"/>
  <c r="J187" i="3"/>
  <c r="J209" i="3"/>
  <c r="J213" i="3" s="1"/>
  <c r="J2" i="3"/>
  <c r="J5" i="3"/>
  <c r="J9" i="3"/>
  <c r="J11" i="3"/>
  <c r="J16" i="3"/>
  <c r="J18" i="3"/>
  <c r="J21" i="3"/>
  <c r="J25" i="3"/>
  <c r="J27" i="3"/>
  <c r="J57" i="3"/>
  <c r="J64" i="3"/>
  <c r="J66" i="3"/>
  <c r="J71" i="3"/>
  <c r="J81" i="3"/>
  <c r="J83" i="3" s="1"/>
  <c r="J104" i="3"/>
  <c r="J158" i="3"/>
  <c r="J196" i="3"/>
  <c r="J201" i="3" s="1"/>
  <c r="J202" i="3"/>
  <c r="J206" i="3" s="1"/>
  <c r="J217" i="3"/>
  <c r="J218" i="3" s="1"/>
  <c r="J221" i="3"/>
  <c r="J222" i="3" s="1"/>
  <c r="J235" i="3"/>
  <c r="J238" i="3"/>
  <c r="J240" i="3" s="1"/>
  <c r="J245" i="3"/>
  <c r="J246" i="3" s="1"/>
  <c r="J247" i="3"/>
  <c r="J248" i="3" s="1"/>
  <c r="J252" i="3"/>
  <c r="J160" i="3"/>
  <c r="J97" i="3"/>
  <c r="J101" i="3" s="1"/>
  <c r="J19" i="3"/>
  <c r="J116" i="3"/>
  <c r="J120" i="3" s="1"/>
  <c r="J55" i="3"/>
  <c r="J85" i="3"/>
  <c r="J89" i="3" s="1"/>
  <c r="J168" i="3"/>
  <c r="J111" i="3"/>
  <c r="J125" i="3"/>
  <c r="J126" i="3" s="1"/>
  <c r="J139" i="3"/>
  <c r="J180" i="3"/>
  <c r="J91" i="3"/>
  <c r="J103" i="3"/>
  <c r="J108" i="3" s="1"/>
  <c r="J131" i="3"/>
  <c r="J135" i="3" s="1"/>
  <c r="J146" i="3"/>
  <c r="J237" i="3"/>
  <c r="J7" i="3"/>
  <c r="J23" i="3"/>
  <c r="J65" i="3"/>
  <c r="J110" i="3"/>
  <c r="J114" i="3" s="1"/>
  <c r="J138" i="3"/>
  <c r="J152" i="3"/>
  <c r="J157" i="3"/>
  <c r="J193" i="3"/>
  <c r="J253" i="3"/>
  <c r="H10" i="1"/>
  <c r="J144" i="3" l="1"/>
  <c r="J30" i="3"/>
  <c r="J95" i="3"/>
  <c r="J72" i="3"/>
  <c r="H163" i="1"/>
  <c r="H11" i="1"/>
  <c r="H12" i="1"/>
  <c r="H13" i="1"/>
  <c r="H14" i="1"/>
  <c r="H15" i="1"/>
  <c r="H16" i="1"/>
  <c r="H17" i="1"/>
  <c r="H18" i="1"/>
  <c r="H19" i="1"/>
  <c r="H20" i="1"/>
  <c r="H21" i="1"/>
  <c r="H22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4" i="1"/>
  <c r="H165" i="1"/>
</calcChain>
</file>

<file path=xl/comments1.xml><?xml version="1.0" encoding="utf-8"?>
<comments xmlns="http://schemas.openxmlformats.org/spreadsheetml/2006/main">
  <authors>
    <author>Loic Henriet</author>
    <author>Elise Henriet</author>
  </authors>
  <commentList>
    <comment ref="K28" authorId="0" shapeId="0">
      <text>
        <r>
          <rPr>
            <b/>
            <sz val="9"/>
            <color indexed="81"/>
            <rFont val="Tahoma"/>
            <family val="2"/>
          </rPr>
          <t>Loic Henriet:</t>
        </r>
        <r>
          <rPr>
            <sz val="9"/>
            <color indexed="81"/>
            <rFont val="Tahoma"/>
            <family val="2"/>
          </rPr>
          <t xml:space="preserve">
on part du n°1 et non du 73</t>
        </r>
      </text>
    </comment>
    <comment ref="L28" authorId="0" shapeId="0">
      <text>
        <r>
          <rPr>
            <b/>
            <sz val="9"/>
            <color indexed="81"/>
            <rFont val="Tahoma"/>
            <family val="2"/>
          </rPr>
          <t>Loic Henriet: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31" authorId="0" shapeId="0">
      <text>
        <r>
          <rPr>
            <b/>
            <sz val="9"/>
            <color indexed="81"/>
            <rFont val="Tahoma"/>
            <family val="2"/>
          </rPr>
          <t>ici nombre total d'échelles</t>
        </r>
      </text>
    </comment>
    <comment ref="E81" authorId="0" shapeId="0">
      <text>
        <r>
          <rPr>
            <b/>
            <sz val="9"/>
            <color indexed="81"/>
            <rFont val="Tahoma"/>
            <family val="2"/>
          </rPr>
          <t>Loic Henriet:</t>
        </r>
        <r>
          <rPr>
            <sz val="9"/>
            <color indexed="81"/>
            <rFont val="Tahoma"/>
            <family val="2"/>
          </rPr>
          <t xml:space="preserve">
15 ou 17??</t>
        </r>
      </text>
    </comment>
    <comment ref="H238" authorId="1" shapeId="0">
      <text>
        <r>
          <rPr>
            <b/>
            <sz val="8"/>
            <color indexed="81"/>
            <rFont val="Tahoma"/>
            <family val="2"/>
          </rPr>
          <t>écheelle 2pains</t>
        </r>
      </text>
    </comment>
  </commentList>
</comments>
</file>

<file path=xl/sharedStrings.xml><?xml version="1.0" encoding="utf-8"?>
<sst xmlns="http://schemas.openxmlformats.org/spreadsheetml/2006/main" count="677" uniqueCount="265">
  <si>
    <t>Nom de la cave</t>
  </si>
  <si>
    <t>Pile de début</t>
  </si>
  <si>
    <t>Pile de fin</t>
  </si>
  <si>
    <t>Observation</t>
  </si>
  <si>
    <t>Date heure début</t>
  </si>
  <si>
    <t/>
  </si>
  <si>
    <t>CR1</t>
  </si>
  <si>
    <t>4PC</t>
  </si>
  <si>
    <t>CHB1</t>
  </si>
  <si>
    <t>CHS1</t>
  </si>
  <si>
    <t>CHS5</t>
  </si>
  <si>
    <t>CHS8</t>
  </si>
  <si>
    <t>1PCFD</t>
  </si>
  <si>
    <t>CEH4</t>
  </si>
  <si>
    <t>CEH5</t>
  </si>
  <si>
    <t>CHB2</t>
  </si>
  <si>
    <t>CHB3</t>
  </si>
  <si>
    <t>CHOP</t>
  </si>
  <si>
    <t>CHS7</t>
  </si>
  <si>
    <t>LCG</t>
  </si>
  <si>
    <t>CEB1</t>
  </si>
  <si>
    <t>CEB2</t>
  </si>
  <si>
    <t>CEB3</t>
  </si>
  <si>
    <t>CEB4</t>
  </si>
  <si>
    <t>CEB5</t>
  </si>
  <si>
    <t>Verif nom de la cave</t>
  </si>
  <si>
    <t>Nom du couloir</t>
  </si>
  <si>
    <t>Nom ….</t>
  </si>
  <si>
    <t>Hauteur</t>
  </si>
  <si>
    <t>Nbr d'échelle 3p</t>
  </si>
  <si>
    <t>X3</t>
  </si>
  <si>
    <t>Cave Rempart couloir 1</t>
  </si>
  <si>
    <t>CR2</t>
  </si>
  <si>
    <t>Cave Rempart couloir 2</t>
  </si>
  <si>
    <t>CR3</t>
  </si>
  <si>
    <t>Cave Rempart couloir 3</t>
  </si>
  <si>
    <t>CR4</t>
  </si>
  <si>
    <t>Cave Rempart couloir 4</t>
  </si>
  <si>
    <t>CR5</t>
  </si>
  <si>
    <t>Cave Rempart couloir 5</t>
  </si>
  <si>
    <t>CR6</t>
  </si>
  <si>
    <t>Cave Rempart couloir 6</t>
  </si>
  <si>
    <t>CR7</t>
  </si>
  <si>
    <t>Cave Rempart couloir 7</t>
  </si>
  <si>
    <t>CR8</t>
  </si>
  <si>
    <t>Cave Rempart couloir 8</t>
  </si>
  <si>
    <t>CR9</t>
  </si>
  <si>
    <t>Cave Rempart couloir 9</t>
  </si>
  <si>
    <t>CR10</t>
  </si>
  <si>
    <t>Cave Rempart couloir 10</t>
  </si>
  <si>
    <t>CR11</t>
  </si>
  <si>
    <t>Cave Rempart couloir 11</t>
  </si>
  <si>
    <t>CR12</t>
  </si>
  <si>
    <t>Cave Rempart couloir 12</t>
  </si>
  <si>
    <t>CR13</t>
  </si>
  <si>
    <t>Cave Rempart couloir 13</t>
  </si>
  <si>
    <t>CR14</t>
  </si>
  <si>
    <t>Cave Rempart couloir 14</t>
  </si>
  <si>
    <t>CR15</t>
  </si>
  <si>
    <t>Cave Rempart couloir 15</t>
  </si>
  <si>
    <t>CR16</t>
  </si>
  <si>
    <t>Cave Rempart couloir 16</t>
  </si>
  <si>
    <t>CR17</t>
  </si>
  <si>
    <t>Cave Rempart couloir 17</t>
  </si>
  <si>
    <t>CR18</t>
  </si>
  <si>
    <t>Cave Rempart couloir 18</t>
  </si>
  <si>
    <t>CR19</t>
  </si>
  <si>
    <t>Cave Rempart couloir 19</t>
  </si>
  <si>
    <t>CR20</t>
  </si>
  <si>
    <t>Cave Rempart couloir 20</t>
  </si>
  <si>
    <t>CR21</t>
  </si>
  <si>
    <t>Cave Rempart couloir 21</t>
  </si>
  <si>
    <t>CR22</t>
  </si>
  <si>
    <t>Cave Rempart couloir 22</t>
  </si>
  <si>
    <t>CR23</t>
  </si>
  <si>
    <t>Cave Rempart couloir 23</t>
  </si>
  <si>
    <t>CR24</t>
  </si>
  <si>
    <t>Cave Rempart couloir 24</t>
  </si>
  <si>
    <t>CR25</t>
  </si>
  <si>
    <t>Cave Rempart couloir 25</t>
  </si>
  <si>
    <t>CRCF</t>
  </si>
  <si>
    <t>Cave Renpart côté Fort</t>
  </si>
  <si>
    <t>CRCL</t>
  </si>
  <si>
    <t>Cave Rempart côté Lac</t>
  </si>
  <si>
    <t>Cour Entrée Bas allée 1</t>
  </si>
  <si>
    <t>attention pile de 6 et autre de haut</t>
  </si>
  <si>
    <t>Cour Entrée Bas allée 2</t>
  </si>
  <si>
    <t>Cour Entrée Bas allée 3</t>
  </si>
  <si>
    <t>Cour Entrée Bas allée 4</t>
  </si>
  <si>
    <t>Cour Entrée Bas allée 5</t>
  </si>
  <si>
    <t>CEH1</t>
  </si>
  <si>
    <t>Cour Entrée Haut allée 1</t>
  </si>
  <si>
    <t>CEH2</t>
  </si>
  <si>
    <t>Cour Entrée Haut allée 2</t>
  </si>
  <si>
    <t>CEH3</t>
  </si>
  <si>
    <t>Cour Entrée Haut allée 3</t>
  </si>
  <si>
    <t>Cour Entrée Haut allée 4</t>
  </si>
  <si>
    <t>Cour Entrée Haut allée 5</t>
  </si>
  <si>
    <t>Cour Honneur Suppérieur allée 1</t>
  </si>
  <si>
    <t>CHS2</t>
  </si>
  <si>
    <t>Cour Honneur Suppérieur allée 2</t>
  </si>
  <si>
    <t>CHS3</t>
  </si>
  <si>
    <t>Cour Honneur Suppérieur allée 3</t>
  </si>
  <si>
    <t>CHS4</t>
  </si>
  <si>
    <t>Cour Honneur Suppérieur allée 4</t>
  </si>
  <si>
    <t>Cour Honneur Suppérieur allée 5</t>
  </si>
  <si>
    <t>CHS6</t>
  </si>
  <si>
    <t>Cour Honneur Suppérieur allée 6</t>
  </si>
  <si>
    <t>Cour Honneur Suppérieur allée 7</t>
  </si>
  <si>
    <t>Cour Honneur Suppérieur allée 8</t>
  </si>
  <si>
    <t>Cour d'Honneur Bas allée 1</t>
  </si>
  <si>
    <t>Cour d'Honneur Bas allée 2</t>
  </si>
  <si>
    <t>Cour d'Honneur Bas allée 3</t>
  </si>
  <si>
    <t>Long Couloir Gauche</t>
  </si>
  <si>
    <t>LCD</t>
  </si>
  <si>
    <t>Long Couloir Droit</t>
  </si>
  <si>
    <t>Couloir des Hopitaux</t>
  </si>
  <si>
    <t>1G</t>
  </si>
  <si>
    <t>1ère Gauche</t>
  </si>
  <si>
    <t>2G</t>
  </si>
  <si>
    <t>2ème Gauche</t>
  </si>
  <si>
    <t>3G</t>
  </si>
  <si>
    <t>3ème Gauche</t>
  </si>
  <si>
    <t>4G</t>
  </si>
  <si>
    <t>4ème Gauche</t>
  </si>
  <si>
    <t>5G</t>
  </si>
  <si>
    <t>5ème Gauche</t>
  </si>
  <si>
    <t>6G</t>
  </si>
  <si>
    <t>6ème Gauche</t>
  </si>
  <si>
    <t>7G</t>
  </si>
  <si>
    <t>7ème Gauche</t>
  </si>
  <si>
    <t>1D</t>
  </si>
  <si>
    <t>1ère Droite</t>
  </si>
  <si>
    <t>2D</t>
  </si>
  <si>
    <t>2ème Droite</t>
  </si>
  <si>
    <t>3D</t>
  </si>
  <si>
    <t>3ème Droite</t>
  </si>
  <si>
    <t>4D</t>
  </si>
  <si>
    <t>4ème Droite</t>
  </si>
  <si>
    <t>5D</t>
  </si>
  <si>
    <t>5ème Droite</t>
  </si>
  <si>
    <t>6D</t>
  </si>
  <si>
    <t>6ème Droite</t>
  </si>
  <si>
    <t>1PCFG</t>
  </si>
  <si>
    <t>1ère Petite Cave Fond Gauche</t>
  </si>
  <si>
    <t>TFG</t>
  </si>
  <si>
    <t>Tunel Fond Gauche</t>
  </si>
  <si>
    <t>SCH</t>
  </si>
  <si>
    <t>Sortie Cour d'Honneur</t>
  </si>
  <si>
    <t>1ére Petite Cave Fond Droit</t>
  </si>
  <si>
    <t>2PCFD</t>
  </si>
  <si>
    <t>2ème Petite Cave Fond Droit</t>
  </si>
  <si>
    <t>3PCFD</t>
  </si>
  <si>
    <t>3ème Petite ave Fond Droit</t>
  </si>
  <si>
    <t>TFD</t>
  </si>
  <si>
    <t>Tunel Fond Droit</t>
  </si>
  <si>
    <t>1PC</t>
  </si>
  <si>
    <t>1ére Petite Cave</t>
  </si>
  <si>
    <t>2PC</t>
  </si>
  <si>
    <t>2ème Petite Cave</t>
  </si>
  <si>
    <t>3PC</t>
  </si>
  <si>
    <t>3ème Petite Cave</t>
  </si>
  <si>
    <t>4ème Petite Cave</t>
  </si>
  <si>
    <t>ACSA</t>
  </si>
  <si>
    <t>Ancienne cave Saint Antoine</t>
  </si>
  <si>
    <t>JP2</t>
  </si>
  <si>
    <t>Cave Jean Paul 2</t>
  </si>
  <si>
    <t>CT</t>
  </si>
  <si>
    <t>Cave Tournante</t>
  </si>
  <si>
    <t>ASR</t>
  </si>
  <si>
    <t>Ancienne Salle de réunion</t>
  </si>
  <si>
    <t>Poudrière</t>
  </si>
  <si>
    <t>CM1</t>
  </si>
  <si>
    <t>Cave Morond allée 1</t>
  </si>
  <si>
    <t>CM2</t>
  </si>
  <si>
    <t>Cave Morond allée 2</t>
  </si>
  <si>
    <t>CM3</t>
  </si>
  <si>
    <t>Cave Morond allée 3</t>
  </si>
  <si>
    <t>CM4</t>
  </si>
  <si>
    <t>Cave Morond allée 4</t>
  </si>
  <si>
    <t>CPF</t>
  </si>
  <si>
    <t>Couloir Petit Fromage</t>
  </si>
  <si>
    <t>PF</t>
  </si>
  <si>
    <t>Cave Petit Fromage</t>
  </si>
  <si>
    <t>Résultat</t>
  </si>
  <si>
    <t>Localisation</t>
  </si>
  <si>
    <t>Nbr d'échelle 4p</t>
  </si>
  <si>
    <t>X4</t>
  </si>
  <si>
    <t>Total places</t>
  </si>
  <si>
    <t>Pile à inhiber</t>
  </si>
  <si>
    <t>Pile de 6 de Haut</t>
  </si>
  <si>
    <t>Pile de 11 de haut</t>
  </si>
  <si>
    <t>Pile de 12 de haut</t>
  </si>
  <si>
    <t>Pile de 13 de haut</t>
  </si>
  <si>
    <t>Pile de 14 de Haut</t>
  </si>
  <si>
    <t>Pile de 16 de haut</t>
  </si>
  <si>
    <t>Cave Rempart</t>
  </si>
  <si>
    <t>40-41-42</t>
  </si>
  <si>
    <t>BLOCKHAUS</t>
  </si>
  <si>
    <t>Cave Palette devand le blockhaus</t>
  </si>
  <si>
    <t>Cave palette</t>
  </si>
  <si>
    <t>Sous total place réel</t>
  </si>
  <si>
    <t>CEB</t>
  </si>
  <si>
    <t>7-8-9-10-11-12-58-59-60-61-62-63</t>
  </si>
  <si>
    <t>28-29-30</t>
  </si>
  <si>
    <t>16-17-18-19-20-21</t>
  </si>
  <si>
    <t>13-14-15-16-17-18-61-62-63-64-65-66</t>
  </si>
  <si>
    <t>13-14-15-16-17-18-58-59-60-61-62-63-73-74-75</t>
  </si>
  <si>
    <t>Sous total</t>
  </si>
  <si>
    <t>CEH</t>
  </si>
  <si>
    <t>CHS</t>
  </si>
  <si>
    <t>Pile  1 à 66</t>
  </si>
  <si>
    <t>Attention au rajout d'une travé au niveau de la pile 67 !! Comment on l'a rajoute ?</t>
  </si>
  <si>
    <t>Pile  67 à 138</t>
  </si>
  <si>
    <t>Pile 1 à 72</t>
  </si>
  <si>
    <t>Pile 73 à 138</t>
  </si>
  <si>
    <t>Pile 1 à 69</t>
  </si>
  <si>
    <t>6 meules en moins passage sous gaine ( 1 meule par pile de la 100 à la 105)</t>
  </si>
  <si>
    <t>Pile 70 à 144</t>
  </si>
  <si>
    <t>Pile 1 à 75</t>
  </si>
  <si>
    <t>Pile 76 à 144</t>
  </si>
  <si>
    <t>3 meules de moins sonde hygrométrique (  1 meule par pile de la 94 à 96)</t>
  </si>
  <si>
    <t>6 meules en moins passage sous gaine ( 1 meule par pile de la 40 à la 45)</t>
  </si>
  <si>
    <t>meules passage sous gaine, non déduit dans le chiffre</t>
  </si>
  <si>
    <t>CHB</t>
  </si>
  <si>
    <t>Attention Planche 2 Pains (pile  24-25) + 27-28-29 un nouvelle Travée</t>
  </si>
  <si>
    <t>Petite cave de GAUCHE</t>
  </si>
  <si>
    <t>DE 5 à 7 et de 14 à 58</t>
  </si>
  <si>
    <t>68-69-70</t>
  </si>
  <si>
    <t>8-9-10-11-12-13/59-60-61-62-63-64-65-66-67</t>
  </si>
  <si>
    <t>5-6-7/68-69-70</t>
  </si>
  <si>
    <t>8-9-10-11-12-13-14-15-16/62-63-64-65-66-67</t>
  </si>
  <si>
    <t>8-9-10-11-12-13/62-63-64-65-66-67</t>
  </si>
  <si>
    <t>17 à 58</t>
  </si>
  <si>
    <t>5-6-7/65-66-67-68-69-70</t>
  </si>
  <si>
    <t>8-9-10-11-12-13-14-15-16/59-60-61-62-63-64</t>
  </si>
  <si>
    <t>5-6-7-8-9-10/68-69-70</t>
  </si>
  <si>
    <t>11-12-13/62-63-64-65-66-67</t>
  </si>
  <si>
    <t>8-9-10-11-12-13-14-15-16/59-60-61-62-63-64-65-66-67</t>
  </si>
  <si>
    <t>Petite cave de DROITE</t>
  </si>
  <si>
    <t>5-6-7-8-9-10-55-56-57-58-59-60</t>
  </si>
  <si>
    <t>-11-12-13-52-53-54</t>
  </si>
  <si>
    <t>5-6-7 - 58-59-60</t>
  </si>
  <si>
    <t>8-9-10-11-12-13-52-53-54-55-56-57</t>
  </si>
  <si>
    <t>5-6-7-8-9-10-58-59-60</t>
  </si>
  <si>
    <t>11-12-13-52-53-54-55-56-57</t>
  </si>
  <si>
    <t>5-6-7-58-59-60</t>
  </si>
  <si>
    <t>11-12-13-52-53-54</t>
  </si>
  <si>
    <t>5-6-7-8-9-10</t>
  </si>
  <si>
    <t>sous total</t>
  </si>
  <si>
    <t>Planche 1 Pain</t>
  </si>
  <si>
    <t>2-3-4-5-6-7</t>
  </si>
  <si>
    <t>8-9-10</t>
  </si>
  <si>
    <t>Planche 2 Pains</t>
  </si>
  <si>
    <t>11-12</t>
  </si>
  <si>
    <t>13-14</t>
  </si>
  <si>
    <t>15-16-17</t>
  </si>
  <si>
    <t>18-19-20-21-22-23</t>
  </si>
  <si>
    <t>ECH</t>
  </si>
  <si>
    <t>cave supprimée</t>
  </si>
  <si>
    <t>Cave Morond</t>
  </si>
  <si>
    <t>CPF Morond</t>
  </si>
  <si>
    <t xml:space="preserve">PF </t>
  </si>
  <si>
    <t>A définir 8 caves pour les petits Fromages</t>
  </si>
  <si>
    <t>=SI(B10&gt;'parametre V2'!K56;Si(B10&lt;'parametre V2'!L56)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</si>
</sst>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7030A0"/>
        <bgColor indexed="64"/>
      </patternFill>
    </fill>
  </fills>
  <borders count="54">
    <border>
      <left/>
      <right/>
      <top/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09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49" fontId="2" fillId="3" borderId="2" xfId="0" applyNumberFormat="1" applyFont="1" applyFill="1" applyBorder="1" applyAlignment="1">
      <alignment vertical="center"/>
    </xf>
    <xf numFmtId="3" fontId="2" fillId="3" borderId="2" xfId="0" applyNumberFormat="1" applyFont="1" applyFill="1" applyBorder="1" applyAlignment="1">
      <alignment vertical="center"/>
    </xf>
    <xf numFmtId="22" fontId="2" fillId="3" borderId="2" xfId="0" applyNumberFormat="1" applyFont="1" applyFill="1" applyBorder="1" applyAlignment="1">
      <alignment vertical="center"/>
    </xf>
    <xf numFmtId="49" fontId="2" fillId="3" borderId="3" xfId="0" applyNumberFormat="1" applyFont="1" applyFill="1" applyBorder="1" applyAlignment="1">
      <alignment vertical="center"/>
    </xf>
    <xf numFmtId="3" fontId="2" fillId="3" borderId="3" xfId="0" applyNumberFormat="1" applyFont="1" applyFill="1" applyBorder="1" applyAlignment="1">
      <alignment vertical="center"/>
    </xf>
    <xf numFmtId="22" fontId="2" fillId="3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4" borderId="6" xfId="0" applyFill="1" applyBorder="1"/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 applyAlignment="1">
      <alignment horizontal="center"/>
    </xf>
    <xf numFmtId="0" fontId="0" fillId="5" borderId="8" xfId="0" applyFill="1" applyBorder="1"/>
    <xf numFmtId="0" fontId="0" fillId="5" borderId="8" xfId="0" applyFill="1" applyBorder="1" applyAlignment="1">
      <alignment horizontal="center"/>
    </xf>
    <xf numFmtId="0" fontId="0" fillId="5" borderId="9" xfId="0" applyFill="1" applyBorder="1"/>
    <xf numFmtId="0" fontId="0" fillId="5" borderId="10" xfId="0" applyFill="1" applyBorder="1" applyAlignment="1">
      <alignment horizontal="center"/>
    </xf>
    <xf numFmtId="0" fontId="0" fillId="4" borderId="11" xfId="0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5" fillId="4" borderId="8" xfId="0" applyFont="1" applyFill="1" applyBorder="1"/>
    <xf numFmtId="0" fontId="5" fillId="4" borderId="8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4" borderId="0" xfId="0" applyFill="1" applyAlignment="1">
      <alignment horizontal="center" vertical="center" wrapText="1"/>
    </xf>
    <xf numFmtId="0" fontId="0" fillId="4" borderId="7" xfId="0" applyFill="1" applyBorder="1" applyAlignment="1">
      <alignment horizontal="center"/>
    </xf>
    <xf numFmtId="0" fontId="0" fillId="4" borderId="24" xfId="0" applyFill="1" applyBorder="1"/>
    <xf numFmtId="0" fontId="0" fillId="4" borderId="25" xfId="0" applyFill="1" applyBorder="1" applyAlignment="1">
      <alignment horizontal="center"/>
    </xf>
    <xf numFmtId="0" fontId="0" fillId="4" borderId="26" xfId="0" applyFill="1" applyBorder="1"/>
    <xf numFmtId="0" fontId="0" fillId="4" borderId="24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0" fontId="0" fillId="4" borderId="16" xfId="0" applyFill="1" applyBorder="1"/>
    <xf numFmtId="0" fontId="0" fillId="4" borderId="23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18" xfId="0" applyFill="1" applyBorder="1"/>
    <xf numFmtId="0" fontId="0" fillId="4" borderId="19" xfId="0" applyFill="1" applyBorder="1"/>
    <xf numFmtId="0" fontId="0" fillId="6" borderId="8" xfId="0" applyFill="1" applyBorder="1" applyAlignment="1">
      <alignment horizontal="center"/>
    </xf>
    <xf numFmtId="0" fontId="0" fillId="4" borderId="29" xfId="0" applyFill="1" applyBorder="1"/>
    <xf numFmtId="0" fontId="0" fillId="4" borderId="5" xfId="0" applyFill="1" applyBorder="1"/>
    <xf numFmtId="0" fontId="0" fillId="4" borderId="5" xfId="0" applyFill="1" applyBorder="1" applyAlignment="1">
      <alignment horizontal="center"/>
    </xf>
    <xf numFmtId="0" fontId="0" fillId="4" borderId="35" xfId="0" applyFill="1" applyBorder="1"/>
    <xf numFmtId="0" fontId="0" fillId="6" borderId="26" xfId="0" applyFill="1" applyBorder="1"/>
    <xf numFmtId="0" fontId="0" fillId="4" borderId="13" xfId="0" applyFill="1" applyBorder="1"/>
    <xf numFmtId="0" fontId="0" fillId="4" borderId="13" xfId="0" applyFill="1" applyBorder="1" applyAlignment="1">
      <alignment horizontal="center"/>
    </xf>
    <xf numFmtId="0" fontId="0" fillId="4" borderId="16" xfId="0" applyFill="1" applyBorder="1" applyAlignment="1">
      <alignment horizontal="center"/>
    </xf>
    <xf numFmtId="0" fontId="4" fillId="4" borderId="16" xfId="0" applyFont="1" applyFill="1" applyBorder="1" applyAlignment="1">
      <alignment horizontal="center" vertical="center" wrapText="1"/>
    </xf>
    <xf numFmtId="0" fontId="0" fillId="4" borderId="20" xfId="0" applyFill="1" applyBorder="1"/>
    <xf numFmtId="0" fontId="0" fillId="4" borderId="11" xfId="0" applyFill="1" applyBorder="1"/>
    <xf numFmtId="0" fontId="0" fillId="4" borderId="11" xfId="0" applyFill="1" applyBorder="1" applyAlignment="1">
      <alignment horizontal="center"/>
    </xf>
    <xf numFmtId="0" fontId="0" fillId="4" borderId="36" xfId="0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37" xfId="0" applyFill="1" applyBorder="1"/>
    <xf numFmtId="3" fontId="0" fillId="0" borderId="0" xfId="0" applyNumberFormat="1"/>
    <xf numFmtId="0" fontId="2" fillId="3" borderId="2" xfId="0" applyNumberFormat="1" applyFont="1" applyFill="1" applyBorder="1" applyAlignment="1" applyProtection="1">
      <alignment vertical="center"/>
      <protection locked="0"/>
    </xf>
    <xf numFmtId="0" fontId="2" fillId="3" borderId="3" xfId="0" applyNumberFormat="1" applyFont="1" applyFill="1" applyBorder="1" applyAlignment="1" applyProtection="1">
      <alignment vertical="center"/>
      <protection locked="0"/>
    </xf>
    <xf numFmtId="0" fontId="0" fillId="7" borderId="0" xfId="0" applyFill="1"/>
    <xf numFmtId="0" fontId="0" fillId="7" borderId="6" xfId="0" applyFill="1" applyBorder="1" applyAlignment="1">
      <alignment horizontal="center"/>
    </xf>
    <xf numFmtId="0" fontId="0" fillId="7" borderId="6" xfId="0" applyFill="1" applyBorder="1"/>
    <xf numFmtId="0" fontId="0" fillId="7" borderId="8" xfId="0" applyFill="1" applyBorder="1"/>
    <xf numFmtId="0" fontId="0" fillId="7" borderId="8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0" fillId="4" borderId="5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3" fillId="0" borderId="38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7" xfId="0" applyFill="1" applyBorder="1" applyAlignment="1">
      <alignment horizontal="right"/>
    </xf>
    <xf numFmtId="0" fontId="4" fillId="4" borderId="18" xfId="0" applyFont="1" applyFill="1" applyBorder="1"/>
    <xf numFmtId="0" fontId="0" fillId="4" borderId="6" xfId="0" applyFont="1" applyFill="1" applyBorder="1"/>
    <xf numFmtId="0" fontId="0" fillId="4" borderId="7" xfId="0" applyFont="1" applyFill="1" applyBorder="1"/>
    <xf numFmtId="0" fontId="0" fillId="4" borderId="40" xfId="0" applyFont="1" applyFill="1" applyBorder="1"/>
    <xf numFmtId="0" fontId="0" fillId="4" borderId="42" xfId="0" applyFill="1" applyBorder="1" applyAlignment="1">
      <alignment horizontal="right"/>
    </xf>
    <xf numFmtId="0" fontId="4" fillId="4" borderId="19" xfId="0" applyFont="1" applyFill="1" applyBorder="1"/>
    <xf numFmtId="0" fontId="0" fillId="4" borderId="8" xfId="0" applyFont="1" applyFill="1" applyBorder="1"/>
    <xf numFmtId="0" fontId="0" fillId="4" borderId="42" xfId="0" applyFont="1" applyFill="1" applyBorder="1"/>
    <xf numFmtId="0" fontId="0" fillId="4" borderId="43" xfId="0" applyFont="1" applyFill="1" applyBorder="1"/>
    <xf numFmtId="0" fontId="0" fillId="5" borderId="42" xfId="0" applyFill="1" applyBorder="1" applyAlignment="1">
      <alignment horizontal="right"/>
    </xf>
    <xf numFmtId="0" fontId="4" fillId="5" borderId="19" xfId="0" applyFont="1" applyFill="1" applyBorder="1"/>
    <xf numFmtId="0" fontId="0" fillId="5" borderId="8" xfId="0" applyFont="1" applyFill="1" applyBorder="1"/>
    <xf numFmtId="0" fontId="0" fillId="5" borderId="42" xfId="0" applyFont="1" applyFill="1" applyBorder="1"/>
    <xf numFmtId="0" fontId="0" fillId="5" borderId="43" xfId="0" applyFont="1" applyFill="1" applyBorder="1"/>
    <xf numFmtId="0" fontId="0" fillId="4" borderId="38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0" fillId="4" borderId="46" xfId="0" applyFill="1" applyBorder="1" applyAlignment="1">
      <alignment horizontal="right"/>
    </xf>
    <xf numFmtId="0" fontId="0" fillId="4" borderId="30" xfId="0" applyFill="1" applyBorder="1" applyAlignment="1">
      <alignment horizontal="center" wrapText="1"/>
    </xf>
    <xf numFmtId="0" fontId="0" fillId="4" borderId="26" xfId="0" applyFill="1" applyBorder="1" applyAlignment="1">
      <alignment horizontal="center" wrapText="1"/>
    </xf>
    <xf numFmtId="0" fontId="0" fillId="4" borderId="26" xfId="0" applyFill="1" applyBorder="1" applyAlignment="1">
      <alignment wrapText="1"/>
    </xf>
    <xf numFmtId="0" fontId="0" fillId="4" borderId="24" xfId="0" applyFill="1" applyBorder="1" applyAlignment="1">
      <alignment wrapText="1"/>
    </xf>
    <xf numFmtId="0" fontId="3" fillId="4" borderId="28" xfId="0" applyFont="1" applyFill="1" applyBorder="1" applyAlignment="1">
      <alignment horizontal="right" wrapText="1"/>
    </xf>
    <xf numFmtId="0" fontId="4" fillId="4" borderId="19" xfId="0" applyFont="1" applyFill="1" applyBorder="1" applyAlignment="1">
      <alignment wrapText="1"/>
    </xf>
    <xf numFmtId="0" fontId="0" fillId="4" borderId="8" xfId="0" applyFont="1" applyFill="1" applyBorder="1" applyAlignment="1">
      <alignment wrapText="1"/>
    </xf>
    <xf numFmtId="0" fontId="0" fillId="4" borderId="42" xfId="0" applyFont="1" applyFill="1" applyBorder="1" applyAlignment="1">
      <alignment wrapText="1"/>
    </xf>
    <xf numFmtId="0" fontId="0" fillId="4" borderId="43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4" borderId="48" xfId="0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0" fillId="4" borderId="8" xfId="0" applyFont="1" applyFill="1" applyBorder="1" applyAlignment="1">
      <alignment horizontal="center" vertical="center" wrapText="1"/>
    </xf>
    <xf numFmtId="0" fontId="0" fillId="6" borderId="8" xfId="0" applyFont="1" applyFill="1" applyBorder="1" applyAlignment="1">
      <alignment horizontal="center" vertical="center" wrapText="1"/>
    </xf>
    <xf numFmtId="0" fontId="0" fillId="6" borderId="42" xfId="0" applyFont="1" applyFill="1" applyBorder="1" applyAlignment="1">
      <alignment horizontal="center" vertical="center" wrapText="1"/>
    </xf>
    <xf numFmtId="0" fontId="0" fillId="4" borderId="43" xfId="0" applyFont="1" applyFill="1" applyBorder="1" applyAlignment="1">
      <alignment horizontal="center" vertical="center" wrapText="1"/>
    </xf>
    <xf numFmtId="0" fontId="0" fillId="4" borderId="42" xfId="0" applyFont="1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/>
    </xf>
    <xf numFmtId="0" fontId="0" fillId="5" borderId="8" xfId="0" applyFont="1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right"/>
    </xf>
    <xf numFmtId="0" fontId="4" fillId="5" borderId="22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 wrapText="1"/>
    </xf>
    <xf numFmtId="0" fontId="0" fillId="4" borderId="46" xfId="0" applyFont="1" applyFill="1" applyBorder="1" applyAlignment="1">
      <alignment horizontal="center" vertical="center" wrapText="1"/>
    </xf>
    <xf numFmtId="0" fontId="0" fillId="4" borderId="50" xfId="0" applyFont="1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/>
    </xf>
    <xf numFmtId="0" fontId="0" fillId="0" borderId="0" xfId="0" applyAlignment="1"/>
    <xf numFmtId="0" fontId="0" fillId="4" borderId="41" xfId="0" applyFill="1" applyBorder="1" applyAlignment="1">
      <alignment horizontal="center" vertical="center"/>
    </xf>
    <xf numFmtId="0" fontId="0" fillId="4" borderId="43" xfId="0" applyFill="1" applyBorder="1" applyAlignment="1">
      <alignment horizontal="right"/>
    </xf>
    <xf numFmtId="0" fontId="5" fillId="4" borderId="43" xfId="0" applyFont="1" applyFill="1" applyBorder="1" applyAlignment="1">
      <alignment horizontal="right"/>
    </xf>
    <xf numFmtId="0" fontId="0" fillId="6" borderId="8" xfId="0" applyFont="1" applyFill="1" applyBorder="1"/>
    <xf numFmtId="0" fontId="4" fillId="6" borderId="8" xfId="0" applyFont="1" applyFill="1" applyBorder="1"/>
    <xf numFmtId="0" fontId="0" fillId="4" borderId="4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 wrapText="1"/>
    </xf>
    <xf numFmtId="0" fontId="3" fillId="4" borderId="51" xfId="0" applyFont="1" applyFill="1" applyBorder="1" applyAlignment="1">
      <alignment horizontal="right"/>
    </xf>
    <xf numFmtId="0" fontId="0" fillId="0" borderId="42" xfId="0" applyFont="1" applyBorder="1"/>
    <xf numFmtId="0" fontId="0" fillId="0" borderId="43" xfId="0" applyFont="1" applyBorder="1"/>
    <xf numFmtId="0" fontId="3" fillId="4" borderId="46" xfId="0" applyFont="1" applyFill="1" applyBorder="1" applyAlignment="1">
      <alignment horizontal="right"/>
    </xf>
    <xf numFmtId="0" fontId="0" fillId="4" borderId="19" xfId="0" applyFont="1" applyFill="1" applyBorder="1"/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Border="1"/>
    <xf numFmtId="0" fontId="3" fillId="4" borderId="14" xfId="0" applyFont="1" applyFill="1" applyBorder="1" applyAlignment="1">
      <alignment horizontal="right"/>
    </xf>
    <xf numFmtId="0" fontId="0" fillId="4" borderId="40" xfId="0" applyFill="1" applyBorder="1"/>
    <xf numFmtId="0" fontId="4" fillId="4" borderId="10" xfId="0" applyFont="1" applyFill="1" applyBorder="1"/>
    <xf numFmtId="0" fontId="0" fillId="4" borderId="43" xfId="0" applyFill="1" applyBorder="1"/>
    <xf numFmtId="0" fontId="4" fillId="4" borderId="10" xfId="0" applyFont="1" applyFill="1" applyBorder="1" applyAlignment="1">
      <alignment horizontal="center" vertical="center" wrapText="1"/>
    </xf>
    <xf numFmtId="0" fontId="0" fillId="8" borderId="0" xfId="0" applyFill="1"/>
    <xf numFmtId="0" fontId="0" fillId="6" borderId="8" xfId="0" applyFont="1" applyFill="1" applyBorder="1" applyAlignment="1">
      <alignment horizontal="center" vertical="center"/>
    </xf>
    <xf numFmtId="0" fontId="0" fillId="4" borderId="51" xfId="0" applyFill="1" applyBorder="1"/>
    <xf numFmtId="0" fontId="0" fillId="4" borderId="37" xfId="0" applyFill="1" applyBorder="1" applyAlignment="1">
      <alignment horizontal="center" vertical="center" wrapText="1"/>
    </xf>
    <xf numFmtId="0" fontId="0" fillId="6" borderId="0" xfId="0" applyFill="1" applyBorder="1"/>
    <xf numFmtId="0" fontId="0" fillId="6" borderId="8" xfId="0" applyFont="1" applyFill="1" applyBorder="1" applyAlignment="1">
      <alignment wrapText="1"/>
    </xf>
    <xf numFmtId="0" fontId="0" fillId="4" borderId="0" xfId="0" applyFont="1" applyFill="1"/>
    <xf numFmtId="49" fontId="0" fillId="4" borderId="8" xfId="0" applyNumberFormat="1" applyFont="1" applyFill="1" applyBorder="1"/>
    <xf numFmtId="49" fontId="0" fillId="4" borderId="42" xfId="0" applyNumberFormat="1" applyFont="1" applyFill="1" applyBorder="1"/>
    <xf numFmtId="49" fontId="0" fillId="4" borderId="43" xfId="0" applyNumberFormat="1" applyFont="1" applyFill="1" applyBorder="1"/>
    <xf numFmtId="49" fontId="0" fillId="6" borderId="8" xfId="0" applyNumberFormat="1" applyFont="1" applyFill="1" applyBorder="1"/>
    <xf numFmtId="49" fontId="0" fillId="6" borderId="8" xfId="0" applyNumberFormat="1" applyFont="1" applyFill="1" applyBorder="1" applyAlignment="1">
      <alignment vertical="center" wrapText="1"/>
    </xf>
    <xf numFmtId="49" fontId="0" fillId="6" borderId="8" xfId="0" applyNumberFormat="1" applyFont="1" applyFill="1" applyBorder="1" applyAlignment="1">
      <alignment wrapText="1"/>
    </xf>
    <xf numFmtId="0" fontId="0" fillId="4" borderId="49" xfId="0" applyFill="1" applyBorder="1"/>
    <xf numFmtId="0" fontId="0" fillId="6" borderId="49" xfId="0" applyFill="1" applyBorder="1"/>
    <xf numFmtId="0" fontId="0" fillId="4" borderId="7" xfId="0" applyFill="1" applyBorder="1"/>
    <xf numFmtId="0" fontId="0" fillId="4" borderId="42" xfId="0" applyFill="1" applyBorder="1"/>
    <xf numFmtId="0" fontId="0" fillId="4" borderId="46" xfId="0" applyFill="1" applyBorder="1"/>
    <xf numFmtId="49" fontId="0" fillId="4" borderId="8" xfId="0" applyNumberFormat="1" applyFont="1" applyFill="1" applyBorder="1" applyAlignment="1">
      <alignment wrapText="1"/>
    </xf>
    <xf numFmtId="0" fontId="0" fillId="4" borderId="28" xfId="0" applyFill="1" applyBorder="1"/>
    <xf numFmtId="0" fontId="0" fillId="4" borderId="37" xfId="0" applyFill="1" applyBorder="1"/>
    <xf numFmtId="0" fontId="0" fillId="6" borderId="37" xfId="0" applyFill="1" applyBorder="1"/>
    <xf numFmtId="49" fontId="0" fillId="4" borderId="10" xfId="0" applyNumberFormat="1" applyFont="1" applyFill="1" applyBorder="1"/>
    <xf numFmtId="49" fontId="0" fillId="4" borderId="8" xfId="0" applyNumberFormat="1" applyFont="1" applyFill="1" applyBorder="1" applyAlignment="1">
      <alignment vertical="center" wrapText="1"/>
    </xf>
    <xf numFmtId="0" fontId="0" fillId="4" borderId="35" xfId="0" applyFill="1" applyBorder="1" applyAlignment="1">
      <alignment horizontal="center" vertical="center" wrapText="1"/>
    </xf>
    <xf numFmtId="0" fontId="0" fillId="6" borderId="35" xfId="0" applyFill="1" applyBorder="1"/>
    <xf numFmtId="49" fontId="0" fillId="6" borderId="8" xfId="0" applyNumberFormat="1" applyFont="1" applyFill="1" applyBorder="1" applyAlignment="1">
      <alignment horizontal="center" vertical="center" wrapText="1"/>
    </xf>
    <xf numFmtId="49" fontId="0" fillId="4" borderId="8" xfId="0" applyNumberFormat="1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right"/>
    </xf>
    <xf numFmtId="0" fontId="0" fillId="4" borderId="28" xfId="0" applyFill="1" applyBorder="1" applyAlignment="1">
      <alignment horizontal="right"/>
    </xf>
    <xf numFmtId="0" fontId="3" fillId="6" borderId="23" xfId="0" applyFont="1" applyFill="1" applyBorder="1" applyAlignment="1">
      <alignment horizontal="right"/>
    </xf>
    <xf numFmtId="0" fontId="3" fillId="6" borderId="14" xfId="0" applyFont="1" applyFill="1" applyBorder="1" applyAlignment="1">
      <alignment horizontal="right"/>
    </xf>
    <xf numFmtId="0" fontId="3" fillId="6" borderId="52" xfId="0" applyFont="1" applyFill="1" applyBorder="1" applyAlignment="1">
      <alignment horizontal="right"/>
    </xf>
    <xf numFmtId="0" fontId="3" fillId="6" borderId="25" xfId="0" applyFont="1" applyFill="1" applyBorder="1" applyAlignment="1">
      <alignment horizontal="right"/>
    </xf>
    <xf numFmtId="49" fontId="0" fillId="6" borderId="42" xfId="0" applyNumberFormat="1" applyFont="1" applyFill="1" applyBorder="1"/>
    <xf numFmtId="0" fontId="0" fillId="6" borderId="42" xfId="0" applyFont="1" applyFill="1" applyBorder="1"/>
    <xf numFmtId="0" fontId="0" fillId="4" borderId="0" xfId="0" applyFill="1"/>
    <xf numFmtId="0" fontId="3" fillId="4" borderId="23" xfId="0" applyFont="1" applyFill="1" applyBorder="1" applyAlignment="1">
      <alignment horizontal="right"/>
    </xf>
    <xf numFmtId="0" fontId="0" fillId="4" borderId="14" xfId="0" applyFill="1" applyBorder="1" applyAlignment="1">
      <alignment horizontal="right"/>
    </xf>
    <xf numFmtId="0" fontId="0" fillId="4" borderId="17" xfId="0" applyFill="1" applyBorder="1" applyAlignment="1">
      <alignment horizontal="center"/>
    </xf>
    <xf numFmtId="0" fontId="0" fillId="4" borderId="23" xfId="0" applyFill="1" applyBorder="1" applyAlignment="1">
      <alignment horizontal="right"/>
    </xf>
    <xf numFmtId="0" fontId="3" fillId="4" borderId="23" xfId="0" applyFont="1" applyFill="1" applyBorder="1" applyAlignment="1">
      <alignment horizontal="right" vertical="center" wrapText="1"/>
    </xf>
    <xf numFmtId="0" fontId="0" fillId="5" borderId="19" xfId="0" applyFont="1" applyFill="1" applyBorder="1"/>
    <xf numFmtId="0" fontId="0" fillId="4" borderId="52" xfId="0" applyFill="1" applyBorder="1" applyAlignment="1">
      <alignment horizontal="right"/>
    </xf>
    <xf numFmtId="0" fontId="3" fillId="4" borderId="52" xfId="0" applyFont="1" applyFill="1" applyBorder="1" applyAlignment="1">
      <alignment horizontal="right"/>
    </xf>
    <xf numFmtId="0" fontId="0" fillId="0" borderId="52" xfId="0" applyFill="1" applyBorder="1" applyAlignment="1">
      <alignment horizontal="right"/>
    </xf>
    <xf numFmtId="0" fontId="0" fillId="0" borderId="8" xfId="0" applyFont="1" applyBorder="1"/>
    <xf numFmtId="0" fontId="0" fillId="0" borderId="35" xfId="0" applyBorder="1"/>
    <xf numFmtId="0" fontId="0" fillId="0" borderId="16" xfId="0" applyFill="1" applyBorder="1"/>
    <xf numFmtId="0" fontId="0" fillId="0" borderId="16" xfId="0" applyFill="1" applyBorder="1" applyAlignment="1">
      <alignment horizontal="center"/>
    </xf>
    <xf numFmtId="0" fontId="3" fillId="0" borderId="23" xfId="0" applyFont="1" applyFill="1" applyBorder="1" applyAlignment="1">
      <alignment horizontal="right"/>
    </xf>
    <xf numFmtId="0" fontId="0" fillId="0" borderId="19" xfId="0" applyFont="1" applyBorder="1"/>
    <xf numFmtId="0" fontId="0" fillId="4" borderId="34" xfId="0" applyFill="1" applyBorder="1" applyAlignment="1">
      <alignment horizontal="center" vertical="center" wrapText="1"/>
    </xf>
    <xf numFmtId="0" fontId="0" fillId="0" borderId="49" xfId="0" applyBorder="1"/>
    <xf numFmtId="0" fontId="0" fillId="0" borderId="24" xfId="0" applyFill="1" applyBorder="1"/>
    <xf numFmtId="0" fontId="0" fillId="0" borderId="24" xfId="0" applyFill="1" applyBorder="1" applyAlignment="1">
      <alignment horizontal="center"/>
    </xf>
    <xf numFmtId="0" fontId="3" fillId="0" borderId="25" xfId="0" applyFont="1" applyFill="1" applyBorder="1" applyAlignment="1">
      <alignment horizontal="right"/>
    </xf>
    <xf numFmtId="0" fontId="0" fillId="0" borderId="29" xfId="0" applyFont="1" applyBorder="1"/>
    <xf numFmtId="0" fontId="0" fillId="0" borderId="26" xfId="0" applyFont="1" applyBorder="1"/>
    <xf numFmtId="0" fontId="0" fillId="0" borderId="28" xfId="0" applyFont="1" applyBorder="1"/>
    <xf numFmtId="0" fontId="0" fillId="0" borderId="51" xfId="0" applyFont="1" applyBorder="1"/>
    <xf numFmtId="0" fontId="0" fillId="0" borderId="0" xfId="0" applyFont="1"/>
    <xf numFmtId="0" fontId="0" fillId="4" borderId="53" xfId="0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0" borderId="19" xfId="0" applyFont="1" applyBorder="1" applyAlignment="1"/>
    <xf numFmtId="0" fontId="0" fillId="0" borderId="8" xfId="0" applyFont="1" applyBorder="1" applyAlignment="1"/>
    <xf numFmtId="0" fontId="0" fillId="7" borderId="40" xfId="0" applyFill="1" applyBorder="1" applyAlignment="1">
      <alignment horizontal="right"/>
    </xf>
    <xf numFmtId="0" fontId="4" fillId="7" borderId="18" xfId="0" applyFont="1" applyFill="1" applyBorder="1" applyAlignment="1">
      <alignment vertical="center"/>
    </xf>
    <xf numFmtId="0" fontId="0" fillId="7" borderId="6" xfId="0" applyFont="1" applyFill="1" applyBorder="1" applyAlignment="1">
      <alignment vertical="center"/>
    </xf>
    <xf numFmtId="0" fontId="0" fillId="7" borderId="43" xfId="0" applyFill="1" applyBorder="1" applyAlignment="1">
      <alignment horizontal="right"/>
    </xf>
    <xf numFmtId="0" fontId="4" fillId="7" borderId="19" xfId="0" applyFont="1" applyFill="1" applyBorder="1" applyAlignment="1">
      <alignment vertical="center"/>
    </xf>
    <xf numFmtId="0" fontId="0" fillId="7" borderId="8" xfId="0" applyFont="1" applyFill="1" applyBorder="1" applyAlignment="1">
      <alignment vertical="center"/>
    </xf>
    <xf numFmtId="0" fontId="0" fillId="0" borderId="0" xfId="0" quotePrefix="1"/>
    <xf numFmtId="0" fontId="0" fillId="4" borderId="39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4" borderId="20" xfId="0" applyFill="1" applyBorder="1" applyAlignment="1">
      <alignment horizontal="center" vertical="center"/>
    </xf>
    <xf numFmtId="0" fontId="0" fillId="4" borderId="31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0" fillId="4" borderId="47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47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0" fillId="4" borderId="33" xfId="0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textRotation="90"/>
    </xf>
    <xf numFmtId="0" fontId="10" fillId="4" borderId="33" xfId="0" applyFont="1" applyFill="1" applyBorder="1" applyAlignment="1">
      <alignment horizontal="center" vertical="center" textRotation="90"/>
    </xf>
    <xf numFmtId="0" fontId="0" fillId="4" borderId="2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4" borderId="22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10" fillId="4" borderId="34" xfId="0" applyFont="1" applyFill="1" applyBorder="1" applyAlignment="1">
      <alignment horizontal="center" vertical="center" textRotation="90"/>
    </xf>
    <xf numFmtId="0" fontId="0" fillId="4" borderId="22" xfId="0" applyFill="1" applyBorder="1" applyAlignment="1">
      <alignment horizontal="center"/>
    </xf>
    <xf numFmtId="0" fontId="0" fillId="4" borderId="21" xfId="0" applyFill="1" applyBorder="1" applyAlignment="1">
      <alignment horizontal="center"/>
    </xf>
    <xf numFmtId="0" fontId="0" fillId="4" borderId="9" xfId="0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wrapText="1"/>
    </xf>
    <xf numFmtId="0" fontId="0" fillId="6" borderId="7" xfId="0" applyFont="1" applyFill="1" applyBorder="1" applyAlignment="1">
      <alignment horizontal="center" wrapText="1"/>
    </xf>
    <xf numFmtId="0" fontId="0" fillId="6" borderId="40" xfId="0" applyFont="1" applyFill="1" applyBorder="1" applyAlignment="1">
      <alignment horizontal="center" wrapText="1"/>
    </xf>
    <xf numFmtId="0" fontId="0" fillId="6" borderId="8" xfId="0" applyFont="1" applyFill="1" applyBorder="1" applyAlignment="1">
      <alignment horizontal="center" wrapText="1"/>
    </xf>
    <xf numFmtId="0" fontId="0" fillId="6" borderId="42" xfId="0" applyFont="1" applyFill="1" applyBorder="1" applyAlignment="1">
      <alignment horizontal="center" wrapText="1"/>
    </xf>
    <xf numFmtId="0" fontId="0" fillId="6" borderId="43" xfId="0" applyFont="1" applyFill="1" applyBorder="1" applyAlignment="1">
      <alignment horizontal="center" wrapText="1"/>
    </xf>
    <xf numFmtId="0" fontId="0" fillId="5" borderId="8" xfId="0" applyFont="1" applyFill="1" applyBorder="1" applyAlignment="1">
      <alignment horizontal="center" vertical="center"/>
    </xf>
    <xf numFmtId="0" fontId="0" fillId="4" borderId="42" xfId="0" applyFill="1" applyBorder="1" applyAlignment="1">
      <alignment horizontal="center"/>
    </xf>
    <xf numFmtId="0" fontId="0" fillId="4" borderId="45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4" fillId="4" borderId="33" xfId="0" applyFont="1" applyFill="1" applyBorder="1" applyAlignment="1">
      <alignment horizontal="center" vertical="center" wrapText="1"/>
    </xf>
    <xf numFmtId="0" fontId="4" fillId="4" borderId="41" xfId="0" applyFont="1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/>
    </xf>
    <xf numFmtId="0" fontId="0" fillId="7" borderId="21" xfId="0" applyFill="1" applyBorder="1" applyAlignment="1">
      <alignment horizontal="center"/>
    </xf>
    <xf numFmtId="0" fontId="0" fillId="7" borderId="16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/>
    </xf>
    <xf numFmtId="0" fontId="5" fillId="4" borderId="21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10</xdr:row>
      <xdr:rowOff>0</xdr:rowOff>
    </xdr:from>
    <xdr:to>
      <xdr:col>9</xdr:col>
      <xdr:colOff>733426</xdr:colOff>
      <xdr:row>10</xdr:row>
      <xdr:rowOff>9525</xdr:rowOff>
    </xdr:to>
    <xdr:cxnSp macro="">
      <xdr:nvCxnSpPr>
        <xdr:cNvPr id="5" name="Connecteur droit avec flèche 4"/>
        <xdr:cNvCxnSpPr/>
      </xdr:nvCxnSpPr>
      <xdr:spPr>
        <a:xfrm flipH="1" flipV="1">
          <a:off x="7553325" y="1914525"/>
          <a:ext cx="1343026" cy="9525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523875</xdr:colOff>
      <xdr:row>4</xdr:row>
      <xdr:rowOff>104775</xdr:rowOff>
    </xdr:from>
    <xdr:to>
      <xdr:col>6</xdr:col>
      <xdr:colOff>600075</xdr:colOff>
      <xdr:row>7</xdr:row>
      <xdr:rowOff>123825</xdr:rowOff>
    </xdr:to>
    <xdr:cxnSp macro="">
      <xdr:nvCxnSpPr>
        <xdr:cNvPr id="7" name="Connecteur droit avec flèche 6"/>
        <xdr:cNvCxnSpPr/>
      </xdr:nvCxnSpPr>
      <xdr:spPr>
        <a:xfrm flipH="1">
          <a:off x="5524500" y="866775"/>
          <a:ext cx="76200" cy="5905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200026</xdr:colOff>
      <xdr:row>3</xdr:row>
      <xdr:rowOff>0</xdr:rowOff>
    </xdr:from>
    <xdr:to>
      <xdr:col>8</xdr:col>
      <xdr:colOff>438150</xdr:colOff>
      <xdr:row>6</xdr:row>
      <xdr:rowOff>57149</xdr:rowOff>
    </xdr:to>
    <xdr:sp macro="" textlink="">
      <xdr:nvSpPr>
        <xdr:cNvPr id="3" name="ZoneTexte 2"/>
        <xdr:cNvSpPr txBox="1"/>
      </xdr:nvSpPr>
      <xdr:spPr>
        <a:xfrm>
          <a:off x="6076951" y="571500"/>
          <a:ext cx="1762124" cy="628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aseline="0"/>
            <a:t>Récupération de la hauteur en fonction de la Pile de début</a:t>
          </a:r>
        </a:p>
      </xdr:txBody>
    </xdr:sp>
    <xdr:clientData/>
  </xdr:twoCellAnchor>
  <xdr:twoCellAnchor>
    <xdr:from>
      <xdr:col>9</xdr:col>
      <xdr:colOff>581025</xdr:colOff>
      <xdr:row>8</xdr:row>
      <xdr:rowOff>57150</xdr:rowOff>
    </xdr:from>
    <xdr:to>
      <xdr:col>12</xdr:col>
      <xdr:colOff>419100</xdr:colOff>
      <xdr:row>15</xdr:row>
      <xdr:rowOff>0</xdr:rowOff>
    </xdr:to>
    <xdr:sp macro="" textlink="">
      <xdr:nvSpPr>
        <xdr:cNvPr id="2" name="ZoneTexte 1"/>
        <xdr:cNvSpPr txBox="1"/>
      </xdr:nvSpPr>
      <xdr:spPr>
        <a:xfrm>
          <a:off x="8743950" y="1590675"/>
          <a:ext cx="21240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Pour cette cave CHS1</a:t>
          </a:r>
          <a:r>
            <a:rPr lang="fr-FR" sz="1100" b="1" baseline="0"/>
            <a:t> suivant la pile de début il doit m'indiquer 19 ou 21 de Hauteur</a:t>
          </a:r>
        </a:p>
        <a:p>
          <a:r>
            <a:rPr lang="fr-FR" sz="1100" b="1" baseline="0"/>
            <a:t>Info sur onglet parametre V2 ligne 56 et 57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8:I165"/>
  <sheetViews>
    <sheetView tabSelected="1" topLeftCell="A2" workbookViewId="0">
      <selection activeCell="G11" sqref="G11"/>
    </sheetView>
  </sheetViews>
  <sheetFormatPr baseColWidth="10" defaultRowHeight="15" x14ac:dyDescent="0.25"/>
  <cols>
    <col min="1" max="1" width="12.7109375" bestFit="1" customWidth="1"/>
    <col min="2" max="2" width="11.28515625" bestFit="1" customWidth="1"/>
    <col min="3" max="3" width="8.7109375" bestFit="1" customWidth="1"/>
    <col min="4" max="4" width="10.5703125" bestFit="1" customWidth="1"/>
    <col min="5" max="5" width="14.5703125" bestFit="1" customWidth="1"/>
    <col min="6" max="6" width="30.28515625" bestFit="1" customWidth="1"/>
  </cols>
  <sheetData>
    <row r="8" spans="1:9" ht="15.75" thickBot="1" x14ac:dyDescent="0.3"/>
    <row r="9" spans="1:9" x14ac:dyDescent="0.25">
      <c r="A9" s="1" t="s">
        <v>0</v>
      </c>
      <c r="B9" s="1" t="s">
        <v>1</v>
      </c>
      <c r="C9" s="1" t="s">
        <v>2</v>
      </c>
      <c r="D9" s="1" t="s">
        <v>3</v>
      </c>
      <c r="E9" s="1" t="s">
        <v>4</v>
      </c>
      <c r="F9" s="8" t="s">
        <v>25</v>
      </c>
      <c r="G9" s="8" t="s">
        <v>28</v>
      </c>
      <c r="H9" s="8" t="s">
        <v>184</v>
      </c>
    </row>
    <row r="10" spans="1:9" x14ac:dyDescent="0.25">
      <c r="A10" s="67" t="s">
        <v>9</v>
      </c>
      <c r="B10" s="3">
        <v>49</v>
      </c>
      <c r="C10" s="3">
        <v>51</v>
      </c>
      <c r="D10" s="2" t="s">
        <v>5</v>
      </c>
      <c r="E10" s="4">
        <v>42024.341331018521</v>
      </c>
      <c r="F10" t="str">
        <f t="shared" ref="F10:F22" si="0">VLOOKUP($A10,tablo_completV2,2,0)</f>
        <v>Cour Honneur Suppérieur allée 1</v>
      </c>
      <c r="G10" s="69" t="e">
        <f>fpHauteur(A10,B10)</f>
        <v>#VALUE!</v>
      </c>
      <c r="H10" s="66" t="e">
        <f>(((C10-B10)-1)*G10)</f>
        <v>#VALUE!</v>
      </c>
      <c r="I10" s="239" t="s">
        <v>264</v>
      </c>
    </row>
    <row r="11" spans="1:9" x14ac:dyDescent="0.25">
      <c r="A11" s="67" t="s">
        <v>9</v>
      </c>
      <c r="B11" s="3">
        <v>69</v>
      </c>
      <c r="C11" s="3">
        <v>71</v>
      </c>
      <c r="D11" s="2" t="s">
        <v>5</v>
      </c>
      <c r="E11" s="4">
        <v>42024.341331018521</v>
      </c>
      <c r="F11" t="str">
        <f t="shared" si="0"/>
        <v>Cour Honneur Suppérieur allée 1</v>
      </c>
      <c r="G11" s="69">
        <v>19</v>
      </c>
      <c r="H11" s="66">
        <f t="shared" ref="H11:H74" si="1">((C11-B11)-1)*G11</f>
        <v>19</v>
      </c>
    </row>
    <row r="12" spans="1:9" x14ac:dyDescent="0.25">
      <c r="A12" s="67" t="s">
        <v>6</v>
      </c>
      <c r="B12" s="3">
        <v>37</v>
      </c>
      <c r="C12" s="3">
        <v>39</v>
      </c>
      <c r="D12" s="2" t="s">
        <v>5</v>
      </c>
      <c r="E12" s="4">
        <v>42024.341331018521</v>
      </c>
      <c r="F12" t="str">
        <f t="shared" si="0"/>
        <v>Cave Rempart couloir 1</v>
      </c>
      <c r="G12">
        <f t="shared" ref="G12:G22" si="2">VLOOKUP($A12,tablo_completV2,3,0)</f>
        <v>22</v>
      </c>
      <c r="H12" s="66">
        <f t="shared" si="1"/>
        <v>22</v>
      </c>
    </row>
    <row r="13" spans="1:9" x14ac:dyDescent="0.25">
      <c r="A13" s="67" t="s">
        <v>6</v>
      </c>
      <c r="B13" s="3">
        <v>28</v>
      </c>
      <c r="C13" s="3">
        <v>30</v>
      </c>
      <c r="D13" s="2" t="s">
        <v>5</v>
      </c>
      <c r="E13" s="4">
        <v>42024.341331018521</v>
      </c>
      <c r="F13" t="str">
        <f t="shared" si="0"/>
        <v>Cave Rempart couloir 1</v>
      </c>
      <c r="G13">
        <f t="shared" si="2"/>
        <v>22</v>
      </c>
      <c r="H13" s="66">
        <f t="shared" si="1"/>
        <v>22</v>
      </c>
    </row>
    <row r="14" spans="1:9" x14ac:dyDescent="0.25">
      <c r="A14" s="67" t="s">
        <v>6</v>
      </c>
      <c r="B14" s="3">
        <v>19</v>
      </c>
      <c r="C14" s="3">
        <v>21</v>
      </c>
      <c r="D14" s="2" t="s">
        <v>5</v>
      </c>
      <c r="E14" s="4">
        <v>42024.341331018521</v>
      </c>
      <c r="F14" t="str">
        <f t="shared" si="0"/>
        <v>Cave Rempart couloir 1</v>
      </c>
      <c r="G14">
        <f t="shared" si="2"/>
        <v>22</v>
      </c>
      <c r="H14" s="66">
        <f t="shared" si="1"/>
        <v>22</v>
      </c>
    </row>
    <row r="15" spans="1:9" x14ac:dyDescent="0.25">
      <c r="A15" s="67" t="s">
        <v>6</v>
      </c>
      <c r="B15" s="3">
        <v>34</v>
      </c>
      <c r="C15" s="3">
        <v>36</v>
      </c>
      <c r="D15" s="2" t="s">
        <v>5</v>
      </c>
      <c r="E15" s="4">
        <v>42024.341331018521</v>
      </c>
      <c r="F15" t="str">
        <f t="shared" si="0"/>
        <v>Cave Rempart couloir 1</v>
      </c>
      <c r="G15">
        <f t="shared" si="2"/>
        <v>22</v>
      </c>
      <c r="H15" s="66">
        <f t="shared" si="1"/>
        <v>22</v>
      </c>
    </row>
    <row r="16" spans="1:9" x14ac:dyDescent="0.25">
      <c r="A16" s="67" t="s">
        <v>6</v>
      </c>
      <c r="B16" s="3">
        <v>52</v>
      </c>
      <c r="C16" s="3">
        <v>54</v>
      </c>
      <c r="D16" s="2" t="s">
        <v>5</v>
      </c>
      <c r="E16" s="4">
        <v>42024.341331018521</v>
      </c>
      <c r="F16" t="str">
        <f t="shared" si="0"/>
        <v>Cave Rempart couloir 1</v>
      </c>
      <c r="G16">
        <f t="shared" si="2"/>
        <v>22</v>
      </c>
      <c r="H16" s="66">
        <f t="shared" si="1"/>
        <v>22</v>
      </c>
    </row>
    <row r="17" spans="1:8" x14ac:dyDescent="0.25">
      <c r="A17" s="67" t="s">
        <v>6</v>
      </c>
      <c r="B17" s="3">
        <v>55</v>
      </c>
      <c r="C17" s="3">
        <v>57</v>
      </c>
      <c r="D17" s="2" t="s">
        <v>5</v>
      </c>
      <c r="E17" s="4">
        <v>42024.341331018521</v>
      </c>
      <c r="F17" t="str">
        <f t="shared" si="0"/>
        <v>Cave Rempart couloir 1</v>
      </c>
      <c r="G17">
        <f t="shared" si="2"/>
        <v>22</v>
      </c>
      <c r="H17" s="66">
        <f t="shared" si="1"/>
        <v>22</v>
      </c>
    </row>
    <row r="18" spans="1:8" x14ac:dyDescent="0.25">
      <c r="A18" s="67" t="s">
        <v>6</v>
      </c>
      <c r="B18" s="3">
        <v>22</v>
      </c>
      <c r="C18" s="3">
        <v>24</v>
      </c>
      <c r="D18" s="2" t="s">
        <v>5</v>
      </c>
      <c r="E18" s="4">
        <v>42024.341331018521</v>
      </c>
      <c r="F18" t="str">
        <f t="shared" si="0"/>
        <v>Cave Rempart couloir 1</v>
      </c>
      <c r="G18">
        <f t="shared" si="2"/>
        <v>22</v>
      </c>
      <c r="H18" s="66">
        <f t="shared" si="1"/>
        <v>22</v>
      </c>
    </row>
    <row r="19" spans="1:8" x14ac:dyDescent="0.25">
      <c r="A19" s="67" t="s">
        <v>6</v>
      </c>
      <c r="B19" s="3">
        <v>40</v>
      </c>
      <c r="C19" s="3">
        <v>42</v>
      </c>
      <c r="D19" s="2" t="s">
        <v>5</v>
      </c>
      <c r="E19" s="4">
        <v>42024.341331018521</v>
      </c>
      <c r="F19" t="str">
        <f t="shared" si="0"/>
        <v>Cave Rempart couloir 1</v>
      </c>
      <c r="G19">
        <f t="shared" si="2"/>
        <v>22</v>
      </c>
      <c r="H19" s="66">
        <f t="shared" si="1"/>
        <v>22</v>
      </c>
    </row>
    <row r="20" spans="1:8" x14ac:dyDescent="0.25">
      <c r="A20" s="67" t="s">
        <v>6</v>
      </c>
      <c r="B20" s="3">
        <v>58</v>
      </c>
      <c r="C20" s="3">
        <v>60</v>
      </c>
      <c r="D20" s="2" t="s">
        <v>5</v>
      </c>
      <c r="E20" s="4">
        <v>42024.341331018521</v>
      </c>
      <c r="F20" t="str">
        <f t="shared" si="0"/>
        <v>Cave Rempart couloir 1</v>
      </c>
      <c r="G20">
        <f t="shared" si="2"/>
        <v>22</v>
      </c>
      <c r="H20" s="66">
        <f t="shared" si="1"/>
        <v>22</v>
      </c>
    </row>
    <row r="21" spans="1:8" x14ac:dyDescent="0.25">
      <c r="A21" s="67" t="s">
        <v>6</v>
      </c>
      <c r="B21" s="3">
        <v>43</v>
      </c>
      <c r="C21" s="3">
        <v>45</v>
      </c>
      <c r="D21" s="2" t="s">
        <v>5</v>
      </c>
      <c r="E21" s="4">
        <v>42024.341331018521</v>
      </c>
      <c r="F21" t="str">
        <f t="shared" si="0"/>
        <v>Cave Rempart couloir 1</v>
      </c>
      <c r="G21">
        <f t="shared" si="2"/>
        <v>22</v>
      </c>
      <c r="H21" s="66">
        <f t="shared" si="1"/>
        <v>22</v>
      </c>
    </row>
    <row r="22" spans="1:8" ht="15.75" thickBot="1" x14ac:dyDescent="0.3">
      <c r="A22" s="68" t="s">
        <v>6</v>
      </c>
      <c r="B22" s="6">
        <v>46</v>
      </c>
      <c r="C22" s="6">
        <v>48</v>
      </c>
      <c r="D22" s="5" t="s">
        <v>5</v>
      </c>
      <c r="E22" s="7">
        <v>42024.341331018521</v>
      </c>
      <c r="F22" t="str">
        <f t="shared" si="0"/>
        <v>Cave Rempart couloir 1</v>
      </c>
      <c r="G22">
        <f t="shared" si="2"/>
        <v>22</v>
      </c>
      <c r="H22" s="66">
        <f t="shared" si="1"/>
        <v>22</v>
      </c>
    </row>
    <row r="23" spans="1:8" x14ac:dyDescent="0.25">
      <c r="H23" s="66"/>
    </row>
    <row r="24" spans="1:8" x14ac:dyDescent="0.25">
      <c r="H24" s="66"/>
    </row>
    <row r="25" spans="1:8" x14ac:dyDescent="0.25">
      <c r="H25" s="66"/>
    </row>
    <row r="26" spans="1:8" x14ac:dyDescent="0.25">
      <c r="H26" s="66"/>
    </row>
    <row r="27" spans="1:8" ht="15.75" thickBot="1" x14ac:dyDescent="0.3">
      <c r="H27" s="66"/>
    </row>
    <row r="28" spans="1:8" x14ac:dyDescent="0.25">
      <c r="A28" s="1" t="s">
        <v>0</v>
      </c>
      <c r="B28" s="1" t="s">
        <v>1</v>
      </c>
      <c r="C28" s="1" t="s">
        <v>2</v>
      </c>
      <c r="D28" s="1" t="s">
        <v>3</v>
      </c>
      <c r="E28" s="1" t="s">
        <v>4</v>
      </c>
      <c r="H28" s="66"/>
    </row>
    <row r="29" spans="1:8" x14ac:dyDescent="0.25">
      <c r="A29" s="2" t="s">
        <v>8</v>
      </c>
      <c r="B29" s="3">
        <v>19</v>
      </c>
      <c r="C29" s="3">
        <v>21</v>
      </c>
      <c r="D29" s="2" t="s">
        <v>5</v>
      </c>
      <c r="E29" s="4">
        <v>42037.333333333336</v>
      </c>
      <c r="F29" t="str">
        <f t="shared" ref="F29:F60" si="3">VLOOKUP($A29,tablo_completV2,2,0)</f>
        <v>Cour d'Honneur Bas allée 1</v>
      </c>
      <c r="G29">
        <f t="shared" ref="G29:G60" si="4">VLOOKUP($A29,tablo_completV2,3,0)</f>
        <v>22</v>
      </c>
      <c r="H29" s="66">
        <f t="shared" si="1"/>
        <v>22</v>
      </c>
    </row>
    <row r="30" spans="1:8" x14ac:dyDescent="0.25">
      <c r="A30" s="2" t="s">
        <v>8</v>
      </c>
      <c r="B30" s="3">
        <v>85</v>
      </c>
      <c r="C30" s="3">
        <v>87</v>
      </c>
      <c r="D30" s="2" t="s">
        <v>5</v>
      </c>
      <c r="E30" s="4">
        <v>42037.333333333336</v>
      </c>
      <c r="F30" t="str">
        <f t="shared" si="3"/>
        <v>Cour d'Honneur Bas allée 1</v>
      </c>
      <c r="G30">
        <f t="shared" si="4"/>
        <v>22</v>
      </c>
      <c r="H30" s="66">
        <f t="shared" si="1"/>
        <v>22</v>
      </c>
    </row>
    <row r="31" spans="1:8" x14ac:dyDescent="0.25">
      <c r="A31" s="2" t="s">
        <v>8</v>
      </c>
      <c r="B31" s="3">
        <v>70</v>
      </c>
      <c r="C31" s="3">
        <v>72</v>
      </c>
      <c r="D31" s="2" t="s">
        <v>5</v>
      </c>
      <c r="E31" s="4">
        <v>42037.333333333336</v>
      </c>
      <c r="F31" t="str">
        <f t="shared" si="3"/>
        <v>Cour d'Honneur Bas allée 1</v>
      </c>
      <c r="G31">
        <f t="shared" si="4"/>
        <v>22</v>
      </c>
      <c r="H31" s="66">
        <f t="shared" si="1"/>
        <v>22</v>
      </c>
    </row>
    <row r="32" spans="1:8" x14ac:dyDescent="0.25">
      <c r="A32" s="2" t="s">
        <v>8</v>
      </c>
      <c r="B32" s="3">
        <v>82</v>
      </c>
      <c r="C32" s="3">
        <v>84</v>
      </c>
      <c r="D32" s="2" t="s">
        <v>5</v>
      </c>
      <c r="E32" s="4">
        <v>42037.333333333336</v>
      </c>
      <c r="F32" t="str">
        <f t="shared" si="3"/>
        <v>Cour d'Honneur Bas allée 1</v>
      </c>
      <c r="G32">
        <f t="shared" si="4"/>
        <v>22</v>
      </c>
      <c r="H32" s="66">
        <f t="shared" si="1"/>
        <v>22</v>
      </c>
    </row>
    <row r="33" spans="1:8" x14ac:dyDescent="0.25">
      <c r="A33" s="2" t="s">
        <v>8</v>
      </c>
      <c r="B33" s="3">
        <v>34</v>
      </c>
      <c r="C33" s="3">
        <v>36</v>
      </c>
      <c r="D33" s="2" t="s">
        <v>5</v>
      </c>
      <c r="E33" s="4">
        <v>42037.333333333336</v>
      </c>
      <c r="F33" t="str">
        <f t="shared" si="3"/>
        <v>Cour d'Honneur Bas allée 1</v>
      </c>
      <c r="G33">
        <f t="shared" si="4"/>
        <v>22</v>
      </c>
      <c r="H33" s="66">
        <f t="shared" si="1"/>
        <v>22</v>
      </c>
    </row>
    <row r="34" spans="1:8" x14ac:dyDescent="0.25">
      <c r="A34" s="2" t="s">
        <v>8</v>
      </c>
      <c r="B34" s="3">
        <v>37</v>
      </c>
      <c r="C34" s="3">
        <v>39</v>
      </c>
      <c r="D34" s="2" t="s">
        <v>5</v>
      </c>
      <c r="E34" s="4">
        <v>42037.333333333336</v>
      </c>
      <c r="F34" t="str">
        <f t="shared" si="3"/>
        <v>Cour d'Honneur Bas allée 1</v>
      </c>
      <c r="G34">
        <f t="shared" si="4"/>
        <v>22</v>
      </c>
      <c r="H34" s="66">
        <f t="shared" si="1"/>
        <v>22</v>
      </c>
    </row>
    <row r="35" spans="1:8" x14ac:dyDescent="0.25">
      <c r="A35" s="2" t="s">
        <v>8</v>
      </c>
      <c r="B35" s="3">
        <v>46</v>
      </c>
      <c r="C35" s="3">
        <v>48</v>
      </c>
      <c r="D35" s="2" t="s">
        <v>5</v>
      </c>
      <c r="E35" s="4">
        <v>42037.333333333336</v>
      </c>
      <c r="F35" t="str">
        <f t="shared" si="3"/>
        <v>Cour d'Honneur Bas allée 1</v>
      </c>
      <c r="G35">
        <f t="shared" si="4"/>
        <v>22</v>
      </c>
      <c r="H35" s="66">
        <f t="shared" si="1"/>
        <v>22</v>
      </c>
    </row>
    <row r="36" spans="1:8" x14ac:dyDescent="0.25">
      <c r="A36" s="2" t="s">
        <v>8</v>
      </c>
      <c r="B36" s="3">
        <v>73</v>
      </c>
      <c r="C36" s="3">
        <v>75</v>
      </c>
      <c r="D36" s="2" t="s">
        <v>5</v>
      </c>
      <c r="E36" s="4">
        <v>42037.333333333336</v>
      </c>
      <c r="F36" t="str">
        <f t="shared" si="3"/>
        <v>Cour d'Honneur Bas allée 1</v>
      </c>
      <c r="G36">
        <f t="shared" si="4"/>
        <v>22</v>
      </c>
      <c r="H36" s="66">
        <f t="shared" si="1"/>
        <v>22</v>
      </c>
    </row>
    <row r="37" spans="1:8" x14ac:dyDescent="0.25">
      <c r="A37" s="2" t="s">
        <v>8</v>
      </c>
      <c r="B37" s="3">
        <v>79</v>
      </c>
      <c r="C37" s="3">
        <v>81</v>
      </c>
      <c r="D37" s="2" t="s">
        <v>5</v>
      </c>
      <c r="E37" s="4">
        <v>42037.333333333336</v>
      </c>
      <c r="F37" t="str">
        <f t="shared" si="3"/>
        <v>Cour d'Honneur Bas allée 1</v>
      </c>
      <c r="G37">
        <f t="shared" si="4"/>
        <v>22</v>
      </c>
      <c r="H37" s="66">
        <f t="shared" si="1"/>
        <v>22</v>
      </c>
    </row>
    <row r="38" spans="1:8" x14ac:dyDescent="0.25">
      <c r="A38" s="2" t="s">
        <v>8</v>
      </c>
      <c r="B38" s="3">
        <v>25</v>
      </c>
      <c r="C38" s="3">
        <v>27</v>
      </c>
      <c r="D38" s="2" t="s">
        <v>5</v>
      </c>
      <c r="E38" s="4">
        <v>42037.333333333336</v>
      </c>
      <c r="F38" t="str">
        <f t="shared" si="3"/>
        <v>Cour d'Honneur Bas allée 1</v>
      </c>
      <c r="G38">
        <f t="shared" si="4"/>
        <v>22</v>
      </c>
      <c r="H38" s="66">
        <f t="shared" si="1"/>
        <v>22</v>
      </c>
    </row>
    <row r="39" spans="1:8" x14ac:dyDescent="0.25">
      <c r="A39" s="2" t="s">
        <v>8</v>
      </c>
      <c r="B39" s="3">
        <v>28</v>
      </c>
      <c r="C39" s="3">
        <v>30</v>
      </c>
      <c r="D39" s="2" t="s">
        <v>5</v>
      </c>
      <c r="E39" s="4">
        <v>42037.333333333336</v>
      </c>
      <c r="F39" t="str">
        <f t="shared" si="3"/>
        <v>Cour d'Honneur Bas allée 1</v>
      </c>
      <c r="G39">
        <f t="shared" si="4"/>
        <v>22</v>
      </c>
      <c r="H39" s="66">
        <f t="shared" si="1"/>
        <v>22</v>
      </c>
    </row>
    <row r="40" spans="1:8" x14ac:dyDescent="0.25">
      <c r="A40" s="2" t="s">
        <v>8</v>
      </c>
      <c r="B40" s="3">
        <v>100</v>
      </c>
      <c r="C40" s="3">
        <v>102</v>
      </c>
      <c r="D40" s="2" t="s">
        <v>5</v>
      </c>
      <c r="E40" s="4">
        <v>42037.333333333336</v>
      </c>
      <c r="F40" t="str">
        <f t="shared" si="3"/>
        <v>Cour d'Honneur Bas allée 1</v>
      </c>
      <c r="G40">
        <f t="shared" si="4"/>
        <v>22</v>
      </c>
      <c r="H40" s="66">
        <f t="shared" si="1"/>
        <v>22</v>
      </c>
    </row>
    <row r="41" spans="1:8" x14ac:dyDescent="0.25">
      <c r="A41" s="2" t="s">
        <v>8</v>
      </c>
      <c r="B41" s="3">
        <v>10</v>
      </c>
      <c r="C41" s="3">
        <v>12</v>
      </c>
      <c r="D41" s="2" t="s">
        <v>5</v>
      </c>
      <c r="E41" s="4">
        <v>42037.333333333336</v>
      </c>
      <c r="F41" t="str">
        <f t="shared" si="3"/>
        <v>Cour d'Honneur Bas allée 1</v>
      </c>
      <c r="G41">
        <f t="shared" si="4"/>
        <v>22</v>
      </c>
      <c r="H41" s="66">
        <f t="shared" si="1"/>
        <v>22</v>
      </c>
    </row>
    <row r="42" spans="1:8" x14ac:dyDescent="0.25">
      <c r="A42" s="2" t="s">
        <v>8</v>
      </c>
      <c r="B42" s="3">
        <v>88</v>
      </c>
      <c r="C42" s="3">
        <v>90</v>
      </c>
      <c r="D42" s="2" t="s">
        <v>5</v>
      </c>
      <c r="E42" s="4">
        <v>42037.333333333336</v>
      </c>
      <c r="F42" t="str">
        <f t="shared" si="3"/>
        <v>Cour d'Honneur Bas allée 1</v>
      </c>
      <c r="G42">
        <f t="shared" si="4"/>
        <v>22</v>
      </c>
      <c r="H42" s="66">
        <f t="shared" si="1"/>
        <v>22</v>
      </c>
    </row>
    <row r="43" spans="1:8" x14ac:dyDescent="0.25">
      <c r="A43" s="2" t="s">
        <v>8</v>
      </c>
      <c r="B43" s="3">
        <v>91</v>
      </c>
      <c r="C43" s="3">
        <v>93</v>
      </c>
      <c r="D43" s="2" t="s">
        <v>5</v>
      </c>
      <c r="E43" s="4">
        <v>42037.333333333336</v>
      </c>
      <c r="F43" t="str">
        <f t="shared" si="3"/>
        <v>Cour d'Honneur Bas allée 1</v>
      </c>
      <c r="G43">
        <f t="shared" si="4"/>
        <v>22</v>
      </c>
      <c r="H43" s="66">
        <f t="shared" si="1"/>
        <v>22</v>
      </c>
    </row>
    <row r="44" spans="1:8" x14ac:dyDescent="0.25">
      <c r="A44" s="2" t="s">
        <v>8</v>
      </c>
      <c r="B44" s="3">
        <v>76</v>
      </c>
      <c r="C44" s="3">
        <v>78</v>
      </c>
      <c r="D44" s="2" t="s">
        <v>5</v>
      </c>
      <c r="E44" s="4">
        <v>42037.333333333336</v>
      </c>
      <c r="F44" t="str">
        <f t="shared" si="3"/>
        <v>Cour d'Honneur Bas allée 1</v>
      </c>
      <c r="G44">
        <f t="shared" si="4"/>
        <v>22</v>
      </c>
      <c r="H44" s="66">
        <f t="shared" si="1"/>
        <v>22</v>
      </c>
    </row>
    <row r="45" spans="1:8" x14ac:dyDescent="0.25">
      <c r="A45" s="2" t="s">
        <v>8</v>
      </c>
      <c r="B45" s="3">
        <v>97</v>
      </c>
      <c r="C45" s="3">
        <v>99</v>
      </c>
      <c r="D45" s="2" t="s">
        <v>5</v>
      </c>
      <c r="E45" s="4">
        <v>42037.333333333336</v>
      </c>
      <c r="F45" t="str">
        <f t="shared" si="3"/>
        <v>Cour d'Honneur Bas allée 1</v>
      </c>
      <c r="G45">
        <f t="shared" si="4"/>
        <v>22</v>
      </c>
      <c r="H45" s="66">
        <f t="shared" si="1"/>
        <v>22</v>
      </c>
    </row>
    <row r="46" spans="1:8" x14ac:dyDescent="0.25">
      <c r="A46" s="2" t="s">
        <v>8</v>
      </c>
      <c r="B46" s="3">
        <v>67</v>
      </c>
      <c r="C46" s="3">
        <v>69</v>
      </c>
      <c r="D46" s="2" t="s">
        <v>5</v>
      </c>
      <c r="E46" s="4">
        <v>42037.333333333336</v>
      </c>
      <c r="F46" t="str">
        <f t="shared" si="3"/>
        <v>Cour d'Honneur Bas allée 1</v>
      </c>
      <c r="G46">
        <f t="shared" si="4"/>
        <v>22</v>
      </c>
      <c r="H46" s="66">
        <f t="shared" si="1"/>
        <v>22</v>
      </c>
    </row>
    <row r="47" spans="1:8" x14ac:dyDescent="0.25">
      <c r="A47" s="2" t="s">
        <v>8</v>
      </c>
      <c r="B47" s="3">
        <v>94</v>
      </c>
      <c r="C47" s="3">
        <v>96</v>
      </c>
      <c r="D47" s="2" t="s">
        <v>5</v>
      </c>
      <c r="E47" s="4">
        <v>42037.333333333336</v>
      </c>
      <c r="F47" t="str">
        <f t="shared" si="3"/>
        <v>Cour d'Honneur Bas allée 1</v>
      </c>
      <c r="G47">
        <f t="shared" si="4"/>
        <v>22</v>
      </c>
      <c r="H47" s="66">
        <f t="shared" si="1"/>
        <v>22</v>
      </c>
    </row>
    <row r="48" spans="1:8" x14ac:dyDescent="0.25">
      <c r="A48" s="2" t="s">
        <v>8</v>
      </c>
      <c r="B48" s="3">
        <v>13</v>
      </c>
      <c r="C48" s="3">
        <v>15</v>
      </c>
      <c r="D48" s="2" t="s">
        <v>5</v>
      </c>
      <c r="E48" s="4">
        <v>42037.333333333336</v>
      </c>
      <c r="F48" t="str">
        <f t="shared" si="3"/>
        <v>Cour d'Honneur Bas allée 1</v>
      </c>
      <c r="G48">
        <f t="shared" si="4"/>
        <v>22</v>
      </c>
      <c r="H48" s="66">
        <f t="shared" si="1"/>
        <v>22</v>
      </c>
    </row>
    <row r="49" spans="1:8" x14ac:dyDescent="0.25">
      <c r="A49" s="2" t="s">
        <v>8</v>
      </c>
      <c r="B49" s="3">
        <v>16</v>
      </c>
      <c r="C49" s="3">
        <v>18</v>
      </c>
      <c r="D49" s="2" t="s">
        <v>5</v>
      </c>
      <c r="E49" s="4">
        <v>42037.333333333336</v>
      </c>
      <c r="F49" t="str">
        <f t="shared" si="3"/>
        <v>Cour d'Honneur Bas allée 1</v>
      </c>
      <c r="G49">
        <f t="shared" si="4"/>
        <v>22</v>
      </c>
      <c r="H49" s="66">
        <f t="shared" si="1"/>
        <v>22</v>
      </c>
    </row>
    <row r="50" spans="1:8" x14ac:dyDescent="0.25">
      <c r="A50" s="2" t="s">
        <v>8</v>
      </c>
      <c r="B50" s="3">
        <v>106</v>
      </c>
      <c r="C50" s="3">
        <v>108</v>
      </c>
      <c r="D50" s="2" t="s">
        <v>5</v>
      </c>
      <c r="E50" s="4">
        <v>42037.333333333336</v>
      </c>
      <c r="F50" t="str">
        <f t="shared" si="3"/>
        <v>Cour d'Honneur Bas allée 1</v>
      </c>
      <c r="G50">
        <f t="shared" si="4"/>
        <v>22</v>
      </c>
      <c r="H50" s="66">
        <f t="shared" si="1"/>
        <v>22</v>
      </c>
    </row>
    <row r="51" spans="1:8" x14ac:dyDescent="0.25">
      <c r="A51" s="2" t="s">
        <v>8</v>
      </c>
      <c r="B51" s="3">
        <v>4</v>
      </c>
      <c r="C51" s="3">
        <v>6</v>
      </c>
      <c r="D51" s="2" t="s">
        <v>5</v>
      </c>
      <c r="E51" s="4">
        <v>42037.333333333336</v>
      </c>
      <c r="F51" t="str">
        <f t="shared" si="3"/>
        <v>Cour d'Honneur Bas allée 1</v>
      </c>
      <c r="G51">
        <f t="shared" si="4"/>
        <v>22</v>
      </c>
      <c r="H51" s="66">
        <f t="shared" si="1"/>
        <v>22</v>
      </c>
    </row>
    <row r="52" spans="1:8" x14ac:dyDescent="0.25">
      <c r="A52" s="2" t="s">
        <v>8</v>
      </c>
      <c r="B52" s="3">
        <v>7</v>
      </c>
      <c r="C52" s="3">
        <v>9</v>
      </c>
      <c r="D52" s="2" t="s">
        <v>5</v>
      </c>
      <c r="E52" s="4">
        <v>42037.333333333336</v>
      </c>
      <c r="F52" t="str">
        <f t="shared" si="3"/>
        <v>Cour d'Honneur Bas allée 1</v>
      </c>
      <c r="G52">
        <f t="shared" si="4"/>
        <v>22</v>
      </c>
      <c r="H52" s="66">
        <f t="shared" si="1"/>
        <v>22</v>
      </c>
    </row>
    <row r="53" spans="1:8" x14ac:dyDescent="0.25">
      <c r="A53" s="2" t="s">
        <v>8</v>
      </c>
      <c r="B53" s="3">
        <v>1</v>
      </c>
      <c r="C53" s="3">
        <v>3</v>
      </c>
      <c r="D53" s="2" t="s">
        <v>5</v>
      </c>
      <c r="E53" s="4">
        <v>42037.333333333336</v>
      </c>
      <c r="F53" t="str">
        <f t="shared" si="3"/>
        <v>Cour d'Honneur Bas allée 1</v>
      </c>
      <c r="G53">
        <f t="shared" si="4"/>
        <v>22</v>
      </c>
      <c r="H53" s="66">
        <f t="shared" si="1"/>
        <v>22</v>
      </c>
    </row>
    <row r="54" spans="1:8" x14ac:dyDescent="0.25">
      <c r="A54" s="2" t="s">
        <v>8</v>
      </c>
      <c r="B54" s="3">
        <v>58</v>
      </c>
      <c r="C54" s="3">
        <v>60</v>
      </c>
      <c r="D54" s="2" t="s">
        <v>5</v>
      </c>
      <c r="E54" s="4">
        <v>42037.333333333336</v>
      </c>
      <c r="F54" t="str">
        <f t="shared" si="3"/>
        <v>Cour d'Honneur Bas allée 1</v>
      </c>
      <c r="G54">
        <f t="shared" si="4"/>
        <v>22</v>
      </c>
      <c r="H54" s="66">
        <f t="shared" si="1"/>
        <v>22</v>
      </c>
    </row>
    <row r="55" spans="1:8" x14ac:dyDescent="0.25">
      <c r="A55" s="2" t="s">
        <v>8</v>
      </c>
      <c r="B55" s="3">
        <v>61</v>
      </c>
      <c r="C55" s="3">
        <v>63</v>
      </c>
      <c r="D55" s="2" t="s">
        <v>5</v>
      </c>
      <c r="E55" s="4">
        <v>42037.333333333336</v>
      </c>
      <c r="F55" t="str">
        <f t="shared" si="3"/>
        <v>Cour d'Honneur Bas allée 1</v>
      </c>
      <c r="G55">
        <f t="shared" si="4"/>
        <v>22</v>
      </c>
      <c r="H55" s="66">
        <f t="shared" si="1"/>
        <v>22</v>
      </c>
    </row>
    <row r="56" spans="1:8" x14ac:dyDescent="0.25">
      <c r="A56" s="2" t="s">
        <v>8</v>
      </c>
      <c r="B56" s="3">
        <v>52</v>
      </c>
      <c r="C56" s="3">
        <v>54</v>
      </c>
      <c r="D56" s="2" t="s">
        <v>5</v>
      </c>
      <c r="E56" s="4">
        <v>42037.333333333336</v>
      </c>
      <c r="F56" t="str">
        <f t="shared" si="3"/>
        <v>Cour d'Honneur Bas allée 1</v>
      </c>
      <c r="G56">
        <f t="shared" si="4"/>
        <v>22</v>
      </c>
      <c r="H56" s="66">
        <f t="shared" si="1"/>
        <v>22</v>
      </c>
    </row>
    <row r="57" spans="1:8" x14ac:dyDescent="0.25">
      <c r="A57" s="2" t="s">
        <v>8</v>
      </c>
      <c r="B57" s="3">
        <v>103</v>
      </c>
      <c r="C57" s="3">
        <v>105</v>
      </c>
      <c r="D57" s="2" t="s">
        <v>5</v>
      </c>
      <c r="E57" s="4">
        <v>42037.333333333336</v>
      </c>
      <c r="F57" t="str">
        <f t="shared" si="3"/>
        <v>Cour d'Honneur Bas allée 1</v>
      </c>
      <c r="G57">
        <f t="shared" si="4"/>
        <v>22</v>
      </c>
      <c r="H57" s="66">
        <f t="shared" si="1"/>
        <v>22</v>
      </c>
    </row>
    <row r="58" spans="1:8" x14ac:dyDescent="0.25">
      <c r="A58" s="2" t="s">
        <v>8</v>
      </c>
      <c r="B58" s="3">
        <v>49</v>
      </c>
      <c r="C58" s="3">
        <v>51</v>
      </c>
      <c r="D58" s="2" t="s">
        <v>5</v>
      </c>
      <c r="E58" s="4">
        <v>42037.333333333336</v>
      </c>
      <c r="F58" t="str">
        <f t="shared" si="3"/>
        <v>Cour d'Honneur Bas allée 1</v>
      </c>
      <c r="G58">
        <f t="shared" si="4"/>
        <v>22</v>
      </c>
      <c r="H58" s="66">
        <f t="shared" si="1"/>
        <v>22</v>
      </c>
    </row>
    <row r="59" spans="1:8" x14ac:dyDescent="0.25">
      <c r="A59" s="2" t="s">
        <v>8</v>
      </c>
      <c r="B59" s="3">
        <v>55</v>
      </c>
      <c r="C59" s="3">
        <v>57</v>
      </c>
      <c r="D59" s="2" t="s">
        <v>5</v>
      </c>
      <c r="E59" s="4">
        <v>42037.333333333336</v>
      </c>
      <c r="F59" t="str">
        <f t="shared" si="3"/>
        <v>Cour d'Honneur Bas allée 1</v>
      </c>
      <c r="G59">
        <f t="shared" si="4"/>
        <v>22</v>
      </c>
      <c r="H59" s="66">
        <f t="shared" si="1"/>
        <v>22</v>
      </c>
    </row>
    <row r="60" spans="1:8" x14ac:dyDescent="0.25">
      <c r="A60" s="2" t="s">
        <v>8</v>
      </c>
      <c r="B60" s="3">
        <v>64</v>
      </c>
      <c r="C60" s="3">
        <v>66</v>
      </c>
      <c r="D60" s="2" t="s">
        <v>5</v>
      </c>
      <c r="E60" s="4">
        <v>42037.333333333336</v>
      </c>
      <c r="F60" t="str">
        <f t="shared" si="3"/>
        <v>Cour d'Honneur Bas allée 1</v>
      </c>
      <c r="G60">
        <f t="shared" si="4"/>
        <v>22</v>
      </c>
      <c r="H60" s="66">
        <f t="shared" si="1"/>
        <v>22</v>
      </c>
    </row>
    <row r="61" spans="1:8" x14ac:dyDescent="0.25">
      <c r="A61" s="2" t="s">
        <v>8</v>
      </c>
      <c r="B61" s="3">
        <v>43</v>
      </c>
      <c r="C61" s="3">
        <v>45</v>
      </c>
      <c r="D61" s="2" t="s">
        <v>5</v>
      </c>
      <c r="E61" s="4">
        <v>42037.333333333336</v>
      </c>
      <c r="F61" t="str">
        <f t="shared" ref="F61:F92" si="5">VLOOKUP($A61,tablo_completV2,2,0)</f>
        <v>Cour d'Honneur Bas allée 1</v>
      </c>
      <c r="G61">
        <f t="shared" ref="G61:G92" si="6">VLOOKUP($A61,tablo_completV2,3,0)</f>
        <v>22</v>
      </c>
      <c r="H61" s="66">
        <f t="shared" si="1"/>
        <v>22</v>
      </c>
    </row>
    <row r="62" spans="1:8" x14ac:dyDescent="0.25">
      <c r="A62" s="2" t="s">
        <v>8</v>
      </c>
      <c r="B62" s="3">
        <v>40</v>
      </c>
      <c r="C62" s="3">
        <v>42</v>
      </c>
      <c r="D62" s="2" t="s">
        <v>5</v>
      </c>
      <c r="E62" s="4">
        <v>42037.333333333336</v>
      </c>
      <c r="F62" t="str">
        <f t="shared" si="5"/>
        <v>Cour d'Honneur Bas allée 1</v>
      </c>
      <c r="G62">
        <f t="shared" si="6"/>
        <v>22</v>
      </c>
      <c r="H62" s="66">
        <f t="shared" si="1"/>
        <v>22</v>
      </c>
    </row>
    <row r="63" spans="1:8" x14ac:dyDescent="0.25">
      <c r="A63" s="2" t="s">
        <v>8</v>
      </c>
      <c r="B63" s="3">
        <v>31</v>
      </c>
      <c r="C63" s="3">
        <v>33</v>
      </c>
      <c r="D63" s="2" t="s">
        <v>5</v>
      </c>
      <c r="E63" s="4">
        <v>42037.333333333336</v>
      </c>
      <c r="F63" t="str">
        <f t="shared" si="5"/>
        <v>Cour d'Honneur Bas allée 1</v>
      </c>
      <c r="G63">
        <f t="shared" si="6"/>
        <v>22</v>
      </c>
      <c r="H63" s="66">
        <f t="shared" si="1"/>
        <v>22</v>
      </c>
    </row>
    <row r="64" spans="1:8" x14ac:dyDescent="0.25">
      <c r="A64" s="2" t="s">
        <v>8</v>
      </c>
      <c r="B64" s="3">
        <v>22</v>
      </c>
      <c r="C64" s="3">
        <v>24</v>
      </c>
      <c r="D64" s="2" t="s">
        <v>5</v>
      </c>
      <c r="E64" s="4">
        <v>42037.333333333336</v>
      </c>
      <c r="F64" t="str">
        <f t="shared" si="5"/>
        <v>Cour d'Honneur Bas allée 1</v>
      </c>
      <c r="G64">
        <f t="shared" si="6"/>
        <v>22</v>
      </c>
      <c r="H64" s="66">
        <f t="shared" si="1"/>
        <v>22</v>
      </c>
    </row>
    <row r="65" spans="1:8" x14ac:dyDescent="0.25">
      <c r="A65" s="2" t="s">
        <v>9</v>
      </c>
      <c r="B65" s="3">
        <v>94</v>
      </c>
      <c r="C65" s="3">
        <v>96</v>
      </c>
      <c r="D65" s="2" t="s">
        <v>5</v>
      </c>
      <c r="E65" s="4">
        <v>41331.612430555557</v>
      </c>
      <c r="F65" t="str">
        <f t="shared" si="5"/>
        <v>Cour Honneur Suppérieur allée 1</v>
      </c>
      <c r="G65">
        <f t="shared" si="6"/>
        <v>21</v>
      </c>
      <c r="H65" s="66">
        <f t="shared" si="1"/>
        <v>21</v>
      </c>
    </row>
    <row r="66" spans="1:8" x14ac:dyDescent="0.25">
      <c r="A66" s="2" t="s">
        <v>10</v>
      </c>
      <c r="B66" s="3">
        <v>34</v>
      </c>
      <c r="C66" s="3">
        <v>36</v>
      </c>
      <c r="D66" s="2" t="s">
        <v>5</v>
      </c>
      <c r="E66" s="4">
        <v>42054.412777777776</v>
      </c>
      <c r="F66" t="str">
        <f t="shared" si="5"/>
        <v>Cour Honneur Suppérieur allée 5</v>
      </c>
      <c r="G66">
        <f t="shared" si="6"/>
        <v>24</v>
      </c>
      <c r="H66" s="66">
        <f t="shared" si="1"/>
        <v>24</v>
      </c>
    </row>
    <row r="67" spans="1:8" x14ac:dyDescent="0.25">
      <c r="A67" s="2" t="s">
        <v>11</v>
      </c>
      <c r="B67" s="3">
        <v>82</v>
      </c>
      <c r="C67" s="3">
        <v>84</v>
      </c>
      <c r="D67" s="2" t="s">
        <v>5</v>
      </c>
      <c r="E67" s="4">
        <v>42048.4372337963</v>
      </c>
      <c r="F67" t="str">
        <f t="shared" si="5"/>
        <v>Cour Honneur Suppérieur allée 8</v>
      </c>
      <c r="G67">
        <f t="shared" si="6"/>
        <v>19</v>
      </c>
      <c r="H67" s="66">
        <f t="shared" si="1"/>
        <v>19</v>
      </c>
    </row>
    <row r="68" spans="1:8" x14ac:dyDescent="0.25">
      <c r="A68" s="2" t="s">
        <v>11</v>
      </c>
      <c r="B68" s="3">
        <v>85</v>
      </c>
      <c r="C68" s="3">
        <v>87</v>
      </c>
      <c r="D68" s="2" t="s">
        <v>5</v>
      </c>
      <c r="E68" s="4">
        <v>42048.4372337963</v>
      </c>
      <c r="F68" t="str">
        <f t="shared" si="5"/>
        <v>Cour Honneur Suppérieur allée 8</v>
      </c>
      <c r="G68">
        <f t="shared" si="6"/>
        <v>19</v>
      </c>
      <c r="H68" s="66">
        <f t="shared" si="1"/>
        <v>19</v>
      </c>
    </row>
    <row r="69" spans="1:8" x14ac:dyDescent="0.25">
      <c r="A69" s="2" t="s">
        <v>11</v>
      </c>
      <c r="B69" s="3">
        <v>25</v>
      </c>
      <c r="C69" s="3">
        <v>27</v>
      </c>
      <c r="D69" s="2" t="s">
        <v>5</v>
      </c>
      <c r="E69" s="4">
        <v>42044</v>
      </c>
      <c r="F69" t="str">
        <f t="shared" si="5"/>
        <v>Cour Honneur Suppérieur allée 8</v>
      </c>
      <c r="G69">
        <f t="shared" si="6"/>
        <v>19</v>
      </c>
      <c r="H69" s="66">
        <f t="shared" si="1"/>
        <v>19</v>
      </c>
    </row>
    <row r="70" spans="1:8" x14ac:dyDescent="0.25">
      <c r="A70" s="2" t="s">
        <v>11</v>
      </c>
      <c r="B70" s="3">
        <v>28</v>
      </c>
      <c r="C70" s="3">
        <v>30</v>
      </c>
      <c r="D70" s="2" t="s">
        <v>5</v>
      </c>
      <c r="E70" s="4">
        <v>42044</v>
      </c>
      <c r="F70" t="str">
        <f t="shared" si="5"/>
        <v>Cour Honneur Suppérieur allée 8</v>
      </c>
      <c r="G70">
        <f t="shared" si="6"/>
        <v>19</v>
      </c>
      <c r="H70" s="66">
        <f t="shared" si="1"/>
        <v>19</v>
      </c>
    </row>
    <row r="71" spans="1:8" x14ac:dyDescent="0.25">
      <c r="A71" s="2" t="s">
        <v>11</v>
      </c>
      <c r="B71" s="3">
        <v>31</v>
      </c>
      <c r="C71" s="3">
        <v>33</v>
      </c>
      <c r="D71" s="2" t="s">
        <v>5</v>
      </c>
      <c r="E71" s="4">
        <v>42044</v>
      </c>
      <c r="F71" t="str">
        <f t="shared" si="5"/>
        <v>Cour Honneur Suppérieur allée 8</v>
      </c>
      <c r="G71">
        <f t="shared" si="6"/>
        <v>19</v>
      </c>
      <c r="H71" s="66">
        <f t="shared" si="1"/>
        <v>19</v>
      </c>
    </row>
    <row r="72" spans="1:8" x14ac:dyDescent="0.25">
      <c r="A72" s="2" t="s">
        <v>11</v>
      </c>
      <c r="B72" s="3">
        <v>16</v>
      </c>
      <c r="C72" s="3">
        <v>18</v>
      </c>
      <c r="D72" s="2" t="s">
        <v>5</v>
      </c>
      <c r="E72" s="4">
        <v>42048.438321759262</v>
      </c>
      <c r="F72" t="str">
        <f t="shared" si="5"/>
        <v>Cour Honneur Suppérieur allée 8</v>
      </c>
      <c r="G72">
        <f t="shared" si="6"/>
        <v>19</v>
      </c>
      <c r="H72" s="66">
        <f t="shared" si="1"/>
        <v>19</v>
      </c>
    </row>
    <row r="73" spans="1:8" x14ac:dyDescent="0.25">
      <c r="A73" s="2" t="s">
        <v>11</v>
      </c>
      <c r="B73" s="3">
        <v>40</v>
      </c>
      <c r="C73" s="3">
        <v>42</v>
      </c>
      <c r="D73" s="2" t="s">
        <v>5</v>
      </c>
      <c r="E73" s="4">
        <v>42048.4372337963</v>
      </c>
      <c r="F73" t="str">
        <f t="shared" si="5"/>
        <v>Cour Honneur Suppérieur allée 8</v>
      </c>
      <c r="G73">
        <f t="shared" si="6"/>
        <v>19</v>
      </c>
      <c r="H73" s="66">
        <f t="shared" si="1"/>
        <v>19</v>
      </c>
    </row>
    <row r="74" spans="1:8" x14ac:dyDescent="0.25">
      <c r="A74" s="2" t="s">
        <v>11</v>
      </c>
      <c r="B74" s="3">
        <v>37</v>
      </c>
      <c r="C74" s="3">
        <v>39</v>
      </c>
      <c r="D74" s="2" t="s">
        <v>5</v>
      </c>
      <c r="E74" s="4">
        <v>42048.4372337963</v>
      </c>
      <c r="F74" t="str">
        <f t="shared" si="5"/>
        <v>Cour Honneur Suppérieur allée 8</v>
      </c>
      <c r="G74">
        <f t="shared" si="6"/>
        <v>19</v>
      </c>
      <c r="H74" s="66">
        <f t="shared" si="1"/>
        <v>19</v>
      </c>
    </row>
    <row r="75" spans="1:8" x14ac:dyDescent="0.25">
      <c r="A75" s="2" t="s">
        <v>11</v>
      </c>
      <c r="B75" s="3">
        <v>13</v>
      </c>
      <c r="C75" s="3">
        <v>15</v>
      </c>
      <c r="D75" s="2" t="s">
        <v>5</v>
      </c>
      <c r="E75" s="4">
        <v>42048.438321759262</v>
      </c>
      <c r="F75" t="str">
        <f t="shared" si="5"/>
        <v>Cour Honneur Suppérieur allée 8</v>
      </c>
      <c r="G75">
        <f t="shared" si="6"/>
        <v>19</v>
      </c>
      <c r="H75" s="66">
        <f t="shared" ref="H75:H138" si="7">((C75-B75)-1)*G75</f>
        <v>19</v>
      </c>
    </row>
    <row r="76" spans="1:8" x14ac:dyDescent="0.25">
      <c r="A76" s="2" t="s">
        <v>11</v>
      </c>
      <c r="B76" s="3">
        <v>34</v>
      </c>
      <c r="C76" s="3">
        <v>36</v>
      </c>
      <c r="D76" s="2" t="s">
        <v>5</v>
      </c>
      <c r="E76" s="4">
        <v>42044</v>
      </c>
      <c r="F76" t="str">
        <f t="shared" si="5"/>
        <v>Cour Honneur Suppérieur allée 8</v>
      </c>
      <c r="G76">
        <f t="shared" si="6"/>
        <v>19</v>
      </c>
      <c r="H76" s="66">
        <f t="shared" si="7"/>
        <v>19</v>
      </c>
    </row>
    <row r="77" spans="1:8" x14ac:dyDescent="0.25">
      <c r="A77" s="2" t="s">
        <v>11</v>
      </c>
      <c r="B77" s="3">
        <v>37</v>
      </c>
      <c r="C77" s="3">
        <v>39</v>
      </c>
      <c r="D77" s="2" t="s">
        <v>5</v>
      </c>
      <c r="E77" s="4">
        <v>42044</v>
      </c>
      <c r="F77" t="str">
        <f t="shared" si="5"/>
        <v>Cour Honneur Suppérieur allée 8</v>
      </c>
      <c r="G77">
        <f t="shared" si="6"/>
        <v>19</v>
      </c>
      <c r="H77" s="66">
        <f t="shared" si="7"/>
        <v>19</v>
      </c>
    </row>
    <row r="78" spans="1:8" x14ac:dyDescent="0.25">
      <c r="A78" s="2" t="s">
        <v>11</v>
      </c>
      <c r="B78" s="3">
        <v>46</v>
      </c>
      <c r="C78" s="3">
        <v>48</v>
      </c>
      <c r="D78" s="2" t="s">
        <v>5</v>
      </c>
      <c r="E78" s="4">
        <v>42044</v>
      </c>
      <c r="F78" t="str">
        <f t="shared" si="5"/>
        <v>Cour Honneur Suppérieur allée 8</v>
      </c>
      <c r="G78">
        <f t="shared" si="6"/>
        <v>19</v>
      </c>
      <c r="H78" s="66">
        <f t="shared" si="7"/>
        <v>19</v>
      </c>
    </row>
    <row r="79" spans="1:8" x14ac:dyDescent="0.25">
      <c r="A79" s="2" t="s">
        <v>11</v>
      </c>
      <c r="B79" s="3">
        <v>40</v>
      </c>
      <c r="C79" s="3">
        <v>42</v>
      </c>
      <c r="D79" s="2" t="s">
        <v>5</v>
      </c>
      <c r="E79" s="4">
        <v>42044</v>
      </c>
      <c r="F79" t="str">
        <f t="shared" si="5"/>
        <v>Cour Honneur Suppérieur allée 8</v>
      </c>
      <c r="G79">
        <f t="shared" si="6"/>
        <v>19</v>
      </c>
      <c r="H79" s="66">
        <f t="shared" si="7"/>
        <v>19</v>
      </c>
    </row>
    <row r="80" spans="1:8" x14ac:dyDescent="0.25">
      <c r="A80" s="2" t="s">
        <v>11</v>
      </c>
      <c r="B80" s="3">
        <v>16</v>
      </c>
      <c r="C80" s="3">
        <v>18</v>
      </c>
      <c r="D80" s="2" t="s">
        <v>5</v>
      </c>
      <c r="E80" s="4">
        <v>42044</v>
      </c>
      <c r="F80" t="str">
        <f t="shared" si="5"/>
        <v>Cour Honneur Suppérieur allée 8</v>
      </c>
      <c r="G80">
        <f t="shared" si="6"/>
        <v>19</v>
      </c>
      <c r="H80" s="66">
        <f t="shared" si="7"/>
        <v>19</v>
      </c>
    </row>
    <row r="81" spans="1:8" x14ac:dyDescent="0.25">
      <c r="A81" s="2" t="s">
        <v>11</v>
      </c>
      <c r="B81" s="3">
        <v>13</v>
      </c>
      <c r="C81" s="3">
        <v>15</v>
      </c>
      <c r="D81" s="2" t="s">
        <v>5</v>
      </c>
      <c r="E81" s="4">
        <v>42044</v>
      </c>
      <c r="F81" t="str">
        <f t="shared" si="5"/>
        <v>Cour Honneur Suppérieur allée 8</v>
      </c>
      <c r="G81">
        <f t="shared" si="6"/>
        <v>19</v>
      </c>
      <c r="H81" s="66">
        <f t="shared" si="7"/>
        <v>19</v>
      </c>
    </row>
    <row r="82" spans="1:8" x14ac:dyDescent="0.25">
      <c r="A82" s="2" t="s">
        <v>11</v>
      </c>
      <c r="B82" s="3">
        <v>4</v>
      </c>
      <c r="C82" s="3">
        <v>6</v>
      </c>
      <c r="D82" s="2" t="s">
        <v>5</v>
      </c>
      <c r="E82" s="4">
        <v>42048.438321759262</v>
      </c>
      <c r="F82" t="str">
        <f t="shared" si="5"/>
        <v>Cour Honneur Suppérieur allée 8</v>
      </c>
      <c r="G82">
        <f t="shared" si="6"/>
        <v>19</v>
      </c>
      <c r="H82" s="66">
        <f t="shared" si="7"/>
        <v>19</v>
      </c>
    </row>
    <row r="83" spans="1:8" x14ac:dyDescent="0.25">
      <c r="A83" s="2" t="s">
        <v>11</v>
      </c>
      <c r="B83" s="3">
        <v>79</v>
      </c>
      <c r="C83" s="3">
        <v>81</v>
      </c>
      <c r="D83" s="2" t="s">
        <v>5</v>
      </c>
      <c r="E83" s="4">
        <v>42048.4372337963</v>
      </c>
      <c r="F83" t="str">
        <f t="shared" si="5"/>
        <v>Cour Honneur Suppérieur allée 8</v>
      </c>
      <c r="G83">
        <f t="shared" si="6"/>
        <v>19</v>
      </c>
      <c r="H83" s="66">
        <f t="shared" si="7"/>
        <v>19</v>
      </c>
    </row>
    <row r="84" spans="1:8" x14ac:dyDescent="0.25">
      <c r="A84" s="2" t="s">
        <v>11</v>
      </c>
      <c r="B84" s="3">
        <v>70</v>
      </c>
      <c r="C84" s="3">
        <v>72</v>
      </c>
      <c r="D84" s="2" t="s">
        <v>5</v>
      </c>
      <c r="E84" s="4">
        <v>42048.4372337963</v>
      </c>
      <c r="F84" t="str">
        <f t="shared" si="5"/>
        <v>Cour Honneur Suppérieur allée 8</v>
      </c>
      <c r="G84">
        <f t="shared" si="6"/>
        <v>19</v>
      </c>
      <c r="H84" s="66">
        <f t="shared" si="7"/>
        <v>19</v>
      </c>
    </row>
    <row r="85" spans="1:8" x14ac:dyDescent="0.25">
      <c r="A85" s="2" t="s">
        <v>11</v>
      </c>
      <c r="B85" s="3">
        <v>76</v>
      </c>
      <c r="C85" s="3">
        <v>78</v>
      </c>
      <c r="D85" s="2" t="s">
        <v>5</v>
      </c>
      <c r="E85" s="4">
        <v>42048.4372337963</v>
      </c>
      <c r="F85" t="str">
        <f t="shared" si="5"/>
        <v>Cour Honneur Suppérieur allée 8</v>
      </c>
      <c r="G85">
        <f t="shared" si="6"/>
        <v>19</v>
      </c>
      <c r="H85" s="66">
        <f t="shared" si="7"/>
        <v>19</v>
      </c>
    </row>
    <row r="86" spans="1:8" x14ac:dyDescent="0.25">
      <c r="A86" s="2" t="s">
        <v>11</v>
      </c>
      <c r="B86" s="3">
        <v>1</v>
      </c>
      <c r="C86" s="3">
        <v>3</v>
      </c>
      <c r="D86" s="2" t="s">
        <v>5</v>
      </c>
      <c r="E86" s="4">
        <v>42048.438321759262</v>
      </c>
      <c r="F86" t="str">
        <f t="shared" si="5"/>
        <v>Cour Honneur Suppérieur allée 8</v>
      </c>
      <c r="G86">
        <f t="shared" si="6"/>
        <v>19</v>
      </c>
      <c r="H86" s="66">
        <f t="shared" si="7"/>
        <v>19</v>
      </c>
    </row>
    <row r="87" spans="1:8" x14ac:dyDescent="0.25">
      <c r="A87" s="2" t="s">
        <v>11</v>
      </c>
      <c r="B87" s="3">
        <v>73</v>
      </c>
      <c r="C87" s="3">
        <v>75</v>
      </c>
      <c r="D87" s="2" t="s">
        <v>5</v>
      </c>
      <c r="E87" s="4">
        <v>42048.4372337963</v>
      </c>
      <c r="F87" t="str">
        <f t="shared" si="5"/>
        <v>Cour Honneur Suppérieur allée 8</v>
      </c>
      <c r="G87">
        <f t="shared" si="6"/>
        <v>19</v>
      </c>
      <c r="H87" s="66">
        <f t="shared" si="7"/>
        <v>19</v>
      </c>
    </row>
    <row r="88" spans="1:8" x14ac:dyDescent="0.25">
      <c r="A88" s="2" t="s">
        <v>11</v>
      </c>
      <c r="B88" s="3">
        <v>43</v>
      </c>
      <c r="C88" s="3">
        <v>45</v>
      </c>
      <c r="D88" s="2" t="s">
        <v>5</v>
      </c>
      <c r="E88" s="4">
        <v>42048.4372337963</v>
      </c>
      <c r="F88" t="str">
        <f t="shared" si="5"/>
        <v>Cour Honneur Suppérieur allée 8</v>
      </c>
      <c r="G88">
        <f t="shared" si="6"/>
        <v>19</v>
      </c>
      <c r="H88" s="66">
        <f t="shared" si="7"/>
        <v>19</v>
      </c>
    </row>
    <row r="89" spans="1:8" x14ac:dyDescent="0.25">
      <c r="A89" s="2" t="s">
        <v>11</v>
      </c>
      <c r="B89" s="3">
        <v>49</v>
      </c>
      <c r="C89" s="3">
        <v>51</v>
      </c>
      <c r="D89" s="2" t="s">
        <v>5</v>
      </c>
      <c r="E89" s="4">
        <v>42044</v>
      </c>
      <c r="F89" t="str">
        <f t="shared" si="5"/>
        <v>Cour Honneur Suppérieur allée 8</v>
      </c>
      <c r="G89">
        <f t="shared" si="6"/>
        <v>19</v>
      </c>
      <c r="H89" s="66">
        <f t="shared" si="7"/>
        <v>19</v>
      </c>
    </row>
    <row r="90" spans="1:8" x14ac:dyDescent="0.25">
      <c r="A90" s="2" t="s">
        <v>11</v>
      </c>
      <c r="B90" s="3">
        <v>1</v>
      </c>
      <c r="C90" s="3">
        <v>3</v>
      </c>
      <c r="D90" s="2" t="s">
        <v>5</v>
      </c>
      <c r="E90" s="4">
        <v>42048.4372337963</v>
      </c>
      <c r="F90" t="str">
        <f t="shared" si="5"/>
        <v>Cour Honneur Suppérieur allée 8</v>
      </c>
      <c r="G90">
        <f t="shared" si="6"/>
        <v>19</v>
      </c>
      <c r="H90" s="66">
        <f t="shared" si="7"/>
        <v>19</v>
      </c>
    </row>
    <row r="91" spans="1:8" x14ac:dyDescent="0.25">
      <c r="A91" s="2" t="s">
        <v>11</v>
      </c>
      <c r="B91" s="3">
        <v>52</v>
      </c>
      <c r="C91" s="3">
        <v>54</v>
      </c>
      <c r="D91" s="2" t="s">
        <v>5</v>
      </c>
      <c r="E91" s="4">
        <v>42044</v>
      </c>
      <c r="F91" t="str">
        <f t="shared" si="5"/>
        <v>Cour Honneur Suppérieur allée 8</v>
      </c>
      <c r="G91">
        <f t="shared" si="6"/>
        <v>19</v>
      </c>
      <c r="H91" s="66">
        <f t="shared" si="7"/>
        <v>19</v>
      </c>
    </row>
    <row r="92" spans="1:8" x14ac:dyDescent="0.25">
      <c r="A92" s="2" t="s">
        <v>11</v>
      </c>
      <c r="B92" s="3">
        <v>13</v>
      </c>
      <c r="C92" s="3">
        <v>15</v>
      </c>
      <c r="D92" s="2" t="s">
        <v>5</v>
      </c>
      <c r="E92" s="4">
        <v>42048.4372337963</v>
      </c>
      <c r="F92" t="str">
        <f t="shared" si="5"/>
        <v>Cour Honneur Suppérieur allée 8</v>
      </c>
      <c r="G92">
        <f t="shared" si="6"/>
        <v>19</v>
      </c>
      <c r="H92" s="66">
        <f t="shared" si="7"/>
        <v>19</v>
      </c>
    </row>
    <row r="93" spans="1:8" x14ac:dyDescent="0.25">
      <c r="A93" s="2" t="s">
        <v>11</v>
      </c>
      <c r="B93" s="3">
        <v>67</v>
      </c>
      <c r="C93" s="3">
        <v>69</v>
      </c>
      <c r="D93" s="2" t="s">
        <v>5</v>
      </c>
      <c r="E93" s="4">
        <v>42044</v>
      </c>
      <c r="F93" t="str">
        <f t="shared" ref="F93:F124" si="8">VLOOKUP($A93,tablo_completV2,2,0)</f>
        <v>Cour Honneur Suppérieur allée 8</v>
      </c>
      <c r="G93">
        <f t="shared" ref="G93:G124" si="9">VLOOKUP($A93,tablo_completV2,3,0)</f>
        <v>19</v>
      </c>
      <c r="H93" s="66">
        <f t="shared" si="7"/>
        <v>19</v>
      </c>
    </row>
    <row r="94" spans="1:8" x14ac:dyDescent="0.25">
      <c r="A94" s="2" t="s">
        <v>11</v>
      </c>
      <c r="B94" s="3">
        <v>73</v>
      </c>
      <c r="C94" s="3">
        <v>75</v>
      </c>
      <c r="D94" s="2" t="s">
        <v>5</v>
      </c>
      <c r="E94" s="4">
        <v>42044</v>
      </c>
      <c r="F94" t="str">
        <f t="shared" si="8"/>
        <v>Cour Honneur Suppérieur allée 8</v>
      </c>
      <c r="G94">
        <f t="shared" si="9"/>
        <v>19</v>
      </c>
      <c r="H94" s="66">
        <f t="shared" si="7"/>
        <v>19</v>
      </c>
    </row>
    <row r="95" spans="1:8" x14ac:dyDescent="0.25">
      <c r="A95" s="2" t="s">
        <v>11</v>
      </c>
      <c r="B95" s="3">
        <v>10</v>
      </c>
      <c r="C95" s="3">
        <v>12</v>
      </c>
      <c r="D95" s="2" t="s">
        <v>5</v>
      </c>
      <c r="E95" s="4">
        <v>42048.4372337963</v>
      </c>
      <c r="F95" t="str">
        <f t="shared" si="8"/>
        <v>Cour Honneur Suppérieur allée 8</v>
      </c>
      <c r="G95">
        <f t="shared" si="9"/>
        <v>19</v>
      </c>
      <c r="H95" s="66">
        <f t="shared" si="7"/>
        <v>19</v>
      </c>
    </row>
    <row r="96" spans="1:8" x14ac:dyDescent="0.25">
      <c r="A96" s="2" t="s">
        <v>11</v>
      </c>
      <c r="B96" s="3">
        <v>7</v>
      </c>
      <c r="C96" s="3">
        <v>9</v>
      </c>
      <c r="D96" s="2" t="s">
        <v>5</v>
      </c>
      <c r="E96" s="4">
        <v>42048.4372337963</v>
      </c>
      <c r="F96" t="str">
        <f t="shared" si="8"/>
        <v>Cour Honneur Suppérieur allée 8</v>
      </c>
      <c r="G96">
        <f t="shared" si="9"/>
        <v>19</v>
      </c>
      <c r="H96" s="66">
        <f t="shared" si="7"/>
        <v>19</v>
      </c>
    </row>
    <row r="97" spans="1:8" x14ac:dyDescent="0.25">
      <c r="A97" s="2" t="s">
        <v>11</v>
      </c>
      <c r="B97" s="3">
        <v>19</v>
      </c>
      <c r="C97" s="3">
        <v>21</v>
      </c>
      <c r="D97" s="2" t="s">
        <v>5</v>
      </c>
      <c r="E97" s="4">
        <v>42048.4372337963</v>
      </c>
      <c r="F97" t="str">
        <f t="shared" si="8"/>
        <v>Cour Honneur Suppérieur allée 8</v>
      </c>
      <c r="G97">
        <f t="shared" si="9"/>
        <v>19</v>
      </c>
      <c r="H97" s="66">
        <f t="shared" si="7"/>
        <v>19</v>
      </c>
    </row>
    <row r="98" spans="1:8" x14ac:dyDescent="0.25">
      <c r="A98" s="2" t="s">
        <v>11</v>
      </c>
      <c r="B98" s="3">
        <v>43</v>
      </c>
      <c r="C98" s="3">
        <v>45</v>
      </c>
      <c r="D98" s="2" t="s">
        <v>5</v>
      </c>
      <c r="E98" s="4">
        <v>42044</v>
      </c>
      <c r="F98" t="str">
        <f t="shared" si="8"/>
        <v>Cour Honneur Suppérieur allée 8</v>
      </c>
      <c r="G98">
        <f t="shared" si="9"/>
        <v>19</v>
      </c>
      <c r="H98" s="66">
        <f t="shared" si="7"/>
        <v>19</v>
      </c>
    </row>
    <row r="99" spans="1:8" x14ac:dyDescent="0.25">
      <c r="A99" s="2" t="s">
        <v>11</v>
      </c>
      <c r="B99" s="3">
        <v>16</v>
      </c>
      <c r="C99" s="3">
        <v>18</v>
      </c>
      <c r="D99" s="2" t="s">
        <v>5</v>
      </c>
      <c r="E99" s="4">
        <v>42048.4372337963</v>
      </c>
      <c r="F99" t="str">
        <f t="shared" si="8"/>
        <v>Cour Honneur Suppérieur allée 8</v>
      </c>
      <c r="G99">
        <f t="shared" si="9"/>
        <v>19</v>
      </c>
      <c r="H99" s="66">
        <f t="shared" si="7"/>
        <v>19</v>
      </c>
    </row>
    <row r="100" spans="1:8" x14ac:dyDescent="0.25">
      <c r="A100" s="2" t="s">
        <v>11</v>
      </c>
      <c r="B100" s="3">
        <v>55</v>
      </c>
      <c r="C100" s="3">
        <v>57</v>
      </c>
      <c r="D100" s="2" t="s">
        <v>5</v>
      </c>
      <c r="E100" s="4">
        <v>42044</v>
      </c>
      <c r="F100" t="str">
        <f t="shared" si="8"/>
        <v>Cour Honneur Suppérieur allée 8</v>
      </c>
      <c r="G100">
        <f t="shared" si="9"/>
        <v>19</v>
      </c>
      <c r="H100" s="66">
        <f t="shared" si="7"/>
        <v>19</v>
      </c>
    </row>
    <row r="101" spans="1:8" x14ac:dyDescent="0.25">
      <c r="A101" s="2" t="s">
        <v>11</v>
      </c>
      <c r="B101" s="3">
        <v>22</v>
      </c>
      <c r="C101" s="3">
        <v>24</v>
      </c>
      <c r="D101" s="2" t="s">
        <v>5</v>
      </c>
      <c r="E101" s="4">
        <v>42048.438321759262</v>
      </c>
      <c r="F101" t="str">
        <f t="shared" si="8"/>
        <v>Cour Honneur Suppérieur allée 8</v>
      </c>
      <c r="G101">
        <f t="shared" si="9"/>
        <v>19</v>
      </c>
      <c r="H101" s="66">
        <f t="shared" si="7"/>
        <v>19</v>
      </c>
    </row>
    <row r="102" spans="1:8" x14ac:dyDescent="0.25">
      <c r="A102" s="2" t="s">
        <v>11</v>
      </c>
      <c r="B102" s="3">
        <v>7</v>
      </c>
      <c r="C102" s="3">
        <v>9</v>
      </c>
      <c r="D102" s="2" t="s">
        <v>5</v>
      </c>
      <c r="E102" s="4">
        <v>42048.438321759262</v>
      </c>
      <c r="F102" t="str">
        <f t="shared" si="8"/>
        <v>Cour Honneur Suppérieur allée 8</v>
      </c>
      <c r="G102">
        <f t="shared" si="9"/>
        <v>19</v>
      </c>
      <c r="H102" s="66">
        <f t="shared" si="7"/>
        <v>19</v>
      </c>
    </row>
    <row r="103" spans="1:8" x14ac:dyDescent="0.25">
      <c r="A103" s="2" t="s">
        <v>11</v>
      </c>
      <c r="B103" s="3">
        <v>19</v>
      </c>
      <c r="C103" s="3">
        <v>21</v>
      </c>
      <c r="D103" s="2" t="s">
        <v>5</v>
      </c>
      <c r="E103" s="4">
        <v>42048.438321759262</v>
      </c>
      <c r="F103" t="str">
        <f t="shared" si="8"/>
        <v>Cour Honneur Suppérieur allée 8</v>
      </c>
      <c r="G103">
        <f t="shared" si="9"/>
        <v>19</v>
      </c>
      <c r="H103" s="66">
        <f t="shared" si="7"/>
        <v>19</v>
      </c>
    </row>
    <row r="104" spans="1:8" x14ac:dyDescent="0.25">
      <c r="A104" s="2" t="s">
        <v>11</v>
      </c>
      <c r="B104" s="3">
        <v>34</v>
      </c>
      <c r="C104" s="3">
        <v>36</v>
      </c>
      <c r="D104" s="2" t="s">
        <v>5</v>
      </c>
      <c r="E104" s="4">
        <v>42048.4372337963</v>
      </c>
      <c r="F104" t="str">
        <f t="shared" si="8"/>
        <v>Cour Honneur Suppérieur allée 8</v>
      </c>
      <c r="G104">
        <f t="shared" si="9"/>
        <v>19</v>
      </c>
      <c r="H104" s="66">
        <f t="shared" si="7"/>
        <v>19</v>
      </c>
    </row>
    <row r="105" spans="1:8" x14ac:dyDescent="0.25">
      <c r="A105" s="2" t="s">
        <v>11</v>
      </c>
      <c r="B105" s="3">
        <v>28</v>
      </c>
      <c r="C105" s="3">
        <v>30</v>
      </c>
      <c r="D105" s="2" t="s">
        <v>5</v>
      </c>
      <c r="E105" s="4">
        <v>42048.438321759262</v>
      </c>
      <c r="F105" t="str">
        <f t="shared" si="8"/>
        <v>Cour Honneur Suppérieur allée 8</v>
      </c>
      <c r="G105">
        <f t="shared" si="9"/>
        <v>19</v>
      </c>
      <c r="H105" s="66">
        <f t="shared" si="7"/>
        <v>19</v>
      </c>
    </row>
    <row r="106" spans="1:8" x14ac:dyDescent="0.25">
      <c r="A106" s="2" t="s">
        <v>11</v>
      </c>
      <c r="B106" s="3">
        <v>10</v>
      </c>
      <c r="C106" s="3">
        <v>12</v>
      </c>
      <c r="D106" s="2" t="s">
        <v>5</v>
      </c>
      <c r="E106" s="4">
        <v>42048.438321759262</v>
      </c>
      <c r="F106" t="str">
        <f t="shared" si="8"/>
        <v>Cour Honneur Suppérieur allée 8</v>
      </c>
      <c r="G106">
        <f t="shared" si="9"/>
        <v>19</v>
      </c>
      <c r="H106" s="66">
        <f t="shared" si="7"/>
        <v>19</v>
      </c>
    </row>
    <row r="107" spans="1:8" x14ac:dyDescent="0.25">
      <c r="A107" s="2" t="s">
        <v>11</v>
      </c>
      <c r="B107" s="3">
        <v>25</v>
      </c>
      <c r="C107" s="3">
        <v>27</v>
      </c>
      <c r="D107" s="2" t="s">
        <v>5</v>
      </c>
      <c r="E107" s="4">
        <v>42048.438321759262</v>
      </c>
      <c r="F107" t="str">
        <f t="shared" si="8"/>
        <v>Cour Honneur Suppérieur allée 8</v>
      </c>
      <c r="G107">
        <f t="shared" si="9"/>
        <v>19</v>
      </c>
      <c r="H107" s="66">
        <f t="shared" si="7"/>
        <v>19</v>
      </c>
    </row>
    <row r="108" spans="1:8" x14ac:dyDescent="0.25">
      <c r="A108" s="2" t="s">
        <v>11</v>
      </c>
      <c r="B108" s="3">
        <v>58</v>
      </c>
      <c r="C108" s="3">
        <v>60</v>
      </c>
      <c r="D108" s="2" t="s">
        <v>5</v>
      </c>
      <c r="E108" s="4">
        <v>42044</v>
      </c>
      <c r="F108" t="str">
        <f t="shared" si="8"/>
        <v>Cour Honneur Suppérieur allée 8</v>
      </c>
      <c r="G108">
        <f t="shared" si="9"/>
        <v>19</v>
      </c>
      <c r="H108" s="66">
        <f t="shared" si="7"/>
        <v>19</v>
      </c>
    </row>
    <row r="109" spans="1:8" x14ac:dyDescent="0.25">
      <c r="A109" s="2" t="s">
        <v>11</v>
      </c>
      <c r="B109" s="3">
        <v>7</v>
      </c>
      <c r="C109" s="3">
        <v>9</v>
      </c>
      <c r="D109" s="2" t="s">
        <v>5</v>
      </c>
      <c r="E109" s="4">
        <v>42044</v>
      </c>
      <c r="F109" t="str">
        <f t="shared" si="8"/>
        <v>Cour Honneur Suppérieur allée 8</v>
      </c>
      <c r="G109">
        <f t="shared" si="9"/>
        <v>19</v>
      </c>
      <c r="H109" s="66">
        <f t="shared" si="7"/>
        <v>19</v>
      </c>
    </row>
    <row r="110" spans="1:8" x14ac:dyDescent="0.25">
      <c r="A110" s="2" t="s">
        <v>11</v>
      </c>
      <c r="B110" s="3">
        <v>1</v>
      </c>
      <c r="C110" s="3">
        <v>3</v>
      </c>
      <c r="D110" s="2" t="s">
        <v>5</v>
      </c>
      <c r="E110" s="4">
        <v>42044</v>
      </c>
      <c r="F110" t="str">
        <f t="shared" si="8"/>
        <v>Cour Honneur Suppérieur allée 8</v>
      </c>
      <c r="G110">
        <f t="shared" si="9"/>
        <v>19</v>
      </c>
      <c r="H110" s="66">
        <f t="shared" si="7"/>
        <v>19</v>
      </c>
    </row>
    <row r="111" spans="1:8" x14ac:dyDescent="0.25">
      <c r="A111" s="2" t="s">
        <v>11</v>
      </c>
      <c r="B111" s="3">
        <v>10</v>
      </c>
      <c r="C111" s="3">
        <v>12</v>
      </c>
      <c r="D111" s="2" t="s">
        <v>5</v>
      </c>
      <c r="E111" s="4">
        <v>42044</v>
      </c>
      <c r="F111" t="str">
        <f t="shared" si="8"/>
        <v>Cour Honneur Suppérieur allée 8</v>
      </c>
      <c r="G111">
        <f t="shared" si="9"/>
        <v>19</v>
      </c>
      <c r="H111" s="66">
        <f t="shared" si="7"/>
        <v>19</v>
      </c>
    </row>
    <row r="112" spans="1:8" x14ac:dyDescent="0.25">
      <c r="A112" s="2" t="s">
        <v>11</v>
      </c>
      <c r="B112" s="3">
        <v>124</v>
      </c>
      <c r="C112" s="3">
        <v>126</v>
      </c>
      <c r="D112" s="2" t="s">
        <v>5</v>
      </c>
      <c r="E112" s="4">
        <v>42059.412187499998</v>
      </c>
      <c r="F112" t="str">
        <f t="shared" si="8"/>
        <v>Cour Honneur Suppérieur allée 8</v>
      </c>
      <c r="G112">
        <f t="shared" si="9"/>
        <v>19</v>
      </c>
      <c r="H112" s="66">
        <f t="shared" si="7"/>
        <v>19</v>
      </c>
    </row>
    <row r="113" spans="1:8" x14ac:dyDescent="0.25">
      <c r="A113" s="2" t="s">
        <v>11</v>
      </c>
      <c r="B113" s="3">
        <v>118</v>
      </c>
      <c r="C113" s="3">
        <v>120</v>
      </c>
      <c r="D113" s="2" t="s">
        <v>5</v>
      </c>
      <c r="E113" s="4">
        <v>42059.412187499998</v>
      </c>
      <c r="F113" t="str">
        <f t="shared" si="8"/>
        <v>Cour Honneur Suppérieur allée 8</v>
      </c>
      <c r="G113">
        <f t="shared" si="9"/>
        <v>19</v>
      </c>
      <c r="H113" s="66">
        <f t="shared" si="7"/>
        <v>19</v>
      </c>
    </row>
    <row r="114" spans="1:8" x14ac:dyDescent="0.25">
      <c r="A114" s="2" t="s">
        <v>11</v>
      </c>
      <c r="B114" s="3">
        <v>76</v>
      </c>
      <c r="C114" s="3">
        <v>78</v>
      </c>
      <c r="D114" s="2" t="s">
        <v>5</v>
      </c>
      <c r="E114" s="4">
        <v>42048.438321759262</v>
      </c>
      <c r="F114" t="str">
        <f t="shared" si="8"/>
        <v>Cour Honneur Suppérieur allée 8</v>
      </c>
      <c r="G114">
        <f t="shared" si="9"/>
        <v>19</v>
      </c>
      <c r="H114" s="66">
        <f t="shared" si="7"/>
        <v>19</v>
      </c>
    </row>
    <row r="115" spans="1:8" x14ac:dyDescent="0.25">
      <c r="A115" s="2" t="s">
        <v>11</v>
      </c>
      <c r="B115" s="3">
        <v>88</v>
      </c>
      <c r="C115" s="3">
        <v>90</v>
      </c>
      <c r="D115" s="2" t="s">
        <v>5</v>
      </c>
      <c r="E115" s="4">
        <v>42059.412187499998</v>
      </c>
      <c r="F115" t="str">
        <f t="shared" si="8"/>
        <v>Cour Honneur Suppérieur allée 8</v>
      </c>
      <c r="G115">
        <f t="shared" si="9"/>
        <v>19</v>
      </c>
      <c r="H115" s="66">
        <f t="shared" si="7"/>
        <v>19</v>
      </c>
    </row>
    <row r="116" spans="1:8" x14ac:dyDescent="0.25">
      <c r="A116" s="2" t="s">
        <v>11</v>
      </c>
      <c r="B116" s="3">
        <v>121</v>
      </c>
      <c r="C116" s="3">
        <v>123</v>
      </c>
      <c r="D116" s="2" t="s">
        <v>5</v>
      </c>
      <c r="E116" s="4">
        <v>42059.412187499998</v>
      </c>
      <c r="F116" t="str">
        <f t="shared" si="8"/>
        <v>Cour Honneur Suppérieur allée 8</v>
      </c>
      <c r="G116">
        <f t="shared" si="9"/>
        <v>19</v>
      </c>
      <c r="H116" s="66">
        <f t="shared" si="7"/>
        <v>19</v>
      </c>
    </row>
    <row r="117" spans="1:8" x14ac:dyDescent="0.25">
      <c r="A117" s="2" t="s">
        <v>11</v>
      </c>
      <c r="B117" s="3">
        <v>97</v>
      </c>
      <c r="C117" s="3">
        <v>99</v>
      </c>
      <c r="D117" s="2" t="s">
        <v>5</v>
      </c>
      <c r="E117" s="4">
        <v>42059.412187499998</v>
      </c>
      <c r="F117" t="str">
        <f t="shared" si="8"/>
        <v>Cour Honneur Suppérieur allée 8</v>
      </c>
      <c r="G117">
        <f t="shared" si="9"/>
        <v>19</v>
      </c>
      <c r="H117" s="66">
        <f t="shared" si="7"/>
        <v>19</v>
      </c>
    </row>
    <row r="118" spans="1:8" x14ac:dyDescent="0.25">
      <c r="A118" s="2" t="s">
        <v>11</v>
      </c>
      <c r="B118" s="3">
        <v>46</v>
      </c>
      <c r="C118" s="3">
        <v>48</v>
      </c>
      <c r="D118" s="2" t="s">
        <v>5</v>
      </c>
      <c r="E118" s="4">
        <v>42048.438321759262</v>
      </c>
      <c r="F118" t="str">
        <f t="shared" si="8"/>
        <v>Cour Honneur Suppérieur allée 8</v>
      </c>
      <c r="G118">
        <f t="shared" si="9"/>
        <v>19</v>
      </c>
      <c r="H118" s="66">
        <f t="shared" si="7"/>
        <v>19</v>
      </c>
    </row>
    <row r="119" spans="1:8" x14ac:dyDescent="0.25">
      <c r="A119" s="2" t="s">
        <v>11</v>
      </c>
      <c r="B119" s="3">
        <v>43</v>
      </c>
      <c r="C119" s="3">
        <v>45</v>
      </c>
      <c r="D119" s="2" t="s">
        <v>5</v>
      </c>
      <c r="E119" s="4">
        <v>42048.438321759262</v>
      </c>
      <c r="F119" t="str">
        <f t="shared" si="8"/>
        <v>Cour Honneur Suppérieur allée 8</v>
      </c>
      <c r="G119">
        <f t="shared" si="9"/>
        <v>19</v>
      </c>
      <c r="H119" s="66">
        <f t="shared" si="7"/>
        <v>19</v>
      </c>
    </row>
    <row r="120" spans="1:8" x14ac:dyDescent="0.25">
      <c r="A120" s="2" t="s">
        <v>11</v>
      </c>
      <c r="B120" s="3">
        <v>37</v>
      </c>
      <c r="C120" s="3">
        <v>39</v>
      </c>
      <c r="D120" s="2" t="s">
        <v>5</v>
      </c>
      <c r="E120" s="4">
        <v>42048.438321759262</v>
      </c>
      <c r="F120" t="str">
        <f t="shared" si="8"/>
        <v>Cour Honneur Suppérieur allée 8</v>
      </c>
      <c r="G120">
        <f t="shared" si="9"/>
        <v>19</v>
      </c>
      <c r="H120" s="66">
        <f t="shared" si="7"/>
        <v>19</v>
      </c>
    </row>
    <row r="121" spans="1:8" x14ac:dyDescent="0.25">
      <c r="A121" s="2" t="s">
        <v>11</v>
      </c>
      <c r="B121" s="3">
        <v>79</v>
      </c>
      <c r="C121" s="3">
        <v>81</v>
      </c>
      <c r="D121" s="2" t="s">
        <v>5</v>
      </c>
      <c r="E121" s="4">
        <v>42048.438321759262</v>
      </c>
      <c r="F121" t="str">
        <f t="shared" si="8"/>
        <v>Cour Honneur Suppérieur allée 8</v>
      </c>
      <c r="G121">
        <f t="shared" si="9"/>
        <v>19</v>
      </c>
      <c r="H121" s="66">
        <f t="shared" si="7"/>
        <v>19</v>
      </c>
    </row>
    <row r="122" spans="1:8" x14ac:dyDescent="0.25">
      <c r="A122" s="2" t="s">
        <v>11</v>
      </c>
      <c r="B122" s="3">
        <v>82</v>
      </c>
      <c r="C122" s="3">
        <v>84</v>
      </c>
      <c r="D122" s="2" t="s">
        <v>5</v>
      </c>
      <c r="E122" s="4">
        <v>42048.438321759262</v>
      </c>
      <c r="F122" t="str">
        <f t="shared" si="8"/>
        <v>Cour Honneur Suppérieur allée 8</v>
      </c>
      <c r="G122">
        <f t="shared" si="9"/>
        <v>19</v>
      </c>
      <c r="H122" s="66">
        <f t="shared" si="7"/>
        <v>19</v>
      </c>
    </row>
    <row r="123" spans="1:8" x14ac:dyDescent="0.25">
      <c r="A123" s="2" t="s">
        <v>11</v>
      </c>
      <c r="B123" s="3">
        <v>85</v>
      </c>
      <c r="C123" s="3">
        <v>87</v>
      </c>
      <c r="D123" s="2" t="s">
        <v>5</v>
      </c>
      <c r="E123" s="4">
        <v>42048.438321759262</v>
      </c>
      <c r="F123" t="str">
        <f t="shared" si="8"/>
        <v>Cour Honneur Suppérieur allée 8</v>
      </c>
      <c r="G123">
        <f t="shared" si="9"/>
        <v>19</v>
      </c>
      <c r="H123" s="66">
        <f t="shared" si="7"/>
        <v>19</v>
      </c>
    </row>
    <row r="124" spans="1:8" x14ac:dyDescent="0.25">
      <c r="A124" s="2" t="s">
        <v>11</v>
      </c>
      <c r="B124" s="3">
        <v>58</v>
      </c>
      <c r="C124" s="3">
        <v>60</v>
      </c>
      <c r="D124" s="2" t="s">
        <v>5</v>
      </c>
      <c r="E124" s="4">
        <v>42048.438321759262</v>
      </c>
      <c r="F124" t="str">
        <f t="shared" si="8"/>
        <v>Cour Honneur Suppérieur allée 8</v>
      </c>
      <c r="G124">
        <f t="shared" si="9"/>
        <v>19</v>
      </c>
      <c r="H124" s="66">
        <f t="shared" si="7"/>
        <v>19</v>
      </c>
    </row>
    <row r="125" spans="1:8" x14ac:dyDescent="0.25">
      <c r="A125" s="2" t="s">
        <v>11</v>
      </c>
      <c r="B125" s="3">
        <v>115</v>
      </c>
      <c r="C125" s="3">
        <v>117</v>
      </c>
      <c r="D125" s="2" t="s">
        <v>5</v>
      </c>
      <c r="E125" s="4">
        <v>42059.412187499998</v>
      </c>
      <c r="F125" t="str">
        <f t="shared" ref="F125:F156" si="10">VLOOKUP($A125,tablo_completV2,2,0)</f>
        <v>Cour Honneur Suppérieur allée 8</v>
      </c>
      <c r="G125">
        <f t="shared" ref="G125:G156" si="11">VLOOKUP($A125,tablo_completV2,3,0)</f>
        <v>19</v>
      </c>
      <c r="H125" s="66">
        <f t="shared" si="7"/>
        <v>19</v>
      </c>
    </row>
    <row r="126" spans="1:8" x14ac:dyDescent="0.25">
      <c r="A126" s="2" t="s">
        <v>11</v>
      </c>
      <c r="B126" s="3">
        <v>64</v>
      </c>
      <c r="C126" s="3">
        <v>66</v>
      </c>
      <c r="D126" s="2" t="s">
        <v>5</v>
      </c>
      <c r="E126" s="4">
        <v>42044</v>
      </c>
      <c r="F126" t="str">
        <f t="shared" si="10"/>
        <v>Cour Honneur Suppérieur allée 8</v>
      </c>
      <c r="G126">
        <f t="shared" si="11"/>
        <v>19</v>
      </c>
      <c r="H126" s="66">
        <f t="shared" si="7"/>
        <v>19</v>
      </c>
    </row>
    <row r="127" spans="1:8" x14ac:dyDescent="0.25">
      <c r="A127" s="2" t="s">
        <v>11</v>
      </c>
      <c r="B127" s="3">
        <v>61</v>
      </c>
      <c r="C127" s="3">
        <v>63</v>
      </c>
      <c r="D127" s="2" t="s">
        <v>5</v>
      </c>
      <c r="E127" s="4">
        <v>42044</v>
      </c>
      <c r="F127" t="str">
        <f t="shared" si="10"/>
        <v>Cour Honneur Suppérieur allée 8</v>
      </c>
      <c r="G127">
        <f t="shared" si="11"/>
        <v>19</v>
      </c>
      <c r="H127" s="66">
        <f t="shared" si="7"/>
        <v>19</v>
      </c>
    </row>
    <row r="128" spans="1:8" x14ac:dyDescent="0.25">
      <c r="A128" s="2" t="s">
        <v>11</v>
      </c>
      <c r="B128" s="3">
        <v>103</v>
      </c>
      <c r="C128" s="3">
        <v>105</v>
      </c>
      <c r="D128" s="2" t="s">
        <v>5</v>
      </c>
      <c r="E128" s="4">
        <v>42059.412187499998</v>
      </c>
      <c r="F128" t="str">
        <f t="shared" si="10"/>
        <v>Cour Honneur Suppérieur allée 8</v>
      </c>
      <c r="G128">
        <f t="shared" si="11"/>
        <v>19</v>
      </c>
      <c r="H128" s="66">
        <f t="shared" si="7"/>
        <v>19</v>
      </c>
    </row>
    <row r="129" spans="1:8" x14ac:dyDescent="0.25">
      <c r="A129" s="2" t="s">
        <v>11</v>
      </c>
      <c r="B129" s="3">
        <v>112</v>
      </c>
      <c r="C129" s="3">
        <v>114</v>
      </c>
      <c r="D129" s="2" t="s">
        <v>5</v>
      </c>
      <c r="E129" s="4">
        <v>42059.412187499998</v>
      </c>
      <c r="F129" t="str">
        <f t="shared" si="10"/>
        <v>Cour Honneur Suppérieur allée 8</v>
      </c>
      <c r="G129">
        <f t="shared" si="11"/>
        <v>19</v>
      </c>
      <c r="H129" s="66">
        <f t="shared" si="7"/>
        <v>19</v>
      </c>
    </row>
    <row r="130" spans="1:8" x14ac:dyDescent="0.25">
      <c r="A130" s="2" t="s">
        <v>11</v>
      </c>
      <c r="B130" s="3">
        <v>94</v>
      </c>
      <c r="C130" s="3">
        <v>96</v>
      </c>
      <c r="D130" s="2" t="s">
        <v>5</v>
      </c>
      <c r="E130" s="4">
        <v>42059.412187499998</v>
      </c>
      <c r="F130" t="str">
        <f t="shared" si="10"/>
        <v>Cour Honneur Suppérieur allée 8</v>
      </c>
      <c r="G130">
        <f t="shared" si="11"/>
        <v>19</v>
      </c>
      <c r="H130" s="66">
        <f t="shared" si="7"/>
        <v>19</v>
      </c>
    </row>
    <row r="131" spans="1:8" x14ac:dyDescent="0.25">
      <c r="A131" s="2" t="s">
        <v>11</v>
      </c>
      <c r="B131" s="3">
        <v>34</v>
      </c>
      <c r="C131" s="3">
        <v>36</v>
      </c>
      <c r="D131" s="2" t="s">
        <v>5</v>
      </c>
      <c r="E131" s="4">
        <v>42048.438321759262</v>
      </c>
      <c r="F131" t="str">
        <f t="shared" si="10"/>
        <v>Cour Honneur Suppérieur allée 8</v>
      </c>
      <c r="G131">
        <f t="shared" si="11"/>
        <v>19</v>
      </c>
      <c r="H131" s="66">
        <f t="shared" si="7"/>
        <v>19</v>
      </c>
    </row>
    <row r="132" spans="1:8" x14ac:dyDescent="0.25">
      <c r="A132" s="2" t="s">
        <v>11</v>
      </c>
      <c r="B132" s="3">
        <v>52</v>
      </c>
      <c r="C132" s="3">
        <v>54</v>
      </c>
      <c r="D132" s="2" t="s">
        <v>5</v>
      </c>
      <c r="E132" s="4">
        <v>42048.438321759262</v>
      </c>
      <c r="F132" t="str">
        <f t="shared" si="10"/>
        <v>Cour Honneur Suppérieur allée 8</v>
      </c>
      <c r="G132">
        <f t="shared" si="11"/>
        <v>19</v>
      </c>
      <c r="H132" s="66">
        <f t="shared" si="7"/>
        <v>19</v>
      </c>
    </row>
    <row r="133" spans="1:8" x14ac:dyDescent="0.25">
      <c r="A133" s="2" t="s">
        <v>11</v>
      </c>
      <c r="B133" s="3">
        <v>55</v>
      </c>
      <c r="C133" s="3">
        <v>57</v>
      </c>
      <c r="D133" s="2" t="s">
        <v>5</v>
      </c>
      <c r="E133" s="4">
        <v>42048.438321759262</v>
      </c>
      <c r="F133" t="str">
        <f t="shared" si="10"/>
        <v>Cour Honneur Suppérieur allée 8</v>
      </c>
      <c r="G133">
        <f t="shared" si="11"/>
        <v>19</v>
      </c>
      <c r="H133" s="66">
        <f t="shared" si="7"/>
        <v>19</v>
      </c>
    </row>
    <row r="134" spans="1:8" x14ac:dyDescent="0.25">
      <c r="A134" s="2" t="s">
        <v>11</v>
      </c>
      <c r="B134" s="3">
        <v>31</v>
      </c>
      <c r="C134" s="3">
        <v>33</v>
      </c>
      <c r="D134" s="2" t="s">
        <v>5</v>
      </c>
      <c r="E134" s="4">
        <v>42048.438321759262</v>
      </c>
      <c r="F134" t="str">
        <f t="shared" si="10"/>
        <v>Cour Honneur Suppérieur allée 8</v>
      </c>
      <c r="G134">
        <f t="shared" si="11"/>
        <v>19</v>
      </c>
      <c r="H134" s="66">
        <f t="shared" si="7"/>
        <v>19</v>
      </c>
    </row>
    <row r="135" spans="1:8" x14ac:dyDescent="0.25">
      <c r="A135" s="2" t="s">
        <v>11</v>
      </c>
      <c r="B135" s="3">
        <v>106</v>
      </c>
      <c r="C135" s="3">
        <v>108</v>
      </c>
      <c r="D135" s="2" t="s">
        <v>5</v>
      </c>
      <c r="E135" s="4">
        <v>42059.412187499998</v>
      </c>
      <c r="F135" t="str">
        <f t="shared" si="10"/>
        <v>Cour Honneur Suppérieur allée 8</v>
      </c>
      <c r="G135">
        <f t="shared" si="11"/>
        <v>19</v>
      </c>
      <c r="H135" s="66">
        <f t="shared" si="7"/>
        <v>19</v>
      </c>
    </row>
    <row r="136" spans="1:8" x14ac:dyDescent="0.25">
      <c r="A136" s="2" t="s">
        <v>11</v>
      </c>
      <c r="B136" s="3">
        <v>109</v>
      </c>
      <c r="C136" s="3">
        <v>111</v>
      </c>
      <c r="D136" s="2" t="s">
        <v>5</v>
      </c>
      <c r="E136" s="4">
        <v>42059.412187499998</v>
      </c>
      <c r="F136" t="str">
        <f t="shared" si="10"/>
        <v>Cour Honneur Suppérieur allée 8</v>
      </c>
      <c r="G136">
        <f t="shared" si="11"/>
        <v>19</v>
      </c>
      <c r="H136" s="66">
        <f t="shared" si="7"/>
        <v>19</v>
      </c>
    </row>
    <row r="137" spans="1:8" x14ac:dyDescent="0.25">
      <c r="A137" s="2" t="s">
        <v>11</v>
      </c>
      <c r="B137" s="3">
        <v>49</v>
      </c>
      <c r="C137" s="3">
        <v>51</v>
      </c>
      <c r="D137" s="2" t="s">
        <v>5</v>
      </c>
      <c r="E137" s="4">
        <v>42048.438321759262</v>
      </c>
      <c r="F137" t="str">
        <f t="shared" si="10"/>
        <v>Cour Honneur Suppérieur allée 8</v>
      </c>
      <c r="G137">
        <f t="shared" si="11"/>
        <v>19</v>
      </c>
      <c r="H137" s="66">
        <f t="shared" si="7"/>
        <v>19</v>
      </c>
    </row>
    <row r="138" spans="1:8" x14ac:dyDescent="0.25">
      <c r="A138" s="2" t="s">
        <v>11</v>
      </c>
      <c r="B138" s="3">
        <v>52</v>
      </c>
      <c r="C138" s="3">
        <v>54</v>
      </c>
      <c r="D138" s="2" t="s">
        <v>5</v>
      </c>
      <c r="E138" s="4">
        <v>42048.4372337963</v>
      </c>
      <c r="F138" t="str">
        <f t="shared" si="10"/>
        <v>Cour Honneur Suppérieur allée 8</v>
      </c>
      <c r="G138">
        <f t="shared" si="11"/>
        <v>19</v>
      </c>
      <c r="H138" s="66">
        <f t="shared" si="7"/>
        <v>19</v>
      </c>
    </row>
    <row r="139" spans="1:8" x14ac:dyDescent="0.25">
      <c r="A139" s="2" t="s">
        <v>11</v>
      </c>
      <c r="B139" s="3">
        <v>64</v>
      </c>
      <c r="C139" s="3">
        <v>66</v>
      </c>
      <c r="D139" s="2" t="s">
        <v>5</v>
      </c>
      <c r="E139" s="4">
        <v>42048.4372337963</v>
      </c>
      <c r="F139" t="str">
        <f t="shared" si="10"/>
        <v>Cour Honneur Suppérieur allée 8</v>
      </c>
      <c r="G139">
        <f t="shared" si="11"/>
        <v>19</v>
      </c>
      <c r="H139" s="66">
        <f t="shared" ref="H139:H165" si="12">((C139-B139)-1)*G139</f>
        <v>19</v>
      </c>
    </row>
    <row r="140" spans="1:8" x14ac:dyDescent="0.25">
      <c r="A140" s="2" t="s">
        <v>11</v>
      </c>
      <c r="B140" s="3">
        <v>49</v>
      </c>
      <c r="C140" s="3">
        <v>51</v>
      </c>
      <c r="D140" s="2" t="s">
        <v>5</v>
      </c>
      <c r="E140" s="4">
        <v>42048.4372337963</v>
      </c>
      <c r="F140" t="str">
        <f t="shared" si="10"/>
        <v>Cour Honneur Suppérieur allée 8</v>
      </c>
      <c r="G140">
        <f t="shared" si="11"/>
        <v>19</v>
      </c>
      <c r="H140" s="66">
        <f t="shared" si="12"/>
        <v>19</v>
      </c>
    </row>
    <row r="141" spans="1:8" x14ac:dyDescent="0.25">
      <c r="A141" s="2" t="s">
        <v>11</v>
      </c>
      <c r="B141" s="3">
        <v>31</v>
      </c>
      <c r="C141" s="3">
        <v>33</v>
      </c>
      <c r="D141" s="2" t="s">
        <v>5</v>
      </c>
      <c r="E141" s="4">
        <v>42048.4372337963</v>
      </c>
      <c r="F141" t="str">
        <f t="shared" si="10"/>
        <v>Cour Honneur Suppérieur allée 8</v>
      </c>
      <c r="G141">
        <f t="shared" si="11"/>
        <v>19</v>
      </c>
      <c r="H141" s="66">
        <f t="shared" si="12"/>
        <v>19</v>
      </c>
    </row>
    <row r="142" spans="1:8" x14ac:dyDescent="0.25">
      <c r="A142" s="2" t="s">
        <v>11</v>
      </c>
      <c r="B142" s="3">
        <v>28</v>
      </c>
      <c r="C142" s="3">
        <v>30</v>
      </c>
      <c r="D142" s="2" t="s">
        <v>5</v>
      </c>
      <c r="E142" s="4">
        <v>42048.4372337963</v>
      </c>
      <c r="F142" t="str">
        <f t="shared" si="10"/>
        <v>Cour Honneur Suppérieur allée 8</v>
      </c>
      <c r="G142">
        <f t="shared" si="11"/>
        <v>19</v>
      </c>
      <c r="H142" s="66">
        <f t="shared" si="12"/>
        <v>19</v>
      </c>
    </row>
    <row r="143" spans="1:8" x14ac:dyDescent="0.25">
      <c r="A143" s="2" t="s">
        <v>11</v>
      </c>
      <c r="B143" s="3">
        <v>55</v>
      </c>
      <c r="C143" s="3">
        <v>57</v>
      </c>
      <c r="D143" s="2" t="s">
        <v>5</v>
      </c>
      <c r="E143" s="4">
        <v>42048.4372337963</v>
      </c>
      <c r="F143" t="str">
        <f t="shared" si="10"/>
        <v>Cour Honneur Suppérieur allée 8</v>
      </c>
      <c r="G143">
        <f t="shared" si="11"/>
        <v>19</v>
      </c>
      <c r="H143" s="66">
        <f t="shared" si="12"/>
        <v>19</v>
      </c>
    </row>
    <row r="144" spans="1:8" x14ac:dyDescent="0.25">
      <c r="A144" s="2" t="s">
        <v>11</v>
      </c>
      <c r="B144" s="3">
        <v>19</v>
      </c>
      <c r="C144" s="3">
        <v>21</v>
      </c>
      <c r="D144" s="2" t="s">
        <v>5</v>
      </c>
      <c r="E144" s="4">
        <v>42044</v>
      </c>
      <c r="F144" t="str">
        <f t="shared" si="10"/>
        <v>Cour Honneur Suppérieur allée 8</v>
      </c>
      <c r="G144">
        <f t="shared" si="11"/>
        <v>19</v>
      </c>
      <c r="H144" s="66">
        <f t="shared" si="12"/>
        <v>19</v>
      </c>
    </row>
    <row r="145" spans="1:8" x14ac:dyDescent="0.25">
      <c r="A145" s="2" t="s">
        <v>11</v>
      </c>
      <c r="B145" s="3">
        <v>4</v>
      </c>
      <c r="C145" s="3">
        <v>6</v>
      </c>
      <c r="D145" s="2" t="s">
        <v>5</v>
      </c>
      <c r="E145" s="4">
        <v>42044</v>
      </c>
      <c r="F145" t="str">
        <f t="shared" si="10"/>
        <v>Cour Honneur Suppérieur allée 8</v>
      </c>
      <c r="G145">
        <f t="shared" si="11"/>
        <v>19</v>
      </c>
      <c r="H145" s="66">
        <f t="shared" si="12"/>
        <v>19</v>
      </c>
    </row>
    <row r="146" spans="1:8" x14ac:dyDescent="0.25">
      <c r="A146" s="2" t="s">
        <v>11</v>
      </c>
      <c r="B146" s="3">
        <v>4</v>
      </c>
      <c r="C146" s="3">
        <v>6</v>
      </c>
      <c r="D146" s="2" t="s">
        <v>5</v>
      </c>
      <c r="E146" s="4">
        <v>42048.4372337963</v>
      </c>
      <c r="F146" t="str">
        <f t="shared" si="10"/>
        <v>Cour Honneur Suppérieur allée 8</v>
      </c>
      <c r="G146">
        <f t="shared" si="11"/>
        <v>19</v>
      </c>
      <c r="H146" s="66">
        <f t="shared" si="12"/>
        <v>19</v>
      </c>
    </row>
    <row r="147" spans="1:8" x14ac:dyDescent="0.25">
      <c r="A147" s="2" t="s">
        <v>11</v>
      </c>
      <c r="B147" s="3">
        <v>46</v>
      </c>
      <c r="C147" s="3">
        <v>48</v>
      </c>
      <c r="D147" s="2" t="s">
        <v>5</v>
      </c>
      <c r="E147" s="4">
        <v>42048.4372337963</v>
      </c>
      <c r="F147" t="str">
        <f t="shared" si="10"/>
        <v>Cour Honneur Suppérieur allée 8</v>
      </c>
      <c r="G147">
        <f t="shared" si="11"/>
        <v>19</v>
      </c>
      <c r="H147" s="66">
        <f t="shared" si="12"/>
        <v>19</v>
      </c>
    </row>
    <row r="148" spans="1:8" x14ac:dyDescent="0.25">
      <c r="A148" s="2" t="s">
        <v>11</v>
      </c>
      <c r="B148" s="3">
        <v>25</v>
      </c>
      <c r="C148" s="3">
        <v>27</v>
      </c>
      <c r="D148" s="2" t="s">
        <v>5</v>
      </c>
      <c r="E148" s="4">
        <v>42048.4372337963</v>
      </c>
      <c r="F148" t="str">
        <f t="shared" si="10"/>
        <v>Cour Honneur Suppérieur allée 8</v>
      </c>
      <c r="G148">
        <f t="shared" si="11"/>
        <v>19</v>
      </c>
      <c r="H148" s="66">
        <f t="shared" si="12"/>
        <v>19</v>
      </c>
    </row>
    <row r="149" spans="1:8" x14ac:dyDescent="0.25">
      <c r="A149" s="2" t="s">
        <v>11</v>
      </c>
      <c r="B149" s="3">
        <v>22</v>
      </c>
      <c r="C149" s="3">
        <v>24</v>
      </c>
      <c r="D149" s="2" t="s">
        <v>5</v>
      </c>
      <c r="E149" s="4">
        <v>42044</v>
      </c>
      <c r="F149" t="str">
        <f t="shared" si="10"/>
        <v>Cour Honneur Suppérieur allée 8</v>
      </c>
      <c r="G149">
        <f t="shared" si="11"/>
        <v>19</v>
      </c>
      <c r="H149" s="66">
        <f t="shared" si="12"/>
        <v>19</v>
      </c>
    </row>
    <row r="150" spans="1:8" x14ac:dyDescent="0.25">
      <c r="A150" s="2" t="s">
        <v>11</v>
      </c>
      <c r="B150" s="3">
        <v>22</v>
      </c>
      <c r="C150" s="3">
        <v>24</v>
      </c>
      <c r="D150" s="2" t="s">
        <v>5</v>
      </c>
      <c r="E150" s="4">
        <v>42048.4372337963</v>
      </c>
      <c r="F150" t="str">
        <f t="shared" si="10"/>
        <v>Cour Honneur Suppérieur allée 8</v>
      </c>
      <c r="G150">
        <f t="shared" si="11"/>
        <v>19</v>
      </c>
      <c r="H150" s="66">
        <f t="shared" si="12"/>
        <v>19</v>
      </c>
    </row>
    <row r="151" spans="1:8" x14ac:dyDescent="0.25">
      <c r="A151" s="2" t="s">
        <v>11</v>
      </c>
      <c r="B151" s="3">
        <v>73</v>
      </c>
      <c r="C151" s="3">
        <v>75</v>
      </c>
      <c r="D151" s="2" t="s">
        <v>5</v>
      </c>
      <c r="E151" s="4">
        <v>42048.438321759262</v>
      </c>
      <c r="F151" t="str">
        <f t="shared" si="10"/>
        <v>Cour Honneur Suppérieur allée 8</v>
      </c>
      <c r="G151">
        <f t="shared" si="11"/>
        <v>19</v>
      </c>
      <c r="H151" s="66">
        <f t="shared" si="12"/>
        <v>19</v>
      </c>
    </row>
    <row r="152" spans="1:8" x14ac:dyDescent="0.25">
      <c r="A152" s="2" t="s">
        <v>11</v>
      </c>
      <c r="B152" s="3">
        <v>70</v>
      </c>
      <c r="C152" s="3">
        <v>72</v>
      </c>
      <c r="D152" s="2" t="s">
        <v>5</v>
      </c>
      <c r="E152" s="4">
        <v>42048.438321759262</v>
      </c>
      <c r="F152" t="str">
        <f t="shared" si="10"/>
        <v>Cour Honneur Suppérieur allée 8</v>
      </c>
      <c r="G152">
        <f t="shared" si="11"/>
        <v>19</v>
      </c>
      <c r="H152" s="66">
        <f t="shared" si="12"/>
        <v>19</v>
      </c>
    </row>
    <row r="153" spans="1:8" x14ac:dyDescent="0.25">
      <c r="A153" s="2" t="s">
        <v>11</v>
      </c>
      <c r="B153" s="3">
        <v>40</v>
      </c>
      <c r="C153" s="3">
        <v>42</v>
      </c>
      <c r="D153" s="2" t="s">
        <v>5</v>
      </c>
      <c r="E153" s="4">
        <v>42048.438321759262</v>
      </c>
      <c r="F153" t="str">
        <f t="shared" si="10"/>
        <v>Cour Honneur Suppérieur allée 8</v>
      </c>
      <c r="G153">
        <f t="shared" si="11"/>
        <v>19</v>
      </c>
      <c r="H153" s="66">
        <f t="shared" si="12"/>
        <v>19</v>
      </c>
    </row>
    <row r="154" spans="1:8" x14ac:dyDescent="0.25">
      <c r="A154" s="2" t="s">
        <v>11</v>
      </c>
      <c r="B154" s="3">
        <v>100</v>
      </c>
      <c r="C154" s="3">
        <v>102</v>
      </c>
      <c r="D154" s="2" t="s">
        <v>5</v>
      </c>
      <c r="E154" s="4">
        <v>42059.412187499998</v>
      </c>
      <c r="F154" t="str">
        <f t="shared" si="10"/>
        <v>Cour Honneur Suppérieur allée 8</v>
      </c>
      <c r="G154">
        <f t="shared" si="11"/>
        <v>19</v>
      </c>
      <c r="H154" s="66">
        <f t="shared" si="12"/>
        <v>19</v>
      </c>
    </row>
    <row r="155" spans="1:8" x14ac:dyDescent="0.25">
      <c r="A155" s="2" t="s">
        <v>11</v>
      </c>
      <c r="B155" s="3">
        <v>91</v>
      </c>
      <c r="C155" s="3">
        <v>93</v>
      </c>
      <c r="D155" s="2" t="s">
        <v>5</v>
      </c>
      <c r="E155" s="4">
        <v>42059.412187499998</v>
      </c>
      <c r="F155" t="str">
        <f t="shared" si="10"/>
        <v>Cour Honneur Suppérieur allée 8</v>
      </c>
      <c r="G155">
        <f t="shared" si="11"/>
        <v>19</v>
      </c>
      <c r="H155" s="66">
        <f t="shared" si="12"/>
        <v>19</v>
      </c>
    </row>
    <row r="156" spans="1:8" x14ac:dyDescent="0.25">
      <c r="A156" s="2" t="s">
        <v>11</v>
      </c>
      <c r="B156" s="3">
        <v>61</v>
      </c>
      <c r="C156" s="3">
        <v>63</v>
      </c>
      <c r="D156" s="2" t="s">
        <v>5</v>
      </c>
      <c r="E156" s="4">
        <v>42048.438321759262</v>
      </c>
      <c r="F156" t="str">
        <f t="shared" si="10"/>
        <v>Cour Honneur Suppérieur allée 8</v>
      </c>
      <c r="G156">
        <f t="shared" si="11"/>
        <v>19</v>
      </c>
      <c r="H156" s="66">
        <f t="shared" si="12"/>
        <v>19</v>
      </c>
    </row>
    <row r="157" spans="1:8" x14ac:dyDescent="0.25">
      <c r="A157" s="2" t="s">
        <v>11</v>
      </c>
      <c r="B157" s="3">
        <v>61</v>
      </c>
      <c r="C157" s="3">
        <v>63</v>
      </c>
      <c r="D157" s="2" t="s">
        <v>5</v>
      </c>
      <c r="E157" s="4">
        <v>42048.4372337963</v>
      </c>
      <c r="F157" t="str">
        <f t="shared" ref="F157:F165" si="13">VLOOKUP($A157,tablo_completV2,2,0)</f>
        <v>Cour Honneur Suppérieur allée 8</v>
      </c>
      <c r="G157">
        <f t="shared" ref="G157:G165" si="14">VLOOKUP($A157,tablo_completV2,3,0)</f>
        <v>19</v>
      </c>
      <c r="H157" s="66">
        <f t="shared" si="12"/>
        <v>19</v>
      </c>
    </row>
    <row r="158" spans="1:8" x14ac:dyDescent="0.25">
      <c r="A158" s="2" t="s">
        <v>11</v>
      </c>
      <c r="B158" s="3">
        <v>58</v>
      </c>
      <c r="C158" s="3">
        <v>60</v>
      </c>
      <c r="D158" s="2" t="s">
        <v>5</v>
      </c>
      <c r="E158" s="4">
        <v>42048.4372337963</v>
      </c>
      <c r="F158" t="str">
        <f t="shared" si="13"/>
        <v>Cour Honneur Suppérieur allée 8</v>
      </c>
      <c r="G158">
        <f t="shared" si="14"/>
        <v>19</v>
      </c>
      <c r="H158" s="66">
        <f t="shared" si="12"/>
        <v>19</v>
      </c>
    </row>
    <row r="159" spans="1:8" x14ac:dyDescent="0.25">
      <c r="A159" s="2" t="s">
        <v>11</v>
      </c>
      <c r="B159" s="3">
        <v>67</v>
      </c>
      <c r="C159" s="3">
        <v>69</v>
      </c>
      <c r="D159" s="2" t="s">
        <v>5</v>
      </c>
      <c r="E159" s="4">
        <v>42048.4372337963</v>
      </c>
      <c r="F159" t="str">
        <f t="shared" si="13"/>
        <v>Cour Honneur Suppérieur allée 8</v>
      </c>
      <c r="G159">
        <f t="shared" si="14"/>
        <v>19</v>
      </c>
      <c r="H159" s="66">
        <f t="shared" si="12"/>
        <v>19</v>
      </c>
    </row>
    <row r="160" spans="1:8" x14ac:dyDescent="0.25">
      <c r="A160" s="2" t="s">
        <v>11</v>
      </c>
      <c r="B160" s="3">
        <v>67</v>
      </c>
      <c r="C160" s="3">
        <v>69</v>
      </c>
      <c r="D160" s="2" t="s">
        <v>5</v>
      </c>
      <c r="E160" s="4">
        <v>42048.438321759262</v>
      </c>
      <c r="F160" t="str">
        <f t="shared" si="13"/>
        <v>Cour Honneur Suppérieur allée 8</v>
      </c>
      <c r="G160">
        <f t="shared" si="14"/>
        <v>19</v>
      </c>
      <c r="H160" s="66">
        <f t="shared" si="12"/>
        <v>19</v>
      </c>
    </row>
    <row r="161" spans="1:8" x14ac:dyDescent="0.25">
      <c r="A161" s="2" t="s">
        <v>11</v>
      </c>
      <c r="B161" s="3">
        <v>64</v>
      </c>
      <c r="C161" s="3">
        <v>66</v>
      </c>
      <c r="D161" s="2" t="s">
        <v>5</v>
      </c>
      <c r="E161" s="4">
        <v>42048.438321759262</v>
      </c>
      <c r="F161" t="str">
        <f t="shared" si="13"/>
        <v>Cour Honneur Suppérieur allée 8</v>
      </c>
      <c r="G161">
        <f t="shared" si="14"/>
        <v>19</v>
      </c>
      <c r="H161" s="66">
        <f t="shared" si="12"/>
        <v>19</v>
      </c>
    </row>
    <row r="162" spans="1:8" x14ac:dyDescent="0.25">
      <c r="A162" s="2" t="s">
        <v>11</v>
      </c>
      <c r="B162" s="3">
        <v>70</v>
      </c>
      <c r="C162" s="3">
        <v>72</v>
      </c>
      <c r="D162" s="2" t="s">
        <v>5</v>
      </c>
      <c r="E162" s="4">
        <v>42044</v>
      </c>
      <c r="F162" t="str">
        <f t="shared" si="13"/>
        <v>Cour Honneur Suppérieur allée 8</v>
      </c>
      <c r="G162">
        <f t="shared" si="14"/>
        <v>19</v>
      </c>
      <c r="H162" s="66">
        <f t="shared" si="12"/>
        <v>19</v>
      </c>
    </row>
    <row r="163" spans="1:8" x14ac:dyDescent="0.25">
      <c r="A163" s="2" t="s">
        <v>6</v>
      </c>
      <c r="B163" s="3">
        <v>4</v>
      </c>
      <c r="C163" s="3">
        <v>7</v>
      </c>
      <c r="D163" s="2" t="s">
        <v>5</v>
      </c>
      <c r="E163" s="4">
        <v>42038.420706018522</v>
      </c>
      <c r="F163" t="str">
        <f t="shared" si="13"/>
        <v>Cave Rempart couloir 1</v>
      </c>
      <c r="G163">
        <f t="shared" si="14"/>
        <v>22</v>
      </c>
      <c r="H163" s="66">
        <f t="shared" si="12"/>
        <v>44</v>
      </c>
    </row>
    <row r="164" spans="1:8" x14ac:dyDescent="0.25">
      <c r="A164" s="2" t="s">
        <v>6</v>
      </c>
      <c r="B164" s="3">
        <v>10</v>
      </c>
      <c r="C164" s="3">
        <v>12</v>
      </c>
      <c r="D164" s="2" t="s">
        <v>5</v>
      </c>
      <c r="E164" s="4">
        <v>42038.420706018522</v>
      </c>
      <c r="F164" t="str">
        <f t="shared" si="13"/>
        <v>Cave Rempart couloir 1</v>
      </c>
      <c r="G164">
        <f t="shared" si="14"/>
        <v>22</v>
      </c>
      <c r="H164" s="66">
        <f t="shared" si="12"/>
        <v>22</v>
      </c>
    </row>
    <row r="165" spans="1:8" x14ac:dyDescent="0.25">
      <c r="A165" s="2" t="s">
        <v>6</v>
      </c>
      <c r="B165" s="3">
        <v>7</v>
      </c>
      <c r="C165" s="3">
        <v>9</v>
      </c>
      <c r="D165" s="2" t="s">
        <v>5</v>
      </c>
      <c r="E165" s="4">
        <v>42038.420706018522</v>
      </c>
      <c r="F165" t="str">
        <f t="shared" si="13"/>
        <v>Cave Rempart couloir 1</v>
      </c>
      <c r="G165">
        <f t="shared" si="14"/>
        <v>22</v>
      </c>
      <c r="H165" s="66">
        <f t="shared" si="12"/>
        <v>22</v>
      </c>
    </row>
  </sheetData>
  <conditionalFormatting sqref="H10:H22 H29:H165">
    <cfRule type="expression" dxfId="0" priority="1">
      <formula>$G10&lt;&gt;$H10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W26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12" sqref="C12"/>
    </sheetView>
  </sheetViews>
  <sheetFormatPr baseColWidth="10" defaultRowHeight="15" x14ac:dyDescent="0.25"/>
  <cols>
    <col min="1" max="1" width="12.85546875" customWidth="1"/>
    <col min="3" max="3" width="30" customWidth="1"/>
    <col min="7" max="7" width="13.7109375" customWidth="1"/>
    <col min="11" max="13" width="11.42578125" style="222"/>
    <col min="14" max="14" width="17" style="222" customWidth="1"/>
    <col min="15" max="19" width="11.42578125" style="222"/>
  </cols>
  <sheetData>
    <row r="1" spans="1:19" ht="39" thickBot="1" x14ac:dyDescent="0.3">
      <c r="A1" s="88" t="s">
        <v>185</v>
      </c>
      <c r="B1" s="9" t="s">
        <v>26</v>
      </c>
      <c r="C1" s="9" t="s">
        <v>27</v>
      </c>
      <c r="D1" s="9" t="s">
        <v>28</v>
      </c>
      <c r="E1" s="9" t="s">
        <v>29</v>
      </c>
      <c r="F1" s="9" t="s">
        <v>30</v>
      </c>
      <c r="G1" s="9" t="s">
        <v>28</v>
      </c>
      <c r="H1" s="9" t="s">
        <v>186</v>
      </c>
      <c r="I1" s="9" t="s">
        <v>187</v>
      </c>
      <c r="J1" s="89" t="s">
        <v>188</v>
      </c>
      <c r="K1" s="90" t="s">
        <v>1</v>
      </c>
      <c r="L1" s="91" t="s">
        <v>2</v>
      </c>
      <c r="M1" s="92" t="s">
        <v>189</v>
      </c>
      <c r="N1" s="93" t="s">
        <v>190</v>
      </c>
      <c r="O1" s="93" t="s">
        <v>191</v>
      </c>
      <c r="P1" s="93" t="s">
        <v>192</v>
      </c>
      <c r="Q1" s="93" t="s">
        <v>193</v>
      </c>
      <c r="R1" s="93" t="s">
        <v>194</v>
      </c>
      <c r="S1" s="93" t="s">
        <v>195</v>
      </c>
    </row>
    <row r="2" spans="1:19" ht="15" customHeight="1" x14ac:dyDescent="0.25">
      <c r="A2" s="240" t="s">
        <v>196</v>
      </c>
      <c r="B2" s="12" t="s">
        <v>6</v>
      </c>
      <c r="C2" s="13" t="s">
        <v>31</v>
      </c>
      <c r="D2" s="10">
        <v>22</v>
      </c>
      <c r="E2" s="11">
        <v>20</v>
      </c>
      <c r="F2" s="10">
        <f>D2*E2*3</f>
        <v>1320</v>
      </c>
      <c r="G2" s="10"/>
      <c r="H2" s="11"/>
      <c r="I2" s="10">
        <f t="shared" ref="I2:I30" si="0">G2*H2*4</f>
        <v>0</v>
      </c>
      <c r="J2" s="94">
        <f>F2+I2</f>
        <v>1320</v>
      </c>
      <c r="K2" s="95">
        <v>1</v>
      </c>
      <c r="L2" s="96">
        <v>60</v>
      </c>
      <c r="M2" s="96"/>
      <c r="N2" s="96"/>
      <c r="O2" s="96"/>
      <c r="P2" s="96"/>
      <c r="Q2" s="96"/>
      <c r="R2" s="97"/>
      <c r="S2" s="98"/>
    </row>
    <row r="3" spans="1:19" x14ac:dyDescent="0.25">
      <c r="A3" s="242"/>
      <c r="B3" s="12" t="s">
        <v>32</v>
      </c>
      <c r="C3" s="13" t="s">
        <v>33</v>
      </c>
      <c r="D3" s="14">
        <v>22</v>
      </c>
      <c r="E3" s="12">
        <v>24</v>
      </c>
      <c r="F3" s="15">
        <f t="shared" ref="F3:F28" si="1">D3*E3*3</f>
        <v>1584</v>
      </c>
      <c r="G3" s="14"/>
      <c r="H3" s="12"/>
      <c r="I3" s="15">
        <f t="shared" si="0"/>
        <v>0</v>
      </c>
      <c r="J3" s="99">
        <f t="shared" ref="J3:J28" si="2">F3+I3</f>
        <v>1584</v>
      </c>
      <c r="K3" s="100">
        <v>1</v>
      </c>
      <c r="L3" s="101">
        <v>72</v>
      </c>
      <c r="M3" s="101"/>
      <c r="N3" s="101"/>
      <c r="O3" s="101"/>
      <c r="P3" s="101"/>
      <c r="Q3" s="101"/>
      <c r="R3" s="102"/>
      <c r="S3" s="103"/>
    </row>
    <row r="4" spans="1:19" x14ac:dyDescent="0.25">
      <c r="A4" s="242"/>
      <c r="B4" s="12" t="s">
        <v>34</v>
      </c>
      <c r="C4" s="13" t="s">
        <v>35</v>
      </c>
      <c r="D4" s="15">
        <v>22</v>
      </c>
      <c r="E4" s="12">
        <v>24</v>
      </c>
      <c r="F4" s="15">
        <f t="shared" si="1"/>
        <v>1584</v>
      </c>
      <c r="G4" s="14"/>
      <c r="H4" s="12"/>
      <c r="I4" s="15">
        <f t="shared" si="0"/>
        <v>0</v>
      </c>
      <c r="J4" s="99">
        <f t="shared" si="2"/>
        <v>1584</v>
      </c>
      <c r="K4" s="100">
        <v>1</v>
      </c>
      <c r="L4" s="101">
        <v>72</v>
      </c>
      <c r="M4" s="101"/>
      <c r="N4" s="101"/>
      <c r="O4" s="101"/>
      <c r="P4" s="101"/>
      <c r="Q4" s="101"/>
      <c r="R4" s="102"/>
      <c r="S4" s="103"/>
    </row>
    <row r="5" spans="1:19" x14ac:dyDescent="0.25">
      <c r="A5" s="242"/>
      <c r="B5" s="12" t="s">
        <v>36</v>
      </c>
      <c r="C5" s="13" t="s">
        <v>37</v>
      </c>
      <c r="D5" s="14">
        <v>22</v>
      </c>
      <c r="E5" s="12">
        <v>24</v>
      </c>
      <c r="F5" s="15">
        <f t="shared" si="1"/>
        <v>1584</v>
      </c>
      <c r="G5" s="14"/>
      <c r="H5" s="12"/>
      <c r="I5" s="15">
        <f t="shared" si="0"/>
        <v>0</v>
      </c>
      <c r="J5" s="99">
        <f t="shared" si="2"/>
        <v>1584</v>
      </c>
      <c r="K5" s="100">
        <v>1</v>
      </c>
      <c r="L5" s="101">
        <v>72</v>
      </c>
      <c r="M5" s="101"/>
      <c r="N5" s="101"/>
      <c r="O5" s="101"/>
      <c r="P5" s="101"/>
      <c r="Q5" s="101"/>
      <c r="R5" s="102"/>
      <c r="S5" s="103"/>
    </row>
    <row r="6" spans="1:19" x14ac:dyDescent="0.25">
      <c r="A6" s="242"/>
      <c r="B6" s="12" t="s">
        <v>38</v>
      </c>
      <c r="C6" s="13" t="s">
        <v>39</v>
      </c>
      <c r="D6" s="15">
        <v>22</v>
      </c>
      <c r="E6" s="12">
        <v>24</v>
      </c>
      <c r="F6" s="15">
        <f t="shared" si="1"/>
        <v>1584</v>
      </c>
      <c r="G6" s="14"/>
      <c r="H6" s="12"/>
      <c r="I6" s="15">
        <f t="shared" si="0"/>
        <v>0</v>
      </c>
      <c r="J6" s="99">
        <f t="shared" si="2"/>
        <v>1584</v>
      </c>
      <c r="K6" s="100">
        <v>1</v>
      </c>
      <c r="L6" s="101">
        <v>72</v>
      </c>
      <c r="M6" s="101"/>
      <c r="N6" s="101"/>
      <c r="O6" s="101"/>
      <c r="P6" s="101"/>
      <c r="Q6" s="101"/>
      <c r="R6" s="102"/>
      <c r="S6" s="103"/>
    </row>
    <row r="7" spans="1:19" x14ac:dyDescent="0.25">
      <c r="A7" s="242"/>
      <c r="B7" s="12" t="s">
        <v>40</v>
      </c>
      <c r="C7" s="13" t="s">
        <v>41</v>
      </c>
      <c r="D7" s="14">
        <v>22</v>
      </c>
      <c r="E7" s="12">
        <v>24</v>
      </c>
      <c r="F7" s="15">
        <f t="shared" si="1"/>
        <v>1584</v>
      </c>
      <c r="G7" s="14"/>
      <c r="H7" s="12"/>
      <c r="I7" s="15">
        <f t="shared" si="0"/>
        <v>0</v>
      </c>
      <c r="J7" s="99">
        <f t="shared" si="2"/>
        <v>1584</v>
      </c>
      <c r="K7" s="100">
        <v>1</v>
      </c>
      <c r="L7" s="101">
        <v>72</v>
      </c>
      <c r="M7" s="101"/>
      <c r="N7" s="101"/>
      <c r="O7" s="101"/>
      <c r="P7" s="101"/>
      <c r="Q7" s="101"/>
      <c r="R7" s="102"/>
      <c r="S7" s="103"/>
    </row>
    <row r="8" spans="1:19" x14ac:dyDescent="0.25">
      <c r="A8" s="242"/>
      <c r="B8" s="12" t="s">
        <v>42</v>
      </c>
      <c r="C8" s="13" t="s">
        <v>43</v>
      </c>
      <c r="D8" s="15">
        <v>22</v>
      </c>
      <c r="E8" s="12">
        <v>24</v>
      </c>
      <c r="F8" s="15">
        <f t="shared" si="1"/>
        <v>1584</v>
      </c>
      <c r="G8" s="14"/>
      <c r="H8" s="12"/>
      <c r="I8" s="15">
        <f t="shared" si="0"/>
        <v>0</v>
      </c>
      <c r="J8" s="99">
        <f t="shared" si="2"/>
        <v>1584</v>
      </c>
      <c r="K8" s="100">
        <v>1</v>
      </c>
      <c r="L8" s="101">
        <v>72</v>
      </c>
      <c r="M8" s="101"/>
      <c r="N8" s="101"/>
      <c r="O8" s="101"/>
      <c r="P8" s="101"/>
      <c r="Q8" s="101"/>
      <c r="R8" s="102"/>
      <c r="S8" s="103"/>
    </row>
    <row r="9" spans="1:19" x14ac:dyDescent="0.25">
      <c r="A9" s="242"/>
      <c r="B9" s="12" t="s">
        <v>44</v>
      </c>
      <c r="C9" s="13" t="s">
        <v>45</v>
      </c>
      <c r="D9" s="14">
        <v>22</v>
      </c>
      <c r="E9" s="12">
        <v>24</v>
      </c>
      <c r="F9" s="15">
        <f t="shared" si="1"/>
        <v>1584</v>
      </c>
      <c r="G9" s="14"/>
      <c r="H9" s="12"/>
      <c r="I9" s="15">
        <f t="shared" si="0"/>
        <v>0</v>
      </c>
      <c r="J9" s="99">
        <f t="shared" si="2"/>
        <v>1584</v>
      </c>
      <c r="K9" s="100">
        <v>1</v>
      </c>
      <c r="L9" s="101">
        <v>72</v>
      </c>
      <c r="M9" s="101"/>
      <c r="N9" s="101"/>
      <c r="O9" s="101"/>
      <c r="P9" s="101"/>
      <c r="Q9" s="101"/>
      <c r="R9" s="102"/>
      <c r="S9" s="103"/>
    </row>
    <row r="10" spans="1:19" x14ac:dyDescent="0.25">
      <c r="A10" s="242"/>
      <c r="B10" s="12" t="s">
        <v>46</v>
      </c>
      <c r="C10" s="13" t="s">
        <v>47</v>
      </c>
      <c r="D10" s="15">
        <v>22</v>
      </c>
      <c r="E10" s="12">
        <v>24</v>
      </c>
      <c r="F10" s="15">
        <f t="shared" si="1"/>
        <v>1584</v>
      </c>
      <c r="G10" s="14"/>
      <c r="H10" s="12"/>
      <c r="I10" s="15">
        <f t="shared" si="0"/>
        <v>0</v>
      </c>
      <c r="J10" s="99">
        <f t="shared" si="2"/>
        <v>1584</v>
      </c>
      <c r="K10" s="100">
        <v>1</v>
      </c>
      <c r="L10" s="101">
        <v>72</v>
      </c>
      <c r="M10" s="101"/>
      <c r="N10" s="101"/>
      <c r="O10" s="101"/>
      <c r="P10" s="101"/>
      <c r="Q10" s="101"/>
      <c r="R10" s="102"/>
      <c r="S10" s="103"/>
    </row>
    <row r="11" spans="1:19" x14ac:dyDescent="0.25">
      <c r="A11" s="242"/>
      <c r="B11" s="12" t="s">
        <v>48</v>
      </c>
      <c r="C11" s="13" t="s">
        <v>49</v>
      </c>
      <c r="D11" s="14">
        <v>22</v>
      </c>
      <c r="E11" s="12">
        <v>24</v>
      </c>
      <c r="F11" s="15">
        <f t="shared" si="1"/>
        <v>1584</v>
      </c>
      <c r="G11" s="14"/>
      <c r="H11" s="12"/>
      <c r="I11" s="15">
        <f t="shared" si="0"/>
        <v>0</v>
      </c>
      <c r="J11" s="99">
        <f t="shared" si="2"/>
        <v>1584</v>
      </c>
      <c r="K11" s="100">
        <v>1</v>
      </c>
      <c r="L11" s="101">
        <v>72</v>
      </c>
      <c r="M11" s="101"/>
      <c r="N11" s="101"/>
      <c r="O11" s="101"/>
      <c r="P11" s="101"/>
      <c r="Q11" s="101"/>
      <c r="R11" s="102"/>
      <c r="S11" s="103"/>
    </row>
    <row r="12" spans="1:19" x14ac:dyDescent="0.25">
      <c r="A12" s="242"/>
      <c r="B12" s="12" t="s">
        <v>50</v>
      </c>
      <c r="C12" s="13" t="s">
        <v>51</v>
      </c>
      <c r="D12" s="15">
        <v>22</v>
      </c>
      <c r="E12" s="12">
        <v>24</v>
      </c>
      <c r="F12" s="15">
        <f t="shared" si="1"/>
        <v>1584</v>
      </c>
      <c r="G12" s="14"/>
      <c r="H12" s="12"/>
      <c r="I12" s="15">
        <f t="shared" si="0"/>
        <v>0</v>
      </c>
      <c r="J12" s="99">
        <f t="shared" si="2"/>
        <v>1584</v>
      </c>
      <c r="K12" s="100">
        <v>1</v>
      </c>
      <c r="L12" s="101">
        <v>72</v>
      </c>
      <c r="M12" s="101"/>
      <c r="N12" s="101"/>
      <c r="O12" s="101"/>
      <c r="P12" s="101"/>
      <c r="Q12" s="101"/>
      <c r="R12" s="102"/>
      <c r="S12" s="103"/>
    </row>
    <row r="13" spans="1:19" x14ac:dyDescent="0.25">
      <c r="A13" s="242"/>
      <c r="B13" s="12" t="s">
        <v>52</v>
      </c>
      <c r="C13" s="13" t="s">
        <v>53</v>
      </c>
      <c r="D13" s="14">
        <v>22</v>
      </c>
      <c r="E13" s="12">
        <v>12</v>
      </c>
      <c r="F13" s="15">
        <f t="shared" si="1"/>
        <v>792</v>
      </c>
      <c r="G13" s="14"/>
      <c r="H13" s="12"/>
      <c r="I13" s="15">
        <f t="shared" si="0"/>
        <v>0</v>
      </c>
      <c r="J13" s="99">
        <f t="shared" si="2"/>
        <v>792</v>
      </c>
      <c r="K13" s="100">
        <v>1</v>
      </c>
      <c r="L13" s="101">
        <v>36</v>
      </c>
      <c r="M13" s="101"/>
      <c r="N13" s="101"/>
      <c r="O13" s="101"/>
      <c r="P13" s="101"/>
      <c r="Q13" s="101"/>
      <c r="R13" s="102"/>
      <c r="S13" s="103"/>
    </row>
    <row r="14" spans="1:19" x14ac:dyDescent="0.25">
      <c r="A14" s="242"/>
      <c r="B14" s="12" t="s">
        <v>54</v>
      </c>
      <c r="C14" s="13" t="s">
        <v>55</v>
      </c>
      <c r="D14" s="15">
        <v>22</v>
      </c>
      <c r="E14" s="12">
        <v>8</v>
      </c>
      <c r="F14" s="15">
        <f t="shared" si="1"/>
        <v>528</v>
      </c>
      <c r="G14" s="14"/>
      <c r="H14" s="12"/>
      <c r="I14" s="15">
        <f t="shared" si="0"/>
        <v>0</v>
      </c>
      <c r="J14" s="99">
        <f t="shared" si="2"/>
        <v>528</v>
      </c>
      <c r="K14" s="100">
        <v>1</v>
      </c>
      <c r="L14" s="101">
        <v>24</v>
      </c>
      <c r="M14" s="101"/>
      <c r="N14" s="101"/>
      <c r="O14" s="101"/>
      <c r="P14" s="101"/>
      <c r="Q14" s="101"/>
      <c r="R14" s="102"/>
      <c r="S14" s="103"/>
    </row>
    <row r="15" spans="1:19" x14ac:dyDescent="0.25">
      <c r="A15" s="242"/>
      <c r="B15" s="12" t="s">
        <v>56</v>
      </c>
      <c r="C15" s="13" t="s">
        <v>57</v>
      </c>
      <c r="D15" s="14">
        <v>22</v>
      </c>
      <c r="E15" s="12">
        <v>8</v>
      </c>
      <c r="F15" s="15">
        <f t="shared" si="1"/>
        <v>528</v>
      </c>
      <c r="G15" s="14"/>
      <c r="H15" s="12"/>
      <c r="I15" s="15">
        <f t="shared" si="0"/>
        <v>0</v>
      </c>
      <c r="J15" s="99">
        <f t="shared" si="2"/>
        <v>528</v>
      </c>
      <c r="K15" s="100">
        <v>1</v>
      </c>
      <c r="L15" s="101">
        <v>24</v>
      </c>
      <c r="M15" s="101"/>
      <c r="N15" s="101"/>
      <c r="O15" s="101"/>
      <c r="P15" s="101"/>
      <c r="Q15" s="101"/>
      <c r="R15" s="102"/>
      <c r="S15" s="103"/>
    </row>
    <row r="16" spans="1:19" x14ac:dyDescent="0.25">
      <c r="A16" s="242"/>
      <c r="B16" s="12" t="s">
        <v>58</v>
      </c>
      <c r="C16" s="13" t="s">
        <v>59</v>
      </c>
      <c r="D16" s="15">
        <v>22</v>
      </c>
      <c r="E16" s="12">
        <v>8</v>
      </c>
      <c r="F16" s="15">
        <f t="shared" si="1"/>
        <v>528</v>
      </c>
      <c r="G16" s="14"/>
      <c r="H16" s="12"/>
      <c r="I16" s="15">
        <f t="shared" si="0"/>
        <v>0</v>
      </c>
      <c r="J16" s="99">
        <f t="shared" si="2"/>
        <v>528</v>
      </c>
      <c r="K16" s="100">
        <v>1</v>
      </c>
      <c r="L16" s="101">
        <v>24</v>
      </c>
      <c r="M16" s="101"/>
      <c r="N16" s="101"/>
      <c r="O16" s="101"/>
      <c r="P16" s="101"/>
      <c r="Q16" s="101"/>
      <c r="R16" s="102"/>
      <c r="S16" s="103"/>
    </row>
    <row r="17" spans="1:19" x14ac:dyDescent="0.25">
      <c r="A17" s="242"/>
      <c r="B17" s="12" t="s">
        <v>60</v>
      </c>
      <c r="C17" s="13" t="s">
        <v>61</v>
      </c>
      <c r="D17" s="14">
        <v>22</v>
      </c>
      <c r="E17" s="12">
        <v>8</v>
      </c>
      <c r="F17" s="15">
        <f t="shared" si="1"/>
        <v>528</v>
      </c>
      <c r="G17" s="14"/>
      <c r="H17" s="12"/>
      <c r="I17" s="15">
        <f t="shared" si="0"/>
        <v>0</v>
      </c>
      <c r="J17" s="99">
        <f t="shared" si="2"/>
        <v>528</v>
      </c>
      <c r="K17" s="100">
        <v>1</v>
      </c>
      <c r="L17" s="101">
        <v>24</v>
      </c>
      <c r="M17" s="101"/>
      <c r="N17" s="101"/>
      <c r="O17" s="101"/>
      <c r="P17" s="101"/>
      <c r="Q17" s="101"/>
      <c r="R17" s="102"/>
      <c r="S17" s="103"/>
    </row>
    <row r="18" spans="1:19" x14ac:dyDescent="0.25">
      <c r="A18" s="242"/>
      <c r="B18" s="12" t="s">
        <v>62</v>
      </c>
      <c r="C18" s="13" t="s">
        <v>63</v>
      </c>
      <c r="D18" s="15">
        <v>22</v>
      </c>
      <c r="E18" s="12">
        <v>24</v>
      </c>
      <c r="F18" s="15">
        <f t="shared" si="1"/>
        <v>1584</v>
      </c>
      <c r="G18" s="14"/>
      <c r="H18" s="12"/>
      <c r="I18" s="15">
        <f t="shared" si="0"/>
        <v>0</v>
      </c>
      <c r="J18" s="99">
        <f t="shared" si="2"/>
        <v>1584</v>
      </c>
      <c r="K18" s="100">
        <v>1</v>
      </c>
      <c r="L18" s="101">
        <v>72</v>
      </c>
      <c r="M18" s="101"/>
      <c r="N18" s="101"/>
      <c r="O18" s="101"/>
      <c r="P18" s="101"/>
      <c r="Q18" s="101"/>
      <c r="R18" s="102"/>
      <c r="S18" s="103"/>
    </row>
    <row r="19" spans="1:19" x14ac:dyDescent="0.25">
      <c r="A19" s="242"/>
      <c r="B19" s="12" t="s">
        <v>64</v>
      </c>
      <c r="C19" s="13" t="s">
        <v>65</v>
      </c>
      <c r="D19" s="14">
        <v>22</v>
      </c>
      <c r="E19" s="12">
        <v>24</v>
      </c>
      <c r="F19" s="15">
        <f t="shared" si="1"/>
        <v>1584</v>
      </c>
      <c r="G19" s="14"/>
      <c r="H19" s="12"/>
      <c r="I19" s="15">
        <f t="shared" si="0"/>
        <v>0</v>
      </c>
      <c r="J19" s="99">
        <f t="shared" si="2"/>
        <v>1584</v>
      </c>
      <c r="K19" s="100">
        <v>1</v>
      </c>
      <c r="L19" s="101">
        <v>72</v>
      </c>
      <c r="M19" s="101"/>
      <c r="N19" s="101"/>
      <c r="O19" s="101"/>
      <c r="P19" s="101"/>
      <c r="Q19" s="101"/>
      <c r="R19" s="102"/>
      <c r="S19" s="103"/>
    </row>
    <row r="20" spans="1:19" x14ac:dyDescent="0.25">
      <c r="A20" s="242"/>
      <c r="B20" s="12" t="s">
        <v>66</v>
      </c>
      <c r="C20" s="13" t="s">
        <v>67</v>
      </c>
      <c r="D20" s="15">
        <v>22</v>
      </c>
      <c r="E20" s="12">
        <v>24</v>
      </c>
      <c r="F20" s="15">
        <f t="shared" si="1"/>
        <v>1584</v>
      </c>
      <c r="G20" s="14"/>
      <c r="H20" s="12"/>
      <c r="I20" s="15">
        <f t="shared" si="0"/>
        <v>0</v>
      </c>
      <c r="J20" s="99">
        <f t="shared" si="2"/>
        <v>1584</v>
      </c>
      <c r="K20" s="100">
        <v>1</v>
      </c>
      <c r="L20" s="101">
        <v>72</v>
      </c>
      <c r="M20" s="101"/>
      <c r="N20" s="101"/>
      <c r="O20" s="101"/>
      <c r="P20" s="101"/>
      <c r="Q20" s="101"/>
      <c r="R20" s="102"/>
      <c r="S20" s="103"/>
    </row>
    <row r="21" spans="1:19" x14ac:dyDescent="0.25">
      <c r="A21" s="242"/>
      <c r="B21" s="12" t="s">
        <v>68</v>
      </c>
      <c r="C21" s="13" t="s">
        <v>69</v>
      </c>
      <c r="D21" s="14">
        <v>22</v>
      </c>
      <c r="E21" s="12">
        <v>24</v>
      </c>
      <c r="F21" s="15">
        <f t="shared" si="1"/>
        <v>1584</v>
      </c>
      <c r="G21" s="14"/>
      <c r="H21" s="12"/>
      <c r="I21" s="15">
        <f t="shared" si="0"/>
        <v>0</v>
      </c>
      <c r="J21" s="99">
        <f t="shared" si="2"/>
        <v>1584</v>
      </c>
      <c r="K21" s="100">
        <v>1</v>
      </c>
      <c r="L21" s="101">
        <v>72</v>
      </c>
      <c r="M21" s="101"/>
      <c r="N21" s="101"/>
      <c r="O21" s="101"/>
      <c r="P21" s="101"/>
      <c r="Q21" s="101"/>
      <c r="R21" s="102"/>
      <c r="S21" s="103"/>
    </row>
    <row r="22" spans="1:19" x14ac:dyDescent="0.25">
      <c r="A22" s="242"/>
      <c r="B22" s="12" t="s">
        <v>70</v>
      </c>
      <c r="C22" s="13" t="s">
        <v>71</v>
      </c>
      <c r="D22" s="15">
        <v>22</v>
      </c>
      <c r="E22" s="12">
        <v>24</v>
      </c>
      <c r="F22" s="15">
        <f t="shared" si="1"/>
        <v>1584</v>
      </c>
      <c r="G22" s="14"/>
      <c r="H22" s="12"/>
      <c r="I22" s="15">
        <f t="shared" si="0"/>
        <v>0</v>
      </c>
      <c r="J22" s="99">
        <f t="shared" si="2"/>
        <v>1584</v>
      </c>
      <c r="K22" s="100">
        <v>1</v>
      </c>
      <c r="L22" s="101">
        <v>72</v>
      </c>
      <c r="M22" s="101"/>
      <c r="N22" s="101"/>
      <c r="O22" s="101"/>
      <c r="P22" s="101"/>
      <c r="Q22" s="101"/>
      <c r="R22" s="102"/>
      <c r="S22" s="103"/>
    </row>
    <row r="23" spans="1:19" x14ac:dyDescent="0.25">
      <c r="A23" s="242"/>
      <c r="B23" s="12" t="s">
        <v>72</v>
      </c>
      <c r="C23" s="13" t="s">
        <v>73</v>
      </c>
      <c r="D23" s="14">
        <v>22</v>
      </c>
      <c r="E23" s="12">
        <v>24</v>
      </c>
      <c r="F23" s="15">
        <f t="shared" si="1"/>
        <v>1584</v>
      </c>
      <c r="G23" s="14"/>
      <c r="H23" s="12"/>
      <c r="I23" s="15">
        <f t="shared" si="0"/>
        <v>0</v>
      </c>
      <c r="J23" s="99">
        <f t="shared" si="2"/>
        <v>1584</v>
      </c>
      <c r="K23" s="100">
        <v>1</v>
      </c>
      <c r="L23" s="101">
        <v>72</v>
      </c>
      <c r="M23" s="101"/>
      <c r="N23" s="101"/>
      <c r="O23" s="101"/>
      <c r="P23" s="101"/>
      <c r="Q23" s="101"/>
      <c r="R23" s="102"/>
      <c r="S23" s="103"/>
    </row>
    <row r="24" spans="1:19" x14ac:dyDescent="0.25">
      <c r="A24" s="242"/>
      <c r="B24" s="12" t="s">
        <v>74</v>
      </c>
      <c r="C24" s="13" t="s">
        <v>75</v>
      </c>
      <c r="D24" s="15">
        <v>22</v>
      </c>
      <c r="E24" s="12">
        <v>24</v>
      </c>
      <c r="F24" s="15">
        <f t="shared" si="1"/>
        <v>1584</v>
      </c>
      <c r="G24" s="14"/>
      <c r="H24" s="12"/>
      <c r="I24" s="15">
        <f t="shared" si="0"/>
        <v>0</v>
      </c>
      <c r="J24" s="99">
        <f t="shared" si="2"/>
        <v>1584</v>
      </c>
      <c r="K24" s="100">
        <v>1</v>
      </c>
      <c r="L24" s="101">
        <v>72</v>
      </c>
      <c r="M24" s="101"/>
      <c r="N24" s="101"/>
      <c r="O24" s="101"/>
      <c r="P24" s="101"/>
      <c r="Q24" s="101"/>
      <c r="R24" s="102"/>
      <c r="S24" s="103"/>
    </row>
    <row r="25" spans="1:19" x14ac:dyDescent="0.25">
      <c r="A25" s="242"/>
      <c r="B25" s="12" t="s">
        <v>76</v>
      </c>
      <c r="C25" s="13" t="s">
        <v>77</v>
      </c>
      <c r="D25" s="14">
        <v>22</v>
      </c>
      <c r="E25" s="12">
        <v>24</v>
      </c>
      <c r="F25" s="15">
        <f t="shared" si="1"/>
        <v>1584</v>
      </c>
      <c r="G25" s="14"/>
      <c r="H25" s="12"/>
      <c r="I25" s="15">
        <f t="shared" si="0"/>
        <v>0</v>
      </c>
      <c r="J25" s="99">
        <f t="shared" si="2"/>
        <v>1584</v>
      </c>
      <c r="K25" s="100">
        <v>1</v>
      </c>
      <c r="L25" s="101">
        <v>72</v>
      </c>
      <c r="M25" s="101"/>
      <c r="N25" s="101"/>
      <c r="O25" s="101"/>
      <c r="P25" s="101"/>
      <c r="Q25" s="101"/>
      <c r="R25" s="102"/>
      <c r="S25" s="103"/>
    </row>
    <row r="26" spans="1:19" x14ac:dyDescent="0.25">
      <c r="A26" s="242"/>
      <c r="B26" s="12" t="s">
        <v>78</v>
      </c>
      <c r="C26" s="13" t="s">
        <v>79</v>
      </c>
      <c r="D26" s="15">
        <v>22</v>
      </c>
      <c r="E26" s="12">
        <v>24</v>
      </c>
      <c r="F26" s="15">
        <f t="shared" si="1"/>
        <v>1584</v>
      </c>
      <c r="G26" s="14"/>
      <c r="H26" s="12"/>
      <c r="I26" s="15">
        <f t="shared" si="0"/>
        <v>0</v>
      </c>
      <c r="J26" s="99">
        <f t="shared" si="2"/>
        <v>1584</v>
      </c>
      <c r="K26" s="100">
        <v>1</v>
      </c>
      <c r="L26" s="101">
        <v>72</v>
      </c>
      <c r="M26" s="101"/>
      <c r="N26" s="101"/>
      <c r="O26" s="101"/>
      <c r="P26" s="101"/>
      <c r="Q26" s="101"/>
      <c r="R26" s="102"/>
      <c r="S26" s="103"/>
    </row>
    <row r="27" spans="1:19" x14ac:dyDescent="0.25">
      <c r="A27" s="242"/>
      <c r="B27" s="16" t="s">
        <v>80</v>
      </c>
      <c r="C27" s="16" t="s">
        <v>81</v>
      </c>
      <c r="D27" s="14">
        <v>22</v>
      </c>
      <c r="E27" s="12">
        <f>14+10</f>
        <v>24</v>
      </c>
      <c r="F27" s="15">
        <f t="shared" si="1"/>
        <v>1584</v>
      </c>
      <c r="G27" s="14"/>
      <c r="H27" s="12"/>
      <c r="I27" s="15">
        <f t="shared" si="0"/>
        <v>0</v>
      </c>
      <c r="J27" s="99">
        <f t="shared" si="2"/>
        <v>1584</v>
      </c>
      <c r="K27" s="100">
        <v>1</v>
      </c>
      <c r="L27" s="101">
        <v>72</v>
      </c>
      <c r="M27" s="101"/>
      <c r="N27" s="101"/>
      <c r="O27" s="101"/>
      <c r="P27" s="101"/>
      <c r="Q27" s="101"/>
      <c r="R27" s="102"/>
      <c r="S27" s="103"/>
    </row>
    <row r="28" spans="1:19" x14ac:dyDescent="0.25">
      <c r="A28" s="242"/>
      <c r="B28" s="20" t="s">
        <v>82</v>
      </c>
      <c r="C28" s="20" t="s">
        <v>83</v>
      </c>
      <c r="D28" s="17">
        <v>21</v>
      </c>
      <c r="E28" s="18">
        <f>14+17</f>
        <v>31</v>
      </c>
      <c r="F28" s="19">
        <f t="shared" si="1"/>
        <v>1953</v>
      </c>
      <c r="G28" s="17"/>
      <c r="H28" s="18"/>
      <c r="I28" s="19">
        <f t="shared" si="0"/>
        <v>0</v>
      </c>
      <c r="J28" s="104">
        <f t="shared" si="2"/>
        <v>1953</v>
      </c>
      <c r="K28" s="105">
        <v>1</v>
      </c>
      <c r="L28" s="106">
        <v>96</v>
      </c>
      <c r="M28" s="106"/>
      <c r="N28" s="106"/>
      <c r="O28" s="106"/>
      <c r="P28" s="106"/>
      <c r="Q28" s="106"/>
      <c r="R28" s="107" t="s">
        <v>197</v>
      </c>
      <c r="S28" s="108"/>
    </row>
    <row r="29" spans="1:19" x14ac:dyDescent="0.25">
      <c r="A29" s="242"/>
      <c r="B29" s="109" t="s">
        <v>198</v>
      </c>
      <c r="C29" s="110" t="s">
        <v>199</v>
      </c>
      <c r="D29" s="296" t="s">
        <v>200</v>
      </c>
      <c r="E29" s="297"/>
      <c r="F29" s="297"/>
      <c r="G29" s="297"/>
      <c r="H29" s="297"/>
      <c r="I29" s="298"/>
      <c r="J29" s="111">
        <v>1000</v>
      </c>
      <c r="K29" s="100"/>
      <c r="L29" s="101"/>
      <c r="M29" s="101"/>
      <c r="N29" s="101"/>
      <c r="O29" s="101"/>
      <c r="P29" s="101"/>
      <c r="Q29" s="101"/>
      <c r="R29" s="102"/>
      <c r="S29" s="103"/>
    </row>
    <row r="30" spans="1:19" s="121" customFormat="1" ht="30.75" thickBot="1" x14ac:dyDescent="0.3">
      <c r="A30" s="251"/>
      <c r="B30" s="112" t="s">
        <v>201</v>
      </c>
      <c r="C30" s="113"/>
      <c r="D30" s="114"/>
      <c r="E30" s="113"/>
      <c r="F30" s="114"/>
      <c r="G30" s="114"/>
      <c r="H30" s="113"/>
      <c r="I30" s="115">
        <f t="shared" si="0"/>
        <v>0</v>
      </c>
      <c r="J30" s="116">
        <f>SUM(J2,J3,J4,J5,J6,J7,J8,J9,J10,J11,J12,J13,J14,J15,J16,J17,J18,J19,J20,J21,J22,J23,J24,J25,J26,J27,J28)</f>
        <v>37857</v>
      </c>
      <c r="K30" s="117"/>
      <c r="L30" s="118"/>
      <c r="M30" s="118"/>
      <c r="N30" s="118"/>
      <c r="O30" s="118"/>
      <c r="P30" s="118"/>
      <c r="Q30" s="118"/>
      <c r="R30" s="119"/>
      <c r="S30" s="120"/>
    </row>
    <row r="31" spans="1:19" s="93" customFormat="1" ht="60.75" thickBot="1" x14ac:dyDescent="0.3">
      <c r="A31" s="249" t="s">
        <v>202</v>
      </c>
      <c r="B31" s="22" t="s">
        <v>20</v>
      </c>
      <c r="C31" s="21" t="s">
        <v>84</v>
      </c>
      <c r="D31" s="21">
        <v>22</v>
      </c>
      <c r="E31" s="23">
        <v>25</v>
      </c>
      <c r="F31" s="23" t="s">
        <v>85</v>
      </c>
      <c r="G31" s="21"/>
      <c r="H31" s="21"/>
      <c r="I31" s="21">
        <f>H31*4</f>
        <v>0</v>
      </c>
      <c r="J31" s="122">
        <v>1380</v>
      </c>
      <c r="K31" s="123">
        <v>1</v>
      </c>
      <c r="L31" s="124">
        <v>75</v>
      </c>
      <c r="M31" s="124"/>
      <c r="N31" s="124" t="s">
        <v>203</v>
      </c>
      <c r="O31" s="124"/>
      <c r="P31" s="124"/>
      <c r="Q31" s="125" t="s">
        <v>204</v>
      </c>
      <c r="R31" s="126" t="s">
        <v>205</v>
      </c>
      <c r="S31" s="127"/>
    </row>
    <row r="32" spans="1:19" s="93" customFormat="1" ht="15.75" thickBot="1" x14ac:dyDescent="0.3">
      <c r="A32" s="299"/>
      <c r="B32" s="22" t="s">
        <v>20</v>
      </c>
      <c r="C32" s="21" t="s">
        <v>84</v>
      </c>
      <c r="D32" s="21">
        <v>6</v>
      </c>
      <c r="E32" s="21"/>
      <c r="F32" s="77"/>
      <c r="G32" s="21"/>
      <c r="H32" s="21"/>
      <c r="I32" s="21"/>
      <c r="J32" s="122"/>
      <c r="K32" s="123">
        <v>7</v>
      </c>
      <c r="L32" s="124">
        <v>12</v>
      </c>
      <c r="M32" s="124"/>
      <c r="N32" s="124"/>
      <c r="O32" s="124"/>
      <c r="P32" s="124"/>
      <c r="Q32" s="125"/>
      <c r="R32" s="126"/>
      <c r="S32" s="127"/>
    </row>
    <row r="33" spans="1:19" s="93" customFormat="1" ht="15.75" thickBot="1" x14ac:dyDescent="0.3">
      <c r="A33" s="299"/>
      <c r="B33" s="22" t="s">
        <v>20</v>
      </c>
      <c r="C33" s="21" t="s">
        <v>84</v>
      </c>
      <c r="D33" s="21">
        <v>6</v>
      </c>
      <c r="E33" s="21"/>
      <c r="F33" s="77"/>
      <c r="G33" s="21"/>
      <c r="H33" s="21"/>
      <c r="I33" s="21"/>
      <c r="J33" s="122"/>
      <c r="K33" s="123">
        <v>58</v>
      </c>
      <c r="L33" s="124">
        <v>63</v>
      </c>
      <c r="M33" s="124"/>
      <c r="N33" s="124"/>
      <c r="O33" s="124"/>
      <c r="P33" s="124"/>
      <c r="Q33" s="125"/>
      <c r="R33" s="126"/>
      <c r="S33" s="127"/>
    </row>
    <row r="34" spans="1:19" s="93" customFormat="1" ht="15.75" thickBot="1" x14ac:dyDescent="0.3">
      <c r="A34" s="299"/>
      <c r="B34" s="22" t="s">
        <v>20</v>
      </c>
      <c r="C34" s="21" t="s">
        <v>84</v>
      </c>
      <c r="D34" s="21">
        <v>13</v>
      </c>
      <c r="E34" s="21"/>
      <c r="F34" s="77"/>
      <c r="G34" s="21"/>
      <c r="H34" s="21"/>
      <c r="I34" s="21"/>
      <c r="J34" s="122"/>
      <c r="K34" s="123">
        <v>28</v>
      </c>
      <c r="L34" s="124">
        <v>30</v>
      </c>
      <c r="M34" s="124"/>
      <c r="N34" s="124"/>
      <c r="O34" s="124"/>
      <c r="P34" s="124"/>
      <c r="Q34" s="125"/>
      <c r="R34" s="126"/>
      <c r="S34" s="127"/>
    </row>
    <row r="35" spans="1:19" s="93" customFormat="1" ht="15.75" thickBot="1" x14ac:dyDescent="0.3">
      <c r="A35" s="299"/>
      <c r="B35" s="24" t="s">
        <v>20</v>
      </c>
      <c r="C35" s="25" t="s">
        <v>84</v>
      </c>
      <c r="D35" s="25">
        <v>14</v>
      </c>
      <c r="E35" s="25"/>
      <c r="F35" s="77"/>
      <c r="G35" s="25"/>
      <c r="H35" s="25"/>
      <c r="I35" s="25"/>
      <c r="J35" s="223"/>
      <c r="K35" s="123">
        <v>16</v>
      </c>
      <c r="L35" s="124">
        <v>21</v>
      </c>
      <c r="M35" s="124"/>
      <c r="N35" s="124"/>
      <c r="O35" s="124"/>
      <c r="P35" s="124"/>
      <c r="Q35" s="125"/>
      <c r="R35" s="126"/>
      <c r="S35" s="127"/>
    </row>
    <row r="36" spans="1:19" s="93" customFormat="1" ht="60" x14ac:dyDescent="0.25">
      <c r="A36" s="300"/>
      <c r="B36" s="224" t="s">
        <v>21</v>
      </c>
      <c r="C36" s="78" t="s">
        <v>86</v>
      </c>
      <c r="D36" s="78">
        <v>22</v>
      </c>
      <c r="E36" s="78">
        <v>26</v>
      </c>
      <c r="F36" s="78" t="s">
        <v>85</v>
      </c>
      <c r="G36" s="78"/>
      <c r="H36" s="78"/>
      <c r="I36" s="78">
        <f t="shared" ref="I36:I45" si="3">H36*4</f>
        <v>0</v>
      </c>
      <c r="J36" s="225">
        <v>1524</v>
      </c>
      <c r="K36" s="160">
        <v>1</v>
      </c>
      <c r="L36" s="124">
        <v>78</v>
      </c>
      <c r="M36" s="124"/>
      <c r="N36" s="124" t="s">
        <v>206</v>
      </c>
      <c r="O36" s="124"/>
      <c r="P36" s="124"/>
      <c r="Q36" s="124"/>
      <c r="R36" s="128"/>
      <c r="S36" s="127"/>
    </row>
    <row r="37" spans="1:19" s="93" customFormat="1" x14ac:dyDescent="0.25">
      <c r="A37" s="300"/>
      <c r="B37" s="123" t="s">
        <v>21</v>
      </c>
      <c r="C37" s="80" t="s">
        <v>86</v>
      </c>
      <c r="D37" s="80">
        <v>6</v>
      </c>
      <c r="E37" s="80"/>
      <c r="F37" s="80"/>
      <c r="G37" s="80"/>
      <c r="H37" s="80"/>
      <c r="I37" s="80"/>
      <c r="J37" s="226"/>
      <c r="K37" s="160">
        <v>13</v>
      </c>
      <c r="L37" s="124">
        <v>18</v>
      </c>
      <c r="M37" s="124"/>
      <c r="N37" s="124"/>
      <c r="O37" s="124"/>
      <c r="P37" s="124"/>
      <c r="Q37" s="124"/>
      <c r="R37" s="128"/>
      <c r="S37" s="127"/>
    </row>
    <row r="38" spans="1:19" s="93" customFormat="1" ht="15.75" thickBot="1" x14ac:dyDescent="0.3">
      <c r="A38" s="300"/>
      <c r="B38" s="229" t="s">
        <v>21</v>
      </c>
      <c r="C38" s="75" t="s">
        <v>86</v>
      </c>
      <c r="D38" s="75">
        <v>6</v>
      </c>
      <c r="E38" s="75"/>
      <c r="F38" s="75"/>
      <c r="G38" s="75"/>
      <c r="H38" s="75"/>
      <c r="I38" s="75"/>
      <c r="J38" s="230"/>
      <c r="K38" s="160">
        <v>61</v>
      </c>
      <c r="L38" s="124">
        <v>66</v>
      </c>
      <c r="M38" s="124"/>
      <c r="N38" s="124"/>
      <c r="O38" s="124"/>
      <c r="P38" s="124"/>
      <c r="Q38" s="124"/>
      <c r="R38" s="128"/>
      <c r="S38" s="127"/>
    </row>
    <row r="39" spans="1:19" s="93" customFormat="1" ht="60" x14ac:dyDescent="0.25">
      <c r="A39" s="300"/>
      <c r="B39" s="224" t="s">
        <v>22</v>
      </c>
      <c r="C39" s="78" t="s">
        <v>87</v>
      </c>
      <c r="D39" s="78">
        <v>22</v>
      </c>
      <c r="E39" s="78">
        <v>26</v>
      </c>
      <c r="F39" s="78" t="s">
        <v>85</v>
      </c>
      <c r="G39" s="78"/>
      <c r="H39" s="78"/>
      <c r="I39" s="78">
        <f t="shared" si="3"/>
        <v>0</v>
      </c>
      <c r="J39" s="225">
        <v>1524</v>
      </c>
      <c r="K39" s="160">
        <v>1</v>
      </c>
      <c r="L39" s="124">
        <v>78</v>
      </c>
      <c r="M39" s="124"/>
      <c r="N39" s="124" t="s">
        <v>206</v>
      </c>
      <c r="O39" s="124"/>
      <c r="P39" s="124"/>
      <c r="Q39" s="124"/>
      <c r="R39" s="128"/>
      <c r="S39" s="127"/>
    </row>
    <row r="40" spans="1:19" s="93" customFormat="1" x14ac:dyDescent="0.25">
      <c r="A40" s="300"/>
      <c r="B40" s="123" t="s">
        <v>22</v>
      </c>
      <c r="C40" s="80" t="s">
        <v>87</v>
      </c>
      <c r="D40" s="80">
        <v>6</v>
      </c>
      <c r="E40" s="80"/>
      <c r="F40" s="80"/>
      <c r="G40" s="80"/>
      <c r="H40" s="80"/>
      <c r="I40" s="80"/>
      <c r="J40" s="226"/>
      <c r="K40" s="160">
        <v>13</v>
      </c>
      <c r="L40" s="124">
        <v>18</v>
      </c>
      <c r="M40" s="124"/>
      <c r="N40" s="124"/>
      <c r="O40" s="124"/>
      <c r="P40" s="124"/>
      <c r="Q40" s="124"/>
      <c r="R40" s="128"/>
      <c r="S40" s="127"/>
    </row>
    <row r="41" spans="1:19" s="93" customFormat="1" ht="15.75" thickBot="1" x14ac:dyDescent="0.3">
      <c r="A41" s="300"/>
      <c r="B41" s="229" t="s">
        <v>22</v>
      </c>
      <c r="C41" s="75" t="s">
        <v>87</v>
      </c>
      <c r="D41" s="75">
        <v>6</v>
      </c>
      <c r="E41" s="75"/>
      <c r="F41" s="75"/>
      <c r="G41" s="75"/>
      <c r="H41" s="75"/>
      <c r="I41" s="75"/>
      <c r="J41" s="230"/>
      <c r="K41" s="160">
        <v>61</v>
      </c>
      <c r="L41" s="124">
        <v>66</v>
      </c>
      <c r="M41" s="124"/>
      <c r="N41" s="124"/>
      <c r="O41" s="124"/>
      <c r="P41" s="124"/>
      <c r="Q41" s="124"/>
      <c r="R41" s="128"/>
      <c r="S41" s="127"/>
    </row>
    <row r="42" spans="1:19" s="93" customFormat="1" ht="60" x14ac:dyDescent="0.25">
      <c r="A42" s="300"/>
      <c r="B42" s="224" t="s">
        <v>23</v>
      </c>
      <c r="C42" s="78" t="s">
        <v>88</v>
      </c>
      <c r="D42" s="78">
        <v>22</v>
      </c>
      <c r="E42" s="78">
        <v>26</v>
      </c>
      <c r="F42" s="78" t="s">
        <v>85</v>
      </c>
      <c r="G42" s="78"/>
      <c r="H42" s="78"/>
      <c r="I42" s="78">
        <f t="shared" si="3"/>
        <v>0</v>
      </c>
      <c r="J42" s="225">
        <v>1524</v>
      </c>
      <c r="K42" s="160">
        <v>1</v>
      </c>
      <c r="L42" s="124">
        <v>78</v>
      </c>
      <c r="M42" s="124"/>
      <c r="N42" s="124" t="s">
        <v>206</v>
      </c>
      <c r="O42" s="124"/>
      <c r="P42" s="124"/>
      <c r="Q42" s="124"/>
      <c r="R42" s="128"/>
      <c r="S42" s="127"/>
    </row>
    <row r="43" spans="1:19" s="93" customFormat="1" x14ac:dyDescent="0.25">
      <c r="A43" s="300"/>
      <c r="B43" s="123" t="s">
        <v>23</v>
      </c>
      <c r="C43" s="80" t="s">
        <v>88</v>
      </c>
      <c r="D43" s="80">
        <v>6</v>
      </c>
      <c r="E43" s="80"/>
      <c r="F43" s="80"/>
      <c r="G43" s="80"/>
      <c r="H43" s="80"/>
      <c r="I43" s="80"/>
      <c r="J43" s="226"/>
      <c r="K43" s="160">
        <v>13</v>
      </c>
      <c r="L43" s="124">
        <v>18</v>
      </c>
      <c r="M43" s="124"/>
      <c r="N43" s="124"/>
      <c r="O43" s="124"/>
      <c r="P43" s="124"/>
      <c r="Q43" s="124"/>
      <c r="R43" s="128"/>
      <c r="S43" s="127"/>
    </row>
    <row r="44" spans="1:19" s="93" customFormat="1" ht="15.75" thickBot="1" x14ac:dyDescent="0.3">
      <c r="A44" s="300"/>
      <c r="B44" s="229" t="s">
        <v>23</v>
      </c>
      <c r="C44" s="75" t="s">
        <v>88</v>
      </c>
      <c r="D44" s="75">
        <v>6</v>
      </c>
      <c r="E44" s="75"/>
      <c r="F44" s="75"/>
      <c r="G44" s="75"/>
      <c r="H44" s="75"/>
      <c r="I44" s="75"/>
      <c r="J44" s="230"/>
      <c r="K44" s="160">
        <v>61</v>
      </c>
      <c r="L44" s="124">
        <v>66</v>
      </c>
      <c r="M44" s="124"/>
      <c r="N44" s="124"/>
      <c r="O44" s="124"/>
      <c r="P44" s="124"/>
      <c r="Q44" s="124"/>
      <c r="R44" s="128"/>
      <c r="S44" s="127"/>
    </row>
    <row r="45" spans="1:19" s="93" customFormat="1" ht="60" x14ac:dyDescent="0.25">
      <c r="A45" s="300"/>
      <c r="B45" s="224" t="s">
        <v>24</v>
      </c>
      <c r="C45" s="78" t="s">
        <v>89</v>
      </c>
      <c r="D45" s="78">
        <v>22</v>
      </c>
      <c r="E45" s="78">
        <v>25</v>
      </c>
      <c r="F45" s="78" t="s">
        <v>85</v>
      </c>
      <c r="G45" s="78"/>
      <c r="H45" s="78"/>
      <c r="I45" s="78">
        <f t="shared" si="3"/>
        <v>0</v>
      </c>
      <c r="J45" s="225">
        <v>1410</v>
      </c>
      <c r="K45" s="160">
        <v>1</v>
      </c>
      <c r="L45" s="124">
        <v>75</v>
      </c>
      <c r="M45" s="124"/>
      <c r="N45" s="124" t="s">
        <v>207</v>
      </c>
      <c r="O45" s="124"/>
      <c r="P45" s="124"/>
      <c r="Q45" s="124"/>
      <c r="R45" s="128"/>
      <c r="S45" s="127"/>
    </row>
    <row r="46" spans="1:19" s="93" customFormat="1" x14ac:dyDescent="0.25">
      <c r="A46" s="300"/>
      <c r="B46" s="123" t="s">
        <v>24</v>
      </c>
      <c r="C46" s="80" t="s">
        <v>89</v>
      </c>
      <c r="D46" s="80">
        <v>6</v>
      </c>
      <c r="E46" s="80"/>
      <c r="F46" s="80"/>
      <c r="G46" s="80"/>
      <c r="H46" s="80"/>
      <c r="I46" s="80"/>
      <c r="J46" s="226"/>
      <c r="K46" s="160">
        <v>13</v>
      </c>
      <c r="L46" s="124">
        <v>18</v>
      </c>
      <c r="M46" s="124"/>
      <c r="N46" s="124"/>
      <c r="O46" s="124"/>
      <c r="P46" s="124"/>
      <c r="Q46" s="124"/>
      <c r="R46" s="128"/>
      <c r="S46" s="127"/>
    </row>
    <row r="47" spans="1:19" s="93" customFormat="1" x14ac:dyDescent="0.25">
      <c r="A47" s="300"/>
      <c r="B47" s="123" t="s">
        <v>24</v>
      </c>
      <c r="C47" s="80" t="s">
        <v>89</v>
      </c>
      <c r="D47" s="80">
        <v>6</v>
      </c>
      <c r="E47" s="80"/>
      <c r="F47" s="80"/>
      <c r="G47" s="80"/>
      <c r="H47" s="80"/>
      <c r="I47" s="80"/>
      <c r="J47" s="226"/>
      <c r="K47" s="160">
        <v>58</v>
      </c>
      <c r="L47" s="124">
        <v>63</v>
      </c>
      <c r="M47" s="124"/>
      <c r="N47" s="124"/>
      <c r="O47" s="124"/>
      <c r="P47" s="124"/>
      <c r="Q47" s="124"/>
      <c r="R47" s="128"/>
      <c r="S47" s="127"/>
    </row>
    <row r="48" spans="1:19" s="93" customFormat="1" ht="15.75" thickBot="1" x14ac:dyDescent="0.3">
      <c r="A48" s="300"/>
      <c r="B48" s="227" t="s">
        <v>24</v>
      </c>
      <c r="C48" s="79" t="s">
        <v>89</v>
      </c>
      <c r="D48" s="79">
        <v>6</v>
      </c>
      <c r="E48" s="79"/>
      <c r="F48" s="79"/>
      <c r="G48" s="79"/>
      <c r="H48" s="79"/>
      <c r="I48" s="79"/>
      <c r="J48" s="228"/>
      <c r="K48" s="160">
        <v>73</v>
      </c>
      <c r="L48" s="124">
        <v>75</v>
      </c>
      <c r="M48" s="124"/>
      <c r="N48" s="124"/>
      <c r="O48" s="124"/>
      <c r="P48" s="124"/>
      <c r="Q48" s="124"/>
      <c r="R48" s="128"/>
      <c r="S48" s="127"/>
    </row>
    <row r="49" spans="1:23" s="93" customFormat="1" ht="15.75" thickBot="1" x14ac:dyDescent="0.3">
      <c r="A49" s="250"/>
      <c r="B49" s="129" t="s">
        <v>208</v>
      </c>
      <c r="C49" s="77"/>
      <c r="D49" s="77"/>
      <c r="E49" s="77"/>
      <c r="F49" s="77"/>
      <c r="G49" s="77"/>
      <c r="H49" s="77"/>
      <c r="I49" s="77"/>
      <c r="J49" s="130">
        <f>SUM(J31,J36,J39,J42,J45)</f>
        <v>7362</v>
      </c>
      <c r="K49" s="123">
        <f>SUM(J31:J45)</f>
        <v>7362</v>
      </c>
      <c r="L49" s="124"/>
      <c r="M49" s="124"/>
      <c r="N49" s="124"/>
      <c r="O49" s="124"/>
      <c r="P49" s="124"/>
      <c r="Q49" s="124"/>
      <c r="R49" s="128"/>
      <c r="S49" s="127"/>
    </row>
    <row r="50" spans="1:23" s="93" customFormat="1" x14ac:dyDescent="0.25">
      <c r="A50" s="82" t="s">
        <v>209</v>
      </c>
      <c r="B50" s="26" t="s">
        <v>90</v>
      </c>
      <c r="C50" s="78" t="s">
        <v>91</v>
      </c>
      <c r="D50" s="11">
        <v>8</v>
      </c>
      <c r="E50" s="11">
        <v>25</v>
      </c>
      <c r="F50" s="10">
        <f>D50*E50*3</f>
        <v>600</v>
      </c>
      <c r="G50" s="10"/>
      <c r="H50" s="11"/>
      <c r="I50" s="10">
        <f t="shared" ref="I50:I54" si="4">H50*4</f>
        <v>0</v>
      </c>
      <c r="J50" s="94">
        <f t="shared" ref="J50:J54" si="5">F50+I50</f>
        <v>600</v>
      </c>
      <c r="K50" s="131">
        <v>1</v>
      </c>
      <c r="L50" s="132">
        <v>75</v>
      </c>
      <c r="M50" s="124"/>
      <c r="N50" s="124"/>
      <c r="O50" s="124"/>
      <c r="P50" s="124"/>
      <c r="Q50" s="124"/>
      <c r="R50" s="128"/>
      <c r="S50" s="127"/>
    </row>
    <row r="51" spans="1:23" s="93" customFormat="1" x14ac:dyDescent="0.25">
      <c r="A51" s="82"/>
      <c r="B51" s="27" t="s">
        <v>92</v>
      </c>
      <c r="C51" s="80" t="s">
        <v>93</v>
      </c>
      <c r="D51" s="12">
        <v>8</v>
      </c>
      <c r="E51" s="12">
        <v>26</v>
      </c>
      <c r="F51" s="14">
        <f t="shared" ref="F51:F54" si="6">D51*E51*3</f>
        <v>624</v>
      </c>
      <c r="G51" s="14"/>
      <c r="H51" s="12"/>
      <c r="I51" s="14">
        <f t="shared" si="4"/>
        <v>0</v>
      </c>
      <c r="J51" s="99">
        <f t="shared" si="5"/>
        <v>624</v>
      </c>
      <c r="K51" s="131">
        <v>1</v>
      </c>
      <c r="L51" s="132">
        <v>78</v>
      </c>
      <c r="M51" s="124"/>
      <c r="N51" s="124"/>
      <c r="O51" s="124"/>
      <c r="P51" s="124"/>
      <c r="Q51" s="124"/>
      <c r="R51" s="128"/>
      <c r="S51" s="127"/>
    </row>
    <row r="52" spans="1:23" s="93" customFormat="1" x14ac:dyDescent="0.25">
      <c r="A52" s="82"/>
      <c r="B52" s="27" t="s">
        <v>94</v>
      </c>
      <c r="C52" s="80" t="s">
        <v>95</v>
      </c>
      <c r="D52" s="12">
        <v>8</v>
      </c>
      <c r="E52" s="12">
        <v>26</v>
      </c>
      <c r="F52" s="14">
        <f t="shared" si="6"/>
        <v>624</v>
      </c>
      <c r="G52" s="14"/>
      <c r="H52" s="12"/>
      <c r="I52" s="14">
        <f t="shared" si="4"/>
        <v>0</v>
      </c>
      <c r="J52" s="99">
        <f t="shared" si="5"/>
        <v>624</v>
      </c>
      <c r="K52" s="131">
        <v>1</v>
      </c>
      <c r="L52" s="132">
        <v>78</v>
      </c>
      <c r="M52" s="124"/>
      <c r="N52" s="124"/>
      <c r="O52" s="124"/>
      <c r="P52" s="124"/>
      <c r="Q52" s="124"/>
      <c r="R52" s="128"/>
      <c r="S52" s="127"/>
    </row>
    <row r="53" spans="1:23" s="93" customFormat="1" x14ac:dyDescent="0.25">
      <c r="A53" s="82"/>
      <c r="B53" s="27" t="s">
        <v>13</v>
      </c>
      <c r="C53" s="80" t="s">
        <v>96</v>
      </c>
      <c r="D53" s="12">
        <v>8</v>
      </c>
      <c r="E53" s="12">
        <v>26</v>
      </c>
      <c r="F53" s="14">
        <f t="shared" si="6"/>
        <v>624</v>
      </c>
      <c r="G53" s="14"/>
      <c r="H53" s="12"/>
      <c r="I53" s="14">
        <f t="shared" si="4"/>
        <v>0</v>
      </c>
      <c r="J53" s="99">
        <f t="shared" si="5"/>
        <v>624</v>
      </c>
      <c r="K53" s="131">
        <v>1</v>
      </c>
      <c r="L53" s="132">
        <v>78</v>
      </c>
      <c r="M53" s="124"/>
      <c r="N53" s="124"/>
      <c r="O53" s="124"/>
      <c r="P53" s="124"/>
      <c r="Q53" s="124"/>
      <c r="R53" s="128"/>
      <c r="S53" s="127"/>
    </row>
    <row r="54" spans="1:23" s="93" customFormat="1" x14ac:dyDescent="0.25">
      <c r="A54" s="82"/>
      <c r="B54" s="27" t="s">
        <v>14</v>
      </c>
      <c r="C54" s="80" t="s">
        <v>97</v>
      </c>
      <c r="D54" s="12">
        <v>8</v>
      </c>
      <c r="E54" s="12">
        <v>25</v>
      </c>
      <c r="F54" s="14">
        <f t="shared" si="6"/>
        <v>600</v>
      </c>
      <c r="G54" s="14"/>
      <c r="H54" s="12"/>
      <c r="I54" s="14">
        <f t="shared" si="4"/>
        <v>0</v>
      </c>
      <c r="J54" s="99">
        <f t="shared" si="5"/>
        <v>600</v>
      </c>
      <c r="K54" s="131">
        <v>1</v>
      </c>
      <c r="L54" s="132">
        <v>78</v>
      </c>
      <c r="M54" s="124"/>
      <c r="N54" s="124"/>
      <c r="O54" s="124"/>
      <c r="P54" s="124"/>
      <c r="Q54" s="124"/>
      <c r="R54" s="128"/>
      <c r="S54" s="127"/>
    </row>
    <row r="55" spans="1:23" s="93" customFormat="1" ht="15.75" thickBot="1" x14ac:dyDescent="0.3">
      <c r="A55" s="82"/>
      <c r="B55" s="39" t="s">
        <v>208</v>
      </c>
      <c r="C55" s="133"/>
      <c r="D55" s="40"/>
      <c r="E55" s="40"/>
      <c r="F55" s="36"/>
      <c r="G55" s="36"/>
      <c r="H55" s="40"/>
      <c r="I55" s="36"/>
      <c r="J55" s="134">
        <f>SUM(J50:J54)</f>
        <v>3072</v>
      </c>
      <c r="K55" s="135">
        <v>1</v>
      </c>
      <c r="L55" s="136">
        <v>75</v>
      </c>
      <c r="M55" s="137"/>
      <c r="N55" s="137"/>
      <c r="O55" s="137"/>
      <c r="P55" s="137"/>
      <c r="Q55" s="137"/>
      <c r="R55" s="138"/>
      <c r="S55" s="139"/>
    </row>
    <row r="56" spans="1:23" s="93" customFormat="1" x14ac:dyDescent="0.25">
      <c r="A56" s="140" t="s">
        <v>210</v>
      </c>
      <c r="B56" s="301" t="s">
        <v>9</v>
      </c>
      <c r="C56" s="303" t="s">
        <v>98</v>
      </c>
      <c r="D56" s="70">
        <v>21</v>
      </c>
      <c r="E56" s="70">
        <v>22</v>
      </c>
      <c r="F56" s="71">
        <f>D56*E56*3</f>
        <v>1386</v>
      </c>
      <c r="G56" s="71" t="s">
        <v>211</v>
      </c>
      <c r="H56" s="70"/>
      <c r="I56" s="71">
        <f t="shared" ref="I56:I75" si="7">H56*4</f>
        <v>0</v>
      </c>
      <c r="J56" s="233">
        <f t="shared" ref="J56:J71" si="8">F56+I56</f>
        <v>1386</v>
      </c>
      <c r="K56" s="234">
        <v>1</v>
      </c>
      <c r="L56" s="235">
        <v>66</v>
      </c>
      <c r="M56" s="289" t="s">
        <v>212</v>
      </c>
      <c r="N56" s="289"/>
      <c r="O56" s="289"/>
      <c r="P56" s="289"/>
      <c r="Q56" s="289"/>
      <c r="R56" s="290"/>
      <c r="S56" s="291"/>
      <c r="T56" s="141"/>
      <c r="U56" s="141"/>
      <c r="V56" s="141"/>
      <c r="W56" s="141"/>
    </row>
    <row r="57" spans="1:23" s="93" customFormat="1" x14ac:dyDescent="0.25">
      <c r="A57" s="142"/>
      <c r="B57" s="302"/>
      <c r="C57" s="304"/>
      <c r="D57" s="73">
        <v>19</v>
      </c>
      <c r="E57" s="73">
        <v>24</v>
      </c>
      <c r="F57" s="72">
        <f t="shared" ref="F57:F75" si="9">D57*E57*3</f>
        <v>1368</v>
      </c>
      <c r="G57" s="72" t="s">
        <v>213</v>
      </c>
      <c r="H57" s="73"/>
      <c r="I57" s="72">
        <f t="shared" si="7"/>
        <v>0</v>
      </c>
      <c r="J57" s="236">
        <f t="shared" si="8"/>
        <v>1368</v>
      </c>
      <c r="K57" s="237">
        <v>67</v>
      </c>
      <c r="L57" s="238">
        <v>138</v>
      </c>
      <c r="M57" s="292"/>
      <c r="N57" s="292"/>
      <c r="O57" s="292"/>
      <c r="P57" s="292"/>
      <c r="Q57" s="292"/>
      <c r="R57" s="293"/>
      <c r="S57" s="294"/>
      <c r="T57" s="141"/>
      <c r="U57" s="141"/>
      <c r="V57" s="141"/>
      <c r="W57" s="141"/>
    </row>
    <row r="58" spans="1:23" s="93" customFormat="1" x14ac:dyDescent="0.25">
      <c r="A58" s="142"/>
      <c r="B58" s="282" t="s">
        <v>99</v>
      </c>
      <c r="C58" s="277" t="s">
        <v>100</v>
      </c>
      <c r="D58" s="12">
        <v>22</v>
      </c>
      <c r="E58" s="12">
        <v>24</v>
      </c>
      <c r="F58" s="14">
        <f t="shared" si="9"/>
        <v>1584</v>
      </c>
      <c r="G58" s="14" t="s">
        <v>214</v>
      </c>
      <c r="H58" s="12"/>
      <c r="I58" s="14">
        <f t="shared" si="7"/>
        <v>0</v>
      </c>
      <c r="J58" s="143">
        <f t="shared" si="8"/>
        <v>1584</v>
      </c>
      <c r="K58" s="285">
        <v>1</v>
      </c>
      <c r="L58" s="295">
        <v>138</v>
      </c>
      <c r="M58" s="101"/>
      <c r="N58" s="101"/>
      <c r="O58" s="101"/>
      <c r="P58" s="101"/>
      <c r="Q58" s="101"/>
      <c r="R58" s="102"/>
      <c r="S58" s="127"/>
    </row>
    <row r="59" spans="1:23" s="93" customFormat="1" x14ac:dyDescent="0.25">
      <c r="A59" s="142"/>
      <c r="B59" s="283"/>
      <c r="C59" s="284"/>
      <c r="D59" s="12">
        <v>21</v>
      </c>
      <c r="E59" s="12">
        <v>22</v>
      </c>
      <c r="F59" s="14">
        <f t="shared" si="9"/>
        <v>1386</v>
      </c>
      <c r="G59" s="17" t="s">
        <v>215</v>
      </c>
      <c r="H59" s="12"/>
      <c r="I59" s="14">
        <f t="shared" si="7"/>
        <v>0</v>
      </c>
      <c r="J59" s="143">
        <f t="shared" si="8"/>
        <v>1386</v>
      </c>
      <c r="K59" s="285"/>
      <c r="L59" s="295"/>
      <c r="M59" s="101"/>
      <c r="N59" s="101"/>
      <c r="O59" s="101"/>
      <c r="P59" s="101"/>
      <c r="Q59" s="101"/>
      <c r="R59" s="102"/>
      <c r="S59" s="127"/>
    </row>
    <row r="60" spans="1:23" s="93" customFormat="1" x14ac:dyDescent="0.25">
      <c r="A60" s="142"/>
      <c r="B60" s="305" t="s">
        <v>101</v>
      </c>
      <c r="C60" s="307" t="s">
        <v>102</v>
      </c>
      <c r="D60" s="29">
        <v>24</v>
      </c>
      <c r="E60" s="29">
        <v>23</v>
      </c>
      <c r="F60" s="28">
        <f t="shared" si="9"/>
        <v>1656</v>
      </c>
      <c r="G60" s="28" t="s">
        <v>216</v>
      </c>
      <c r="H60" s="29"/>
      <c r="I60" s="28">
        <f t="shared" si="7"/>
        <v>0</v>
      </c>
      <c r="J60" s="144">
        <f t="shared" si="8"/>
        <v>1656</v>
      </c>
      <c r="K60" s="285">
        <v>1</v>
      </c>
      <c r="L60" s="288">
        <v>144</v>
      </c>
      <c r="M60" s="145" t="s">
        <v>217</v>
      </c>
      <c r="N60" s="145"/>
      <c r="O60" s="145"/>
      <c r="P60" s="145"/>
      <c r="Q60" s="101"/>
      <c r="R60" s="102"/>
      <c r="S60" s="127"/>
    </row>
    <row r="61" spans="1:23" s="93" customFormat="1" x14ac:dyDescent="0.25">
      <c r="A61" s="142"/>
      <c r="B61" s="306"/>
      <c r="C61" s="308"/>
      <c r="D61" s="29">
        <v>24</v>
      </c>
      <c r="E61" s="29">
        <v>25</v>
      </c>
      <c r="F61" s="28">
        <f t="shared" si="9"/>
        <v>1800</v>
      </c>
      <c r="G61" s="28" t="s">
        <v>218</v>
      </c>
      <c r="H61" s="29"/>
      <c r="I61" s="28">
        <f t="shared" si="7"/>
        <v>0</v>
      </c>
      <c r="J61" s="144">
        <f t="shared" si="8"/>
        <v>1800</v>
      </c>
      <c r="K61" s="285"/>
      <c r="L61" s="288"/>
      <c r="M61" s="101"/>
      <c r="N61" s="101"/>
      <c r="O61" s="101"/>
      <c r="P61" s="101"/>
      <c r="Q61" s="101"/>
      <c r="R61" s="102"/>
      <c r="S61" s="127"/>
    </row>
    <row r="62" spans="1:23" s="93" customFormat="1" x14ac:dyDescent="0.25">
      <c r="A62" s="142"/>
      <c r="B62" s="282" t="s">
        <v>103</v>
      </c>
      <c r="C62" s="277" t="s">
        <v>104</v>
      </c>
      <c r="D62" s="12">
        <v>25</v>
      </c>
      <c r="E62" s="12">
        <v>25</v>
      </c>
      <c r="F62" s="14">
        <f>D62*E62*3</f>
        <v>1875</v>
      </c>
      <c r="G62" s="14" t="s">
        <v>219</v>
      </c>
      <c r="H62" s="12"/>
      <c r="I62" s="14">
        <f t="shared" si="7"/>
        <v>0</v>
      </c>
      <c r="J62" s="143">
        <f t="shared" si="8"/>
        <v>1875</v>
      </c>
      <c r="K62" s="285">
        <v>1</v>
      </c>
      <c r="L62" s="286">
        <v>144</v>
      </c>
      <c r="M62" s="101"/>
      <c r="N62" s="101"/>
      <c r="O62" s="101"/>
      <c r="P62" s="101"/>
      <c r="Q62" s="101"/>
      <c r="R62" s="102"/>
      <c r="S62" s="127"/>
    </row>
    <row r="63" spans="1:23" s="93" customFormat="1" x14ac:dyDescent="0.25">
      <c r="A63" s="142"/>
      <c r="B63" s="283"/>
      <c r="C63" s="284"/>
      <c r="D63" s="12">
        <v>24</v>
      </c>
      <c r="E63" s="12">
        <v>23</v>
      </c>
      <c r="F63" s="14">
        <f t="shared" si="9"/>
        <v>1656</v>
      </c>
      <c r="G63" s="14" t="s">
        <v>220</v>
      </c>
      <c r="H63" s="12"/>
      <c r="I63" s="14">
        <f t="shared" si="7"/>
        <v>0</v>
      </c>
      <c r="J63" s="143">
        <f t="shared" si="8"/>
        <v>1656</v>
      </c>
      <c r="K63" s="285"/>
      <c r="L63" s="286"/>
      <c r="M63" s="101"/>
      <c r="N63" s="101"/>
      <c r="O63" s="101"/>
      <c r="P63" s="101"/>
      <c r="Q63" s="101"/>
      <c r="R63" s="102"/>
      <c r="S63" s="127"/>
    </row>
    <row r="64" spans="1:23" s="93" customFormat="1" x14ac:dyDescent="0.25">
      <c r="A64" s="142"/>
      <c r="B64" s="282" t="s">
        <v>10</v>
      </c>
      <c r="C64" s="287" t="s">
        <v>105</v>
      </c>
      <c r="D64" s="12">
        <v>24</v>
      </c>
      <c r="E64" s="12">
        <v>23</v>
      </c>
      <c r="F64" s="14">
        <f t="shared" si="9"/>
        <v>1656</v>
      </c>
      <c r="G64" s="14" t="s">
        <v>216</v>
      </c>
      <c r="H64" s="12"/>
      <c r="I64" s="14">
        <f t="shared" si="7"/>
        <v>0</v>
      </c>
      <c r="J64" s="143">
        <f t="shared" si="8"/>
        <v>1656</v>
      </c>
      <c r="K64" s="285">
        <v>1</v>
      </c>
      <c r="L64" s="286">
        <v>144</v>
      </c>
      <c r="M64" s="145" t="s">
        <v>221</v>
      </c>
      <c r="N64" s="145"/>
      <c r="O64" s="145"/>
      <c r="P64" s="145"/>
      <c r="Q64" s="101"/>
      <c r="R64" s="102"/>
      <c r="S64" s="127"/>
    </row>
    <row r="65" spans="1:19" s="93" customFormat="1" x14ac:dyDescent="0.25">
      <c r="A65" s="142"/>
      <c r="B65" s="283"/>
      <c r="C65" s="287"/>
      <c r="D65" s="12">
        <v>25</v>
      </c>
      <c r="E65" s="12">
        <v>25</v>
      </c>
      <c r="F65" s="14">
        <f t="shared" si="9"/>
        <v>1875</v>
      </c>
      <c r="G65" s="14" t="s">
        <v>218</v>
      </c>
      <c r="H65" s="12"/>
      <c r="I65" s="14">
        <f t="shared" si="7"/>
        <v>0</v>
      </c>
      <c r="J65" s="143">
        <f t="shared" si="8"/>
        <v>1875</v>
      </c>
      <c r="K65" s="285"/>
      <c r="L65" s="286"/>
      <c r="M65" s="101"/>
      <c r="N65" s="101"/>
      <c r="O65" s="101"/>
      <c r="P65" s="101"/>
      <c r="Q65" s="101"/>
      <c r="R65" s="102"/>
      <c r="S65" s="127"/>
    </row>
    <row r="66" spans="1:19" s="93" customFormat="1" x14ac:dyDescent="0.25">
      <c r="A66" s="142"/>
      <c r="B66" s="282" t="s">
        <v>106</v>
      </c>
      <c r="C66" s="277" t="s">
        <v>107</v>
      </c>
      <c r="D66" s="12">
        <v>24</v>
      </c>
      <c r="E66" s="12">
        <v>25</v>
      </c>
      <c r="F66" s="14">
        <f t="shared" si="9"/>
        <v>1800</v>
      </c>
      <c r="G66" s="14" t="s">
        <v>219</v>
      </c>
      <c r="H66" s="12"/>
      <c r="I66" s="14">
        <f t="shared" si="7"/>
        <v>0</v>
      </c>
      <c r="J66" s="143">
        <f t="shared" si="8"/>
        <v>1800</v>
      </c>
      <c r="K66" s="285">
        <v>1</v>
      </c>
      <c r="L66" s="286">
        <v>144</v>
      </c>
      <c r="M66" s="101"/>
      <c r="N66" s="101"/>
      <c r="O66" s="101"/>
      <c r="P66" s="101"/>
      <c r="Q66" s="101"/>
      <c r="R66" s="102"/>
      <c r="S66" s="127"/>
    </row>
    <row r="67" spans="1:19" s="93" customFormat="1" x14ac:dyDescent="0.25">
      <c r="A67" s="142"/>
      <c r="B67" s="283"/>
      <c r="C67" s="284"/>
      <c r="D67" s="12">
        <v>24</v>
      </c>
      <c r="E67" s="12">
        <v>23</v>
      </c>
      <c r="F67" s="14">
        <f t="shared" si="9"/>
        <v>1656</v>
      </c>
      <c r="G67" s="14" t="s">
        <v>220</v>
      </c>
      <c r="H67" s="12"/>
      <c r="I67" s="14">
        <f t="shared" si="7"/>
        <v>0</v>
      </c>
      <c r="J67" s="143">
        <f t="shared" si="8"/>
        <v>1656</v>
      </c>
      <c r="K67" s="285"/>
      <c r="L67" s="286"/>
      <c r="M67" s="146" t="s">
        <v>222</v>
      </c>
      <c r="N67" s="145"/>
      <c r="O67" s="145"/>
      <c r="P67" s="145"/>
      <c r="Q67" s="101"/>
      <c r="R67" s="102"/>
      <c r="S67" s="127"/>
    </row>
    <row r="68" spans="1:19" s="93" customFormat="1" x14ac:dyDescent="0.25">
      <c r="A68" s="142"/>
      <c r="B68" s="282" t="s">
        <v>18</v>
      </c>
      <c r="C68" s="277" t="s">
        <v>108</v>
      </c>
      <c r="D68" s="12">
        <v>21</v>
      </c>
      <c r="E68" s="12">
        <v>23</v>
      </c>
      <c r="F68" s="14">
        <f t="shared" si="9"/>
        <v>1449</v>
      </c>
      <c r="G68" s="14" t="s">
        <v>216</v>
      </c>
      <c r="H68" s="12"/>
      <c r="I68" s="14">
        <f t="shared" si="7"/>
        <v>0</v>
      </c>
      <c r="J68" s="143">
        <f t="shared" si="8"/>
        <v>1449</v>
      </c>
      <c r="K68" s="285">
        <v>1</v>
      </c>
      <c r="L68" s="286">
        <v>144</v>
      </c>
      <c r="M68" s="101"/>
      <c r="N68" s="101"/>
      <c r="O68" s="101"/>
      <c r="P68" s="101"/>
      <c r="Q68" s="101"/>
      <c r="R68" s="102"/>
      <c r="S68" s="127"/>
    </row>
    <row r="69" spans="1:19" s="93" customFormat="1" x14ac:dyDescent="0.25">
      <c r="A69" s="142"/>
      <c r="B69" s="283"/>
      <c r="C69" s="284"/>
      <c r="D69" s="12">
        <v>22</v>
      </c>
      <c r="E69" s="12">
        <v>25</v>
      </c>
      <c r="F69" s="14">
        <f t="shared" si="9"/>
        <v>1650</v>
      </c>
      <c r="G69" s="14" t="s">
        <v>218</v>
      </c>
      <c r="H69" s="12"/>
      <c r="I69" s="14">
        <f t="shared" si="7"/>
        <v>0</v>
      </c>
      <c r="J69" s="143">
        <f t="shared" si="8"/>
        <v>1650</v>
      </c>
      <c r="K69" s="285"/>
      <c r="L69" s="286"/>
      <c r="M69" s="101"/>
      <c r="N69" s="101"/>
      <c r="O69" s="101"/>
      <c r="P69" s="101"/>
      <c r="Q69" s="101"/>
      <c r="R69" s="102"/>
      <c r="S69" s="127"/>
    </row>
    <row r="70" spans="1:19" x14ac:dyDescent="0.25">
      <c r="A70" s="142"/>
      <c r="B70" s="282" t="s">
        <v>11</v>
      </c>
      <c r="C70" s="287" t="s">
        <v>109</v>
      </c>
      <c r="D70" s="12">
        <v>19</v>
      </c>
      <c r="E70" s="12">
        <v>25</v>
      </c>
      <c r="F70" s="14">
        <f t="shared" si="9"/>
        <v>1425</v>
      </c>
      <c r="G70" s="14" t="s">
        <v>219</v>
      </c>
      <c r="H70" s="12"/>
      <c r="I70" s="14">
        <f t="shared" si="7"/>
        <v>0</v>
      </c>
      <c r="J70" s="143">
        <f t="shared" si="8"/>
        <v>1425</v>
      </c>
      <c r="K70" s="285">
        <v>1</v>
      </c>
      <c r="L70" s="286">
        <v>144</v>
      </c>
      <c r="M70" s="101"/>
      <c r="N70" s="101"/>
      <c r="O70" s="101"/>
      <c r="P70" s="101"/>
      <c r="Q70" s="101"/>
      <c r="R70" s="102"/>
      <c r="S70" s="103"/>
    </row>
    <row r="71" spans="1:19" x14ac:dyDescent="0.25">
      <c r="A71" s="142"/>
      <c r="B71" s="283"/>
      <c r="C71" s="287"/>
      <c r="D71" s="12">
        <v>21</v>
      </c>
      <c r="E71" s="12">
        <v>23</v>
      </c>
      <c r="F71" s="14">
        <f t="shared" si="9"/>
        <v>1449</v>
      </c>
      <c r="G71" s="14" t="s">
        <v>220</v>
      </c>
      <c r="H71" s="12"/>
      <c r="I71" s="14">
        <f t="shared" si="7"/>
        <v>0</v>
      </c>
      <c r="J71" s="143">
        <f t="shared" si="8"/>
        <v>1449</v>
      </c>
      <c r="K71" s="285"/>
      <c r="L71" s="286"/>
      <c r="M71" s="101"/>
      <c r="N71" s="101"/>
      <c r="O71" s="101"/>
      <c r="P71" s="101"/>
      <c r="Q71" s="101"/>
      <c r="R71" s="102"/>
      <c r="S71" s="103"/>
    </row>
    <row r="72" spans="1:19" ht="15.75" thickBot="1" x14ac:dyDescent="0.3">
      <c r="A72" s="147"/>
      <c r="B72" s="39" t="s">
        <v>208</v>
      </c>
      <c r="C72" s="148"/>
      <c r="D72" s="40"/>
      <c r="E72" s="40"/>
      <c r="F72" s="36">
        <f t="shared" si="9"/>
        <v>0</v>
      </c>
      <c r="G72" s="36"/>
      <c r="H72" s="40"/>
      <c r="I72" s="36">
        <f t="shared" si="7"/>
        <v>0</v>
      </c>
      <c r="J72" s="149">
        <f>SUM(J56:J57,J58:J59,J60:J61,J62:J63,J64:J65,J66:J67,J68:J69,J70:J71)</f>
        <v>25671</v>
      </c>
      <c r="K72" s="100"/>
      <c r="L72" s="101"/>
      <c r="M72" s="145">
        <v>-15</v>
      </c>
      <c r="N72" s="146" t="s">
        <v>223</v>
      </c>
      <c r="O72" s="145"/>
      <c r="P72" s="145"/>
      <c r="Q72" s="145"/>
      <c r="R72" s="150"/>
      <c r="S72" s="151"/>
    </row>
    <row r="73" spans="1:19" x14ac:dyDescent="0.25">
      <c r="A73" s="263" t="s">
        <v>224</v>
      </c>
      <c r="B73" s="30" t="s">
        <v>8</v>
      </c>
      <c r="C73" s="78" t="s">
        <v>110</v>
      </c>
      <c r="D73" s="11">
        <v>22</v>
      </c>
      <c r="E73" s="31">
        <v>36</v>
      </c>
      <c r="F73" s="10">
        <f t="shared" si="9"/>
        <v>2376</v>
      </c>
      <c r="G73" s="10"/>
      <c r="H73" s="11">
        <v>0</v>
      </c>
      <c r="I73" s="10">
        <f t="shared" si="7"/>
        <v>0</v>
      </c>
      <c r="J73" s="94">
        <f t="shared" ref="J73:J75" si="10">F73+I73</f>
        <v>2376</v>
      </c>
      <c r="K73" s="100">
        <v>1</v>
      </c>
      <c r="L73" s="101">
        <v>108</v>
      </c>
      <c r="M73" s="101"/>
      <c r="N73" s="101"/>
      <c r="O73" s="101"/>
      <c r="P73" s="101"/>
      <c r="Q73" s="101"/>
      <c r="R73" s="102"/>
      <c r="S73" s="103"/>
    </row>
    <row r="74" spans="1:19" x14ac:dyDescent="0.25">
      <c r="A74" s="264"/>
      <c r="B74" s="16" t="s">
        <v>15</v>
      </c>
      <c r="C74" s="32" t="s">
        <v>111</v>
      </c>
      <c r="D74" s="12">
        <v>22</v>
      </c>
      <c r="E74" s="12">
        <v>36</v>
      </c>
      <c r="F74" s="14">
        <f t="shared" si="9"/>
        <v>2376</v>
      </c>
      <c r="G74" s="14"/>
      <c r="H74" s="12"/>
      <c r="I74" s="14">
        <f t="shared" si="7"/>
        <v>0</v>
      </c>
      <c r="J74" s="99">
        <f t="shared" si="10"/>
        <v>2376</v>
      </c>
      <c r="K74" s="100">
        <v>1</v>
      </c>
      <c r="L74" s="101">
        <v>108</v>
      </c>
      <c r="M74" s="101"/>
      <c r="N74" s="101"/>
      <c r="O74" s="101"/>
      <c r="P74" s="101"/>
      <c r="Q74" s="101"/>
      <c r="R74" s="102"/>
      <c r="S74" s="103"/>
    </row>
    <row r="75" spans="1:19" x14ac:dyDescent="0.25">
      <c r="A75" s="264"/>
      <c r="B75" s="16" t="s">
        <v>16</v>
      </c>
      <c r="C75" s="76" t="s">
        <v>112</v>
      </c>
      <c r="D75" s="12">
        <v>22</v>
      </c>
      <c r="E75" s="12">
        <v>18</v>
      </c>
      <c r="F75" s="14">
        <f t="shared" si="9"/>
        <v>1188</v>
      </c>
      <c r="G75" s="14"/>
      <c r="H75" s="12"/>
      <c r="I75" s="14">
        <f t="shared" si="7"/>
        <v>0</v>
      </c>
      <c r="J75" s="99">
        <f t="shared" si="10"/>
        <v>1188</v>
      </c>
      <c r="K75" s="100">
        <v>1</v>
      </c>
      <c r="L75" s="101">
        <v>54</v>
      </c>
      <c r="M75" s="101"/>
      <c r="N75" s="101"/>
      <c r="O75" s="101"/>
      <c r="P75" s="101"/>
      <c r="Q75" s="101"/>
      <c r="R75" s="102"/>
      <c r="S75" s="103"/>
    </row>
    <row r="76" spans="1:19" ht="15.75" thickBot="1" x14ac:dyDescent="0.3">
      <c r="A76" s="264"/>
      <c r="B76" s="109" t="s">
        <v>208</v>
      </c>
      <c r="C76" s="77"/>
      <c r="D76" s="51"/>
      <c r="E76" s="51"/>
      <c r="F76" s="50"/>
      <c r="G76" s="50"/>
      <c r="H76" s="51"/>
      <c r="I76" s="50"/>
      <c r="J76" s="152">
        <f>SUM(J73,J74,J75)</f>
        <v>5940</v>
      </c>
      <c r="K76" s="100"/>
      <c r="L76" s="101"/>
      <c r="M76" s="101"/>
      <c r="N76" s="101"/>
      <c r="O76" s="101"/>
      <c r="P76" s="101"/>
      <c r="Q76" s="101"/>
      <c r="R76" s="102"/>
      <c r="S76" s="103"/>
    </row>
    <row r="77" spans="1:19" ht="15" customHeight="1" x14ac:dyDescent="0.25">
      <c r="A77" s="263" t="s">
        <v>19</v>
      </c>
      <c r="B77" s="26" t="s">
        <v>19</v>
      </c>
      <c r="C77" s="275" t="s">
        <v>113</v>
      </c>
      <c r="D77" s="10">
        <v>8</v>
      </c>
      <c r="E77" s="11">
        <v>23</v>
      </c>
      <c r="F77" s="10">
        <f t="shared" ref="F77:F82" si="11">D77*E77*3</f>
        <v>552</v>
      </c>
      <c r="G77" s="10"/>
      <c r="H77" s="33"/>
      <c r="I77" s="10">
        <f t="shared" ref="I77:I82" si="12">G77*H77*4</f>
        <v>0</v>
      </c>
      <c r="J77" s="279">
        <f>F77+F78</f>
        <v>981</v>
      </c>
      <c r="K77" s="100">
        <v>1</v>
      </c>
      <c r="L77" s="101">
        <v>69</v>
      </c>
      <c r="M77" s="101"/>
      <c r="N77" s="101"/>
      <c r="O77" s="101"/>
      <c r="P77" s="101"/>
      <c r="Q77" s="101"/>
      <c r="R77" s="102"/>
      <c r="S77" s="103"/>
    </row>
    <row r="78" spans="1:19" ht="15.75" thickBot="1" x14ac:dyDescent="0.3">
      <c r="A78" s="265"/>
      <c r="B78" s="87"/>
      <c r="C78" s="278"/>
      <c r="D78" s="34">
        <v>13</v>
      </c>
      <c r="E78" s="37">
        <v>11</v>
      </c>
      <c r="F78" s="34">
        <f t="shared" si="11"/>
        <v>429</v>
      </c>
      <c r="G78" s="34"/>
      <c r="H78" s="35"/>
      <c r="I78" s="36">
        <f t="shared" si="12"/>
        <v>0</v>
      </c>
      <c r="J78" s="280"/>
      <c r="K78" s="100">
        <v>70</v>
      </c>
      <c r="L78" s="101">
        <v>101</v>
      </c>
      <c r="M78" s="101"/>
      <c r="N78" s="101"/>
      <c r="O78" s="101"/>
      <c r="P78" s="101"/>
      <c r="Q78" s="101"/>
      <c r="R78" s="102"/>
      <c r="S78" s="103"/>
    </row>
    <row r="79" spans="1:19" x14ac:dyDescent="0.25">
      <c r="A79" s="263" t="s">
        <v>114</v>
      </c>
      <c r="B79" s="26" t="s">
        <v>114</v>
      </c>
      <c r="C79" s="275" t="s">
        <v>115</v>
      </c>
      <c r="D79" s="10">
        <v>8</v>
      </c>
      <c r="E79" s="11">
        <v>24</v>
      </c>
      <c r="F79" s="10">
        <f t="shared" si="11"/>
        <v>576</v>
      </c>
      <c r="G79" s="10"/>
      <c r="H79" s="33"/>
      <c r="I79" s="10">
        <f t="shared" si="12"/>
        <v>0</v>
      </c>
      <c r="J79" s="279">
        <f>F79+F80</f>
        <v>1083</v>
      </c>
      <c r="K79" s="100">
        <v>1</v>
      </c>
      <c r="L79" s="101">
        <v>72</v>
      </c>
      <c r="M79" s="101"/>
      <c r="N79" s="101"/>
      <c r="O79" s="101"/>
      <c r="P79" s="101"/>
      <c r="Q79" s="101"/>
      <c r="R79" s="102"/>
      <c r="S79" s="103"/>
    </row>
    <row r="80" spans="1:19" ht="15.75" thickBot="1" x14ac:dyDescent="0.3">
      <c r="A80" s="265"/>
      <c r="B80" s="39"/>
      <c r="C80" s="278"/>
      <c r="D80" s="36">
        <v>13</v>
      </c>
      <c r="E80" s="40">
        <v>13</v>
      </c>
      <c r="F80" s="36">
        <f t="shared" si="11"/>
        <v>507</v>
      </c>
      <c r="G80" s="36"/>
      <c r="H80" s="38"/>
      <c r="I80" s="36">
        <f t="shared" si="12"/>
        <v>0</v>
      </c>
      <c r="J80" s="280"/>
      <c r="K80" s="100">
        <v>73</v>
      </c>
      <c r="L80" s="101">
        <v>111</v>
      </c>
      <c r="M80" s="101"/>
      <c r="N80" s="101"/>
      <c r="O80" s="101"/>
      <c r="P80" s="101"/>
      <c r="Q80" s="101"/>
      <c r="R80" s="102"/>
      <c r="S80" s="103"/>
    </row>
    <row r="81" spans="1:20" x14ac:dyDescent="0.25">
      <c r="A81" s="263" t="s">
        <v>17</v>
      </c>
      <c r="B81" s="43"/>
      <c r="C81" s="275" t="s">
        <v>116</v>
      </c>
      <c r="D81" s="41">
        <v>8</v>
      </c>
      <c r="E81" s="44">
        <v>17</v>
      </c>
      <c r="F81" s="41">
        <f t="shared" si="11"/>
        <v>408</v>
      </c>
      <c r="G81" s="41"/>
      <c r="H81" s="42"/>
      <c r="I81" s="41"/>
      <c r="J81" s="279">
        <f>F81+F82</f>
        <v>564</v>
      </c>
      <c r="K81" s="100">
        <v>1</v>
      </c>
      <c r="L81" s="145">
        <v>59</v>
      </c>
      <c r="M81" s="101"/>
      <c r="N81" s="145" t="s">
        <v>225</v>
      </c>
      <c r="O81" s="145"/>
      <c r="P81" s="145"/>
      <c r="Q81" s="145"/>
      <c r="R81" s="102"/>
      <c r="S81" s="103"/>
    </row>
    <row r="82" spans="1:20" ht="15.75" thickBot="1" x14ac:dyDescent="0.3">
      <c r="A82" s="264"/>
      <c r="B82" s="45" t="s">
        <v>17</v>
      </c>
      <c r="C82" s="278"/>
      <c r="D82" s="36">
        <v>13</v>
      </c>
      <c r="E82" s="40">
        <v>4</v>
      </c>
      <c r="F82" s="36">
        <f t="shared" si="11"/>
        <v>156</v>
      </c>
      <c r="G82" s="36"/>
      <c r="H82" s="38"/>
      <c r="I82" s="36">
        <f t="shared" si="12"/>
        <v>0</v>
      </c>
      <c r="J82" s="280"/>
      <c r="K82" s="153"/>
      <c r="L82" s="101"/>
      <c r="M82" s="101"/>
      <c r="N82" s="101"/>
      <c r="O82" s="101"/>
      <c r="P82" s="101"/>
      <c r="Q82" s="101"/>
      <c r="R82" s="102"/>
      <c r="S82" s="103"/>
    </row>
    <row r="83" spans="1:20" ht="15.75" thickBot="1" x14ac:dyDescent="0.3">
      <c r="A83" s="265"/>
      <c r="B83" s="109" t="s">
        <v>208</v>
      </c>
      <c r="C83" s="154"/>
      <c r="D83" s="155"/>
      <c r="E83" s="155"/>
      <c r="F83" s="155"/>
      <c r="G83" s="155"/>
      <c r="H83" s="155"/>
      <c r="I83" s="155"/>
      <c r="J83" s="156">
        <f>SUM(J77:J82)</f>
        <v>2628</v>
      </c>
      <c r="K83" s="100"/>
      <c r="L83" s="101"/>
      <c r="M83" s="101"/>
      <c r="N83" s="101"/>
      <c r="O83" s="101"/>
      <c r="P83" s="101"/>
      <c r="Q83" s="101"/>
      <c r="R83" s="102"/>
      <c r="S83" s="103"/>
    </row>
    <row r="84" spans="1:20" x14ac:dyDescent="0.25">
      <c r="A84" s="269" t="s">
        <v>226</v>
      </c>
      <c r="B84" s="243" t="s">
        <v>117</v>
      </c>
      <c r="C84" s="271" t="s">
        <v>118</v>
      </c>
      <c r="D84" s="46"/>
      <c r="E84" s="10"/>
      <c r="F84" s="10"/>
      <c r="G84" s="10">
        <v>10</v>
      </c>
      <c r="H84" s="10">
        <v>1</v>
      </c>
      <c r="I84" s="10">
        <f>G84*H84*4</f>
        <v>40</v>
      </c>
      <c r="J84" s="157">
        <f>I84+F84</f>
        <v>40</v>
      </c>
      <c r="K84" s="158">
        <v>1</v>
      </c>
      <c r="L84" s="101">
        <v>4</v>
      </c>
      <c r="M84" s="101"/>
      <c r="N84" s="101"/>
      <c r="O84" s="101"/>
      <c r="P84" s="101"/>
      <c r="Q84" s="101"/>
      <c r="R84" s="102"/>
      <c r="S84" s="103"/>
    </row>
    <row r="85" spans="1:20" ht="25.5" x14ac:dyDescent="0.25">
      <c r="A85" s="270"/>
      <c r="B85" s="244"/>
      <c r="C85" s="272"/>
      <c r="D85" s="47">
        <f>39/3</f>
        <v>13</v>
      </c>
      <c r="E85" s="48">
        <v>16</v>
      </c>
      <c r="F85" s="14">
        <f>D85*E85*3</f>
        <v>624</v>
      </c>
      <c r="G85" s="14"/>
      <c r="H85" s="14"/>
      <c r="I85" s="14">
        <f t="shared" ref="I85:I89" si="13">G85*H85*4</f>
        <v>0</v>
      </c>
      <c r="J85" s="159">
        <f>I85+F85</f>
        <v>624</v>
      </c>
      <c r="K85" s="160" t="s">
        <v>227</v>
      </c>
      <c r="L85" s="101"/>
      <c r="M85" s="101"/>
      <c r="N85" s="101"/>
      <c r="O85" s="101"/>
      <c r="P85" s="101"/>
      <c r="Q85" s="101"/>
      <c r="R85" s="102"/>
      <c r="S85" s="103"/>
      <c r="T85" s="161"/>
    </row>
    <row r="86" spans="1:20" x14ac:dyDescent="0.25">
      <c r="A86" s="270"/>
      <c r="B86" s="244"/>
      <c r="C86" s="272"/>
      <c r="D86" s="47"/>
      <c r="E86" s="14"/>
      <c r="F86" s="14">
        <f t="shared" ref="F86:F89" si="14">D86*E86*3</f>
        <v>0</v>
      </c>
      <c r="G86" s="14">
        <v>10</v>
      </c>
      <c r="H86" s="14">
        <v>1</v>
      </c>
      <c r="I86" s="14">
        <f t="shared" si="13"/>
        <v>40</v>
      </c>
      <c r="J86" s="159">
        <f t="shared" ref="J86" si="15">I86+F86</f>
        <v>40</v>
      </c>
      <c r="K86" s="158">
        <v>71</v>
      </c>
      <c r="L86" s="101">
        <v>74</v>
      </c>
      <c r="M86" s="101"/>
      <c r="N86" s="101"/>
      <c r="O86" s="101"/>
      <c r="P86" s="101"/>
      <c r="Q86" s="101"/>
      <c r="R86" s="102"/>
      <c r="S86" s="103"/>
    </row>
    <row r="87" spans="1:20" x14ac:dyDescent="0.25">
      <c r="A87" s="270"/>
      <c r="B87" s="244"/>
      <c r="C87" s="272"/>
      <c r="D87" s="47"/>
      <c r="E87" s="14"/>
      <c r="F87" s="14"/>
      <c r="G87" s="14"/>
      <c r="H87" s="14"/>
      <c r="I87" s="14"/>
      <c r="J87" s="159">
        <v>33</v>
      </c>
      <c r="K87" s="158"/>
      <c r="L87" s="101"/>
      <c r="M87" s="101"/>
      <c r="N87" s="101"/>
      <c r="O87" s="162" t="s">
        <v>228</v>
      </c>
      <c r="P87" s="101"/>
      <c r="Q87" s="101"/>
      <c r="R87" s="102"/>
      <c r="S87" s="103"/>
    </row>
    <row r="88" spans="1:20" ht="60.75" thickBot="1" x14ac:dyDescent="0.3">
      <c r="A88" s="270"/>
      <c r="B88" s="252"/>
      <c r="C88" s="273"/>
      <c r="D88" s="49"/>
      <c r="E88" s="36"/>
      <c r="F88" s="36"/>
      <c r="G88" s="36"/>
      <c r="H88" s="36"/>
      <c r="I88" s="36"/>
      <c r="J88" s="163">
        <v>180</v>
      </c>
      <c r="K88" s="158"/>
      <c r="L88" s="101"/>
      <c r="M88" s="101"/>
      <c r="N88" s="101"/>
      <c r="O88" s="101"/>
      <c r="P88" s="125" t="s">
        <v>229</v>
      </c>
      <c r="Q88" s="101"/>
      <c r="R88" s="102"/>
      <c r="S88" s="103"/>
    </row>
    <row r="89" spans="1:20" ht="15.75" thickBot="1" x14ac:dyDescent="0.3">
      <c r="A89" s="270"/>
      <c r="B89" s="61" t="s">
        <v>208</v>
      </c>
      <c r="C89" s="164"/>
      <c r="D89" s="155"/>
      <c r="E89" s="155"/>
      <c r="F89" s="155">
        <f t="shared" si="14"/>
        <v>0</v>
      </c>
      <c r="G89" s="155"/>
      <c r="H89" s="155"/>
      <c r="I89" s="155">
        <f t="shared" si="13"/>
        <v>0</v>
      </c>
      <c r="J89" s="165">
        <f>SUM(J84:J88)</f>
        <v>917</v>
      </c>
      <c r="K89" s="153"/>
      <c r="L89" s="101"/>
      <c r="M89" s="101"/>
      <c r="N89" s="101"/>
      <c r="O89" s="101"/>
      <c r="P89" s="101"/>
      <c r="Q89" s="101"/>
      <c r="R89" s="102"/>
      <c r="S89" s="103"/>
    </row>
    <row r="90" spans="1:20" x14ac:dyDescent="0.25">
      <c r="A90" s="270"/>
      <c r="B90" s="243" t="s">
        <v>119</v>
      </c>
      <c r="C90" s="271" t="s">
        <v>120</v>
      </c>
      <c r="D90" s="46"/>
      <c r="E90" s="10"/>
      <c r="F90" s="10"/>
      <c r="G90" s="10">
        <v>10</v>
      </c>
      <c r="H90" s="10">
        <v>1</v>
      </c>
      <c r="I90" s="10">
        <f>G90*H90*4</f>
        <v>40</v>
      </c>
      <c r="J90" s="157">
        <f>I90+F90</f>
        <v>40</v>
      </c>
      <c r="K90" s="158">
        <v>1</v>
      </c>
      <c r="L90" s="101">
        <v>4</v>
      </c>
      <c r="M90" s="101"/>
      <c r="N90" s="101"/>
      <c r="O90" s="101"/>
      <c r="P90" s="101"/>
      <c r="Q90" s="101"/>
      <c r="R90" s="102"/>
      <c r="S90" s="103"/>
    </row>
    <row r="91" spans="1:20" x14ac:dyDescent="0.25">
      <c r="A91" s="270"/>
      <c r="B91" s="244"/>
      <c r="C91" s="272"/>
      <c r="D91" s="47">
        <f>39/3</f>
        <v>13</v>
      </c>
      <c r="E91" s="12">
        <v>15</v>
      </c>
      <c r="F91" s="14">
        <f>D91*E91*3</f>
        <v>585</v>
      </c>
      <c r="G91" s="14"/>
      <c r="H91" s="14"/>
      <c r="I91" s="14">
        <f t="shared" ref="I91:I95" si="16">G91*H91*4</f>
        <v>0</v>
      </c>
      <c r="J91" s="159">
        <f>I91+F91</f>
        <v>585</v>
      </c>
      <c r="K91" s="158">
        <v>17</v>
      </c>
      <c r="L91" s="101">
        <v>61</v>
      </c>
      <c r="M91" s="101"/>
      <c r="N91" s="101"/>
      <c r="O91" s="101"/>
      <c r="P91" s="101"/>
      <c r="Q91" s="101"/>
      <c r="R91" s="102"/>
      <c r="S91" s="103"/>
    </row>
    <row r="92" spans="1:20" x14ac:dyDescent="0.25">
      <c r="A92" s="270"/>
      <c r="B92" s="244"/>
      <c r="C92" s="272"/>
      <c r="D92" s="47"/>
      <c r="E92" s="14"/>
      <c r="F92" s="14">
        <f t="shared" ref="F92:F95" si="17">D92*E92*3</f>
        <v>0</v>
      </c>
      <c r="G92" s="14">
        <v>10</v>
      </c>
      <c r="H92" s="14">
        <v>1</v>
      </c>
      <c r="I92" s="14">
        <f t="shared" si="16"/>
        <v>40</v>
      </c>
      <c r="J92" s="159">
        <f t="shared" ref="J92" si="18">I92+F92</f>
        <v>40</v>
      </c>
      <c r="K92" s="158">
        <v>71</v>
      </c>
      <c r="L92" s="101">
        <v>74</v>
      </c>
      <c r="M92" s="101"/>
      <c r="N92" s="101"/>
      <c r="O92" s="101"/>
      <c r="P92" s="101"/>
      <c r="Q92" s="101"/>
      <c r="R92" s="102"/>
      <c r="S92" s="103"/>
    </row>
    <row r="93" spans="1:20" ht="30" x14ac:dyDescent="0.25">
      <c r="A93" s="270"/>
      <c r="B93" s="244"/>
      <c r="C93" s="272"/>
      <c r="D93" s="47"/>
      <c r="E93" s="14"/>
      <c r="F93" s="14"/>
      <c r="G93" s="14"/>
      <c r="H93" s="14"/>
      <c r="I93" s="14"/>
      <c r="J93" s="159">
        <v>66</v>
      </c>
      <c r="K93" s="158"/>
      <c r="L93" s="101"/>
      <c r="M93" s="101"/>
      <c r="N93" s="101"/>
      <c r="O93" s="166" t="s">
        <v>230</v>
      </c>
      <c r="P93" s="101"/>
      <c r="Q93" s="101"/>
      <c r="R93" s="102"/>
      <c r="S93" s="103"/>
    </row>
    <row r="94" spans="1:20" ht="60.75" thickBot="1" x14ac:dyDescent="0.3">
      <c r="A94" s="270"/>
      <c r="B94" s="252"/>
      <c r="C94" s="273"/>
      <c r="D94" s="49"/>
      <c r="E94" s="36"/>
      <c r="F94" s="36"/>
      <c r="G94" s="36"/>
      <c r="H94" s="36"/>
      <c r="I94" s="36"/>
      <c r="J94" s="163">
        <v>180</v>
      </c>
      <c r="K94" s="158"/>
      <c r="L94" s="101"/>
      <c r="M94" s="101"/>
      <c r="N94" s="101"/>
      <c r="O94" s="101"/>
      <c r="P94" s="166" t="s">
        <v>231</v>
      </c>
      <c r="Q94" s="101"/>
      <c r="R94" s="102"/>
      <c r="S94" s="103"/>
    </row>
    <row r="95" spans="1:20" ht="15.75" thickBot="1" x14ac:dyDescent="0.3">
      <c r="A95" s="270"/>
      <c r="B95" s="61" t="s">
        <v>208</v>
      </c>
      <c r="C95" s="164"/>
      <c r="D95" s="155"/>
      <c r="E95" s="155"/>
      <c r="F95" s="155">
        <f t="shared" si="17"/>
        <v>0</v>
      </c>
      <c r="G95" s="155"/>
      <c r="H95" s="155"/>
      <c r="I95" s="155">
        <f t="shared" si="16"/>
        <v>0</v>
      </c>
      <c r="J95" s="165">
        <f>SUM(J90:J94)</f>
        <v>911</v>
      </c>
      <c r="K95" s="153"/>
      <c r="L95" s="101"/>
      <c r="M95" s="101"/>
      <c r="N95" s="101"/>
      <c r="O95" s="101"/>
      <c r="P95" s="101"/>
      <c r="Q95" s="101"/>
      <c r="R95" s="102"/>
      <c r="S95" s="103"/>
    </row>
    <row r="96" spans="1:20" x14ac:dyDescent="0.25">
      <c r="A96" s="270"/>
      <c r="B96" s="243" t="s">
        <v>121</v>
      </c>
      <c r="C96" s="271" t="s">
        <v>122</v>
      </c>
      <c r="D96" s="46"/>
      <c r="E96" s="10"/>
      <c r="F96" s="10"/>
      <c r="G96" s="10">
        <v>10</v>
      </c>
      <c r="H96" s="10">
        <v>1</v>
      </c>
      <c r="I96" s="10">
        <f>G96*H96*4</f>
        <v>40</v>
      </c>
      <c r="J96" s="157">
        <f>I96+F96</f>
        <v>40</v>
      </c>
      <c r="K96" s="158">
        <v>1</v>
      </c>
      <c r="L96" s="101">
        <v>4</v>
      </c>
      <c r="M96" s="101"/>
      <c r="N96" s="101"/>
      <c r="O96" s="101"/>
      <c r="P96" s="101"/>
      <c r="Q96" s="101"/>
      <c r="R96" s="102"/>
      <c r="S96" s="103"/>
    </row>
    <row r="97" spans="1:19" x14ac:dyDescent="0.25">
      <c r="A97" s="270"/>
      <c r="B97" s="244"/>
      <c r="C97" s="272"/>
      <c r="D97" s="47">
        <f>39/3</f>
        <v>13</v>
      </c>
      <c r="E97" s="12">
        <v>16</v>
      </c>
      <c r="F97" s="14">
        <f>D97*E97*3</f>
        <v>624</v>
      </c>
      <c r="G97" s="14"/>
      <c r="H97" s="14"/>
      <c r="I97" s="14">
        <f t="shared" ref="I97:I101" si="19">G97*H97*4</f>
        <v>0</v>
      </c>
      <c r="J97" s="159">
        <f>I97+F97</f>
        <v>624</v>
      </c>
      <c r="K97" s="158">
        <v>14</v>
      </c>
      <c r="L97" s="101">
        <v>61</v>
      </c>
      <c r="M97" s="101"/>
      <c r="N97" s="101"/>
      <c r="O97" s="167"/>
      <c r="P97" s="167"/>
      <c r="Q97" s="101"/>
      <c r="R97" s="102"/>
      <c r="S97" s="103"/>
    </row>
    <row r="98" spans="1:19" x14ac:dyDescent="0.25">
      <c r="A98" s="270"/>
      <c r="B98" s="244"/>
      <c r="C98" s="272"/>
      <c r="D98" s="47"/>
      <c r="E98" s="14"/>
      <c r="F98" s="14">
        <f t="shared" ref="F98:F101" si="20">D98*E98*3</f>
        <v>0</v>
      </c>
      <c r="G98" s="14">
        <v>10</v>
      </c>
      <c r="H98" s="14">
        <v>1</v>
      </c>
      <c r="I98" s="14">
        <f t="shared" si="19"/>
        <v>40</v>
      </c>
      <c r="J98" s="159">
        <f t="shared" ref="J98" si="21">I98+F98</f>
        <v>40</v>
      </c>
      <c r="K98" s="158">
        <v>71</v>
      </c>
      <c r="L98" s="101">
        <v>74</v>
      </c>
      <c r="M98" s="101"/>
      <c r="N98" s="101"/>
      <c r="O98" s="101"/>
      <c r="P98" s="101"/>
      <c r="Q98" s="101"/>
      <c r="R98" s="102"/>
      <c r="S98" s="103"/>
    </row>
    <row r="99" spans="1:19" ht="30" x14ac:dyDescent="0.25">
      <c r="A99" s="270"/>
      <c r="B99" s="244"/>
      <c r="C99" s="272"/>
      <c r="D99" s="47"/>
      <c r="E99" s="14"/>
      <c r="F99" s="14"/>
      <c r="G99" s="14"/>
      <c r="H99" s="14"/>
      <c r="I99" s="14"/>
      <c r="J99" s="159">
        <v>66</v>
      </c>
      <c r="K99" s="158"/>
      <c r="L99" s="101"/>
      <c r="M99" s="101"/>
      <c r="N99" s="101"/>
      <c r="O99" s="166" t="s">
        <v>230</v>
      </c>
      <c r="P99" s="101"/>
      <c r="Q99" s="101"/>
      <c r="R99" s="102"/>
      <c r="S99" s="103"/>
    </row>
    <row r="100" spans="1:19" ht="45.75" thickBot="1" x14ac:dyDescent="0.3">
      <c r="A100" s="270"/>
      <c r="B100" s="252"/>
      <c r="C100" s="273"/>
      <c r="D100" s="49"/>
      <c r="E100" s="36"/>
      <c r="F100" s="36"/>
      <c r="G100" s="36"/>
      <c r="H100" s="36"/>
      <c r="I100" s="36"/>
      <c r="J100" s="163">
        <v>144</v>
      </c>
      <c r="K100" s="158"/>
      <c r="L100" s="101"/>
      <c r="M100" s="101"/>
      <c r="N100" s="101"/>
      <c r="O100" s="101"/>
      <c r="P100" s="166" t="s">
        <v>232</v>
      </c>
      <c r="Q100" s="101"/>
      <c r="R100" s="102"/>
      <c r="S100" s="103"/>
    </row>
    <row r="101" spans="1:19" ht="15.75" thickBot="1" x14ac:dyDescent="0.3">
      <c r="A101" s="270"/>
      <c r="B101" s="61" t="s">
        <v>208</v>
      </c>
      <c r="C101" s="164"/>
      <c r="D101" s="155"/>
      <c r="E101" s="155"/>
      <c r="F101" s="155">
        <f t="shared" si="20"/>
        <v>0</v>
      </c>
      <c r="G101" s="155"/>
      <c r="H101" s="155"/>
      <c r="I101" s="155">
        <f t="shared" si="19"/>
        <v>0</v>
      </c>
      <c r="J101" s="165">
        <f>SUM(J96:J100)</f>
        <v>914</v>
      </c>
      <c r="K101" s="153"/>
      <c r="L101" s="101"/>
      <c r="M101" s="101"/>
      <c r="N101" s="101"/>
      <c r="O101" s="101"/>
      <c r="P101" s="101"/>
      <c r="Q101" s="101"/>
      <c r="R101" s="102"/>
      <c r="S101" s="103"/>
    </row>
    <row r="102" spans="1:19" x14ac:dyDescent="0.25">
      <c r="A102" s="270"/>
      <c r="B102" s="243" t="s">
        <v>123</v>
      </c>
      <c r="C102" s="271" t="s">
        <v>124</v>
      </c>
      <c r="D102" s="46"/>
      <c r="E102" s="10"/>
      <c r="F102" s="10"/>
      <c r="G102" s="10">
        <v>10</v>
      </c>
      <c r="H102" s="10">
        <v>1</v>
      </c>
      <c r="I102" s="10">
        <f>G102*H102*4</f>
        <v>40</v>
      </c>
      <c r="J102" s="157">
        <f>I102+F102</f>
        <v>40</v>
      </c>
      <c r="K102" s="158">
        <v>1</v>
      </c>
      <c r="L102" s="101">
        <v>4</v>
      </c>
      <c r="M102" s="101"/>
      <c r="N102" s="101"/>
      <c r="O102" s="168"/>
      <c r="P102" s="168"/>
      <c r="Q102" s="168"/>
      <c r="R102" s="169"/>
      <c r="S102" s="170"/>
    </row>
    <row r="103" spans="1:19" x14ac:dyDescent="0.25">
      <c r="A103" s="270"/>
      <c r="B103" s="244"/>
      <c r="C103" s="272"/>
      <c r="D103" s="47">
        <f>39/3</f>
        <v>13</v>
      </c>
      <c r="E103" s="12">
        <v>14</v>
      </c>
      <c r="F103" s="14">
        <f>D103*E103*3</f>
        <v>546</v>
      </c>
      <c r="G103" s="14"/>
      <c r="H103" s="14"/>
      <c r="I103" s="14">
        <f t="shared" ref="I103:I108" si="22">G103*H103*4</f>
        <v>0</v>
      </c>
      <c r="J103" s="159">
        <f>I103+F103</f>
        <v>546</v>
      </c>
      <c r="K103" s="158">
        <v>17</v>
      </c>
      <c r="L103" s="101">
        <v>58</v>
      </c>
      <c r="M103" s="101"/>
      <c r="N103" s="101"/>
      <c r="O103" s="101"/>
      <c r="P103" s="101"/>
      <c r="Q103" s="171" t="s">
        <v>233</v>
      </c>
      <c r="R103" s="169"/>
      <c r="S103" s="170"/>
    </row>
    <row r="104" spans="1:19" x14ac:dyDescent="0.25">
      <c r="A104" s="270"/>
      <c r="B104" s="244"/>
      <c r="C104" s="272"/>
      <c r="D104" s="47"/>
      <c r="E104" s="14"/>
      <c r="F104" s="14">
        <f t="shared" ref="F104:F108" si="23">D104*E104*3</f>
        <v>0</v>
      </c>
      <c r="G104" s="14">
        <v>10</v>
      </c>
      <c r="H104" s="14">
        <v>1</v>
      </c>
      <c r="I104" s="14">
        <f t="shared" si="22"/>
        <v>40</v>
      </c>
      <c r="J104" s="159">
        <f t="shared" ref="J104" si="24">I104+F104</f>
        <v>40</v>
      </c>
      <c r="K104" s="158">
        <v>71</v>
      </c>
      <c r="L104" s="101">
        <v>74</v>
      </c>
      <c r="M104" s="101"/>
      <c r="N104" s="101"/>
      <c r="O104" s="168"/>
      <c r="P104" s="168"/>
      <c r="Q104" s="168"/>
      <c r="R104" s="169"/>
      <c r="S104" s="170"/>
    </row>
    <row r="105" spans="1:19" ht="30" x14ac:dyDescent="0.25">
      <c r="A105" s="270"/>
      <c r="B105" s="244"/>
      <c r="C105" s="272"/>
      <c r="D105" s="47"/>
      <c r="E105" s="14"/>
      <c r="F105" s="14"/>
      <c r="G105" s="14"/>
      <c r="H105" s="14"/>
      <c r="I105" s="14"/>
      <c r="J105" s="159">
        <v>99</v>
      </c>
      <c r="K105" s="158"/>
      <c r="L105" s="101"/>
      <c r="M105" s="101"/>
      <c r="N105" s="101"/>
      <c r="O105" s="172" t="s">
        <v>234</v>
      </c>
      <c r="P105" s="168"/>
      <c r="Q105" s="168"/>
      <c r="R105" s="169"/>
      <c r="S105" s="170"/>
    </row>
    <row r="106" spans="1:19" ht="60" x14ac:dyDescent="0.25">
      <c r="A106" s="270"/>
      <c r="B106" s="244"/>
      <c r="C106" s="272"/>
      <c r="D106" s="47"/>
      <c r="E106" s="14"/>
      <c r="F106" s="14"/>
      <c r="G106" s="14"/>
      <c r="H106" s="14"/>
      <c r="I106" s="14"/>
      <c r="J106" s="159">
        <v>180</v>
      </c>
      <c r="K106" s="158"/>
      <c r="L106" s="101"/>
      <c r="M106" s="101"/>
      <c r="N106" s="101"/>
      <c r="O106" s="168"/>
      <c r="P106" s="173" t="s">
        <v>235</v>
      </c>
      <c r="Q106" s="168"/>
      <c r="R106" s="169"/>
      <c r="S106" s="170"/>
    </row>
    <row r="107" spans="1:19" ht="15.75" thickBot="1" x14ac:dyDescent="0.3">
      <c r="A107" s="270"/>
      <c r="B107" s="252"/>
      <c r="C107" s="273"/>
      <c r="D107" s="49"/>
      <c r="E107" s="36"/>
      <c r="F107" s="36"/>
      <c r="G107" s="36"/>
      <c r="H107" s="36"/>
      <c r="I107" s="36"/>
      <c r="J107" s="163"/>
      <c r="K107" s="158"/>
      <c r="L107" s="101"/>
      <c r="M107" s="101"/>
      <c r="N107" s="101"/>
      <c r="O107" s="168"/>
      <c r="P107" s="168"/>
      <c r="Q107" s="167"/>
      <c r="R107" s="169"/>
      <c r="S107" s="170"/>
    </row>
    <row r="108" spans="1:19" ht="15.75" thickBot="1" x14ac:dyDescent="0.3">
      <c r="A108" s="270"/>
      <c r="B108" s="61" t="s">
        <v>208</v>
      </c>
      <c r="C108" s="164"/>
      <c r="D108" s="155"/>
      <c r="E108" s="155"/>
      <c r="F108" s="155">
        <f t="shared" si="23"/>
        <v>0</v>
      </c>
      <c r="G108" s="155"/>
      <c r="H108" s="155"/>
      <c r="I108" s="155">
        <f t="shared" si="22"/>
        <v>0</v>
      </c>
      <c r="J108" s="165">
        <f>SUM(J102:J107)</f>
        <v>905</v>
      </c>
      <c r="K108" s="153"/>
      <c r="L108" s="101"/>
      <c r="M108" s="101"/>
      <c r="N108" s="101"/>
      <c r="O108" s="168"/>
      <c r="P108" s="168"/>
      <c r="Q108" s="168"/>
      <c r="R108" s="169"/>
      <c r="S108" s="170"/>
    </row>
    <row r="109" spans="1:19" x14ac:dyDescent="0.25">
      <c r="A109" s="270"/>
      <c r="B109" s="243" t="s">
        <v>125</v>
      </c>
      <c r="C109" s="271" t="s">
        <v>126</v>
      </c>
      <c r="D109" s="46"/>
      <c r="E109" s="10"/>
      <c r="F109" s="10"/>
      <c r="G109" s="10">
        <v>10</v>
      </c>
      <c r="H109" s="10">
        <v>1</v>
      </c>
      <c r="I109" s="10">
        <f>G109*H109*4</f>
        <v>40</v>
      </c>
      <c r="J109" s="157">
        <f>I109+F109</f>
        <v>40</v>
      </c>
      <c r="K109" s="158">
        <v>1</v>
      </c>
      <c r="L109" s="101">
        <v>4</v>
      </c>
      <c r="M109" s="101"/>
      <c r="N109" s="101"/>
      <c r="O109" s="168"/>
      <c r="P109" s="168"/>
      <c r="Q109" s="168"/>
      <c r="R109" s="169"/>
      <c r="S109" s="170"/>
    </row>
    <row r="110" spans="1:19" x14ac:dyDescent="0.25">
      <c r="A110" s="270"/>
      <c r="B110" s="244"/>
      <c r="C110" s="272"/>
      <c r="D110" s="47">
        <f>39/3</f>
        <v>13</v>
      </c>
      <c r="E110" s="12">
        <v>16</v>
      </c>
      <c r="F110" s="14">
        <f>D110*E110*3</f>
        <v>624</v>
      </c>
      <c r="G110" s="14"/>
      <c r="H110" s="14"/>
      <c r="I110" s="14">
        <f t="shared" ref="I110:I114" si="25">G110*H110*4</f>
        <v>0</v>
      </c>
      <c r="J110" s="159">
        <f>I110+F110</f>
        <v>624</v>
      </c>
      <c r="K110" s="158">
        <v>14</v>
      </c>
      <c r="L110" s="101">
        <v>61</v>
      </c>
      <c r="M110" s="101"/>
      <c r="N110" s="101"/>
      <c r="O110" s="167"/>
      <c r="P110" s="167"/>
      <c r="Q110" s="168"/>
      <c r="R110" s="169"/>
      <c r="S110" s="170"/>
    </row>
    <row r="111" spans="1:19" x14ac:dyDescent="0.25">
      <c r="A111" s="270"/>
      <c r="B111" s="244"/>
      <c r="C111" s="272"/>
      <c r="D111" s="47"/>
      <c r="E111" s="14"/>
      <c r="F111" s="14">
        <f t="shared" ref="F111:F114" si="26">D111*E111*3</f>
        <v>0</v>
      </c>
      <c r="G111" s="14">
        <v>10</v>
      </c>
      <c r="H111" s="14">
        <v>1</v>
      </c>
      <c r="I111" s="14">
        <f t="shared" si="25"/>
        <v>40</v>
      </c>
      <c r="J111" s="159">
        <f t="shared" ref="J111" si="27">I111+F111</f>
        <v>40</v>
      </c>
      <c r="K111" s="158">
        <v>71</v>
      </c>
      <c r="L111" s="101">
        <v>74</v>
      </c>
      <c r="M111" s="101"/>
      <c r="N111" s="101"/>
      <c r="O111" s="168"/>
      <c r="P111" s="168"/>
      <c r="Q111" s="168"/>
      <c r="R111" s="169"/>
      <c r="S111" s="170"/>
    </row>
    <row r="112" spans="1:19" ht="30" x14ac:dyDescent="0.25">
      <c r="A112" s="270"/>
      <c r="B112" s="244"/>
      <c r="C112" s="272"/>
      <c r="D112" s="47"/>
      <c r="E112" s="14"/>
      <c r="F112" s="14"/>
      <c r="G112" s="14"/>
      <c r="H112" s="14"/>
      <c r="I112" s="14"/>
      <c r="J112" s="159">
        <v>99</v>
      </c>
      <c r="K112" s="158"/>
      <c r="L112" s="101"/>
      <c r="M112" s="101"/>
      <c r="N112" s="101"/>
      <c r="O112" s="172" t="s">
        <v>236</v>
      </c>
      <c r="P112" s="168"/>
      <c r="Q112" s="168"/>
      <c r="R112" s="169"/>
      <c r="S112" s="170"/>
    </row>
    <row r="113" spans="1:19" ht="45.75" thickBot="1" x14ac:dyDescent="0.3">
      <c r="A113" s="270"/>
      <c r="B113" s="252"/>
      <c r="C113" s="273"/>
      <c r="D113" s="49"/>
      <c r="E113" s="36"/>
      <c r="F113" s="36"/>
      <c r="G113" s="36"/>
      <c r="H113" s="36"/>
      <c r="I113" s="36"/>
      <c r="J113" s="163">
        <v>108</v>
      </c>
      <c r="K113" s="158"/>
      <c r="L113" s="101"/>
      <c r="M113" s="101"/>
      <c r="N113" s="101"/>
      <c r="O113" s="168"/>
      <c r="P113" s="173" t="s">
        <v>237</v>
      </c>
      <c r="Q113" s="168"/>
      <c r="R113" s="169"/>
      <c r="S113" s="170"/>
    </row>
    <row r="114" spans="1:19" ht="15.75" thickBot="1" x14ac:dyDescent="0.3">
      <c r="A114" s="270"/>
      <c r="B114" s="61" t="s">
        <v>208</v>
      </c>
      <c r="C114" s="164"/>
      <c r="D114" s="174"/>
      <c r="E114" s="174"/>
      <c r="F114" s="174">
        <f t="shared" si="26"/>
        <v>0</v>
      </c>
      <c r="G114" s="174"/>
      <c r="H114" s="174"/>
      <c r="I114" s="174">
        <f t="shared" si="25"/>
        <v>0</v>
      </c>
      <c r="J114" s="175">
        <f>SUM(J109:J113)</f>
        <v>911</v>
      </c>
      <c r="K114" s="153"/>
      <c r="L114" s="101"/>
      <c r="M114" s="101"/>
      <c r="N114" s="101"/>
      <c r="O114" s="168"/>
      <c r="P114" s="168"/>
      <c r="Q114" s="168"/>
      <c r="R114" s="169"/>
      <c r="S114" s="170"/>
    </row>
    <row r="115" spans="1:19" x14ac:dyDescent="0.25">
      <c r="A115" s="270"/>
      <c r="B115" s="254" t="s">
        <v>127</v>
      </c>
      <c r="C115" s="275" t="s">
        <v>128</v>
      </c>
      <c r="D115" s="10"/>
      <c r="E115" s="10"/>
      <c r="F115" s="10"/>
      <c r="G115" s="10">
        <v>10</v>
      </c>
      <c r="H115" s="10">
        <v>1</v>
      </c>
      <c r="I115" s="10">
        <f>G115*H115*4</f>
        <v>40</v>
      </c>
      <c r="J115" s="176">
        <f>I115+F115</f>
        <v>40</v>
      </c>
      <c r="K115" s="100">
        <v>1</v>
      </c>
      <c r="L115" s="101">
        <v>4</v>
      </c>
      <c r="M115" s="101"/>
      <c r="N115" s="101"/>
      <c r="O115" s="168"/>
      <c r="P115" s="168"/>
      <c r="Q115" s="168"/>
      <c r="R115" s="169"/>
      <c r="S115" s="170"/>
    </row>
    <row r="116" spans="1:19" x14ac:dyDescent="0.25">
      <c r="A116" s="270"/>
      <c r="B116" s="255"/>
      <c r="C116" s="276"/>
      <c r="D116" s="14">
        <f>39/3</f>
        <v>13</v>
      </c>
      <c r="E116" s="12">
        <v>16</v>
      </c>
      <c r="F116" s="14">
        <f>D116*E116*3</f>
        <v>624</v>
      </c>
      <c r="G116" s="14"/>
      <c r="H116" s="14"/>
      <c r="I116" s="14">
        <f t="shared" ref="I116:I120" si="28">G116*H116*4</f>
        <v>0</v>
      </c>
      <c r="J116" s="177">
        <f>I116+F116</f>
        <v>624</v>
      </c>
      <c r="K116" s="100">
        <v>14</v>
      </c>
      <c r="L116" s="101">
        <v>61</v>
      </c>
      <c r="M116" s="101"/>
      <c r="N116" s="101"/>
      <c r="O116" s="167"/>
      <c r="P116" s="167"/>
      <c r="Q116" s="168"/>
      <c r="R116" s="169"/>
      <c r="S116" s="170"/>
    </row>
    <row r="117" spans="1:19" x14ac:dyDescent="0.25">
      <c r="A117" s="270"/>
      <c r="B117" s="274"/>
      <c r="C117" s="277"/>
      <c r="D117" s="50"/>
      <c r="E117" s="51"/>
      <c r="F117" s="50"/>
      <c r="G117" s="50"/>
      <c r="H117" s="50">
        <v>1</v>
      </c>
      <c r="I117" s="50">
        <v>40</v>
      </c>
      <c r="J117" s="178">
        <v>40</v>
      </c>
      <c r="K117" s="100">
        <v>71</v>
      </c>
      <c r="L117" s="101">
        <v>74</v>
      </c>
      <c r="M117" s="101"/>
      <c r="N117" s="101"/>
      <c r="O117" s="179"/>
      <c r="P117" s="179"/>
      <c r="Q117" s="168"/>
      <c r="R117" s="169"/>
      <c r="S117" s="170"/>
    </row>
    <row r="118" spans="1:19" ht="30" x14ac:dyDescent="0.25">
      <c r="A118" s="270"/>
      <c r="B118" s="274"/>
      <c r="C118" s="277"/>
      <c r="D118" s="50"/>
      <c r="E118" s="51"/>
      <c r="F118" s="50"/>
      <c r="G118" s="50"/>
      <c r="H118" s="50"/>
      <c r="I118" s="50"/>
      <c r="J118" s="178">
        <v>66</v>
      </c>
      <c r="K118" s="100"/>
      <c r="L118" s="101"/>
      <c r="M118" s="101"/>
      <c r="N118" s="101"/>
      <c r="O118" s="173" t="s">
        <v>230</v>
      </c>
      <c r="P118" s="179"/>
      <c r="Q118" s="168"/>
      <c r="R118" s="169"/>
      <c r="S118" s="170"/>
    </row>
    <row r="119" spans="1:19" ht="45.75" thickBot="1" x14ac:dyDescent="0.3">
      <c r="A119" s="270"/>
      <c r="B119" s="256"/>
      <c r="C119" s="278"/>
      <c r="D119" s="36"/>
      <c r="E119" s="36"/>
      <c r="F119" s="36"/>
      <c r="G119" s="36"/>
      <c r="H119" s="36"/>
      <c r="I119" s="36"/>
      <c r="J119" s="180">
        <v>144</v>
      </c>
      <c r="K119" s="100"/>
      <c r="L119" s="101"/>
      <c r="M119" s="101"/>
      <c r="N119" s="101"/>
      <c r="O119" s="168"/>
      <c r="P119" s="173" t="s">
        <v>232</v>
      </c>
      <c r="Q119" s="168"/>
      <c r="R119" s="169"/>
      <c r="S119" s="170"/>
    </row>
    <row r="120" spans="1:19" ht="15.75" thickBot="1" x14ac:dyDescent="0.3">
      <c r="A120" s="270"/>
      <c r="B120" s="61" t="s">
        <v>208</v>
      </c>
      <c r="C120" s="164"/>
      <c r="D120" s="181"/>
      <c r="E120" s="181"/>
      <c r="F120" s="181">
        <f t="shared" ref="F120" si="29">D120*E120*3</f>
        <v>0</v>
      </c>
      <c r="G120" s="181"/>
      <c r="H120" s="181"/>
      <c r="I120" s="181">
        <f t="shared" si="28"/>
        <v>0</v>
      </c>
      <c r="J120" s="182">
        <f>SUM(J115:J119)</f>
        <v>914</v>
      </c>
      <c r="K120" s="153"/>
      <c r="L120" s="101"/>
      <c r="M120" s="101"/>
      <c r="N120" s="101"/>
      <c r="O120" s="168"/>
      <c r="P120" s="168"/>
      <c r="Q120" s="168"/>
      <c r="R120" s="169"/>
      <c r="S120" s="170"/>
    </row>
    <row r="121" spans="1:19" x14ac:dyDescent="0.25">
      <c r="A121" s="270"/>
      <c r="B121" s="254" t="s">
        <v>129</v>
      </c>
      <c r="C121" s="275" t="s">
        <v>130</v>
      </c>
      <c r="D121" s="10"/>
      <c r="E121" s="10"/>
      <c r="F121" s="10"/>
      <c r="G121" s="10">
        <v>10</v>
      </c>
      <c r="H121" s="10">
        <v>1</v>
      </c>
      <c r="I121" s="10">
        <f>G121*H121*4</f>
        <v>40</v>
      </c>
      <c r="J121" s="176">
        <f>I121+F121</f>
        <v>40</v>
      </c>
      <c r="K121" s="100">
        <v>1</v>
      </c>
      <c r="L121" s="101">
        <v>4</v>
      </c>
      <c r="M121" s="101"/>
      <c r="N121" s="101"/>
      <c r="O121" s="168"/>
      <c r="P121" s="168"/>
      <c r="Q121" s="168"/>
      <c r="R121" s="169"/>
      <c r="S121" s="170"/>
    </row>
    <row r="122" spans="1:19" x14ac:dyDescent="0.25">
      <c r="A122" s="270"/>
      <c r="B122" s="255"/>
      <c r="C122" s="276"/>
      <c r="D122" s="14">
        <f>39/3</f>
        <v>13</v>
      </c>
      <c r="E122" s="12">
        <v>14</v>
      </c>
      <c r="F122" s="14">
        <f>D122*E122*3</f>
        <v>546</v>
      </c>
      <c r="G122" s="14"/>
      <c r="H122" s="14"/>
      <c r="I122" s="14">
        <f t="shared" ref="I122:I126" si="30">G122*H122*4</f>
        <v>0</v>
      </c>
      <c r="J122" s="177">
        <f>I122+F122</f>
        <v>546</v>
      </c>
      <c r="K122" s="100">
        <v>17</v>
      </c>
      <c r="L122" s="101">
        <v>58</v>
      </c>
      <c r="M122" s="101"/>
      <c r="N122" s="102"/>
      <c r="O122" s="101"/>
      <c r="P122" s="101"/>
      <c r="Q122" s="183"/>
      <c r="R122" s="169"/>
      <c r="S122" s="170"/>
    </row>
    <row r="123" spans="1:19" ht="30" x14ac:dyDescent="0.25">
      <c r="A123" s="270"/>
      <c r="B123" s="274"/>
      <c r="C123" s="277"/>
      <c r="D123" s="50"/>
      <c r="E123" s="51"/>
      <c r="F123" s="50"/>
      <c r="G123" s="50"/>
      <c r="H123" s="50"/>
      <c r="I123" s="50"/>
      <c r="J123" s="178">
        <v>66</v>
      </c>
      <c r="K123" s="100"/>
      <c r="L123" s="101"/>
      <c r="M123" s="101"/>
      <c r="N123" s="101"/>
      <c r="O123" s="172" t="s">
        <v>230</v>
      </c>
      <c r="P123" s="179"/>
      <c r="Q123" s="168"/>
      <c r="R123" s="169"/>
      <c r="S123" s="170"/>
    </row>
    <row r="124" spans="1:19" ht="75" x14ac:dyDescent="0.25">
      <c r="A124" s="270"/>
      <c r="B124" s="274"/>
      <c r="C124" s="277"/>
      <c r="D124" s="50"/>
      <c r="E124" s="51"/>
      <c r="F124" s="50"/>
      <c r="G124" s="50"/>
      <c r="H124" s="50"/>
      <c r="I124" s="50"/>
      <c r="J124" s="178">
        <v>216</v>
      </c>
      <c r="K124" s="100"/>
      <c r="L124" s="101"/>
      <c r="M124" s="101"/>
      <c r="N124" s="101"/>
      <c r="O124" s="184"/>
      <c r="P124" s="173" t="s">
        <v>238</v>
      </c>
      <c r="Q124" s="168"/>
      <c r="R124" s="169"/>
      <c r="S124" s="170"/>
    </row>
    <row r="125" spans="1:19" ht="15.75" thickBot="1" x14ac:dyDescent="0.3">
      <c r="A125" s="270"/>
      <c r="B125" s="256"/>
      <c r="C125" s="278"/>
      <c r="D125" s="36"/>
      <c r="E125" s="36"/>
      <c r="F125" s="36">
        <f t="shared" ref="F125:F126" si="31">D125*E125*3</f>
        <v>0</v>
      </c>
      <c r="G125" s="36">
        <v>10</v>
      </c>
      <c r="H125" s="36">
        <v>1</v>
      </c>
      <c r="I125" s="36">
        <f t="shared" si="30"/>
        <v>40</v>
      </c>
      <c r="J125" s="180">
        <f t="shared" ref="J125" si="32">I125+F125</f>
        <v>40</v>
      </c>
      <c r="K125" s="100">
        <v>71</v>
      </c>
      <c r="L125" s="101">
        <v>74</v>
      </c>
      <c r="M125" s="101"/>
      <c r="N125" s="101"/>
      <c r="O125" s="168"/>
      <c r="P125" s="168"/>
      <c r="Q125" s="168"/>
      <c r="R125" s="169"/>
      <c r="S125" s="170"/>
    </row>
    <row r="126" spans="1:19" ht="15.75" thickBot="1" x14ac:dyDescent="0.3">
      <c r="A126" s="281"/>
      <c r="B126" s="61" t="s">
        <v>208</v>
      </c>
      <c r="C126" s="185"/>
      <c r="D126" s="52"/>
      <c r="E126" s="52"/>
      <c r="F126" s="52">
        <f t="shared" si="31"/>
        <v>0</v>
      </c>
      <c r="G126" s="52"/>
      <c r="H126" s="52"/>
      <c r="I126" s="52">
        <f t="shared" si="30"/>
        <v>0</v>
      </c>
      <c r="J126" s="186">
        <f>SUM(J121:J125)</f>
        <v>908</v>
      </c>
      <c r="K126" s="153"/>
      <c r="L126" s="101"/>
      <c r="M126" s="101"/>
      <c r="N126" s="101"/>
      <c r="O126" s="168"/>
      <c r="P126" s="168"/>
      <c r="Q126" s="168"/>
      <c r="R126" s="169"/>
      <c r="S126" s="170"/>
    </row>
    <row r="127" spans="1:19" x14ac:dyDescent="0.25">
      <c r="A127" s="269" t="s">
        <v>239</v>
      </c>
      <c r="B127" s="263" t="s">
        <v>131</v>
      </c>
      <c r="C127" s="266" t="s">
        <v>132</v>
      </c>
      <c r="D127" s="10"/>
      <c r="E127" s="10"/>
      <c r="F127" s="10"/>
      <c r="G127" s="10">
        <v>10</v>
      </c>
      <c r="H127" s="10">
        <v>1</v>
      </c>
      <c r="I127" s="10">
        <f>G127*H127*4</f>
        <v>40</v>
      </c>
      <c r="J127" s="176">
        <f>I127+F127</f>
        <v>40</v>
      </c>
      <c r="K127" s="100">
        <v>1</v>
      </c>
      <c r="L127" s="101">
        <v>4</v>
      </c>
      <c r="M127" s="101"/>
      <c r="N127" s="101"/>
      <c r="O127" s="168"/>
      <c r="P127" s="168"/>
      <c r="Q127" s="168"/>
      <c r="R127" s="169"/>
      <c r="S127" s="170"/>
    </row>
    <row r="128" spans="1:19" x14ac:dyDescent="0.25">
      <c r="A128" s="270"/>
      <c r="B128" s="264"/>
      <c r="C128" s="267"/>
      <c r="D128" s="14"/>
      <c r="E128" s="12"/>
      <c r="F128" s="14">
        <f>D128*E128*3</f>
        <v>0</v>
      </c>
      <c r="G128" s="14"/>
      <c r="H128" s="14"/>
      <c r="I128" s="14"/>
      <c r="J128" s="177"/>
      <c r="K128" s="100"/>
      <c r="L128" s="101"/>
      <c r="M128" s="101"/>
      <c r="N128" s="101"/>
      <c r="O128" s="179"/>
      <c r="P128" s="179"/>
      <c r="Q128" s="168"/>
      <c r="R128" s="169"/>
      <c r="S128" s="170"/>
    </row>
    <row r="129" spans="1:19" x14ac:dyDescent="0.25">
      <c r="A129" s="270"/>
      <c r="B129" s="264"/>
      <c r="C129" s="267"/>
      <c r="D129" s="14"/>
      <c r="E129" s="14"/>
      <c r="F129" s="14">
        <f t="shared" ref="F129:F131" si="33">D129*E129*3</f>
        <v>0</v>
      </c>
      <c r="G129" s="14">
        <v>13</v>
      </c>
      <c r="H129" s="14">
        <v>1</v>
      </c>
      <c r="I129" s="14">
        <f t="shared" ref="I129:I131" si="34">G129*H129*4</f>
        <v>52</v>
      </c>
      <c r="J129" s="177">
        <f t="shared" ref="J129:J131" si="35">I129+F129</f>
        <v>52</v>
      </c>
      <c r="K129" s="100">
        <v>14</v>
      </c>
      <c r="L129" s="101">
        <v>17</v>
      </c>
      <c r="M129" s="101"/>
      <c r="N129" s="101"/>
      <c r="O129" s="168"/>
      <c r="P129" s="168"/>
      <c r="Q129" s="168"/>
      <c r="R129" s="169"/>
      <c r="S129" s="170"/>
    </row>
    <row r="130" spans="1:19" x14ac:dyDescent="0.25">
      <c r="A130" s="270"/>
      <c r="B130" s="264"/>
      <c r="C130" s="267"/>
      <c r="D130" s="14">
        <f>39/3</f>
        <v>13</v>
      </c>
      <c r="E130" s="14">
        <v>10</v>
      </c>
      <c r="F130" s="14">
        <f t="shared" si="33"/>
        <v>390</v>
      </c>
      <c r="G130" s="14"/>
      <c r="H130" s="14"/>
      <c r="I130" s="14">
        <f t="shared" si="34"/>
        <v>0</v>
      </c>
      <c r="J130" s="177">
        <f t="shared" si="35"/>
        <v>390</v>
      </c>
      <c r="K130" s="100">
        <v>18</v>
      </c>
      <c r="L130" s="101">
        <v>47</v>
      </c>
      <c r="M130" s="101"/>
      <c r="N130" s="101"/>
      <c r="O130" s="168"/>
      <c r="P130" s="168"/>
      <c r="Q130" s="168"/>
      <c r="R130" s="169"/>
      <c r="S130" s="170"/>
    </row>
    <row r="131" spans="1:19" x14ac:dyDescent="0.25">
      <c r="A131" s="270"/>
      <c r="B131" s="264"/>
      <c r="C131" s="267"/>
      <c r="D131" s="14"/>
      <c r="E131" s="14"/>
      <c r="F131" s="14">
        <f t="shared" si="33"/>
        <v>0</v>
      </c>
      <c r="G131" s="14">
        <v>13</v>
      </c>
      <c r="H131" s="14">
        <v>1</v>
      </c>
      <c r="I131" s="14">
        <f t="shared" si="34"/>
        <v>52</v>
      </c>
      <c r="J131" s="177">
        <f t="shared" si="35"/>
        <v>52</v>
      </c>
      <c r="K131" s="100">
        <v>48</v>
      </c>
      <c r="L131" s="101">
        <v>51</v>
      </c>
      <c r="M131" s="101"/>
      <c r="N131" s="101"/>
      <c r="O131" s="168"/>
      <c r="P131" s="168"/>
      <c r="Q131" s="168"/>
      <c r="R131" s="169"/>
      <c r="S131" s="170"/>
    </row>
    <row r="132" spans="1:19" ht="45" x14ac:dyDescent="0.25">
      <c r="A132" s="270"/>
      <c r="B132" s="264"/>
      <c r="C132" s="267"/>
      <c r="D132" s="50"/>
      <c r="E132" s="50"/>
      <c r="F132" s="50"/>
      <c r="G132" s="50"/>
      <c r="H132" s="50"/>
      <c r="I132" s="50"/>
      <c r="J132" s="178">
        <v>132</v>
      </c>
      <c r="K132" s="100"/>
      <c r="L132" s="101"/>
      <c r="M132" s="101"/>
      <c r="N132" s="101"/>
      <c r="O132" s="187" t="s">
        <v>240</v>
      </c>
      <c r="P132" s="168"/>
      <c r="Q132" s="168"/>
      <c r="R132" s="169"/>
      <c r="S132" s="170"/>
    </row>
    <row r="133" spans="1:19" ht="30" x14ac:dyDescent="0.25">
      <c r="A133" s="270"/>
      <c r="B133" s="264"/>
      <c r="C133" s="267"/>
      <c r="D133" s="50"/>
      <c r="E133" s="50"/>
      <c r="F133" s="50"/>
      <c r="G133" s="50"/>
      <c r="H133" s="50"/>
      <c r="I133" s="50"/>
      <c r="J133" s="178">
        <v>72</v>
      </c>
      <c r="K133" s="100"/>
      <c r="L133" s="101"/>
      <c r="M133" s="101"/>
      <c r="N133" s="101"/>
      <c r="O133" s="179"/>
      <c r="P133" s="187" t="s">
        <v>241</v>
      </c>
      <c r="Q133" s="168"/>
      <c r="R133" s="169"/>
      <c r="S133" s="170"/>
    </row>
    <row r="134" spans="1:19" ht="15.75" thickBot="1" x14ac:dyDescent="0.3">
      <c r="A134" s="270"/>
      <c r="B134" s="265"/>
      <c r="C134" s="268"/>
      <c r="D134" s="36"/>
      <c r="E134" s="36"/>
      <c r="F134" s="36"/>
      <c r="G134" s="36">
        <v>10</v>
      </c>
      <c r="H134" s="36">
        <v>1</v>
      </c>
      <c r="I134" s="36">
        <f t="shared" ref="I134" si="36">G134*H134*4</f>
        <v>40</v>
      </c>
      <c r="J134" s="180">
        <f t="shared" ref="J134" si="37">I134+F134</f>
        <v>40</v>
      </c>
      <c r="K134" s="100">
        <v>61</v>
      </c>
      <c r="L134" s="101">
        <v>64</v>
      </c>
      <c r="M134" s="101"/>
      <c r="N134" s="101"/>
      <c r="O134" s="168"/>
      <c r="P134" s="168"/>
      <c r="Q134" s="168"/>
      <c r="R134" s="169"/>
      <c r="S134" s="170"/>
    </row>
    <row r="135" spans="1:19" ht="15.75" thickBot="1" x14ac:dyDescent="0.3">
      <c r="A135" s="270"/>
      <c r="B135" s="61" t="s">
        <v>208</v>
      </c>
      <c r="C135" s="133"/>
      <c r="D135" s="174"/>
      <c r="E135" s="174"/>
      <c r="F135" s="174"/>
      <c r="G135" s="174"/>
      <c r="H135" s="174"/>
      <c r="I135" s="174"/>
      <c r="J135" s="175">
        <f>SUM(J127:J134)</f>
        <v>778</v>
      </c>
      <c r="K135" s="153"/>
      <c r="L135" s="101"/>
      <c r="M135" s="101"/>
      <c r="N135" s="101"/>
      <c r="O135" s="168"/>
      <c r="P135" s="168"/>
      <c r="Q135" s="168"/>
      <c r="R135" s="169"/>
      <c r="S135" s="170"/>
    </row>
    <row r="136" spans="1:19" x14ac:dyDescent="0.25">
      <c r="A136" s="270"/>
      <c r="B136" s="263" t="s">
        <v>133</v>
      </c>
      <c r="C136" s="266" t="s">
        <v>134</v>
      </c>
      <c r="D136" s="10"/>
      <c r="E136" s="10"/>
      <c r="F136" s="10"/>
      <c r="G136" s="10">
        <v>10</v>
      </c>
      <c r="H136" s="10">
        <v>1</v>
      </c>
      <c r="I136" s="10">
        <f>G136*H136*4</f>
        <v>40</v>
      </c>
      <c r="J136" s="176">
        <f>I136+F136</f>
        <v>40</v>
      </c>
      <c r="K136" s="100">
        <v>1</v>
      </c>
      <c r="L136" s="101">
        <v>4</v>
      </c>
      <c r="M136" s="101"/>
      <c r="N136" s="101"/>
      <c r="O136" s="168"/>
      <c r="P136" s="168"/>
      <c r="Q136" s="168"/>
      <c r="R136" s="169"/>
      <c r="S136" s="170"/>
    </row>
    <row r="137" spans="1:19" x14ac:dyDescent="0.25">
      <c r="A137" s="270"/>
      <c r="B137" s="264"/>
      <c r="C137" s="267"/>
      <c r="D137" s="14"/>
      <c r="E137" s="14"/>
      <c r="F137" s="14">
        <f t="shared" ref="F137:F140" si="38">D137*E137*3</f>
        <v>0</v>
      </c>
      <c r="G137" s="14">
        <v>13</v>
      </c>
      <c r="H137" s="14">
        <v>1</v>
      </c>
      <c r="I137" s="14">
        <f t="shared" ref="I137:I143" si="39">G137*H137*4</f>
        <v>52</v>
      </c>
      <c r="J137" s="177">
        <f t="shared" ref="J137:J143" si="40">I137+F137</f>
        <v>52</v>
      </c>
      <c r="K137" s="100">
        <v>14</v>
      </c>
      <c r="L137" s="101">
        <v>17</v>
      </c>
      <c r="M137" s="101"/>
      <c r="N137" s="101"/>
      <c r="O137" s="188"/>
      <c r="P137" s="188"/>
      <c r="Q137" s="168"/>
      <c r="R137" s="169"/>
      <c r="S137" s="170"/>
    </row>
    <row r="138" spans="1:19" x14ac:dyDescent="0.25">
      <c r="A138" s="270"/>
      <c r="B138" s="264"/>
      <c r="C138" s="267"/>
      <c r="D138" s="14">
        <f>39/3</f>
        <v>13</v>
      </c>
      <c r="E138" s="14">
        <v>10</v>
      </c>
      <c r="F138" s="14">
        <f t="shared" si="38"/>
        <v>390</v>
      </c>
      <c r="G138" s="14"/>
      <c r="H138" s="14"/>
      <c r="I138" s="14">
        <f t="shared" si="39"/>
        <v>0</v>
      </c>
      <c r="J138" s="177">
        <f t="shared" si="40"/>
        <v>390</v>
      </c>
      <c r="K138" s="100">
        <v>18</v>
      </c>
      <c r="L138" s="101">
        <v>47</v>
      </c>
      <c r="M138" s="101"/>
      <c r="N138" s="101"/>
      <c r="O138" s="188"/>
      <c r="P138" s="188"/>
      <c r="Q138" s="168"/>
      <c r="R138" s="169"/>
      <c r="S138" s="170"/>
    </row>
    <row r="139" spans="1:19" x14ac:dyDescent="0.25">
      <c r="A139" s="270"/>
      <c r="B139" s="264"/>
      <c r="C139" s="267"/>
      <c r="D139" s="14"/>
      <c r="E139" s="14"/>
      <c r="F139" s="14">
        <f t="shared" si="38"/>
        <v>0</v>
      </c>
      <c r="G139" s="14">
        <v>13</v>
      </c>
      <c r="H139" s="14">
        <v>1</v>
      </c>
      <c r="I139" s="14">
        <f t="shared" si="39"/>
        <v>52</v>
      </c>
      <c r="J139" s="177">
        <f t="shared" si="40"/>
        <v>52</v>
      </c>
      <c r="K139" s="100">
        <v>48</v>
      </c>
      <c r="L139" s="101">
        <v>51</v>
      </c>
      <c r="M139" s="101"/>
      <c r="N139" s="101"/>
      <c r="O139" s="188"/>
      <c r="P139" s="188"/>
      <c r="Q139" s="168"/>
      <c r="R139" s="169"/>
      <c r="S139" s="170"/>
    </row>
    <row r="140" spans="1:19" x14ac:dyDescent="0.25">
      <c r="A140" s="270"/>
      <c r="B140" s="264"/>
      <c r="C140" s="267"/>
      <c r="D140" s="14">
        <v>13</v>
      </c>
      <c r="E140" s="14">
        <v>3</v>
      </c>
      <c r="F140" s="14">
        <f t="shared" si="38"/>
        <v>117</v>
      </c>
      <c r="G140" s="14"/>
      <c r="H140" s="14"/>
      <c r="I140" s="14">
        <f t="shared" si="39"/>
        <v>0</v>
      </c>
      <c r="J140" s="177">
        <f t="shared" si="40"/>
        <v>117</v>
      </c>
      <c r="K140" s="100">
        <v>52</v>
      </c>
      <c r="L140" s="101">
        <v>60</v>
      </c>
      <c r="M140" s="101"/>
      <c r="N140" s="101"/>
      <c r="O140" s="188"/>
      <c r="P140" s="167"/>
      <c r="Q140" s="168"/>
      <c r="R140" s="169"/>
      <c r="S140" s="170"/>
    </row>
    <row r="141" spans="1:19" ht="30" x14ac:dyDescent="0.25">
      <c r="A141" s="270"/>
      <c r="B141" s="264"/>
      <c r="C141" s="267"/>
      <c r="D141" s="50"/>
      <c r="E141" s="50"/>
      <c r="F141" s="50"/>
      <c r="G141" s="50"/>
      <c r="H141" s="50"/>
      <c r="I141" s="50"/>
      <c r="J141" s="178">
        <v>66</v>
      </c>
      <c r="K141" s="100"/>
      <c r="L141" s="101"/>
      <c r="M141" s="101"/>
      <c r="N141" s="101"/>
      <c r="O141" s="187" t="s">
        <v>242</v>
      </c>
      <c r="P141" s="188"/>
      <c r="Q141" s="168"/>
      <c r="R141" s="169"/>
      <c r="S141" s="170"/>
    </row>
    <row r="142" spans="1:19" ht="45" x14ac:dyDescent="0.25">
      <c r="A142" s="270"/>
      <c r="B142" s="264"/>
      <c r="C142" s="267"/>
      <c r="D142" s="50"/>
      <c r="E142" s="50"/>
      <c r="F142" s="50"/>
      <c r="G142" s="50"/>
      <c r="H142" s="50"/>
      <c r="I142" s="50"/>
      <c r="J142" s="178">
        <v>144</v>
      </c>
      <c r="K142" s="100"/>
      <c r="L142" s="101"/>
      <c r="M142" s="101"/>
      <c r="N142" s="101"/>
      <c r="O142" s="188"/>
      <c r="P142" s="187" t="s">
        <v>243</v>
      </c>
      <c r="Q142" s="168"/>
      <c r="R142" s="169"/>
      <c r="S142" s="170"/>
    </row>
    <row r="143" spans="1:19" ht="15.75" thickBot="1" x14ac:dyDescent="0.3">
      <c r="A143" s="270"/>
      <c r="B143" s="265"/>
      <c r="C143" s="268"/>
      <c r="D143" s="36"/>
      <c r="E143" s="36"/>
      <c r="F143" s="36"/>
      <c r="G143" s="36">
        <v>10</v>
      </c>
      <c r="H143" s="36">
        <v>1</v>
      </c>
      <c r="I143" s="36">
        <f t="shared" si="39"/>
        <v>40</v>
      </c>
      <c r="J143" s="180">
        <f t="shared" si="40"/>
        <v>40</v>
      </c>
      <c r="K143" s="100">
        <v>61</v>
      </c>
      <c r="L143" s="101">
        <v>64</v>
      </c>
      <c r="M143" s="101"/>
      <c r="N143" s="101"/>
      <c r="O143" s="168"/>
      <c r="P143" s="168"/>
      <c r="Q143" s="168"/>
      <c r="R143" s="169"/>
      <c r="S143" s="170"/>
    </row>
    <row r="144" spans="1:19" ht="15.75" thickBot="1" x14ac:dyDescent="0.3">
      <c r="A144" s="270"/>
      <c r="B144" s="61" t="s">
        <v>208</v>
      </c>
      <c r="C144" s="133"/>
      <c r="D144" s="174"/>
      <c r="E144" s="174"/>
      <c r="F144" s="174"/>
      <c r="G144" s="174"/>
      <c r="H144" s="174"/>
      <c r="I144" s="174"/>
      <c r="J144" s="175">
        <f>SUM(J136:J143)</f>
        <v>901</v>
      </c>
      <c r="K144" s="153"/>
      <c r="L144" s="101"/>
      <c r="M144" s="101"/>
      <c r="N144" s="101"/>
      <c r="O144" s="168"/>
      <c r="P144" s="168"/>
      <c r="Q144" s="168"/>
      <c r="R144" s="169"/>
      <c r="S144" s="170"/>
    </row>
    <row r="145" spans="1:19" x14ac:dyDescent="0.25">
      <c r="A145" s="270"/>
      <c r="B145" s="263" t="s">
        <v>135</v>
      </c>
      <c r="C145" s="266" t="s">
        <v>136</v>
      </c>
      <c r="D145" s="10"/>
      <c r="E145" s="10"/>
      <c r="F145" s="10"/>
      <c r="G145" s="10">
        <v>10</v>
      </c>
      <c r="H145" s="10">
        <v>1</v>
      </c>
      <c r="I145" s="10">
        <f>G145*H145*4</f>
        <v>40</v>
      </c>
      <c r="J145" s="176">
        <f>I145+F145</f>
        <v>40</v>
      </c>
      <c r="K145" s="100">
        <v>1</v>
      </c>
      <c r="L145" s="101">
        <v>4</v>
      </c>
      <c r="M145" s="101"/>
      <c r="N145" s="101"/>
      <c r="O145" s="168"/>
      <c r="P145" s="168"/>
      <c r="Q145" s="168"/>
      <c r="R145" s="169"/>
      <c r="S145" s="170"/>
    </row>
    <row r="146" spans="1:19" x14ac:dyDescent="0.25">
      <c r="A146" s="270"/>
      <c r="B146" s="264"/>
      <c r="C146" s="267"/>
      <c r="D146" s="14">
        <f>39/3</f>
        <v>13</v>
      </c>
      <c r="E146" s="12">
        <v>10</v>
      </c>
      <c r="F146" s="14">
        <f>D146*E146*3</f>
        <v>390</v>
      </c>
      <c r="G146" s="14"/>
      <c r="H146" s="14"/>
      <c r="I146" s="14">
        <f t="shared" ref="I146:I151" si="41">G146*H146*4</f>
        <v>0</v>
      </c>
      <c r="J146" s="177">
        <f>I146+F146</f>
        <v>390</v>
      </c>
      <c r="K146" s="100">
        <v>18</v>
      </c>
      <c r="L146" s="101">
        <v>47</v>
      </c>
      <c r="M146" s="101"/>
      <c r="N146" s="101"/>
      <c r="O146" s="168"/>
      <c r="P146" s="168"/>
      <c r="Q146" s="168"/>
      <c r="R146" s="169"/>
      <c r="S146" s="170"/>
    </row>
    <row r="147" spans="1:19" x14ac:dyDescent="0.25">
      <c r="A147" s="270"/>
      <c r="B147" s="264"/>
      <c r="C147" s="267"/>
      <c r="D147" s="14"/>
      <c r="E147" s="14"/>
      <c r="F147" s="14">
        <f t="shared" ref="F147:F148" si="42">D147*E147*3</f>
        <v>0</v>
      </c>
      <c r="G147" s="14">
        <v>13</v>
      </c>
      <c r="H147" s="14">
        <v>1</v>
      </c>
      <c r="I147" s="14">
        <f t="shared" si="41"/>
        <v>52</v>
      </c>
      <c r="J147" s="177">
        <f t="shared" ref="J147:J151" si="43">I147+F147</f>
        <v>52</v>
      </c>
      <c r="K147" s="100">
        <v>14</v>
      </c>
      <c r="L147" s="101">
        <v>17</v>
      </c>
      <c r="M147" s="101"/>
      <c r="N147" s="101"/>
      <c r="O147" s="168"/>
      <c r="P147" s="168"/>
      <c r="Q147" s="168"/>
      <c r="R147" s="169"/>
      <c r="S147" s="170"/>
    </row>
    <row r="148" spans="1:19" x14ac:dyDescent="0.25">
      <c r="A148" s="270"/>
      <c r="B148" s="264"/>
      <c r="C148" s="267"/>
      <c r="D148" s="14"/>
      <c r="E148" s="14"/>
      <c r="F148" s="14">
        <f t="shared" si="42"/>
        <v>0</v>
      </c>
      <c r="G148" s="14">
        <v>13</v>
      </c>
      <c r="H148" s="14">
        <v>1</v>
      </c>
      <c r="I148" s="14">
        <f t="shared" si="41"/>
        <v>52</v>
      </c>
      <c r="J148" s="177">
        <f t="shared" si="43"/>
        <v>52</v>
      </c>
      <c r="K148" s="100">
        <v>48</v>
      </c>
      <c r="L148" s="101">
        <v>51</v>
      </c>
      <c r="M148" s="101"/>
      <c r="N148" s="101"/>
      <c r="O148" s="168"/>
      <c r="P148" s="168"/>
      <c r="Q148" s="168"/>
      <c r="R148" s="169"/>
      <c r="S148" s="170"/>
    </row>
    <row r="149" spans="1:19" ht="30" x14ac:dyDescent="0.25">
      <c r="A149" s="270"/>
      <c r="B149" s="264"/>
      <c r="C149" s="267"/>
      <c r="D149" s="50"/>
      <c r="E149" s="50"/>
      <c r="F149" s="50"/>
      <c r="G149" s="50"/>
      <c r="H149" s="50"/>
      <c r="I149" s="50"/>
      <c r="J149" s="178">
        <v>99</v>
      </c>
      <c r="K149" s="100"/>
      <c r="L149" s="101"/>
      <c r="M149" s="101"/>
      <c r="N149" s="101"/>
      <c r="O149" s="187" t="s">
        <v>244</v>
      </c>
      <c r="P149" s="188"/>
      <c r="Q149" s="168"/>
      <c r="R149" s="169"/>
      <c r="S149" s="170"/>
    </row>
    <row r="150" spans="1:19" ht="45" x14ac:dyDescent="0.25">
      <c r="A150" s="270"/>
      <c r="B150" s="264"/>
      <c r="C150" s="267"/>
      <c r="D150" s="50"/>
      <c r="E150" s="50"/>
      <c r="F150" s="50"/>
      <c r="G150" s="50"/>
      <c r="H150" s="50"/>
      <c r="I150" s="50"/>
      <c r="J150" s="178">
        <v>108</v>
      </c>
      <c r="K150" s="100"/>
      <c r="L150" s="101"/>
      <c r="M150" s="101"/>
      <c r="N150" s="101"/>
      <c r="O150" s="188"/>
      <c r="P150" s="187" t="s">
        <v>245</v>
      </c>
      <c r="Q150" s="168"/>
      <c r="R150" s="169"/>
      <c r="S150" s="170"/>
    </row>
    <row r="151" spans="1:19" ht="15.75" thickBot="1" x14ac:dyDescent="0.3">
      <c r="A151" s="270"/>
      <c r="B151" s="265"/>
      <c r="C151" s="268"/>
      <c r="D151" s="36"/>
      <c r="E151" s="36"/>
      <c r="F151" s="36"/>
      <c r="G151" s="36">
        <v>10</v>
      </c>
      <c r="H151" s="36">
        <v>1</v>
      </c>
      <c r="I151" s="36">
        <f t="shared" si="41"/>
        <v>40</v>
      </c>
      <c r="J151" s="180">
        <f t="shared" si="43"/>
        <v>40</v>
      </c>
      <c r="K151" s="100">
        <v>61</v>
      </c>
      <c r="L151" s="101">
        <v>64</v>
      </c>
      <c r="M151" s="101"/>
      <c r="N151" s="101"/>
      <c r="O151" s="188"/>
      <c r="P151" s="188"/>
      <c r="Q151" s="168"/>
      <c r="R151" s="169"/>
      <c r="S151" s="170"/>
    </row>
    <row r="152" spans="1:19" ht="15.75" thickBot="1" x14ac:dyDescent="0.3">
      <c r="A152" s="270"/>
      <c r="B152" s="61" t="s">
        <v>208</v>
      </c>
      <c r="C152" s="133"/>
      <c r="D152" s="174"/>
      <c r="E152" s="174"/>
      <c r="F152" s="174"/>
      <c r="G152" s="174"/>
      <c r="H152" s="174"/>
      <c r="I152" s="174"/>
      <c r="J152" s="175">
        <f>SUM(J145:J151)</f>
        <v>781</v>
      </c>
      <c r="K152" s="153"/>
      <c r="L152" s="101"/>
      <c r="M152" s="101"/>
      <c r="N152" s="101"/>
      <c r="O152" s="188"/>
      <c r="P152" s="188"/>
      <c r="Q152" s="168"/>
      <c r="R152" s="169"/>
      <c r="S152" s="170"/>
    </row>
    <row r="153" spans="1:19" x14ac:dyDescent="0.25">
      <c r="A153" s="270"/>
      <c r="B153" s="263" t="s">
        <v>137</v>
      </c>
      <c r="C153" s="266" t="s">
        <v>138</v>
      </c>
      <c r="D153" s="10"/>
      <c r="E153" s="10"/>
      <c r="F153" s="10"/>
      <c r="G153" s="10">
        <v>10</v>
      </c>
      <c r="H153" s="10">
        <v>1</v>
      </c>
      <c r="I153" s="10">
        <f>G153*H153*4</f>
        <v>40</v>
      </c>
      <c r="J153" s="176">
        <f>I153+F153</f>
        <v>40</v>
      </c>
      <c r="K153" s="100">
        <v>1</v>
      </c>
      <c r="L153" s="101">
        <v>4</v>
      </c>
      <c r="M153" s="101"/>
      <c r="N153" s="101"/>
      <c r="O153" s="188"/>
      <c r="P153" s="188"/>
      <c r="Q153" s="168"/>
      <c r="R153" s="169"/>
      <c r="S153" s="170"/>
    </row>
    <row r="154" spans="1:19" ht="30" x14ac:dyDescent="0.25">
      <c r="A154" s="270"/>
      <c r="B154" s="264"/>
      <c r="C154" s="267"/>
      <c r="D154" s="14"/>
      <c r="E154" s="12"/>
      <c r="F154" s="14"/>
      <c r="G154" s="14"/>
      <c r="H154" s="14"/>
      <c r="I154" s="14">
        <f t="shared" ref="I154:I159" si="44">G154*H154*4</f>
        <v>0</v>
      </c>
      <c r="J154" s="177">
        <v>66</v>
      </c>
      <c r="K154" s="100"/>
      <c r="L154" s="101"/>
      <c r="M154" s="101"/>
      <c r="N154" s="101"/>
      <c r="O154" s="187" t="s">
        <v>246</v>
      </c>
      <c r="P154" s="188"/>
      <c r="Q154" s="168"/>
      <c r="R154" s="169"/>
      <c r="S154" s="170"/>
    </row>
    <row r="155" spans="1:19" ht="45" x14ac:dyDescent="0.25">
      <c r="A155" s="270"/>
      <c r="B155" s="264"/>
      <c r="C155" s="267"/>
      <c r="D155" s="14"/>
      <c r="E155" s="14"/>
      <c r="F155" s="14"/>
      <c r="G155" s="14"/>
      <c r="H155" s="14"/>
      <c r="I155" s="14"/>
      <c r="J155" s="177">
        <v>144</v>
      </c>
      <c r="K155" s="100"/>
      <c r="L155" s="101"/>
      <c r="M155" s="101"/>
      <c r="N155" s="101"/>
      <c r="O155" s="188"/>
      <c r="P155" s="187" t="s">
        <v>243</v>
      </c>
      <c r="Q155" s="168"/>
      <c r="R155" s="169"/>
      <c r="S155" s="170"/>
    </row>
    <row r="156" spans="1:19" x14ac:dyDescent="0.25">
      <c r="A156" s="270"/>
      <c r="B156" s="264"/>
      <c r="C156" s="267"/>
      <c r="D156" s="14"/>
      <c r="E156" s="14"/>
      <c r="F156" s="14"/>
      <c r="G156" s="14">
        <v>13</v>
      </c>
      <c r="H156" s="14">
        <v>1</v>
      </c>
      <c r="I156" s="14"/>
      <c r="J156" s="177">
        <v>52</v>
      </c>
      <c r="K156" s="100">
        <v>14</v>
      </c>
      <c r="L156" s="101">
        <v>17</v>
      </c>
      <c r="M156" s="101"/>
      <c r="N156" s="101"/>
      <c r="O156" s="188"/>
      <c r="P156" s="188"/>
      <c r="Q156" s="168"/>
      <c r="R156" s="169"/>
      <c r="S156" s="170"/>
    </row>
    <row r="157" spans="1:19" x14ac:dyDescent="0.25">
      <c r="A157" s="270"/>
      <c r="B157" s="264"/>
      <c r="C157" s="267"/>
      <c r="D157" s="14">
        <f>39/3</f>
        <v>13</v>
      </c>
      <c r="E157" s="14">
        <v>10</v>
      </c>
      <c r="F157" s="14">
        <f t="shared" ref="F157:F158" si="45">D157*E157*3</f>
        <v>390</v>
      </c>
      <c r="G157" s="14"/>
      <c r="H157" s="14"/>
      <c r="I157" s="14">
        <f t="shared" si="44"/>
        <v>0</v>
      </c>
      <c r="J157" s="177">
        <f t="shared" ref="J157:J159" si="46">I157+F157</f>
        <v>390</v>
      </c>
      <c r="K157" s="100">
        <v>18</v>
      </c>
      <c r="L157" s="101">
        <v>47</v>
      </c>
      <c r="M157" s="101"/>
      <c r="N157" s="101"/>
      <c r="O157" s="188"/>
      <c r="P157" s="188"/>
      <c r="Q157" s="168"/>
      <c r="R157" s="169"/>
      <c r="S157" s="170"/>
    </row>
    <row r="158" spans="1:19" x14ac:dyDescent="0.25">
      <c r="A158" s="270"/>
      <c r="B158" s="264"/>
      <c r="C158" s="267"/>
      <c r="D158" s="14"/>
      <c r="E158" s="14"/>
      <c r="F158" s="14">
        <f t="shared" si="45"/>
        <v>0</v>
      </c>
      <c r="G158" s="14">
        <v>13</v>
      </c>
      <c r="H158" s="14">
        <v>1</v>
      </c>
      <c r="I158" s="14">
        <f t="shared" si="44"/>
        <v>52</v>
      </c>
      <c r="J158" s="177">
        <f t="shared" si="46"/>
        <v>52</v>
      </c>
      <c r="K158" s="100">
        <v>48</v>
      </c>
      <c r="L158" s="101">
        <v>51</v>
      </c>
      <c r="M158" s="101"/>
      <c r="N158" s="101"/>
      <c r="O158" s="188"/>
      <c r="P158" s="188"/>
      <c r="Q158" s="168"/>
      <c r="R158" s="169"/>
      <c r="S158" s="170"/>
    </row>
    <row r="159" spans="1:19" ht="15.75" thickBot="1" x14ac:dyDescent="0.3">
      <c r="A159" s="270"/>
      <c r="B159" s="265"/>
      <c r="C159" s="268"/>
      <c r="D159" s="36"/>
      <c r="E159" s="36"/>
      <c r="F159" s="36"/>
      <c r="G159" s="36">
        <v>10</v>
      </c>
      <c r="H159" s="36">
        <v>1</v>
      </c>
      <c r="I159" s="36">
        <f t="shared" si="44"/>
        <v>40</v>
      </c>
      <c r="J159" s="180">
        <f t="shared" si="46"/>
        <v>40</v>
      </c>
      <c r="K159" s="100">
        <v>61</v>
      </c>
      <c r="L159" s="101">
        <v>64</v>
      </c>
      <c r="M159" s="101"/>
      <c r="N159" s="101"/>
      <c r="O159" s="188"/>
      <c r="P159" s="188"/>
      <c r="Q159" s="168"/>
      <c r="R159" s="169"/>
      <c r="S159" s="170"/>
    </row>
    <row r="160" spans="1:19" ht="15.75" thickBot="1" x14ac:dyDescent="0.3">
      <c r="A160" s="270"/>
      <c r="B160" s="61" t="s">
        <v>208</v>
      </c>
      <c r="C160" s="133"/>
      <c r="D160" s="174"/>
      <c r="E160" s="174"/>
      <c r="F160" s="174"/>
      <c r="G160" s="174"/>
      <c r="H160" s="174"/>
      <c r="I160" s="174"/>
      <c r="J160" s="175">
        <f>SUM(J153:J159)</f>
        <v>784</v>
      </c>
      <c r="K160" s="153"/>
      <c r="L160" s="101"/>
      <c r="M160" s="101"/>
      <c r="N160" s="101"/>
      <c r="O160" s="188"/>
      <c r="P160" s="188"/>
      <c r="Q160" s="168"/>
      <c r="R160" s="169"/>
      <c r="S160" s="170"/>
    </row>
    <row r="161" spans="1:19" x14ac:dyDescent="0.25">
      <c r="A161" s="270"/>
      <c r="B161" s="263" t="s">
        <v>139</v>
      </c>
      <c r="C161" s="266" t="s">
        <v>140</v>
      </c>
      <c r="D161" s="10"/>
      <c r="E161" s="10"/>
      <c r="F161" s="10"/>
      <c r="G161" s="10">
        <v>10</v>
      </c>
      <c r="H161" s="10">
        <v>1</v>
      </c>
      <c r="I161" s="10">
        <f>G161*H161*4</f>
        <v>40</v>
      </c>
      <c r="J161" s="176">
        <f>I161+F161</f>
        <v>40</v>
      </c>
      <c r="K161" s="100">
        <v>1</v>
      </c>
      <c r="L161" s="101">
        <v>4</v>
      </c>
      <c r="M161" s="101"/>
      <c r="N161" s="101"/>
      <c r="O161" s="188"/>
      <c r="P161" s="188"/>
      <c r="Q161" s="168"/>
      <c r="R161" s="169"/>
      <c r="S161" s="170"/>
    </row>
    <row r="162" spans="1:19" ht="45" x14ac:dyDescent="0.25">
      <c r="A162" s="270"/>
      <c r="B162" s="264"/>
      <c r="C162" s="267"/>
      <c r="D162" s="14"/>
      <c r="E162" s="12"/>
      <c r="F162" s="14"/>
      <c r="G162" s="14"/>
      <c r="H162" s="14"/>
      <c r="I162" s="14"/>
      <c r="J162" s="177">
        <v>132</v>
      </c>
      <c r="K162" s="100"/>
      <c r="L162" s="101"/>
      <c r="M162" s="101"/>
      <c r="N162" s="101"/>
      <c r="O162" s="187" t="s">
        <v>240</v>
      </c>
      <c r="P162" s="188"/>
      <c r="Q162" s="168"/>
      <c r="R162" s="169"/>
      <c r="S162" s="170"/>
    </row>
    <row r="163" spans="1:19" x14ac:dyDescent="0.25">
      <c r="A163" s="270"/>
      <c r="B163" s="264"/>
      <c r="C163" s="267"/>
      <c r="D163" s="14"/>
      <c r="E163" s="14"/>
      <c r="F163" s="14">
        <f t="shared" ref="F163:F165" si="47">D163*E163*3</f>
        <v>0</v>
      </c>
      <c r="G163" s="14">
        <v>13</v>
      </c>
      <c r="H163" s="14">
        <v>1</v>
      </c>
      <c r="I163" s="14">
        <f t="shared" ref="I163:I167" si="48">G163*H163*4</f>
        <v>52</v>
      </c>
      <c r="J163" s="177">
        <f t="shared" ref="J163:J167" si="49">I163+F163</f>
        <v>52</v>
      </c>
      <c r="K163" s="100">
        <v>14</v>
      </c>
      <c r="L163" s="101">
        <v>17</v>
      </c>
      <c r="M163" s="101"/>
      <c r="N163" s="101"/>
      <c r="O163" s="188"/>
      <c r="P163" s="188"/>
      <c r="Q163" s="168"/>
      <c r="R163" s="169"/>
      <c r="S163" s="170"/>
    </row>
    <row r="164" spans="1:19" x14ac:dyDescent="0.25">
      <c r="A164" s="270"/>
      <c r="B164" s="264"/>
      <c r="C164" s="267"/>
      <c r="D164" s="14">
        <f>39/3</f>
        <v>13</v>
      </c>
      <c r="E164" s="14">
        <v>10</v>
      </c>
      <c r="F164" s="14">
        <f t="shared" si="47"/>
        <v>390</v>
      </c>
      <c r="G164" s="14"/>
      <c r="H164" s="14"/>
      <c r="I164" s="14">
        <f t="shared" si="48"/>
        <v>0</v>
      </c>
      <c r="J164" s="177">
        <f t="shared" si="49"/>
        <v>390</v>
      </c>
      <c r="K164" s="100">
        <v>18</v>
      </c>
      <c r="L164" s="101">
        <v>47</v>
      </c>
      <c r="M164" s="101"/>
      <c r="N164" s="101"/>
      <c r="O164" s="188"/>
      <c r="P164" s="188"/>
      <c r="Q164" s="168"/>
      <c r="R164" s="169"/>
      <c r="S164" s="170"/>
    </row>
    <row r="165" spans="1:19" x14ac:dyDescent="0.25">
      <c r="A165" s="270"/>
      <c r="B165" s="264"/>
      <c r="C165" s="267"/>
      <c r="D165" s="14"/>
      <c r="E165" s="14"/>
      <c r="F165" s="14">
        <f t="shared" si="47"/>
        <v>0</v>
      </c>
      <c r="G165" s="14">
        <v>13</v>
      </c>
      <c r="H165" s="14">
        <v>1</v>
      </c>
      <c r="I165" s="14">
        <f t="shared" si="48"/>
        <v>52</v>
      </c>
      <c r="J165" s="177">
        <f t="shared" si="49"/>
        <v>52</v>
      </c>
      <c r="K165" s="100">
        <v>48</v>
      </c>
      <c r="L165" s="101">
        <v>51</v>
      </c>
      <c r="M165" s="101"/>
      <c r="N165" s="101"/>
      <c r="O165" s="188"/>
      <c r="P165" s="188"/>
      <c r="Q165" s="168"/>
      <c r="R165" s="169"/>
      <c r="S165" s="170"/>
    </row>
    <row r="166" spans="1:19" ht="30" x14ac:dyDescent="0.25">
      <c r="A166" s="270"/>
      <c r="B166" s="264"/>
      <c r="C166" s="267"/>
      <c r="D166" s="14"/>
      <c r="E166" s="14"/>
      <c r="F166" s="14"/>
      <c r="G166" s="14"/>
      <c r="H166" s="14"/>
      <c r="I166" s="14">
        <f t="shared" si="48"/>
        <v>0</v>
      </c>
      <c r="J166" s="177">
        <v>72</v>
      </c>
      <c r="K166" s="100"/>
      <c r="L166" s="101"/>
      <c r="M166" s="101"/>
      <c r="N166" s="101"/>
      <c r="O166" s="167"/>
      <c r="P166" s="187" t="s">
        <v>247</v>
      </c>
      <c r="Q166" s="168"/>
      <c r="R166" s="169"/>
      <c r="S166" s="170"/>
    </row>
    <row r="167" spans="1:19" ht="15.75" thickBot="1" x14ac:dyDescent="0.3">
      <c r="A167" s="270"/>
      <c r="B167" s="265"/>
      <c r="C167" s="268"/>
      <c r="D167" s="36"/>
      <c r="E167" s="36"/>
      <c r="F167" s="36"/>
      <c r="G167" s="36">
        <v>10</v>
      </c>
      <c r="H167" s="36">
        <v>1</v>
      </c>
      <c r="I167" s="36">
        <f t="shared" si="48"/>
        <v>40</v>
      </c>
      <c r="J167" s="180">
        <f t="shared" si="49"/>
        <v>40</v>
      </c>
      <c r="K167" s="100">
        <v>61</v>
      </c>
      <c r="L167" s="101">
        <v>64</v>
      </c>
      <c r="M167" s="101"/>
      <c r="N167" s="101"/>
      <c r="O167" s="188"/>
      <c r="P167" s="188"/>
      <c r="Q167" s="168"/>
      <c r="R167" s="169"/>
      <c r="S167" s="170"/>
    </row>
    <row r="168" spans="1:19" ht="15.75" thickBot="1" x14ac:dyDescent="0.3">
      <c r="A168" s="270"/>
      <c r="B168" s="61" t="s">
        <v>208</v>
      </c>
      <c r="C168" s="133"/>
      <c r="D168" s="174"/>
      <c r="E168" s="174"/>
      <c r="F168" s="174"/>
      <c r="G168" s="174"/>
      <c r="H168" s="174"/>
      <c r="I168" s="174"/>
      <c r="J168" s="175">
        <f>SUM(J161:J167)</f>
        <v>778</v>
      </c>
      <c r="K168" s="153"/>
      <c r="L168" s="101"/>
      <c r="M168" s="101"/>
      <c r="N168" s="101"/>
      <c r="O168" s="188"/>
      <c r="P168" s="188"/>
      <c r="Q168" s="168"/>
      <c r="R168" s="169"/>
      <c r="S168" s="170"/>
    </row>
    <row r="169" spans="1:19" x14ac:dyDescent="0.25">
      <c r="A169" s="270"/>
      <c r="B169" s="263" t="s">
        <v>141</v>
      </c>
      <c r="C169" s="266" t="s">
        <v>142</v>
      </c>
      <c r="D169" s="10"/>
      <c r="E169" s="10"/>
      <c r="F169" s="10"/>
      <c r="G169" s="10">
        <v>10</v>
      </c>
      <c r="H169" s="10">
        <v>1</v>
      </c>
      <c r="I169" s="10">
        <f>G169*H169*4</f>
        <v>40</v>
      </c>
      <c r="J169" s="176">
        <f>I169+F169</f>
        <v>40</v>
      </c>
      <c r="K169" s="100">
        <v>1</v>
      </c>
      <c r="L169" s="101">
        <v>4</v>
      </c>
      <c r="M169" s="101"/>
      <c r="N169" s="101"/>
      <c r="O169" s="188"/>
      <c r="P169" s="188"/>
      <c r="Q169" s="168"/>
      <c r="R169" s="169"/>
      <c r="S169" s="170"/>
    </row>
    <row r="170" spans="1:19" ht="30" x14ac:dyDescent="0.25">
      <c r="A170" s="270"/>
      <c r="B170" s="264"/>
      <c r="C170" s="267"/>
      <c r="D170" s="14"/>
      <c r="E170" s="12"/>
      <c r="F170" s="14"/>
      <c r="G170" s="14"/>
      <c r="H170" s="14"/>
      <c r="I170" s="14"/>
      <c r="J170" s="177">
        <v>66</v>
      </c>
      <c r="K170" s="100"/>
      <c r="L170" s="101"/>
      <c r="M170" s="101"/>
      <c r="N170" s="101"/>
      <c r="O170" s="187" t="s">
        <v>248</v>
      </c>
      <c r="P170" s="188"/>
      <c r="Q170" s="168"/>
      <c r="R170" s="169"/>
      <c r="S170" s="170"/>
    </row>
    <row r="171" spans="1:19" x14ac:dyDescent="0.25">
      <c r="A171" s="270"/>
      <c r="B171" s="264"/>
      <c r="C171" s="267"/>
      <c r="D171" s="14"/>
      <c r="E171" s="14"/>
      <c r="F171" s="14">
        <f t="shared" ref="F171:F174" si="50">D171*E171*3</f>
        <v>0</v>
      </c>
      <c r="G171" s="14">
        <v>13</v>
      </c>
      <c r="H171" s="14">
        <v>1</v>
      </c>
      <c r="I171" s="14">
        <f t="shared" ref="I171:I176" si="51">G171*H171*4</f>
        <v>52</v>
      </c>
      <c r="J171" s="177">
        <f t="shared" ref="J171:J176" si="52">I171+F171</f>
        <v>52</v>
      </c>
      <c r="K171" s="100">
        <v>14</v>
      </c>
      <c r="L171" s="101">
        <v>17</v>
      </c>
      <c r="M171" s="101"/>
      <c r="N171" s="101"/>
      <c r="O171" s="188"/>
      <c r="P171" s="188"/>
      <c r="Q171" s="168"/>
      <c r="R171" s="169"/>
      <c r="S171" s="170"/>
    </row>
    <row r="172" spans="1:19" x14ac:dyDescent="0.25">
      <c r="A172" s="270"/>
      <c r="B172" s="264"/>
      <c r="C172" s="267"/>
      <c r="D172" s="14">
        <f>39/3</f>
        <v>13</v>
      </c>
      <c r="E172" s="14">
        <v>10</v>
      </c>
      <c r="F172" s="14">
        <f t="shared" si="50"/>
        <v>390</v>
      </c>
      <c r="G172" s="14"/>
      <c r="H172" s="14"/>
      <c r="I172" s="14">
        <f t="shared" si="51"/>
        <v>0</v>
      </c>
      <c r="J172" s="177">
        <f t="shared" si="52"/>
        <v>390</v>
      </c>
      <c r="K172" s="100">
        <v>18</v>
      </c>
      <c r="L172" s="101">
        <v>47</v>
      </c>
      <c r="M172" s="101"/>
      <c r="N172" s="101"/>
      <c r="O172" s="188"/>
      <c r="P172" s="188"/>
      <c r="Q172" s="168"/>
      <c r="R172" s="169"/>
      <c r="S172" s="170"/>
    </row>
    <row r="173" spans="1:19" x14ac:dyDescent="0.25">
      <c r="A173" s="270"/>
      <c r="B173" s="264"/>
      <c r="C173" s="267"/>
      <c r="D173" s="14"/>
      <c r="E173" s="14"/>
      <c r="F173" s="14">
        <f t="shared" si="50"/>
        <v>0</v>
      </c>
      <c r="G173" s="14">
        <v>12</v>
      </c>
      <c r="H173" s="14">
        <v>1</v>
      </c>
      <c r="I173" s="14">
        <f t="shared" si="51"/>
        <v>48</v>
      </c>
      <c r="J173" s="177">
        <f t="shared" si="52"/>
        <v>48</v>
      </c>
      <c r="K173" s="100">
        <v>48</v>
      </c>
      <c r="L173" s="101">
        <v>51</v>
      </c>
      <c r="M173" s="101"/>
      <c r="N173" s="101"/>
      <c r="O173" s="188"/>
      <c r="P173" s="188"/>
      <c r="Q173" s="168"/>
      <c r="R173" s="169"/>
      <c r="S173" s="170"/>
    </row>
    <row r="174" spans="1:19" x14ac:dyDescent="0.25">
      <c r="A174" s="270"/>
      <c r="B174" s="264"/>
      <c r="C174" s="267"/>
      <c r="D174" s="14">
        <v>13</v>
      </c>
      <c r="E174" s="14">
        <v>1</v>
      </c>
      <c r="F174" s="14">
        <f t="shared" si="50"/>
        <v>39</v>
      </c>
      <c r="G174" s="28"/>
      <c r="H174" s="14"/>
      <c r="I174" s="14"/>
      <c r="J174" s="177">
        <v>39</v>
      </c>
      <c r="K174" s="100">
        <v>58</v>
      </c>
      <c r="L174" s="101">
        <v>60</v>
      </c>
      <c r="M174" s="101"/>
      <c r="N174" s="101"/>
      <c r="O174" s="188"/>
      <c r="P174" s="188"/>
      <c r="Q174" s="168"/>
      <c r="R174" s="169"/>
      <c r="S174" s="170"/>
    </row>
    <row r="175" spans="1:19" ht="45" x14ac:dyDescent="0.25">
      <c r="A175" s="270"/>
      <c r="B175" s="264"/>
      <c r="C175" s="267"/>
      <c r="D175" s="14"/>
      <c r="E175" s="14"/>
      <c r="F175" s="14"/>
      <c r="G175" s="14"/>
      <c r="H175" s="14"/>
      <c r="I175" s="14">
        <f t="shared" si="51"/>
        <v>0</v>
      </c>
      <c r="J175" s="177">
        <v>108</v>
      </c>
      <c r="K175" s="100"/>
      <c r="L175" s="101"/>
      <c r="M175" s="101"/>
      <c r="N175" s="101"/>
      <c r="O175" s="188"/>
      <c r="P175" s="187" t="s">
        <v>245</v>
      </c>
      <c r="Q175" s="168"/>
      <c r="R175" s="169"/>
      <c r="S175" s="170"/>
    </row>
    <row r="176" spans="1:19" ht="15.75" thickBot="1" x14ac:dyDescent="0.3">
      <c r="A176" s="270"/>
      <c r="B176" s="265"/>
      <c r="C176" s="268"/>
      <c r="D176" s="36"/>
      <c r="E176" s="36"/>
      <c r="F176" s="36"/>
      <c r="G176" s="36">
        <v>10</v>
      </c>
      <c r="H176" s="36">
        <v>1</v>
      </c>
      <c r="I176" s="36">
        <f t="shared" si="51"/>
        <v>40</v>
      </c>
      <c r="J176" s="180">
        <f t="shared" si="52"/>
        <v>40</v>
      </c>
      <c r="K176" s="100">
        <v>61</v>
      </c>
      <c r="L176" s="101">
        <v>64</v>
      </c>
      <c r="M176" s="101"/>
      <c r="N176" s="101"/>
      <c r="O176" s="188"/>
      <c r="P176" s="188"/>
      <c r="Q176" s="168"/>
      <c r="R176" s="169"/>
      <c r="S176" s="170"/>
    </row>
    <row r="177" spans="1:19" ht="15.75" thickBot="1" x14ac:dyDescent="0.3">
      <c r="A177" s="270"/>
      <c r="B177" s="85" t="s">
        <v>208</v>
      </c>
      <c r="C177" s="154"/>
      <c r="D177" s="155"/>
      <c r="E177" s="155"/>
      <c r="F177" s="155"/>
      <c r="G177" s="155"/>
      <c r="H177" s="155"/>
      <c r="I177" s="155"/>
      <c r="J177" s="165">
        <f>SUM(J169:J176)</f>
        <v>783</v>
      </c>
      <c r="K177" s="153"/>
      <c r="L177" s="101"/>
      <c r="M177" s="101"/>
      <c r="N177" s="101"/>
      <c r="O177" s="188"/>
      <c r="P177" s="188"/>
      <c r="Q177" s="168"/>
      <c r="R177" s="169"/>
      <c r="S177" s="170"/>
    </row>
    <row r="178" spans="1:19" x14ac:dyDescent="0.25">
      <c r="A178" s="263" t="s">
        <v>143</v>
      </c>
      <c r="B178" s="254" t="s">
        <v>143</v>
      </c>
      <c r="C178" s="257" t="s">
        <v>144</v>
      </c>
      <c r="D178" s="10"/>
      <c r="E178" s="11"/>
      <c r="F178" s="10"/>
      <c r="G178" s="10">
        <v>15</v>
      </c>
      <c r="H178" s="11">
        <v>2</v>
      </c>
      <c r="I178" s="10">
        <f>G178*H178*4</f>
        <v>120</v>
      </c>
      <c r="J178" s="94">
        <f t="shared" ref="J178:J179" si="53">F178+I178</f>
        <v>120</v>
      </c>
      <c r="K178" s="100">
        <v>1</v>
      </c>
      <c r="L178" s="101">
        <v>8</v>
      </c>
      <c r="M178" s="101"/>
      <c r="N178" s="101"/>
      <c r="O178" s="188"/>
      <c r="P178" s="188"/>
      <c r="Q178" s="168"/>
      <c r="R178" s="169"/>
      <c r="S178" s="170"/>
    </row>
    <row r="179" spans="1:19" x14ac:dyDescent="0.25">
      <c r="A179" s="264"/>
      <c r="B179" s="255"/>
      <c r="C179" s="258"/>
      <c r="D179" s="14">
        <v>11</v>
      </c>
      <c r="E179" s="12">
        <v>2</v>
      </c>
      <c r="F179" s="14">
        <f>D179*E179*3</f>
        <v>66</v>
      </c>
      <c r="G179" s="14"/>
      <c r="H179" s="12"/>
      <c r="I179" s="14"/>
      <c r="J179" s="99">
        <f t="shared" si="53"/>
        <v>66</v>
      </c>
      <c r="K179" s="100">
        <v>9</v>
      </c>
      <c r="L179" s="101">
        <v>14</v>
      </c>
      <c r="M179" s="101"/>
      <c r="N179" s="101"/>
      <c r="O179" s="188"/>
      <c r="P179" s="188"/>
      <c r="Q179" s="168"/>
      <c r="R179" s="169"/>
      <c r="S179" s="170"/>
    </row>
    <row r="180" spans="1:19" ht="15.75" thickBot="1" x14ac:dyDescent="0.3">
      <c r="A180" s="265"/>
      <c r="B180" s="74" t="s">
        <v>208</v>
      </c>
      <c r="C180" s="50"/>
      <c r="D180" s="50"/>
      <c r="E180" s="51"/>
      <c r="F180" s="50"/>
      <c r="G180" s="50"/>
      <c r="H180" s="51"/>
      <c r="I180" s="50"/>
      <c r="J180" s="189">
        <f>J178+J179</f>
        <v>186</v>
      </c>
      <c r="K180" s="100"/>
      <c r="L180" s="101"/>
      <c r="M180" s="101"/>
      <c r="N180" s="101"/>
      <c r="O180" s="188"/>
      <c r="P180" s="188"/>
      <c r="Q180" s="168"/>
      <c r="R180" s="169"/>
      <c r="S180" s="170"/>
    </row>
    <row r="181" spans="1:19" x14ac:dyDescent="0.25">
      <c r="A181" s="81" t="s">
        <v>145</v>
      </c>
      <c r="B181" s="26" t="s">
        <v>145</v>
      </c>
      <c r="C181" s="84" t="s">
        <v>146</v>
      </c>
      <c r="D181" s="10">
        <v>8</v>
      </c>
      <c r="E181" s="11">
        <v>6</v>
      </c>
      <c r="F181" s="10">
        <f>D181*E181*3</f>
        <v>144</v>
      </c>
      <c r="G181" s="10"/>
      <c r="H181" s="11"/>
      <c r="I181" s="10">
        <f t="shared" ref="I181:I182" si="54">G181*H181*4</f>
        <v>0</v>
      </c>
      <c r="J181" s="94">
        <f t="shared" ref="J181" si="55">F181+I181</f>
        <v>144</v>
      </c>
      <c r="K181" s="100">
        <v>1</v>
      </c>
      <c r="L181" s="101">
        <v>18</v>
      </c>
      <c r="M181" s="101"/>
      <c r="N181" s="101"/>
      <c r="O181" s="188"/>
      <c r="P181" s="188"/>
      <c r="Q181" s="168"/>
      <c r="R181" s="169"/>
      <c r="S181" s="170"/>
    </row>
    <row r="182" spans="1:19" ht="15.75" thickBot="1" x14ac:dyDescent="0.3">
      <c r="A182" s="83"/>
      <c r="B182" s="74" t="s">
        <v>249</v>
      </c>
      <c r="C182" s="155"/>
      <c r="D182" s="50"/>
      <c r="E182" s="51"/>
      <c r="F182" s="50"/>
      <c r="G182" s="50"/>
      <c r="H182" s="51"/>
      <c r="I182" s="54">
        <f t="shared" si="54"/>
        <v>0</v>
      </c>
      <c r="J182" s="189">
        <f>J181</f>
        <v>144</v>
      </c>
      <c r="K182" s="153"/>
      <c r="L182" s="101"/>
      <c r="M182" s="101"/>
      <c r="N182" s="101"/>
      <c r="O182" s="188"/>
      <c r="P182" s="188"/>
      <c r="Q182" s="168"/>
      <c r="R182" s="169"/>
      <c r="S182" s="170"/>
    </row>
    <row r="183" spans="1:19" x14ac:dyDescent="0.25">
      <c r="A183" s="263" t="s">
        <v>147</v>
      </c>
      <c r="B183" s="26" t="s">
        <v>147</v>
      </c>
      <c r="C183" s="257" t="s">
        <v>148</v>
      </c>
      <c r="D183" s="10">
        <v>11</v>
      </c>
      <c r="E183" s="11">
        <v>1</v>
      </c>
      <c r="F183" s="10">
        <f>D183*E183*3</f>
        <v>33</v>
      </c>
      <c r="G183" s="10"/>
      <c r="H183" s="11"/>
      <c r="I183" s="10"/>
      <c r="J183" s="94">
        <f>F183+I183</f>
        <v>33</v>
      </c>
      <c r="K183" s="100">
        <v>1</v>
      </c>
      <c r="L183" s="101">
        <v>3</v>
      </c>
      <c r="M183" s="101"/>
      <c r="N183" s="101"/>
      <c r="O183" s="188"/>
      <c r="P183" s="188"/>
      <c r="Q183" s="168"/>
      <c r="R183" s="169"/>
      <c r="S183" s="170"/>
    </row>
    <row r="184" spans="1:19" x14ac:dyDescent="0.25">
      <c r="A184" s="264"/>
      <c r="B184" s="27"/>
      <c r="C184" s="258"/>
      <c r="D184" s="14">
        <v>12</v>
      </c>
      <c r="E184" s="12">
        <v>1</v>
      </c>
      <c r="F184" s="14">
        <f t="shared" ref="F184:F186" si="56">D184*E184*3</f>
        <v>36</v>
      </c>
      <c r="G184" s="14"/>
      <c r="H184" s="12"/>
      <c r="I184" s="14"/>
      <c r="J184" s="99">
        <f t="shared" ref="J184:J186" si="57">F184+I184</f>
        <v>36</v>
      </c>
      <c r="K184" s="100">
        <v>4</v>
      </c>
      <c r="L184" s="101">
        <v>6</v>
      </c>
      <c r="M184" s="101"/>
      <c r="N184" s="101"/>
      <c r="O184" s="188"/>
      <c r="P184" s="188"/>
      <c r="Q184" s="168"/>
      <c r="R184" s="169"/>
      <c r="S184" s="170"/>
    </row>
    <row r="185" spans="1:19" x14ac:dyDescent="0.25">
      <c r="A185" s="264"/>
      <c r="B185" s="27"/>
      <c r="C185" s="258"/>
      <c r="D185" s="14">
        <v>11</v>
      </c>
      <c r="E185" s="12">
        <v>1</v>
      </c>
      <c r="F185" s="14">
        <f t="shared" si="56"/>
        <v>33</v>
      </c>
      <c r="G185" s="14"/>
      <c r="H185" s="12"/>
      <c r="I185" s="14"/>
      <c r="J185" s="99">
        <f t="shared" si="57"/>
        <v>33</v>
      </c>
      <c r="K185" s="100">
        <v>7</v>
      </c>
      <c r="L185" s="101">
        <v>9</v>
      </c>
      <c r="M185" s="101"/>
      <c r="N185" s="101"/>
      <c r="O185" s="124"/>
      <c r="P185" s="124"/>
      <c r="Q185" s="101"/>
      <c r="R185" s="102"/>
      <c r="S185" s="103"/>
    </row>
    <row r="186" spans="1:19" ht="15.75" thickBot="1" x14ac:dyDescent="0.3">
      <c r="A186" s="264"/>
      <c r="B186" s="39"/>
      <c r="C186" s="259"/>
      <c r="D186" s="36">
        <v>10</v>
      </c>
      <c r="E186" s="40">
        <v>1</v>
      </c>
      <c r="F186" s="36">
        <f t="shared" si="56"/>
        <v>30</v>
      </c>
      <c r="G186" s="36"/>
      <c r="H186" s="40"/>
      <c r="I186" s="36"/>
      <c r="J186" s="190">
        <f t="shared" si="57"/>
        <v>30</v>
      </c>
      <c r="K186" s="100">
        <v>10</v>
      </c>
      <c r="L186" s="101">
        <v>12</v>
      </c>
      <c r="M186" s="101"/>
      <c r="N186" s="101"/>
      <c r="O186" s="124"/>
      <c r="P186" s="124"/>
      <c r="Q186" s="101"/>
      <c r="R186" s="102"/>
      <c r="S186" s="103"/>
    </row>
    <row r="187" spans="1:19" ht="15.75" thickBot="1" x14ac:dyDescent="0.3">
      <c r="A187" s="265"/>
      <c r="B187" s="85" t="s">
        <v>208</v>
      </c>
      <c r="C187" s="52"/>
      <c r="D187" s="41"/>
      <c r="E187" s="56"/>
      <c r="F187" s="41"/>
      <c r="G187" s="41"/>
      <c r="H187" s="56"/>
      <c r="I187" s="41"/>
      <c r="J187" s="191">
        <f>SUM(J183:J186)</f>
        <v>132</v>
      </c>
      <c r="K187" s="153"/>
      <c r="L187" s="101"/>
      <c r="M187" s="101"/>
      <c r="N187" s="101"/>
      <c r="O187" s="124"/>
      <c r="P187" s="124"/>
      <c r="Q187" s="101"/>
      <c r="R187" s="102"/>
      <c r="S187" s="103"/>
    </row>
    <row r="188" spans="1:19" x14ac:dyDescent="0.25">
      <c r="A188" s="140" t="s">
        <v>12</v>
      </c>
      <c r="B188" s="254" t="s">
        <v>12</v>
      </c>
      <c r="C188" s="257" t="s">
        <v>149</v>
      </c>
      <c r="D188" s="10">
        <v>12</v>
      </c>
      <c r="E188" s="11">
        <v>1</v>
      </c>
      <c r="F188" s="10">
        <f>D188*E188*3</f>
        <v>36</v>
      </c>
      <c r="G188" s="10"/>
      <c r="H188" s="11"/>
      <c r="I188" s="10"/>
      <c r="J188" s="94">
        <f>F188+I188</f>
        <v>36</v>
      </c>
      <c r="K188" s="100">
        <v>1</v>
      </c>
      <c r="L188" s="101">
        <v>3</v>
      </c>
      <c r="M188" s="101"/>
      <c r="N188" s="101"/>
      <c r="O188" s="124"/>
      <c r="P188" s="124"/>
      <c r="Q188" s="101"/>
      <c r="R188" s="102"/>
      <c r="S188" s="103"/>
    </row>
    <row r="189" spans="1:19" x14ac:dyDescent="0.25">
      <c r="A189" s="142"/>
      <c r="B189" s="255"/>
      <c r="C189" s="258"/>
      <c r="D189" s="14"/>
      <c r="E189" s="12"/>
      <c r="F189" s="14">
        <f t="shared" ref="F189:F192" si="58">D189*E189*3</f>
        <v>0</v>
      </c>
      <c r="G189" s="14">
        <v>11</v>
      </c>
      <c r="H189" s="12">
        <v>1</v>
      </c>
      <c r="I189" s="14">
        <f>G189*H189*4</f>
        <v>44</v>
      </c>
      <c r="J189" s="99">
        <f t="shared" ref="J189:J192" si="59">F189+I189</f>
        <v>44</v>
      </c>
      <c r="K189" s="100">
        <v>4</v>
      </c>
      <c r="L189" s="101">
        <v>7</v>
      </c>
      <c r="M189" s="101"/>
      <c r="N189" s="101"/>
      <c r="O189" s="124"/>
      <c r="P189" s="124"/>
      <c r="Q189" s="101"/>
      <c r="R189" s="102"/>
      <c r="S189" s="103"/>
    </row>
    <row r="190" spans="1:19" x14ac:dyDescent="0.25">
      <c r="A190" s="142"/>
      <c r="B190" s="255"/>
      <c r="C190" s="258"/>
      <c r="D190" s="14"/>
      <c r="E190" s="12"/>
      <c r="F190" s="14">
        <f t="shared" si="58"/>
        <v>0</v>
      </c>
      <c r="G190" s="14">
        <v>15</v>
      </c>
      <c r="H190" s="12">
        <v>2</v>
      </c>
      <c r="I190" s="14">
        <f t="shared" ref="I190:I193" si="60">G190*H190*4</f>
        <v>120</v>
      </c>
      <c r="J190" s="99">
        <f t="shared" si="59"/>
        <v>120</v>
      </c>
      <c r="K190" s="100">
        <v>8</v>
      </c>
      <c r="L190" s="101">
        <v>15</v>
      </c>
      <c r="M190" s="101"/>
      <c r="N190" s="101"/>
      <c r="O190" s="124"/>
      <c r="P190" s="124"/>
      <c r="Q190" s="101"/>
      <c r="R190" s="102"/>
      <c r="S190" s="103"/>
    </row>
    <row r="191" spans="1:19" x14ac:dyDescent="0.25">
      <c r="A191" s="142"/>
      <c r="B191" s="255"/>
      <c r="C191" s="258"/>
      <c r="D191" s="14">
        <v>11</v>
      </c>
      <c r="E191" s="12">
        <v>1</v>
      </c>
      <c r="F191" s="14">
        <f t="shared" si="58"/>
        <v>33</v>
      </c>
      <c r="G191" s="14"/>
      <c r="H191" s="12"/>
      <c r="I191" s="14"/>
      <c r="J191" s="99">
        <f t="shared" si="59"/>
        <v>33</v>
      </c>
      <c r="K191" s="100">
        <v>16</v>
      </c>
      <c r="L191" s="101">
        <v>18</v>
      </c>
      <c r="M191" s="101"/>
      <c r="N191" s="101"/>
      <c r="O191" s="124"/>
      <c r="P191" s="124"/>
      <c r="Q191" s="101"/>
      <c r="R191" s="102"/>
      <c r="S191" s="103"/>
    </row>
    <row r="192" spans="1:19" ht="15.75" thickBot="1" x14ac:dyDescent="0.3">
      <c r="A192" s="142"/>
      <c r="B192" s="256"/>
      <c r="C192" s="259"/>
      <c r="D192" s="36">
        <v>12</v>
      </c>
      <c r="E192" s="40">
        <v>1</v>
      </c>
      <c r="F192" s="36">
        <f t="shared" si="58"/>
        <v>36</v>
      </c>
      <c r="G192" s="36"/>
      <c r="H192" s="40"/>
      <c r="I192" s="36"/>
      <c r="J192" s="190">
        <f t="shared" si="59"/>
        <v>36</v>
      </c>
      <c r="K192" s="100">
        <v>19</v>
      </c>
      <c r="L192" s="101">
        <v>21</v>
      </c>
      <c r="M192" s="101"/>
      <c r="N192" s="101"/>
      <c r="O192" s="124"/>
      <c r="P192" s="124"/>
      <c r="Q192" s="101"/>
      <c r="R192" s="102"/>
      <c r="S192" s="103"/>
    </row>
    <row r="193" spans="1:19" ht="15.75" thickBot="1" x14ac:dyDescent="0.3">
      <c r="A193" s="83"/>
      <c r="B193" s="85" t="s">
        <v>249</v>
      </c>
      <c r="C193" s="52"/>
      <c r="D193" s="41"/>
      <c r="E193" s="56"/>
      <c r="F193" s="41"/>
      <c r="G193" s="41"/>
      <c r="H193" s="56"/>
      <c r="I193" s="41">
        <f t="shared" si="60"/>
        <v>0</v>
      </c>
      <c r="J193" s="191">
        <f>SUM(J188:J192)</f>
        <v>269</v>
      </c>
      <c r="K193" s="153"/>
      <c r="L193" s="101"/>
      <c r="M193" s="101"/>
      <c r="N193" s="101"/>
      <c r="O193" s="124"/>
      <c r="P193" s="124"/>
      <c r="Q193" s="101"/>
      <c r="R193" s="102"/>
      <c r="S193" s="103"/>
    </row>
    <row r="194" spans="1:19" x14ac:dyDescent="0.25">
      <c r="A194" s="140" t="s">
        <v>150</v>
      </c>
      <c r="B194" s="243" t="s">
        <v>150</v>
      </c>
      <c r="C194" s="245" t="s">
        <v>151</v>
      </c>
      <c r="D194" s="10">
        <v>10</v>
      </c>
      <c r="E194" s="11">
        <v>1</v>
      </c>
      <c r="F194" s="10">
        <f>D194*E194*3</f>
        <v>30</v>
      </c>
      <c r="G194" s="10"/>
      <c r="H194" s="11"/>
      <c r="I194" s="10">
        <f>G194*H194*4</f>
        <v>0</v>
      </c>
      <c r="J194" s="94">
        <f>F194+I194</f>
        <v>30</v>
      </c>
      <c r="K194" s="100">
        <v>1</v>
      </c>
      <c r="L194" s="101">
        <v>3</v>
      </c>
      <c r="M194" s="101"/>
      <c r="N194" s="101"/>
      <c r="O194" s="124"/>
      <c r="P194" s="124"/>
      <c r="Q194" s="101"/>
      <c r="R194" s="102"/>
      <c r="S194" s="103"/>
    </row>
    <row r="195" spans="1:19" x14ac:dyDescent="0.25">
      <c r="A195" s="142"/>
      <c r="B195" s="244"/>
      <c r="C195" s="246"/>
      <c r="D195" s="14">
        <v>11</v>
      </c>
      <c r="E195" s="12">
        <v>1</v>
      </c>
      <c r="F195" s="14">
        <f t="shared" ref="F195:F200" si="61">D195*E195*3</f>
        <v>33</v>
      </c>
      <c r="G195" s="14"/>
      <c r="H195" s="12"/>
      <c r="I195" s="14">
        <f t="shared" ref="I195:I200" si="62">G195*H195*4</f>
        <v>0</v>
      </c>
      <c r="J195" s="99">
        <f t="shared" ref="J195:J200" si="63">F195+I195</f>
        <v>33</v>
      </c>
      <c r="K195" s="100">
        <v>4</v>
      </c>
      <c r="L195" s="101">
        <v>6</v>
      </c>
      <c r="M195" s="101"/>
      <c r="N195" s="101"/>
      <c r="O195" s="124"/>
      <c r="P195" s="124"/>
      <c r="Q195" s="101"/>
      <c r="R195" s="102"/>
      <c r="S195" s="103"/>
    </row>
    <row r="196" spans="1:19" x14ac:dyDescent="0.25">
      <c r="A196" s="142"/>
      <c r="B196" s="244"/>
      <c r="C196" s="246"/>
      <c r="D196" s="14"/>
      <c r="E196" s="12"/>
      <c r="F196" s="14">
        <f t="shared" si="61"/>
        <v>0</v>
      </c>
      <c r="G196" s="14">
        <v>15</v>
      </c>
      <c r="H196" s="12">
        <v>1</v>
      </c>
      <c r="I196" s="14">
        <f t="shared" si="62"/>
        <v>60</v>
      </c>
      <c r="J196" s="99">
        <f t="shared" si="63"/>
        <v>60</v>
      </c>
      <c r="K196" s="100">
        <v>7</v>
      </c>
      <c r="L196" s="101">
        <v>10</v>
      </c>
      <c r="M196" s="101"/>
      <c r="N196" s="101"/>
      <c r="O196" s="124"/>
      <c r="P196" s="124"/>
      <c r="Q196" s="101"/>
      <c r="R196" s="102"/>
      <c r="S196" s="103"/>
    </row>
    <row r="197" spans="1:19" x14ac:dyDescent="0.25">
      <c r="A197" s="142"/>
      <c r="B197" s="244"/>
      <c r="C197" s="246"/>
      <c r="D197" s="14">
        <v>15</v>
      </c>
      <c r="E197" s="12">
        <v>2</v>
      </c>
      <c r="F197" s="14">
        <f t="shared" si="61"/>
        <v>90</v>
      </c>
      <c r="G197" s="14"/>
      <c r="H197" s="12"/>
      <c r="I197" s="14">
        <f t="shared" si="62"/>
        <v>0</v>
      </c>
      <c r="J197" s="99">
        <f t="shared" si="63"/>
        <v>90</v>
      </c>
      <c r="K197" s="100">
        <v>11</v>
      </c>
      <c r="L197" s="101">
        <v>16</v>
      </c>
      <c r="M197" s="101"/>
      <c r="N197" s="101"/>
      <c r="O197" s="124"/>
      <c r="P197" s="124"/>
      <c r="Q197" s="101"/>
      <c r="R197" s="102"/>
      <c r="S197" s="103"/>
    </row>
    <row r="198" spans="1:19" x14ac:dyDescent="0.25">
      <c r="A198" s="142"/>
      <c r="B198" s="244"/>
      <c r="C198" s="246"/>
      <c r="D198" s="14"/>
      <c r="E198" s="12"/>
      <c r="F198" s="14">
        <f t="shared" si="61"/>
        <v>0</v>
      </c>
      <c r="G198" s="14">
        <v>15</v>
      </c>
      <c r="H198" s="12">
        <v>1</v>
      </c>
      <c r="I198" s="14">
        <f t="shared" si="62"/>
        <v>60</v>
      </c>
      <c r="J198" s="99">
        <f t="shared" si="63"/>
        <v>60</v>
      </c>
      <c r="K198" s="100">
        <v>17</v>
      </c>
      <c r="L198" s="101">
        <v>20</v>
      </c>
      <c r="M198" s="101"/>
      <c r="N198" s="101"/>
      <c r="O198" s="124"/>
      <c r="P198" s="124"/>
      <c r="Q198" s="101"/>
      <c r="R198" s="102"/>
      <c r="S198" s="103"/>
    </row>
    <row r="199" spans="1:19" x14ac:dyDescent="0.25">
      <c r="A199" s="142"/>
      <c r="B199" s="244"/>
      <c r="C199" s="246"/>
      <c r="D199" s="14">
        <v>11</v>
      </c>
      <c r="E199" s="12">
        <v>1</v>
      </c>
      <c r="F199" s="14">
        <f t="shared" si="61"/>
        <v>33</v>
      </c>
      <c r="G199" s="14"/>
      <c r="H199" s="12"/>
      <c r="I199" s="14">
        <f t="shared" si="62"/>
        <v>0</v>
      </c>
      <c r="J199" s="99">
        <f t="shared" si="63"/>
        <v>33</v>
      </c>
      <c r="K199" s="100">
        <v>21</v>
      </c>
      <c r="L199" s="101">
        <v>23</v>
      </c>
      <c r="M199" s="101"/>
      <c r="N199" s="101"/>
      <c r="O199" s="124"/>
      <c r="P199" s="124"/>
      <c r="Q199" s="101"/>
      <c r="R199" s="102"/>
      <c r="S199" s="103"/>
    </row>
    <row r="200" spans="1:19" ht="15.75" thickBot="1" x14ac:dyDescent="0.3">
      <c r="A200" s="142"/>
      <c r="B200" s="252"/>
      <c r="C200" s="253"/>
      <c r="D200" s="36">
        <v>10</v>
      </c>
      <c r="E200" s="40">
        <v>1</v>
      </c>
      <c r="F200" s="36">
        <f t="shared" si="61"/>
        <v>30</v>
      </c>
      <c r="G200" s="36"/>
      <c r="H200" s="40"/>
      <c r="I200" s="36">
        <f t="shared" si="62"/>
        <v>0</v>
      </c>
      <c r="J200" s="190">
        <f t="shared" si="63"/>
        <v>30</v>
      </c>
      <c r="K200" s="100">
        <v>24</v>
      </c>
      <c r="L200" s="101">
        <v>26</v>
      </c>
      <c r="M200" s="101"/>
      <c r="N200" s="101"/>
      <c r="O200" s="124"/>
      <c r="P200" s="124"/>
      <c r="Q200" s="101"/>
      <c r="R200" s="102"/>
      <c r="S200" s="103"/>
    </row>
    <row r="201" spans="1:19" ht="15.75" thickBot="1" x14ac:dyDescent="0.3">
      <c r="A201" s="147"/>
      <c r="B201" s="86" t="s">
        <v>208</v>
      </c>
      <c r="C201" s="54"/>
      <c r="D201" s="54"/>
      <c r="E201" s="55"/>
      <c r="F201" s="54"/>
      <c r="G201" s="54"/>
      <c r="H201" s="55"/>
      <c r="I201" s="54"/>
      <c r="J201" s="192">
        <f>SUM(J194:J200)</f>
        <v>336</v>
      </c>
      <c r="K201" s="153"/>
      <c r="L201" s="101"/>
      <c r="M201" s="101"/>
      <c r="N201" s="101"/>
      <c r="O201" s="124"/>
      <c r="P201" s="124"/>
      <c r="Q201" s="101"/>
      <c r="R201" s="102"/>
      <c r="S201" s="103"/>
    </row>
    <row r="202" spans="1:19" x14ac:dyDescent="0.25">
      <c r="A202" s="140" t="s">
        <v>152</v>
      </c>
      <c r="B202" s="26"/>
      <c r="C202" s="245" t="s">
        <v>153</v>
      </c>
      <c r="D202" s="10"/>
      <c r="E202" s="11"/>
      <c r="F202" s="10">
        <f>D202*E202*3</f>
        <v>0</v>
      </c>
      <c r="G202" s="10">
        <v>14</v>
      </c>
      <c r="H202" s="11">
        <v>1</v>
      </c>
      <c r="I202" s="10">
        <f>G202*H202*4</f>
        <v>56</v>
      </c>
      <c r="J202" s="94">
        <f>F202+I202</f>
        <v>56</v>
      </c>
      <c r="K202" s="100">
        <v>1</v>
      </c>
      <c r="L202" s="101">
        <v>4</v>
      </c>
      <c r="M202" s="101"/>
      <c r="N202" s="101"/>
      <c r="O202" s="124"/>
      <c r="P202" s="124"/>
      <c r="Q202" s="101"/>
      <c r="R202" s="102"/>
      <c r="S202" s="103"/>
    </row>
    <row r="203" spans="1:19" x14ac:dyDescent="0.25">
      <c r="A203" s="142"/>
      <c r="B203" s="27"/>
      <c r="C203" s="246"/>
      <c r="D203" s="14">
        <v>14</v>
      </c>
      <c r="E203" s="12">
        <v>1</v>
      </c>
      <c r="F203" s="14">
        <f t="shared" ref="F203:F205" si="64">D203*E203*3</f>
        <v>42</v>
      </c>
      <c r="G203" s="14"/>
      <c r="H203" s="12"/>
      <c r="I203" s="14">
        <f t="shared" ref="I203:I205" si="65">G203*H203*4</f>
        <v>0</v>
      </c>
      <c r="J203" s="99">
        <f>F203</f>
        <v>42</v>
      </c>
      <c r="K203" s="100">
        <v>5</v>
      </c>
      <c r="L203" s="101">
        <v>7</v>
      </c>
      <c r="M203" s="101"/>
      <c r="N203" s="101"/>
      <c r="O203" s="124"/>
      <c r="P203" s="124"/>
      <c r="Q203" s="101"/>
      <c r="R203" s="102"/>
      <c r="S203" s="103"/>
    </row>
    <row r="204" spans="1:19" x14ac:dyDescent="0.25">
      <c r="A204" s="142"/>
      <c r="B204" s="27"/>
      <c r="C204" s="246"/>
      <c r="D204" s="14">
        <v>15</v>
      </c>
      <c r="E204" s="12">
        <v>1</v>
      </c>
      <c r="F204" s="14">
        <f t="shared" si="64"/>
        <v>45</v>
      </c>
      <c r="G204" s="14"/>
      <c r="H204" s="12"/>
      <c r="I204" s="14">
        <f t="shared" si="65"/>
        <v>0</v>
      </c>
      <c r="J204" s="99">
        <f>F204</f>
        <v>45</v>
      </c>
      <c r="K204" s="100">
        <v>8</v>
      </c>
      <c r="L204" s="101">
        <v>10</v>
      </c>
      <c r="M204" s="101"/>
      <c r="N204" s="101"/>
      <c r="O204" s="124"/>
      <c r="P204" s="124"/>
      <c r="Q204" s="101"/>
      <c r="R204" s="102"/>
      <c r="S204" s="103"/>
    </row>
    <row r="205" spans="1:19" ht="15.75" thickBot="1" x14ac:dyDescent="0.3">
      <c r="A205" s="142"/>
      <c r="B205" s="39"/>
      <c r="C205" s="253"/>
      <c r="D205" s="36"/>
      <c r="E205" s="40"/>
      <c r="F205" s="36">
        <f t="shared" si="64"/>
        <v>0</v>
      </c>
      <c r="G205" s="36">
        <v>13</v>
      </c>
      <c r="H205" s="40">
        <v>1</v>
      </c>
      <c r="I205" s="36">
        <f t="shared" si="65"/>
        <v>52</v>
      </c>
      <c r="J205" s="190">
        <f>I205</f>
        <v>52</v>
      </c>
      <c r="K205" s="100">
        <v>11</v>
      </c>
      <c r="L205" s="101">
        <v>14</v>
      </c>
      <c r="M205" s="101"/>
      <c r="N205" s="101"/>
      <c r="O205" s="124"/>
      <c r="P205" s="124"/>
      <c r="Q205" s="101"/>
      <c r="R205" s="102"/>
      <c r="S205" s="103"/>
    </row>
    <row r="206" spans="1:19" ht="15.75" thickBot="1" x14ac:dyDescent="0.3">
      <c r="A206" s="83"/>
      <c r="B206" s="61" t="s">
        <v>208</v>
      </c>
      <c r="C206" s="181"/>
      <c r="D206" s="59"/>
      <c r="E206" s="60"/>
      <c r="F206" s="59"/>
      <c r="G206" s="59"/>
      <c r="H206" s="60"/>
      <c r="I206" s="59"/>
      <c r="J206" s="193">
        <f>SUM(J202:J205)</f>
        <v>195</v>
      </c>
      <c r="K206" s="153"/>
      <c r="L206" s="101"/>
      <c r="M206" s="101"/>
      <c r="N206" s="101"/>
      <c r="O206" s="124"/>
      <c r="P206" s="124"/>
      <c r="Q206" s="101"/>
      <c r="R206" s="102"/>
      <c r="S206" s="103"/>
    </row>
    <row r="207" spans="1:19" x14ac:dyDescent="0.25">
      <c r="A207" s="81" t="s">
        <v>154</v>
      </c>
      <c r="B207" s="26" t="s">
        <v>154</v>
      </c>
      <c r="C207" s="52" t="s">
        <v>155</v>
      </c>
      <c r="D207" s="10">
        <v>8</v>
      </c>
      <c r="E207" s="11">
        <v>10</v>
      </c>
      <c r="F207" s="10">
        <f>D207*E207*3</f>
        <v>240</v>
      </c>
      <c r="G207" s="10"/>
      <c r="H207" s="11"/>
      <c r="I207" s="10">
        <f t="shared" ref="I207:I218" si="66">G207*H207*4</f>
        <v>0</v>
      </c>
      <c r="J207" s="94">
        <f t="shared" ref="J207" si="67">F207+I207</f>
        <v>240</v>
      </c>
      <c r="K207" s="100">
        <v>1</v>
      </c>
      <c r="L207" s="101">
        <v>30</v>
      </c>
      <c r="M207" s="101"/>
      <c r="N207" s="101"/>
      <c r="O207" s="124"/>
      <c r="P207" s="124"/>
      <c r="Q207" s="101"/>
      <c r="R207" s="102"/>
      <c r="S207" s="103"/>
    </row>
    <row r="208" spans="1:19" ht="15.75" thickBot="1" x14ac:dyDescent="0.3">
      <c r="A208" s="82"/>
      <c r="B208" s="74" t="s">
        <v>208</v>
      </c>
      <c r="C208" s="155"/>
      <c r="D208" s="50"/>
      <c r="E208" s="51"/>
      <c r="F208" s="50"/>
      <c r="G208" s="50"/>
      <c r="H208" s="51"/>
      <c r="I208" s="54">
        <f t="shared" si="66"/>
        <v>0</v>
      </c>
      <c r="J208" s="189">
        <f>J207</f>
        <v>240</v>
      </c>
      <c r="K208" s="153"/>
      <c r="L208" s="101"/>
      <c r="M208" s="101"/>
      <c r="N208" s="101"/>
      <c r="O208" s="124"/>
      <c r="P208" s="124"/>
      <c r="Q208" s="101"/>
      <c r="R208" s="102"/>
      <c r="S208" s="103"/>
    </row>
    <row r="209" spans="1:19" x14ac:dyDescent="0.25">
      <c r="A209" s="260" t="s">
        <v>156</v>
      </c>
      <c r="B209" s="254" t="s">
        <v>156</v>
      </c>
      <c r="C209" s="257" t="s">
        <v>157</v>
      </c>
      <c r="D209" s="10">
        <v>10</v>
      </c>
      <c r="E209" s="11">
        <v>2</v>
      </c>
      <c r="F209" s="10">
        <f>D209*E209*3</f>
        <v>60</v>
      </c>
      <c r="G209" s="10"/>
      <c r="H209" s="11"/>
      <c r="I209" s="10">
        <f t="shared" si="66"/>
        <v>0</v>
      </c>
      <c r="J209" s="94">
        <f t="shared" ref="J209:J217" si="68">F209+I209</f>
        <v>60</v>
      </c>
      <c r="K209" s="100">
        <v>1</v>
      </c>
      <c r="L209" s="101">
        <v>6</v>
      </c>
      <c r="M209" s="101"/>
      <c r="N209" s="101"/>
      <c r="O209" s="124"/>
      <c r="P209" s="124"/>
      <c r="Q209" s="101"/>
      <c r="R209" s="102"/>
      <c r="S209" s="103"/>
    </row>
    <row r="210" spans="1:19" x14ac:dyDescent="0.25">
      <c r="A210" s="261"/>
      <c r="B210" s="255"/>
      <c r="C210" s="258"/>
      <c r="D210" s="14"/>
      <c r="E210" s="12"/>
      <c r="F210" s="14">
        <f t="shared" ref="F210:F212" si="69">D210*E210*3</f>
        <v>0</v>
      </c>
      <c r="G210" s="14">
        <v>12</v>
      </c>
      <c r="H210" s="12">
        <v>2</v>
      </c>
      <c r="I210" s="14">
        <f t="shared" si="66"/>
        <v>96</v>
      </c>
      <c r="J210" s="99">
        <f t="shared" si="68"/>
        <v>96</v>
      </c>
      <c r="K210" s="153">
        <v>7</v>
      </c>
      <c r="L210" s="101">
        <v>14</v>
      </c>
      <c r="M210" s="101"/>
      <c r="N210" s="101"/>
      <c r="O210" s="124"/>
      <c r="P210" s="124"/>
      <c r="Q210" s="101"/>
      <c r="R210" s="102"/>
      <c r="S210" s="103"/>
    </row>
    <row r="211" spans="1:19" x14ac:dyDescent="0.25">
      <c r="A211" s="261"/>
      <c r="B211" s="255"/>
      <c r="C211" s="258"/>
      <c r="D211" s="14">
        <v>12</v>
      </c>
      <c r="E211" s="12">
        <v>4</v>
      </c>
      <c r="F211" s="14">
        <f t="shared" si="69"/>
        <v>144</v>
      </c>
      <c r="G211" s="14"/>
      <c r="H211" s="12"/>
      <c r="I211" s="14">
        <f t="shared" si="66"/>
        <v>0</v>
      </c>
      <c r="J211" s="99">
        <f t="shared" si="68"/>
        <v>144</v>
      </c>
      <c r="K211" s="100">
        <v>15</v>
      </c>
      <c r="L211" s="101">
        <v>28</v>
      </c>
      <c r="M211" s="101"/>
      <c r="N211" s="101"/>
      <c r="O211" s="124"/>
      <c r="P211" s="124"/>
      <c r="Q211" s="101"/>
      <c r="R211" s="102"/>
      <c r="S211" s="103"/>
    </row>
    <row r="212" spans="1:19" ht="15.75" thickBot="1" x14ac:dyDescent="0.3">
      <c r="A212" s="261"/>
      <c r="B212" s="256"/>
      <c r="C212" s="259"/>
      <c r="D212" s="36"/>
      <c r="E212" s="40"/>
      <c r="F212" s="36">
        <f t="shared" si="69"/>
        <v>0</v>
      </c>
      <c r="G212" s="36">
        <v>12</v>
      </c>
      <c r="H212" s="40">
        <v>2</v>
      </c>
      <c r="I212" s="36">
        <f t="shared" si="66"/>
        <v>96</v>
      </c>
      <c r="J212" s="190">
        <f t="shared" si="68"/>
        <v>96</v>
      </c>
      <c r="K212" s="153">
        <v>29</v>
      </c>
      <c r="L212" s="101">
        <v>34</v>
      </c>
      <c r="M212" s="101"/>
      <c r="N212" s="101"/>
      <c r="O212" s="124"/>
      <c r="P212" s="124"/>
      <c r="Q212" s="101"/>
      <c r="R212" s="102"/>
      <c r="S212" s="103"/>
    </row>
    <row r="213" spans="1:19" ht="15.75" thickBot="1" x14ac:dyDescent="0.3">
      <c r="A213" s="262"/>
      <c r="B213" s="55" t="s">
        <v>208</v>
      </c>
      <c r="C213" s="54"/>
      <c r="D213" s="54"/>
      <c r="E213" s="55"/>
      <c r="F213" s="54"/>
      <c r="G213" s="54"/>
      <c r="H213" s="55"/>
      <c r="I213" s="54"/>
      <c r="J213" s="192">
        <f>SUM(J209:J212)</f>
        <v>396</v>
      </c>
      <c r="K213" s="153"/>
      <c r="L213" s="101"/>
      <c r="M213" s="101"/>
      <c r="N213" s="101"/>
      <c r="O213" s="124"/>
      <c r="P213" s="124"/>
      <c r="Q213" s="101"/>
      <c r="R213" s="102"/>
      <c r="S213" s="103"/>
    </row>
    <row r="214" spans="1:19" x14ac:dyDescent="0.25">
      <c r="A214" s="142" t="s">
        <v>158</v>
      </c>
      <c r="B214" s="243" t="s">
        <v>158</v>
      </c>
      <c r="C214" s="257" t="s">
        <v>159</v>
      </c>
      <c r="D214" s="10">
        <v>15</v>
      </c>
      <c r="E214" s="11">
        <v>3</v>
      </c>
      <c r="F214" s="10">
        <f>D214*E214*3</f>
        <v>135</v>
      </c>
      <c r="G214" s="10"/>
      <c r="H214" s="11"/>
      <c r="I214" s="10">
        <f t="shared" si="66"/>
        <v>0</v>
      </c>
      <c r="J214" s="94">
        <f t="shared" si="68"/>
        <v>135</v>
      </c>
      <c r="K214" s="153">
        <v>1</v>
      </c>
      <c r="L214" s="101">
        <v>9</v>
      </c>
      <c r="M214" s="101"/>
      <c r="N214" s="101"/>
      <c r="O214" s="124"/>
      <c r="P214" s="124"/>
      <c r="Q214" s="101"/>
      <c r="R214" s="102"/>
      <c r="S214" s="103"/>
    </row>
    <row r="215" spans="1:19" x14ac:dyDescent="0.25">
      <c r="A215" s="142"/>
      <c r="B215" s="244"/>
      <c r="C215" s="258"/>
      <c r="D215" s="14">
        <v>13</v>
      </c>
      <c r="E215" s="12">
        <v>2</v>
      </c>
      <c r="F215" s="14">
        <f>D215*E215*3</f>
        <v>78</v>
      </c>
      <c r="G215" s="14"/>
      <c r="H215" s="12"/>
      <c r="I215" s="14">
        <f t="shared" si="66"/>
        <v>0</v>
      </c>
      <c r="J215" s="99">
        <f t="shared" si="68"/>
        <v>78</v>
      </c>
      <c r="K215" s="153">
        <v>10</v>
      </c>
      <c r="L215" s="101">
        <v>15</v>
      </c>
      <c r="M215" s="101"/>
      <c r="N215" s="101"/>
      <c r="O215" s="124"/>
      <c r="P215" s="124"/>
      <c r="Q215" s="101"/>
      <c r="R215" s="102"/>
      <c r="S215" s="103"/>
    </row>
    <row r="216" spans="1:19" x14ac:dyDescent="0.25">
      <c r="A216" s="142"/>
      <c r="B216" s="244"/>
      <c r="C216" s="258"/>
      <c r="D216" s="14">
        <v>15</v>
      </c>
      <c r="E216" s="12">
        <v>3</v>
      </c>
      <c r="F216" s="14">
        <f>D216*E216*3</f>
        <v>135</v>
      </c>
      <c r="G216" s="14"/>
      <c r="H216" s="12"/>
      <c r="I216" s="14"/>
      <c r="J216" s="99">
        <f t="shared" si="68"/>
        <v>135</v>
      </c>
      <c r="K216" s="153">
        <v>16</v>
      </c>
      <c r="L216" s="101">
        <v>24</v>
      </c>
      <c r="M216" s="101"/>
      <c r="N216" s="101"/>
      <c r="O216" s="124"/>
      <c r="P216" s="124"/>
      <c r="Q216" s="101"/>
      <c r="R216" s="102"/>
      <c r="S216" s="103"/>
    </row>
    <row r="217" spans="1:19" ht="15.75" thickBot="1" x14ac:dyDescent="0.3">
      <c r="A217" s="142"/>
      <c r="B217" s="252"/>
      <c r="C217" s="259"/>
      <c r="D217" s="36">
        <v>14</v>
      </c>
      <c r="E217" s="40">
        <v>2</v>
      </c>
      <c r="F217" s="36">
        <f>D217*E217*3</f>
        <v>84</v>
      </c>
      <c r="G217" s="36"/>
      <c r="H217" s="40"/>
      <c r="I217" s="36">
        <f t="shared" si="66"/>
        <v>0</v>
      </c>
      <c r="J217" s="190">
        <f t="shared" si="68"/>
        <v>84</v>
      </c>
      <c r="K217" s="153">
        <v>25</v>
      </c>
      <c r="L217" s="101">
        <v>30</v>
      </c>
      <c r="M217" s="101"/>
      <c r="N217" s="101"/>
      <c r="O217" s="124"/>
      <c r="P217" s="124"/>
      <c r="Q217" s="101"/>
      <c r="R217" s="102"/>
      <c r="S217" s="103"/>
    </row>
    <row r="218" spans="1:19" ht="15.75" thickBot="1" x14ac:dyDescent="0.3">
      <c r="A218" s="147"/>
      <c r="B218" s="87" t="s">
        <v>208</v>
      </c>
      <c r="C218" s="34"/>
      <c r="D218" s="34"/>
      <c r="E218" s="37"/>
      <c r="F218" s="34"/>
      <c r="G218" s="34"/>
      <c r="H218" s="37"/>
      <c r="I218" s="34">
        <f t="shared" si="66"/>
        <v>0</v>
      </c>
      <c r="J218" s="194">
        <f>SUM(J214:J217)</f>
        <v>432</v>
      </c>
      <c r="K218" s="153"/>
      <c r="L218" s="101"/>
      <c r="M218" s="101"/>
      <c r="N218" s="101"/>
      <c r="O218" s="124"/>
      <c r="P218" s="124"/>
      <c r="Q218" s="101"/>
      <c r="R218" s="102"/>
      <c r="S218" s="103"/>
    </row>
    <row r="219" spans="1:19" x14ac:dyDescent="0.25">
      <c r="A219" s="81" t="s">
        <v>160</v>
      </c>
      <c r="B219" s="243"/>
      <c r="C219" s="245" t="s">
        <v>161</v>
      </c>
      <c r="D219" s="10"/>
      <c r="E219" s="11"/>
      <c r="F219" s="10">
        <f>D219</f>
        <v>0</v>
      </c>
      <c r="G219" s="10"/>
      <c r="H219" s="11"/>
      <c r="I219" s="10">
        <f>G219*H219*4</f>
        <v>0</v>
      </c>
      <c r="J219" s="94">
        <f>F219+I219</f>
        <v>0</v>
      </c>
      <c r="K219" s="153"/>
      <c r="L219" s="101"/>
      <c r="M219" s="101"/>
      <c r="N219" s="101"/>
      <c r="O219" s="101"/>
      <c r="P219" s="101"/>
      <c r="Q219" s="101"/>
      <c r="R219" s="102"/>
      <c r="S219" s="103"/>
    </row>
    <row r="220" spans="1:19" x14ac:dyDescent="0.25">
      <c r="A220" s="82"/>
      <c r="B220" s="244"/>
      <c r="C220" s="246"/>
      <c r="D220" s="14"/>
      <c r="E220" s="12"/>
      <c r="F220" s="15">
        <f>D220</f>
        <v>0</v>
      </c>
      <c r="G220" s="14"/>
      <c r="H220" s="12"/>
      <c r="I220" s="15">
        <f>G220*H220*4</f>
        <v>0</v>
      </c>
      <c r="J220" s="99">
        <f>F220+I220</f>
        <v>0</v>
      </c>
      <c r="K220" s="153"/>
      <c r="L220" s="101"/>
      <c r="M220" s="101"/>
      <c r="N220" s="101"/>
      <c r="O220" s="101"/>
      <c r="P220" s="101"/>
      <c r="Q220" s="101"/>
      <c r="R220" s="102"/>
      <c r="S220" s="103"/>
    </row>
    <row r="221" spans="1:19" ht="15.75" thickBot="1" x14ac:dyDescent="0.3">
      <c r="A221" s="82"/>
      <c r="B221" s="252"/>
      <c r="C221" s="253"/>
      <c r="D221" s="36"/>
      <c r="E221" s="40"/>
      <c r="F221" s="36">
        <f>D221</f>
        <v>0</v>
      </c>
      <c r="G221" s="36"/>
      <c r="H221" s="40"/>
      <c r="I221" s="34">
        <f>G221*H221*4</f>
        <v>0</v>
      </c>
      <c r="J221" s="190">
        <f>F221+I221</f>
        <v>0</v>
      </c>
      <c r="K221" s="153"/>
      <c r="L221" s="101"/>
      <c r="M221" s="101"/>
      <c r="N221" s="101"/>
      <c r="O221" s="101"/>
      <c r="P221" s="101"/>
      <c r="Q221" s="101"/>
      <c r="R221" s="102"/>
      <c r="S221" s="103"/>
    </row>
    <row r="222" spans="1:19" ht="15.75" thickBot="1" x14ac:dyDescent="0.3">
      <c r="A222" s="83"/>
      <c r="B222" s="86" t="s">
        <v>249</v>
      </c>
      <c r="C222" s="155"/>
      <c r="D222" s="54"/>
      <c r="E222" s="55"/>
      <c r="F222" s="54"/>
      <c r="G222" s="54"/>
      <c r="H222" s="55"/>
      <c r="I222" s="54">
        <f>G222*H222*4</f>
        <v>0</v>
      </c>
      <c r="J222" s="156">
        <f>SUM(J219:J221)</f>
        <v>0</v>
      </c>
      <c r="K222" s="153"/>
      <c r="L222" s="101"/>
      <c r="M222" s="101"/>
      <c r="N222" s="101"/>
      <c r="O222" s="101"/>
      <c r="P222" s="101"/>
      <c r="Q222" s="101"/>
      <c r="R222" s="102"/>
      <c r="S222" s="103"/>
    </row>
    <row r="223" spans="1:19" x14ac:dyDescent="0.25">
      <c r="A223" s="140" t="s">
        <v>7</v>
      </c>
      <c r="B223" s="254"/>
      <c r="C223" s="257" t="s">
        <v>162</v>
      </c>
      <c r="D223" s="10">
        <v>12</v>
      </c>
      <c r="E223" s="11"/>
      <c r="F223" s="10">
        <f>D223*E223*3</f>
        <v>0</v>
      </c>
      <c r="G223" s="10"/>
      <c r="H223" s="11"/>
      <c r="I223" s="10">
        <f>G223*H223*4</f>
        <v>0</v>
      </c>
      <c r="J223" s="94">
        <v>12</v>
      </c>
      <c r="K223" s="153">
        <v>1</v>
      </c>
      <c r="L223" s="101">
        <v>1</v>
      </c>
      <c r="M223" s="145" t="s">
        <v>250</v>
      </c>
      <c r="N223" s="101"/>
      <c r="O223" s="101"/>
      <c r="P223" s="145">
        <v>1</v>
      </c>
      <c r="Q223" s="101"/>
      <c r="R223" s="102"/>
      <c r="S223" s="103"/>
    </row>
    <row r="224" spans="1:19" x14ac:dyDescent="0.25">
      <c r="A224" s="142"/>
      <c r="B224" s="255"/>
      <c r="C224" s="258"/>
      <c r="D224" s="14">
        <v>12</v>
      </c>
      <c r="E224" s="12">
        <v>2</v>
      </c>
      <c r="F224" s="14">
        <f t="shared" ref="F224:F229" si="70">D224*E224*3</f>
        <v>72</v>
      </c>
      <c r="G224" s="14"/>
      <c r="H224" s="12"/>
      <c r="I224" s="14">
        <f t="shared" ref="I224:I229" si="71">G224*H224*4</f>
        <v>0</v>
      </c>
      <c r="J224" s="99"/>
      <c r="K224" s="153">
        <v>2</v>
      </c>
      <c r="L224" s="101">
        <v>7</v>
      </c>
      <c r="M224" s="101"/>
      <c r="N224" s="101"/>
      <c r="O224" s="101"/>
      <c r="P224" s="145" t="s">
        <v>251</v>
      </c>
      <c r="Q224" s="101"/>
      <c r="R224" s="102"/>
      <c r="S224" s="103"/>
    </row>
    <row r="225" spans="1:19" x14ac:dyDescent="0.25">
      <c r="A225" s="142"/>
      <c r="B225" s="255"/>
      <c r="C225" s="258"/>
      <c r="D225" s="14">
        <v>14</v>
      </c>
      <c r="E225" s="12">
        <v>1</v>
      </c>
      <c r="F225" s="14">
        <f t="shared" si="70"/>
        <v>42</v>
      </c>
      <c r="G225" s="14"/>
      <c r="H225" s="12"/>
      <c r="I225" s="14">
        <f t="shared" si="71"/>
        <v>0</v>
      </c>
      <c r="J225" s="99"/>
      <c r="K225" s="153">
        <v>8</v>
      </c>
      <c r="L225" s="101">
        <v>10</v>
      </c>
      <c r="M225" s="101"/>
      <c r="N225" s="101"/>
      <c r="O225" s="101"/>
      <c r="P225" s="101"/>
      <c r="Q225" s="101"/>
      <c r="R225" s="195" t="s">
        <v>252</v>
      </c>
      <c r="S225" s="103"/>
    </row>
    <row r="226" spans="1:19" x14ac:dyDescent="0.25">
      <c r="A226" s="142"/>
      <c r="B226" s="255"/>
      <c r="C226" s="258"/>
      <c r="D226" s="14">
        <v>28</v>
      </c>
      <c r="E226" s="12"/>
      <c r="F226" s="14">
        <f t="shared" si="70"/>
        <v>0</v>
      </c>
      <c r="G226" s="14"/>
      <c r="H226" s="12"/>
      <c r="I226" s="14">
        <f t="shared" si="71"/>
        <v>0</v>
      </c>
      <c r="J226" s="99">
        <v>28</v>
      </c>
      <c r="K226" s="153">
        <v>11</v>
      </c>
      <c r="L226" s="101">
        <v>12</v>
      </c>
      <c r="M226" s="145" t="s">
        <v>253</v>
      </c>
      <c r="N226" s="101"/>
      <c r="O226" s="101"/>
      <c r="P226" s="101"/>
      <c r="Q226" s="101"/>
      <c r="R226" s="195" t="s">
        <v>254</v>
      </c>
      <c r="S226" s="103"/>
    </row>
    <row r="227" spans="1:19" x14ac:dyDescent="0.25">
      <c r="A227" s="142"/>
      <c r="B227" s="255"/>
      <c r="C227" s="258"/>
      <c r="D227" s="14">
        <v>28</v>
      </c>
      <c r="E227" s="12"/>
      <c r="F227" s="14">
        <f t="shared" si="70"/>
        <v>0</v>
      </c>
      <c r="G227" s="14"/>
      <c r="H227" s="12"/>
      <c r="I227" s="14">
        <f t="shared" si="71"/>
        <v>0</v>
      </c>
      <c r="J227" s="99">
        <v>28</v>
      </c>
      <c r="K227" s="153">
        <v>13</v>
      </c>
      <c r="L227" s="101">
        <v>14</v>
      </c>
      <c r="M227" s="145" t="s">
        <v>253</v>
      </c>
      <c r="N227" s="101"/>
      <c r="O227" s="101"/>
      <c r="P227" s="101"/>
      <c r="Q227" s="101"/>
      <c r="R227" s="196" t="s">
        <v>255</v>
      </c>
      <c r="S227" s="103"/>
    </row>
    <row r="228" spans="1:19" x14ac:dyDescent="0.25">
      <c r="A228" s="142"/>
      <c r="B228" s="255"/>
      <c r="C228" s="258"/>
      <c r="D228" s="14">
        <v>14</v>
      </c>
      <c r="E228" s="12">
        <v>1</v>
      </c>
      <c r="F228" s="14">
        <f t="shared" si="70"/>
        <v>42</v>
      </c>
      <c r="G228" s="14"/>
      <c r="H228" s="12"/>
      <c r="I228" s="14">
        <f t="shared" si="71"/>
        <v>0</v>
      </c>
      <c r="J228" s="99">
        <f>F228+I228</f>
        <v>42</v>
      </c>
      <c r="K228" s="153">
        <v>15</v>
      </c>
      <c r="L228" s="101">
        <v>17</v>
      </c>
      <c r="M228" s="101"/>
      <c r="N228" s="101"/>
      <c r="O228" s="101"/>
      <c r="P228" s="101"/>
      <c r="Q228" s="101"/>
      <c r="R228" s="196" t="s">
        <v>256</v>
      </c>
      <c r="S228" s="103"/>
    </row>
    <row r="229" spans="1:19" ht="30" x14ac:dyDescent="0.25">
      <c r="A229" s="142"/>
      <c r="B229" s="255"/>
      <c r="C229" s="258"/>
      <c r="D229" s="14">
        <v>11</v>
      </c>
      <c r="E229" s="12">
        <v>2</v>
      </c>
      <c r="F229" s="14">
        <f t="shared" si="70"/>
        <v>66</v>
      </c>
      <c r="G229" s="14"/>
      <c r="H229" s="12"/>
      <c r="I229" s="14">
        <f t="shared" si="71"/>
        <v>0</v>
      </c>
      <c r="J229" s="99">
        <f>F229+I229</f>
        <v>66</v>
      </c>
      <c r="K229" s="153">
        <v>18</v>
      </c>
      <c r="L229" s="101">
        <v>23</v>
      </c>
      <c r="M229" s="101"/>
      <c r="N229" s="101"/>
      <c r="O229" s="166" t="s">
        <v>257</v>
      </c>
      <c r="P229" s="101"/>
      <c r="Q229" s="101"/>
      <c r="R229" s="102"/>
      <c r="S229" s="103"/>
    </row>
    <row r="230" spans="1:19" ht="15.75" thickBot="1" x14ac:dyDescent="0.3">
      <c r="A230" s="142"/>
      <c r="B230" s="256"/>
      <c r="C230" s="259"/>
      <c r="D230" s="53">
        <v>11</v>
      </c>
      <c r="E230" s="40"/>
      <c r="F230" s="36"/>
      <c r="G230" s="36"/>
      <c r="H230" s="40"/>
      <c r="I230" s="36"/>
      <c r="J230" s="190">
        <v>11</v>
      </c>
      <c r="K230" s="153">
        <v>24</v>
      </c>
      <c r="L230" s="101">
        <v>24</v>
      </c>
      <c r="M230" s="145" t="s">
        <v>250</v>
      </c>
      <c r="N230" s="101"/>
      <c r="O230" s="145">
        <v>24</v>
      </c>
      <c r="P230" s="101"/>
      <c r="Q230" s="101"/>
      <c r="R230" s="102"/>
      <c r="S230" s="103"/>
    </row>
    <row r="231" spans="1:19" ht="15.75" thickBot="1" x14ac:dyDescent="0.3">
      <c r="A231" s="82"/>
      <c r="B231" s="86" t="s">
        <v>249</v>
      </c>
      <c r="C231" s="197"/>
      <c r="D231" s="54"/>
      <c r="E231" s="55"/>
      <c r="F231" s="54"/>
      <c r="G231" s="54"/>
      <c r="H231" s="55"/>
      <c r="I231" s="54">
        <f>G231*H231*4</f>
        <v>0</v>
      </c>
      <c r="J231" s="156">
        <v>301</v>
      </c>
      <c r="K231" s="153"/>
      <c r="L231" s="101"/>
      <c r="M231" s="101"/>
      <c r="N231" s="101"/>
      <c r="O231" s="101"/>
      <c r="P231" s="101"/>
      <c r="Q231" s="101"/>
      <c r="R231" s="102"/>
      <c r="S231" s="103"/>
    </row>
    <row r="232" spans="1:19" x14ac:dyDescent="0.25">
      <c r="A232" s="81" t="s">
        <v>258</v>
      </c>
      <c r="B232" s="26"/>
      <c r="C232" s="52"/>
      <c r="D232" s="10">
        <v>13</v>
      </c>
      <c r="E232" s="11">
        <v>4</v>
      </c>
      <c r="F232" s="10">
        <f>D232*E232*3</f>
        <v>156</v>
      </c>
      <c r="G232" s="10"/>
      <c r="H232" s="11"/>
      <c r="I232" s="10">
        <f>G232*H232*4</f>
        <v>0</v>
      </c>
      <c r="J232" s="94">
        <f>F232+I232</f>
        <v>156</v>
      </c>
      <c r="K232" s="153" t="s">
        <v>259</v>
      </c>
      <c r="L232" s="101"/>
      <c r="M232" s="101"/>
      <c r="N232" s="101"/>
      <c r="O232" s="101"/>
      <c r="P232" s="101"/>
      <c r="Q232" s="101"/>
      <c r="R232" s="102"/>
      <c r="S232" s="103"/>
    </row>
    <row r="233" spans="1:19" ht="15.75" thickBot="1" x14ac:dyDescent="0.3">
      <c r="A233" s="83"/>
      <c r="B233" s="74" t="s">
        <v>249</v>
      </c>
      <c r="C233" s="155"/>
      <c r="D233" s="50"/>
      <c r="E233" s="51"/>
      <c r="F233" s="50"/>
      <c r="G233" s="50"/>
      <c r="H233" s="51"/>
      <c r="I233" s="54">
        <f>G233*H233*4</f>
        <v>0</v>
      </c>
      <c r="J233" s="152">
        <f>J232</f>
        <v>156</v>
      </c>
      <c r="K233" s="153"/>
      <c r="L233" s="101"/>
      <c r="M233" s="101"/>
      <c r="N233" s="101"/>
      <c r="O233" s="101"/>
      <c r="P233" s="101"/>
      <c r="Q233" s="101"/>
      <c r="R233" s="102"/>
      <c r="S233" s="103"/>
    </row>
    <row r="234" spans="1:19" x14ac:dyDescent="0.25">
      <c r="A234" s="142" t="s">
        <v>163</v>
      </c>
      <c r="B234" s="243" t="s">
        <v>163</v>
      </c>
      <c r="C234" s="245" t="s">
        <v>164</v>
      </c>
      <c r="D234" s="10">
        <v>7</v>
      </c>
      <c r="E234" s="11">
        <v>3</v>
      </c>
      <c r="F234" s="10">
        <f>D234*E234*3</f>
        <v>63</v>
      </c>
      <c r="G234" s="10"/>
      <c r="H234" s="11"/>
      <c r="I234" s="10">
        <f>G234*H234*4</f>
        <v>0</v>
      </c>
      <c r="J234" s="94">
        <f>F234+I234</f>
        <v>63</v>
      </c>
      <c r="K234" s="153">
        <v>1</v>
      </c>
      <c r="L234" s="101">
        <v>9</v>
      </c>
      <c r="M234" s="101"/>
      <c r="N234" s="101"/>
      <c r="O234" s="101"/>
      <c r="P234" s="101"/>
      <c r="Q234" s="101"/>
      <c r="R234" s="102"/>
      <c r="S234" s="103"/>
    </row>
    <row r="235" spans="1:19" x14ac:dyDescent="0.25">
      <c r="A235" s="142"/>
      <c r="B235" s="244"/>
      <c r="C235" s="246"/>
      <c r="D235" s="14"/>
      <c r="E235" s="12"/>
      <c r="F235" s="14">
        <f t="shared" ref="F235:F236" si="72">D235*E235*3</f>
        <v>0</v>
      </c>
      <c r="G235" s="14">
        <v>7</v>
      </c>
      <c r="H235" s="12">
        <v>1</v>
      </c>
      <c r="I235" s="14">
        <f>G235*H235*4</f>
        <v>28</v>
      </c>
      <c r="J235" s="99">
        <f t="shared" ref="J235:J236" si="73">F235+I235</f>
        <v>28</v>
      </c>
      <c r="K235" s="153">
        <v>10</v>
      </c>
      <c r="L235" s="101">
        <v>13</v>
      </c>
      <c r="M235" s="101"/>
      <c r="N235" s="101"/>
      <c r="O235" s="101"/>
      <c r="P235" s="101"/>
      <c r="Q235" s="101"/>
      <c r="R235" s="102"/>
      <c r="S235" s="103"/>
    </row>
    <row r="236" spans="1:19" ht="15.75" thickBot="1" x14ac:dyDescent="0.3">
      <c r="A236" s="142"/>
      <c r="B236" s="252"/>
      <c r="C236" s="253"/>
      <c r="D236" s="36">
        <v>7</v>
      </c>
      <c r="E236" s="40">
        <v>1</v>
      </c>
      <c r="F236" s="36">
        <f t="shared" si="72"/>
        <v>21</v>
      </c>
      <c r="G236" s="36"/>
      <c r="H236" s="40"/>
      <c r="I236" s="36"/>
      <c r="J236" s="190">
        <f t="shared" si="73"/>
        <v>21</v>
      </c>
      <c r="K236" s="153">
        <v>14</v>
      </c>
      <c r="L236" s="101">
        <v>16</v>
      </c>
      <c r="M236" s="101"/>
      <c r="N236" s="101"/>
      <c r="O236" s="101"/>
      <c r="P236" s="101"/>
      <c r="Q236" s="101"/>
      <c r="R236" s="102"/>
      <c r="S236" s="103"/>
    </row>
    <row r="237" spans="1:19" ht="15.75" thickBot="1" x14ac:dyDescent="0.3">
      <c r="A237" s="83"/>
      <c r="B237" s="85" t="s">
        <v>208</v>
      </c>
      <c r="C237" s="52"/>
      <c r="D237" s="41"/>
      <c r="E237" s="56"/>
      <c r="F237" s="41"/>
      <c r="G237" s="41"/>
      <c r="H237" s="56"/>
      <c r="I237" s="41"/>
      <c r="J237" s="198">
        <f>J234+J235+J236</f>
        <v>112</v>
      </c>
      <c r="K237" s="153"/>
      <c r="L237" s="101"/>
      <c r="M237" s="101"/>
      <c r="N237" s="101"/>
      <c r="O237" s="101"/>
      <c r="P237" s="101"/>
      <c r="Q237" s="101"/>
      <c r="R237" s="102"/>
      <c r="S237" s="103"/>
    </row>
    <row r="238" spans="1:19" x14ac:dyDescent="0.25">
      <c r="A238" s="142" t="s">
        <v>165</v>
      </c>
      <c r="B238" s="243" t="s">
        <v>165</v>
      </c>
      <c r="C238" s="245" t="s">
        <v>166</v>
      </c>
      <c r="D238" s="10">
        <v>10</v>
      </c>
      <c r="E238" s="11">
        <v>1</v>
      </c>
      <c r="F238" s="10">
        <f>D238*E238*3</f>
        <v>30</v>
      </c>
      <c r="G238" s="10"/>
      <c r="H238" s="11"/>
      <c r="I238" s="10">
        <f>G238*H238*2</f>
        <v>0</v>
      </c>
      <c r="J238" s="94">
        <f>F238+I238</f>
        <v>30</v>
      </c>
      <c r="K238" s="153">
        <v>1</v>
      </c>
      <c r="L238" s="101">
        <v>3</v>
      </c>
      <c r="M238" s="101"/>
      <c r="N238" s="101"/>
      <c r="O238" s="101"/>
      <c r="P238" s="101"/>
      <c r="Q238" s="101"/>
      <c r="R238" s="102"/>
      <c r="S238" s="103"/>
    </row>
    <row r="239" spans="1:19" ht="15.75" thickBot="1" x14ac:dyDescent="0.3">
      <c r="A239" s="142"/>
      <c r="B239" s="244"/>
      <c r="C239" s="246"/>
      <c r="D239" s="54"/>
      <c r="E239" s="55"/>
      <c r="F239" s="54"/>
      <c r="G239" s="54">
        <v>20</v>
      </c>
      <c r="H239" s="55"/>
      <c r="I239" s="54"/>
      <c r="J239" s="199">
        <v>20</v>
      </c>
      <c r="K239" s="153">
        <v>4</v>
      </c>
      <c r="L239" s="101">
        <v>5</v>
      </c>
      <c r="M239" s="145" t="s">
        <v>253</v>
      </c>
      <c r="N239" s="145"/>
      <c r="O239" s="101"/>
      <c r="P239" s="101"/>
      <c r="Q239" s="101"/>
      <c r="R239" s="102"/>
      <c r="S239" s="103"/>
    </row>
    <row r="240" spans="1:19" ht="15.75" thickBot="1" x14ac:dyDescent="0.3">
      <c r="A240" s="83"/>
      <c r="B240" s="85" t="s">
        <v>208</v>
      </c>
      <c r="C240" s="41"/>
      <c r="D240" s="56"/>
      <c r="E240" s="41"/>
      <c r="F240" s="41"/>
      <c r="G240" s="56"/>
      <c r="H240" s="41"/>
      <c r="I240" s="52"/>
      <c r="J240" s="198">
        <f>J238+J239</f>
        <v>50</v>
      </c>
      <c r="K240" s="153"/>
      <c r="L240" s="101"/>
      <c r="M240" s="101"/>
      <c r="N240" s="101"/>
      <c r="O240" s="101"/>
      <c r="P240" s="101"/>
      <c r="Q240" s="101"/>
      <c r="R240" s="102"/>
      <c r="S240" s="103"/>
    </row>
    <row r="241" spans="1:19" x14ac:dyDescent="0.25">
      <c r="A241" s="142" t="s">
        <v>167</v>
      </c>
      <c r="B241" s="243" t="s">
        <v>167</v>
      </c>
      <c r="C241" s="245" t="s">
        <v>168</v>
      </c>
      <c r="D241" s="10">
        <v>11</v>
      </c>
      <c r="E241" s="11">
        <v>9</v>
      </c>
      <c r="F241" s="10">
        <f>D241*E241*3</f>
        <v>297</v>
      </c>
      <c r="G241" s="10"/>
      <c r="H241" s="11"/>
      <c r="I241" s="10">
        <f t="shared" ref="I241:I242" si="74">G241*H241*4</f>
        <v>0</v>
      </c>
      <c r="J241" s="94">
        <f t="shared" ref="J241:J243" si="75">F241+I241</f>
        <v>297</v>
      </c>
      <c r="K241" s="153">
        <v>1</v>
      </c>
      <c r="L241" s="101">
        <v>27</v>
      </c>
      <c r="M241" s="101"/>
      <c r="N241" s="101"/>
      <c r="O241" s="101"/>
      <c r="P241" s="101"/>
      <c r="Q241" s="101"/>
      <c r="R241" s="102"/>
      <c r="S241" s="103"/>
    </row>
    <row r="242" spans="1:19" x14ac:dyDescent="0.25">
      <c r="A242" s="142"/>
      <c r="B242" s="244"/>
      <c r="C242" s="246"/>
      <c r="D242" s="14">
        <v>14</v>
      </c>
      <c r="E242" s="12">
        <v>16</v>
      </c>
      <c r="F242" s="14">
        <f t="shared" ref="F242:F243" si="76">D242*E242*3</f>
        <v>672</v>
      </c>
      <c r="G242" s="14"/>
      <c r="H242" s="12"/>
      <c r="I242" s="14">
        <f t="shared" si="74"/>
        <v>0</v>
      </c>
      <c r="J242" s="99">
        <f t="shared" si="75"/>
        <v>672</v>
      </c>
      <c r="K242" s="153">
        <v>28</v>
      </c>
      <c r="L242" s="101">
        <v>75</v>
      </c>
      <c r="M242" s="101"/>
      <c r="N242" s="101"/>
      <c r="O242" s="101"/>
      <c r="P242" s="101"/>
      <c r="Q242" s="101"/>
      <c r="R242" s="102"/>
      <c r="S242" s="103"/>
    </row>
    <row r="243" spans="1:19" x14ac:dyDescent="0.25">
      <c r="A243" s="142"/>
      <c r="B243" s="247"/>
      <c r="C243" s="248"/>
      <c r="D243" s="14">
        <v>11</v>
      </c>
      <c r="E243" s="12">
        <v>9</v>
      </c>
      <c r="F243" s="14">
        <f t="shared" si="76"/>
        <v>297</v>
      </c>
      <c r="G243" s="14"/>
      <c r="H243" s="12"/>
      <c r="I243" s="14"/>
      <c r="J243" s="99">
        <f t="shared" si="75"/>
        <v>297</v>
      </c>
      <c r="K243" s="153"/>
      <c r="L243" s="101"/>
      <c r="M243" s="101"/>
      <c r="N243" s="101"/>
      <c r="O243" s="101"/>
      <c r="P243" s="101"/>
      <c r="Q243" s="101"/>
      <c r="R243" s="102"/>
      <c r="S243" s="103"/>
    </row>
    <row r="244" spans="1:19" ht="15.75" thickBot="1" x14ac:dyDescent="0.3">
      <c r="A244" s="83"/>
      <c r="B244" s="200" t="s">
        <v>208</v>
      </c>
      <c r="C244" s="197"/>
      <c r="D244" s="54"/>
      <c r="E244" s="55"/>
      <c r="F244" s="54"/>
      <c r="G244" s="54"/>
      <c r="H244" s="55"/>
      <c r="I244" s="54"/>
      <c r="J244" s="156">
        <f>SUM(J241:J243)</f>
        <v>1266</v>
      </c>
      <c r="K244" s="153"/>
      <c r="L244" s="101"/>
      <c r="M244" s="101"/>
      <c r="N244" s="101"/>
      <c r="O244" s="101"/>
      <c r="P244" s="101"/>
      <c r="Q244" s="101"/>
      <c r="R244" s="102"/>
      <c r="S244" s="103"/>
    </row>
    <row r="245" spans="1:19" ht="15.75" thickBot="1" x14ac:dyDescent="0.3">
      <c r="A245" s="140" t="s">
        <v>169</v>
      </c>
      <c r="B245" s="85" t="s">
        <v>169</v>
      </c>
      <c r="C245" s="41" t="s">
        <v>170</v>
      </c>
      <c r="D245" s="41">
        <v>8</v>
      </c>
      <c r="E245" s="56">
        <v>9</v>
      </c>
      <c r="F245" s="41">
        <f>D245*E245*3</f>
        <v>216</v>
      </c>
      <c r="G245" s="41"/>
      <c r="H245" s="56"/>
      <c r="I245" s="41">
        <f t="shared" ref="I245:I246" si="77">G245*H245*4</f>
        <v>0</v>
      </c>
      <c r="J245" s="201">
        <f t="shared" ref="J245" si="78">F245+I245</f>
        <v>216</v>
      </c>
      <c r="K245" s="153">
        <v>1</v>
      </c>
      <c r="L245" s="101">
        <v>27</v>
      </c>
      <c r="M245" s="101"/>
      <c r="N245" s="101"/>
      <c r="O245" s="101"/>
      <c r="P245" s="101"/>
      <c r="Q245" s="101"/>
      <c r="R245" s="102"/>
      <c r="S245" s="103"/>
    </row>
    <row r="246" spans="1:19" ht="15.75" thickBot="1" x14ac:dyDescent="0.3">
      <c r="A246" s="83"/>
      <c r="B246" s="85" t="s">
        <v>249</v>
      </c>
      <c r="C246" s="52"/>
      <c r="D246" s="41"/>
      <c r="E246" s="56"/>
      <c r="F246" s="41"/>
      <c r="G246" s="41"/>
      <c r="H246" s="56"/>
      <c r="I246" s="41">
        <f t="shared" si="77"/>
        <v>0</v>
      </c>
      <c r="J246" s="198">
        <f>SUM(J245:J245)</f>
        <v>216</v>
      </c>
      <c r="K246" s="153"/>
      <c r="L246" s="101"/>
      <c r="M246" s="101"/>
      <c r="N246" s="101"/>
      <c r="O246" s="101"/>
      <c r="P246" s="101"/>
      <c r="Q246" s="101"/>
      <c r="R246" s="102"/>
      <c r="S246" s="103"/>
    </row>
    <row r="247" spans="1:19" x14ac:dyDescent="0.25">
      <c r="A247" s="249" t="s">
        <v>171</v>
      </c>
      <c r="B247" s="58" t="s">
        <v>171</v>
      </c>
      <c r="C247" s="57" t="s">
        <v>171</v>
      </c>
      <c r="D247" s="57">
        <v>14</v>
      </c>
      <c r="E247" s="57">
        <v>18</v>
      </c>
      <c r="F247" s="57">
        <f>D247*E247*3</f>
        <v>756</v>
      </c>
      <c r="G247" s="57"/>
      <c r="H247" s="57">
        <v>0</v>
      </c>
      <c r="I247" s="57">
        <f>D247*H247</f>
        <v>0</v>
      </c>
      <c r="J247" s="202">
        <f>F247+I247</f>
        <v>756</v>
      </c>
      <c r="K247" s="203">
        <v>1</v>
      </c>
      <c r="L247" s="106">
        <v>54</v>
      </c>
      <c r="M247" s="101"/>
      <c r="N247" s="101"/>
      <c r="O247" s="101"/>
      <c r="P247" s="101"/>
      <c r="Q247" s="101"/>
      <c r="R247" s="102"/>
      <c r="S247" s="103"/>
    </row>
    <row r="248" spans="1:19" ht="15.75" thickBot="1" x14ac:dyDescent="0.3">
      <c r="A248" s="250"/>
      <c r="B248" s="86" t="s">
        <v>249</v>
      </c>
      <c r="C248" s="155"/>
      <c r="D248" s="54"/>
      <c r="E248" s="55"/>
      <c r="F248" s="54"/>
      <c r="G248" s="54"/>
      <c r="H248" s="55"/>
      <c r="I248" s="54">
        <f t="shared" ref="I248:I265" si="79">G248*H248*4</f>
        <v>0</v>
      </c>
      <c r="J248" s="156">
        <f>SUM(J247:J247)</f>
        <v>756</v>
      </c>
      <c r="K248" s="153"/>
      <c r="L248" s="101"/>
      <c r="M248" s="101"/>
      <c r="N248" s="101"/>
      <c r="O248" s="101"/>
      <c r="P248" s="101"/>
      <c r="Q248" s="101"/>
      <c r="R248" s="102"/>
      <c r="S248" s="103"/>
    </row>
    <row r="249" spans="1:19" ht="15" customHeight="1" x14ac:dyDescent="0.25">
      <c r="A249" s="240" t="s">
        <v>260</v>
      </c>
      <c r="B249" s="26" t="s">
        <v>172</v>
      </c>
      <c r="C249" s="10" t="s">
        <v>173</v>
      </c>
      <c r="D249" s="10">
        <v>22</v>
      </c>
      <c r="E249" s="11">
        <v>18</v>
      </c>
      <c r="F249" s="10">
        <f>D249*E249*3</f>
        <v>1188</v>
      </c>
      <c r="G249" s="10"/>
      <c r="H249" s="11"/>
      <c r="I249" s="10">
        <f t="shared" si="79"/>
        <v>0</v>
      </c>
      <c r="J249" s="94">
        <f t="shared" ref="J249:J252" si="80">F249+I249</f>
        <v>1188</v>
      </c>
      <c r="K249" s="153">
        <v>1</v>
      </c>
      <c r="L249" s="101">
        <v>54</v>
      </c>
      <c r="M249" s="101"/>
      <c r="N249" s="101"/>
      <c r="O249" s="101"/>
      <c r="P249" s="101"/>
      <c r="Q249" s="101"/>
      <c r="R249" s="102"/>
      <c r="S249" s="103"/>
    </row>
    <row r="250" spans="1:19" x14ac:dyDescent="0.25">
      <c r="A250" s="242"/>
      <c r="B250" s="27" t="s">
        <v>174</v>
      </c>
      <c r="C250" s="14" t="s">
        <v>175</v>
      </c>
      <c r="D250" s="14">
        <v>22</v>
      </c>
      <c r="E250" s="12">
        <v>18</v>
      </c>
      <c r="F250" s="14">
        <f>D250*E250*3</f>
        <v>1188</v>
      </c>
      <c r="G250" s="14"/>
      <c r="H250" s="12"/>
      <c r="I250" s="14">
        <f t="shared" si="79"/>
        <v>0</v>
      </c>
      <c r="J250" s="99">
        <f t="shared" si="80"/>
        <v>1188</v>
      </c>
      <c r="K250" s="153">
        <v>1</v>
      </c>
      <c r="L250" s="101">
        <v>54</v>
      </c>
      <c r="M250" s="101"/>
      <c r="N250" s="101"/>
      <c r="O250" s="101"/>
      <c r="P250" s="101"/>
      <c r="Q250" s="101"/>
      <c r="R250" s="102"/>
      <c r="S250" s="103"/>
    </row>
    <row r="251" spans="1:19" x14ac:dyDescent="0.25">
      <c r="A251" s="242"/>
      <c r="B251" s="27" t="s">
        <v>176</v>
      </c>
      <c r="C251" s="14" t="s">
        <v>177</v>
      </c>
      <c r="D251" s="14">
        <v>22</v>
      </c>
      <c r="E251" s="12">
        <v>18</v>
      </c>
      <c r="F251" s="14">
        <f>D251*E251*3</f>
        <v>1188</v>
      </c>
      <c r="G251" s="14"/>
      <c r="H251" s="12"/>
      <c r="I251" s="14">
        <f t="shared" si="79"/>
        <v>0</v>
      </c>
      <c r="J251" s="99">
        <f t="shared" si="80"/>
        <v>1188</v>
      </c>
      <c r="K251" s="153">
        <v>1</v>
      </c>
      <c r="L251" s="101">
        <v>54</v>
      </c>
      <c r="M251" s="101"/>
      <c r="N251" s="101"/>
      <c r="O251" s="101"/>
      <c r="P251" s="101"/>
      <c r="Q251" s="101"/>
      <c r="R251" s="102"/>
      <c r="S251" s="103"/>
    </row>
    <row r="252" spans="1:19" ht="15.75" thickBot="1" x14ac:dyDescent="0.3">
      <c r="A252" s="242"/>
      <c r="B252" s="27" t="s">
        <v>178</v>
      </c>
      <c r="C252" s="14" t="s">
        <v>179</v>
      </c>
      <c r="D252" s="14">
        <v>22</v>
      </c>
      <c r="E252" s="12">
        <v>19</v>
      </c>
      <c r="F252" s="14">
        <f>D252*E252*3</f>
        <v>1254</v>
      </c>
      <c r="G252" s="14"/>
      <c r="H252" s="12"/>
      <c r="I252" s="14">
        <f t="shared" si="79"/>
        <v>0</v>
      </c>
      <c r="J252" s="99">
        <f t="shared" si="80"/>
        <v>1254</v>
      </c>
      <c r="K252" s="153">
        <v>1</v>
      </c>
      <c r="L252" s="145">
        <v>57</v>
      </c>
      <c r="M252" s="101"/>
      <c r="N252" s="101"/>
      <c r="O252" s="101"/>
      <c r="P252" s="101"/>
      <c r="Q252" s="101"/>
      <c r="R252" s="102"/>
      <c r="S252" s="103"/>
    </row>
    <row r="253" spans="1:19" ht="15.75" thickBot="1" x14ac:dyDescent="0.3">
      <c r="A253" s="251"/>
      <c r="B253" s="85" t="s">
        <v>208</v>
      </c>
      <c r="C253" s="41"/>
      <c r="D253" s="41"/>
      <c r="E253" s="56"/>
      <c r="F253" s="41"/>
      <c r="G253" s="41"/>
      <c r="H253" s="56"/>
      <c r="I253" s="41">
        <f t="shared" si="79"/>
        <v>0</v>
      </c>
      <c r="J253" s="198">
        <f>J249+J250+J251+J252</f>
        <v>4818</v>
      </c>
      <c r="K253" s="153"/>
      <c r="L253" s="101"/>
      <c r="M253" s="101"/>
      <c r="N253" s="101"/>
      <c r="O253" s="101"/>
      <c r="P253" s="101"/>
      <c r="Q253" s="101"/>
      <c r="R253" s="102"/>
      <c r="S253" s="103"/>
    </row>
    <row r="254" spans="1:19" ht="15.75" customHeight="1" thickBot="1" x14ac:dyDescent="0.3">
      <c r="A254" s="240" t="s">
        <v>261</v>
      </c>
      <c r="B254" s="61" t="s">
        <v>180</v>
      </c>
      <c r="C254" s="59" t="s">
        <v>181</v>
      </c>
      <c r="D254" s="59">
        <v>13</v>
      </c>
      <c r="E254" s="60">
        <v>9</v>
      </c>
      <c r="F254" s="59">
        <f>D254*E254*3</f>
        <v>351</v>
      </c>
      <c r="G254" s="59"/>
      <c r="H254" s="60"/>
      <c r="I254" s="59">
        <f t="shared" si="79"/>
        <v>0</v>
      </c>
      <c r="J254" s="204">
        <f t="shared" ref="J254" si="81">F254+I254</f>
        <v>351</v>
      </c>
      <c r="K254" s="153"/>
      <c r="L254" s="101"/>
      <c r="M254" s="101"/>
      <c r="N254" s="101"/>
      <c r="O254" s="101"/>
      <c r="P254" s="101"/>
      <c r="Q254" s="101"/>
      <c r="R254" s="102"/>
      <c r="S254" s="103"/>
    </row>
    <row r="255" spans="1:19" ht="15.75" thickBot="1" x14ac:dyDescent="0.3">
      <c r="A255" s="241"/>
      <c r="B255" s="61" t="s">
        <v>208</v>
      </c>
      <c r="C255" s="181"/>
      <c r="D255" s="59"/>
      <c r="E255" s="60"/>
      <c r="F255" s="59"/>
      <c r="G255" s="59"/>
      <c r="H255" s="60"/>
      <c r="I255" s="59">
        <f t="shared" si="79"/>
        <v>0</v>
      </c>
      <c r="J255" s="205">
        <f>SUM(J254)</f>
        <v>351</v>
      </c>
      <c r="K255" s="153"/>
      <c r="L255" s="101"/>
      <c r="M255" s="101"/>
      <c r="N255" s="101"/>
      <c r="O255" s="101"/>
      <c r="P255" s="101"/>
      <c r="Q255" s="101"/>
      <c r="R255" s="102"/>
      <c r="S255" s="103"/>
    </row>
    <row r="256" spans="1:19" ht="15.75" thickBot="1" x14ac:dyDescent="0.3">
      <c r="A256" s="240" t="s">
        <v>262</v>
      </c>
      <c r="B256" s="64" t="s">
        <v>182</v>
      </c>
      <c r="C256" s="62" t="s">
        <v>183</v>
      </c>
      <c r="D256" s="62"/>
      <c r="E256" s="63"/>
      <c r="F256" s="62">
        <f>D256*E256*3</f>
        <v>0</v>
      </c>
      <c r="G256" s="62"/>
      <c r="H256" s="63"/>
      <c r="I256" s="62">
        <f t="shared" si="79"/>
        <v>0</v>
      </c>
      <c r="J256" s="206">
        <f t="shared" ref="J256" si="82">F256+I256</f>
        <v>0</v>
      </c>
      <c r="K256" s="231" t="s">
        <v>263</v>
      </c>
      <c r="L256" s="232"/>
      <c r="M256" s="232"/>
      <c r="N256" s="207"/>
      <c r="O256" s="207"/>
      <c r="P256" s="207"/>
      <c r="Q256" s="207"/>
      <c r="R256" s="150"/>
      <c r="S256" s="151"/>
    </row>
    <row r="257" spans="1:19" ht="15.75" thickBot="1" x14ac:dyDescent="0.3">
      <c r="A257" s="242"/>
      <c r="B257" s="64"/>
      <c r="C257" s="65"/>
      <c r="D257" s="62"/>
      <c r="E257" s="63"/>
      <c r="F257" s="62"/>
      <c r="G257" s="62"/>
      <c r="H257" s="63"/>
      <c r="I257" s="62"/>
      <c r="J257" s="206"/>
      <c r="K257" s="231"/>
      <c r="L257" s="232"/>
      <c r="M257" s="232"/>
      <c r="N257" s="207"/>
      <c r="O257" s="207"/>
      <c r="P257" s="207"/>
      <c r="Q257" s="207"/>
      <c r="R257" s="150"/>
      <c r="S257" s="151"/>
    </row>
    <row r="258" spans="1:19" ht="15.75" thickBot="1" x14ac:dyDescent="0.3">
      <c r="A258" s="242"/>
      <c r="B258" s="64"/>
      <c r="C258" s="65"/>
      <c r="D258" s="62"/>
      <c r="E258" s="63"/>
      <c r="F258" s="62"/>
      <c r="G258" s="62"/>
      <c r="H258" s="63"/>
      <c r="I258" s="62"/>
      <c r="J258" s="206"/>
      <c r="K258" s="231"/>
      <c r="L258" s="232"/>
      <c r="M258" s="232"/>
      <c r="N258" s="207"/>
      <c r="O258" s="207"/>
      <c r="P258" s="207"/>
      <c r="Q258" s="207"/>
      <c r="R258" s="150"/>
      <c r="S258" s="151"/>
    </row>
    <row r="259" spans="1:19" ht="15.75" thickBot="1" x14ac:dyDescent="0.3">
      <c r="A259" s="242"/>
      <c r="B259" s="64"/>
      <c r="C259" s="65"/>
      <c r="D259" s="62"/>
      <c r="E259" s="63"/>
      <c r="F259" s="62"/>
      <c r="G259" s="62"/>
      <c r="H259" s="63"/>
      <c r="I259" s="62"/>
      <c r="J259" s="206"/>
      <c r="K259" s="231"/>
      <c r="L259" s="232"/>
      <c r="M259" s="232"/>
      <c r="N259" s="207"/>
      <c r="O259" s="207"/>
      <c r="P259" s="207"/>
      <c r="Q259" s="207"/>
      <c r="R259" s="150"/>
      <c r="S259" s="151"/>
    </row>
    <row r="260" spans="1:19" ht="15.75" thickBot="1" x14ac:dyDescent="0.3">
      <c r="A260" s="242"/>
      <c r="B260" s="64"/>
      <c r="C260" s="65"/>
      <c r="D260" s="62"/>
      <c r="E260" s="63"/>
      <c r="F260" s="62"/>
      <c r="G260" s="62"/>
      <c r="H260" s="63"/>
      <c r="I260" s="62"/>
      <c r="J260" s="206"/>
      <c r="K260" s="231"/>
      <c r="L260" s="232"/>
      <c r="M260" s="232"/>
      <c r="N260" s="207"/>
      <c r="O260" s="207"/>
      <c r="P260" s="207"/>
      <c r="Q260" s="207"/>
      <c r="R260" s="150"/>
      <c r="S260" s="151"/>
    </row>
    <row r="261" spans="1:19" ht="15.75" thickBot="1" x14ac:dyDescent="0.3">
      <c r="A261" s="242"/>
      <c r="B261" s="64"/>
      <c r="C261" s="65"/>
      <c r="D261" s="62"/>
      <c r="E261" s="63"/>
      <c r="F261" s="62"/>
      <c r="G261" s="62"/>
      <c r="H261" s="63"/>
      <c r="I261" s="62"/>
      <c r="J261" s="206"/>
      <c r="K261" s="231"/>
      <c r="L261" s="232"/>
      <c r="M261" s="232"/>
      <c r="N261" s="207"/>
      <c r="O261" s="207"/>
      <c r="P261" s="207"/>
      <c r="Q261" s="207"/>
      <c r="R261" s="150"/>
      <c r="S261" s="151"/>
    </row>
    <row r="262" spans="1:19" ht="15.75" thickBot="1" x14ac:dyDescent="0.3">
      <c r="A262" s="242"/>
      <c r="B262" s="64"/>
      <c r="C262" s="65"/>
      <c r="D262" s="62"/>
      <c r="E262" s="63"/>
      <c r="F262" s="62"/>
      <c r="G262" s="62"/>
      <c r="H262" s="63"/>
      <c r="I262" s="62"/>
      <c r="J262" s="206"/>
      <c r="K262" s="231"/>
      <c r="L262" s="232"/>
      <c r="M262" s="232"/>
      <c r="N262" s="207"/>
      <c r="O262" s="207"/>
      <c r="P262" s="207"/>
      <c r="Q262" s="207"/>
      <c r="R262" s="150"/>
      <c r="S262" s="151"/>
    </row>
    <row r="263" spans="1:19" ht="15.75" thickBot="1" x14ac:dyDescent="0.3">
      <c r="A263" s="242"/>
      <c r="B263" s="64"/>
      <c r="C263" s="65"/>
      <c r="D263" s="62"/>
      <c r="E263" s="63"/>
      <c r="F263" s="62"/>
      <c r="G263" s="62"/>
      <c r="H263" s="63"/>
      <c r="I263" s="62"/>
      <c r="J263" s="206"/>
      <c r="K263" s="231"/>
      <c r="L263" s="232"/>
      <c r="M263" s="232"/>
      <c r="N263" s="207"/>
      <c r="O263" s="207"/>
      <c r="P263" s="207"/>
      <c r="Q263" s="207"/>
      <c r="R263" s="150"/>
      <c r="S263" s="151"/>
    </row>
    <row r="264" spans="1:19" ht="15.75" thickBot="1" x14ac:dyDescent="0.3">
      <c r="A264" s="241"/>
      <c r="B264" s="64" t="s">
        <v>208</v>
      </c>
      <c r="C264" s="208"/>
      <c r="D264" s="209"/>
      <c r="E264" s="210"/>
      <c r="F264" s="209"/>
      <c r="G264" s="209"/>
      <c r="H264" s="210"/>
      <c r="I264" s="209">
        <f t="shared" si="79"/>
        <v>0</v>
      </c>
      <c r="J264" s="211">
        <f>SUM(J256)</f>
        <v>0</v>
      </c>
      <c r="K264" s="212"/>
      <c r="L264" s="207"/>
      <c r="M264" s="207"/>
      <c r="N264" s="207"/>
      <c r="O264" s="207"/>
      <c r="P264" s="207"/>
      <c r="Q264" s="207"/>
      <c r="R264" s="150"/>
      <c r="S264" s="151"/>
    </row>
    <row r="265" spans="1:19" ht="15.75" thickBot="1" x14ac:dyDescent="0.3">
      <c r="A265" s="213"/>
      <c r="B265" s="64" t="s">
        <v>208</v>
      </c>
      <c r="C265" s="214"/>
      <c r="D265" s="215"/>
      <c r="E265" s="216"/>
      <c r="F265" s="215"/>
      <c r="G265" s="215"/>
      <c r="H265" s="216"/>
      <c r="I265" s="215">
        <f t="shared" si="79"/>
        <v>0</v>
      </c>
      <c r="J265" s="217" t="e">
        <f>SUM(#REF!)</f>
        <v>#REF!</v>
      </c>
      <c r="K265" s="218"/>
      <c r="L265" s="219"/>
      <c r="M265" s="219"/>
      <c r="N265" s="219"/>
      <c r="O265" s="219"/>
      <c r="P265" s="219"/>
      <c r="Q265" s="219"/>
      <c r="R265" s="220"/>
      <c r="S265" s="221"/>
    </row>
  </sheetData>
  <mergeCells count="101">
    <mergeCell ref="A2:A30"/>
    <mergeCell ref="D29:I29"/>
    <mergeCell ref="A31:A49"/>
    <mergeCell ref="B56:B57"/>
    <mergeCell ref="C56:C57"/>
    <mergeCell ref="B60:B61"/>
    <mergeCell ref="C60:C61"/>
    <mergeCell ref="B64:B65"/>
    <mergeCell ref="C64:C65"/>
    <mergeCell ref="K60:K61"/>
    <mergeCell ref="L60:L61"/>
    <mergeCell ref="B62:B63"/>
    <mergeCell ref="C62:C63"/>
    <mergeCell ref="K62:K63"/>
    <mergeCell ref="L62:L63"/>
    <mergeCell ref="M56:S57"/>
    <mergeCell ref="B58:B59"/>
    <mergeCell ref="C58:C59"/>
    <mergeCell ref="K58:K59"/>
    <mergeCell ref="L58:L59"/>
    <mergeCell ref="B68:B69"/>
    <mergeCell ref="C68:C69"/>
    <mergeCell ref="K68:K69"/>
    <mergeCell ref="L68:L69"/>
    <mergeCell ref="B70:B71"/>
    <mergeCell ref="C70:C71"/>
    <mergeCell ref="K70:K71"/>
    <mergeCell ref="L70:L71"/>
    <mergeCell ref="K64:K65"/>
    <mergeCell ref="L64:L65"/>
    <mergeCell ref="B66:B67"/>
    <mergeCell ref="C66:C67"/>
    <mergeCell ref="K66:K67"/>
    <mergeCell ref="L66:L67"/>
    <mergeCell ref="A73:A76"/>
    <mergeCell ref="A77:A78"/>
    <mergeCell ref="C77:C78"/>
    <mergeCell ref="J77:J78"/>
    <mergeCell ref="A79:A80"/>
    <mergeCell ref="C79:C80"/>
    <mergeCell ref="J79:J80"/>
    <mergeCell ref="A81:A83"/>
    <mergeCell ref="C81:C82"/>
    <mergeCell ref="B109:B113"/>
    <mergeCell ref="C109:C113"/>
    <mergeCell ref="B115:B119"/>
    <mergeCell ref="C115:C119"/>
    <mergeCell ref="B121:B125"/>
    <mergeCell ref="C121:C125"/>
    <mergeCell ref="J81:J82"/>
    <mergeCell ref="A84:A126"/>
    <mergeCell ref="B84:B88"/>
    <mergeCell ref="C84:C88"/>
    <mergeCell ref="B90:B94"/>
    <mergeCell ref="C90:C94"/>
    <mergeCell ref="B96:B100"/>
    <mergeCell ref="C96:C100"/>
    <mergeCell ref="B102:B107"/>
    <mergeCell ref="C102:C107"/>
    <mergeCell ref="C161:C167"/>
    <mergeCell ref="B169:B176"/>
    <mergeCell ref="C169:C176"/>
    <mergeCell ref="A178:A180"/>
    <mergeCell ref="B178:B179"/>
    <mergeCell ref="C178:C179"/>
    <mergeCell ref="A127:A177"/>
    <mergeCell ref="B127:B134"/>
    <mergeCell ref="C127:C134"/>
    <mergeCell ref="B136:B143"/>
    <mergeCell ref="C136:C143"/>
    <mergeCell ref="B145:B151"/>
    <mergeCell ref="C145:C151"/>
    <mergeCell ref="B153:B159"/>
    <mergeCell ref="C153:C159"/>
    <mergeCell ref="B161:B167"/>
    <mergeCell ref="C202:C205"/>
    <mergeCell ref="A209:A213"/>
    <mergeCell ref="B209:B212"/>
    <mergeCell ref="C209:C212"/>
    <mergeCell ref="B214:B217"/>
    <mergeCell ref="C214:C217"/>
    <mergeCell ref="A183:A187"/>
    <mergeCell ref="C183:C186"/>
    <mergeCell ref="B188:B192"/>
    <mergeCell ref="C188:C192"/>
    <mergeCell ref="B194:B200"/>
    <mergeCell ref="C194:C200"/>
    <mergeCell ref="A254:A255"/>
    <mergeCell ref="A256:A264"/>
    <mergeCell ref="B238:B239"/>
    <mergeCell ref="C238:C239"/>
    <mergeCell ref="B241:B243"/>
    <mergeCell ref="C241:C243"/>
    <mergeCell ref="A247:A248"/>
    <mergeCell ref="A249:A253"/>
    <mergeCell ref="B219:B221"/>
    <mergeCell ref="C219:C221"/>
    <mergeCell ref="B223:B230"/>
    <mergeCell ref="C223:C230"/>
    <mergeCell ref="B234:B236"/>
    <mergeCell ref="C234:C236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résultat</vt:lpstr>
      <vt:lpstr>parametre_V2</vt:lpstr>
      <vt:lpstr>tablo_completV2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Franck Apicella</cp:lastModifiedBy>
  <cp:lastPrinted>2015-03-20T13:57:56Z</cp:lastPrinted>
  <dcterms:created xsi:type="dcterms:W3CDTF">2015-03-20T13:55:07Z</dcterms:created>
  <dcterms:modified xsi:type="dcterms:W3CDTF">2015-03-23T13:00:57Z</dcterms:modified>
</cp:coreProperties>
</file>