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8" windowWidth="18912" windowHeight="11820"/>
  </bookViews>
  <sheets>
    <sheet name="Feuil1" sheetId="1" r:id="rId1"/>
    <sheet name="Feuil3" sheetId="3" r:id="rId2"/>
  </sheets>
  <definedNames>
    <definedName name="_xlnm._FilterDatabase" localSheetId="0" hidden="1">Feuil1!$A$3:$G$52</definedName>
  </definedNames>
  <calcPr calcId="145621"/>
</workbook>
</file>

<file path=xl/calcChain.xml><?xml version="1.0" encoding="utf-8"?>
<calcChain xmlns="http://schemas.openxmlformats.org/spreadsheetml/2006/main">
  <c r="B4" i="1" l="1"/>
  <c r="B19" i="1"/>
  <c r="B17" i="1"/>
  <c r="B5" i="1"/>
  <c r="B6" i="1"/>
  <c r="B7" i="1"/>
  <c r="B8" i="1"/>
  <c r="B9" i="1"/>
  <c r="B10" i="1"/>
  <c r="B11" i="1"/>
  <c r="B12" i="1"/>
  <c r="B13" i="1"/>
  <c r="B14" i="1"/>
  <c r="B15" i="1"/>
  <c r="B16" i="1"/>
  <c r="B51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23" i="1"/>
  <c r="B24" i="1"/>
  <c r="B25" i="1"/>
  <c r="B26" i="1"/>
  <c r="B27" i="1"/>
  <c r="B28" i="1"/>
  <c r="B29" i="1"/>
  <c r="B20" i="1"/>
  <c r="B22" i="1"/>
  <c r="A52" i="1"/>
  <c r="K32" i="1" l="1"/>
  <c r="K31" i="1"/>
  <c r="K30" i="1"/>
  <c r="J32" i="1"/>
  <c r="J31" i="1"/>
  <c r="J30" i="1"/>
  <c r="K21" i="1"/>
  <c r="K20" i="1"/>
  <c r="K19" i="1"/>
  <c r="J21" i="1"/>
  <c r="J20" i="1"/>
  <c r="J7" i="1"/>
  <c r="J19" i="1"/>
  <c r="J8" i="1"/>
  <c r="K8" i="1"/>
  <c r="K7" i="1"/>
  <c r="K6" i="1"/>
  <c r="J6" i="1"/>
  <c r="B22" i="3"/>
  <c r="B7" i="3"/>
  <c r="B11" i="3"/>
  <c r="B23" i="3" s="1"/>
  <c r="A21" i="1"/>
  <c r="A18" i="1"/>
</calcChain>
</file>

<file path=xl/sharedStrings.xml><?xml version="1.0" encoding="utf-8"?>
<sst xmlns="http://schemas.openxmlformats.org/spreadsheetml/2006/main" count="185" uniqueCount="90">
  <si>
    <t>SUIVI DES DEVIATIONS NON SOLDEES</t>
  </si>
  <si>
    <t xml:space="preserve">DATE
 OUVERTURE </t>
  </si>
  <si>
    <t>PROBLEME RENCONTRE</t>
  </si>
  <si>
    <t>STATUT DEVIATION</t>
  </si>
  <si>
    <t>/</t>
  </si>
  <si>
    <t>E.Chatillon</t>
  </si>
  <si>
    <t>points colorés sur 14 lots</t>
  </si>
  <si>
    <t>attente investigation ECH</t>
  </si>
  <si>
    <t>contrôle environnement NC</t>
  </si>
  <si>
    <t>OOT Eau Purifiée F1 du 27 et 28/08/2013</t>
  </si>
  <si>
    <t>E33 2866</t>
  </si>
  <si>
    <t>Présence corps étranger (CIP)</t>
  </si>
  <si>
    <t>G. Betuel</t>
  </si>
  <si>
    <t>OOT Eau Purifiée F1/15 du 17/10/2013</t>
  </si>
  <si>
    <t>OOT Eau Purifiée F1/15 et 13 du 24/10/2013</t>
  </si>
  <si>
    <t>OOT Eau Purifiée F1/15 du 30 et 31/10/2013</t>
  </si>
  <si>
    <t>OOS dosage Metformine NC</t>
  </si>
  <si>
    <t>I.Richard</t>
  </si>
  <si>
    <t>attente investigation IR</t>
  </si>
  <si>
    <t>S.Gautier</t>
  </si>
  <si>
    <t>déviation à avancer par Labo</t>
  </si>
  <si>
    <t>attente investigation GBE</t>
  </si>
  <si>
    <t>V. Touchelay</t>
  </si>
  <si>
    <t>Eau brute dépassement seuil alerte</t>
  </si>
  <si>
    <t>C.Pereira</t>
  </si>
  <si>
    <t>Présence corps étranger (morceau plastique)</t>
  </si>
  <si>
    <t>attente cloture AQ</t>
  </si>
  <si>
    <t>OOT stabilité disso étape acide</t>
  </si>
  <si>
    <t>J.Valade</t>
  </si>
  <si>
    <t>Rendement matière et éco NC</t>
  </si>
  <si>
    <t>attente investigation JV</t>
  </si>
  <si>
    <t>Présence de points noirs</t>
  </si>
  <si>
    <t>Corps étranger (morceau de plastique)</t>
  </si>
  <si>
    <t>OOT Eau Purifiée F3/22 du 14/11 et 11/12/2013</t>
  </si>
  <si>
    <t>OOT dosage Metformine NC</t>
  </si>
  <si>
    <t>C.Gomez</t>
  </si>
  <si>
    <t>Nettoyage mensuel CT 900L non effectué</t>
  </si>
  <si>
    <t>attente investigation CGOM</t>
  </si>
  <si>
    <t>OOT Eau Purifiée F3/02 du 19/12/2013</t>
  </si>
  <si>
    <t>OOT Eau Purifiée F1/12 du 20/12/2013</t>
  </si>
  <si>
    <t>Rendement  éco NC</t>
  </si>
  <si>
    <t>OOT Eau Purifiée F1/15 du 04/01/2014</t>
  </si>
  <si>
    <t>TH masse 1 NC</t>
  </si>
  <si>
    <t>20&lt; Dév &lt; 30 jours</t>
  </si>
  <si>
    <t>Dév &gt;30 jours</t>
  </si>
  <si>
    <t>Action FAB</t>
  </si>
  <si>
    <t>Action Labo</t>
  </si>
  <si>
    <t>XM85 7719</t>
  </si>
  <si>
    <t>3M98 155262</t>
  </si>
  <si>
    <t>16M98 T10158</t>
  </si>
  <si>
    <t>E69  5296</t>
  </si>
  <si>
    <t>M90  280808</t>
  </si>
  <si>
    <t>M98 155282-283</t>
  </si>
  <si>
    <t>M78  T40104</t>
  </si>
  <si>
    <t>M98  155285</t>
  </si>
  <si>
    <t>OOT Eau Purifiée F1/15 du 09/01/2014</t>
  </si>
  <si>
    <t>Rendement matière NC</t>
  </si>
  <si>
    <t>Ressécahge masse 2</t>
  </si>
  <si>
    <t>OOT Eau Purifiée F1/12 du 10/01/2014</t>
  </si>
  <si>
    <t>paramètres compression NC</t>
  </si>
  <si>
    <t>TH masse 2 NC</t>
  </si>
  <si>
    <t>Rendement éco NC</t>
  </si>
  <si>
    <t>DPM NC en fin de lot</t>
  </si>
  <si>
    <t>Contrôle aspect  NC</t>
  </si>
  <si>
    <t>Poids de metformine NC</t>
  </si>
  <si>
    <t>Fréquence de nettoyage non respectée</t>
  </si>
  <si>
    <t>Pressions F2 et F3 non réalisées</t>
  </si>
  <si>
    <t>Test de scotch NC fin de lot</t>
  </si>
  <si>
    <t>contamination corps étrangers( limaille)</t>
  </si>
  <si>
    <t>DPM NC fin de lot</t>
  </si>
  <si>
    <t>soufflet poinçonné CT1</t>
  </si>
  <si>
    <t>Point noir début de CT4</t>
  </si>
  <si>
    <t>attente investigation</t>
  </si>
  <si>
    <t>attente investigation Labo</t>
  </si>
  <si>
    <t>Point noir critique  CT4</t>
  </si>
  <si>
    <t>Grille erweka cassée</t>
  </si>
  <si>
    <t xml:space="preserve">attente investigation </t>
  </si>
  <si>
    <t>AQ</t>
  </si>
  <si>
    <t>LABO</t>
  </si>
  <si>
    <t>FAB</t>
  </si>
  <si>
    <t>Attente investigation</t>
  </si>
  <si>
    <t>A avancer</t>
  </si>
  <si>
    <t>ROUGE + de 30 jours</t>
  </si>
  <si>
    <t>ORANGE entre 20 et 30 jours</t>
  </si>
  <si>
    <t>VERT - de 20 jours</t>
  </si>
  <si>
    <t>Erreur paramétrage pelliculage</t>
  </si>
  <si>
    <t>Paramètre compression NC</t>
  </si>
  <si>
    <t>Présence particules métallique</t>
  </si>
  <si>
    <t>Dév &lt;20 jours</t>
  </si>
  <si>
    <t>Action AQ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</si>
</sst>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0.0"/>
    <numFmt numFmtId="165" formatCode="#,##0\ _€"/>
  </numFmts>
  <fonts count="10" x14ac:knownFonts="1">
    <font>
      <sz val="11"/>
      <color theme="1"/>
      <name val="Calibri"/>
      <family val="2"/>
      <scheme val="minor"/>
    </font>
    <font>
      <sz val="11"/>
      <color theme="3" tint="0.79998168889431442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33CC33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44" fontId="9" fillId="0" borderId="0" applyFont="0" applyFill="0" applyBorder="0" applyAlignment="0" applyProtection="0"/>
  </cellStyleXfs>
  <cellXfs count="86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0" fillId="3" borderId="0" xfId="0" applyFill="1"/>
    <xf numFmtId="0" fontId="8" fillId="3" borderId="0" xfId="0" applyFont="1" applyFill="1"/>
    <xf numFmtId="0" fontId="1" fillId="4" borderId="0" xfId="0" applyFont="1" applyFill="1"/>
    <xf numFmtId="0" fontId="1" fillId="5" borderId="0" xfId="0" applyFont="1" applyFill="1"/>
    <xf numFmtId="0" fontId="1" fillId="6" borderId="0" xfId="0" applyFont="1" applyFill="1"/>
    <xf numFmtId="14" fontId="5" fillId="5" borderId="6" xfId="1" applyNumberFormat="1" applyFont="1" applyFill="1" applyBorder="1" applyAlignment="1">
      <alignment horizontal="center" vertical="center"/>
    </xf>
    <xf numFmtId="1" fontId="5" fillId="5" borderId="13" xfId="1" applyNumberFormat="1" applyFont="1" applyFill="1" applyBorder="1" applyAlignment="1">
      <alignment horizontal="center" vertical="center"/>
    </xf>
    <xf numFmtId="164" fontId="5" fillId="5" borderId="10" xfId="1" applyNumberFormat="1" applyFont="1" applyFill="1" applyBorder="1" applyAlignment="1">
      <alignment horizontal="center" vertical="center"/>
    </xf>
    <xf numFmtId="164" fontId="5" fillId="5" borderId="11" xfId="1" applyNumberFormat="1" applyFont="1" applyFill="1" applyBorder="1" applyAlignment="1">
      <alignment horizontal="center" vertical="center"/>
    </xf>
    <xf numFmtId="164" fontId="5" fillId="5" borderId="20" xfId="1" applyNumberFormat="1" applyFont="1" applyFill="1" applyBorder="1" applyAlignment="1">
      <alignment horizontal="center" vertical="center"/>
    </xf>
    <xf numFmtId="1" fontId="5" fillId="5" borderId="8" xfId="1" applyNumberFormat="1" applyFont="1" applyFill="1" applyBorder="1" applyAlignment="1">
      <alignment horizontal="center" vertical="center"/>
    </xf>
    <xf numFmtId="14" fontId="5" fillId="5" borderId="3" xfId="1" applyNumberFormat="1" applyFont="1" applyFill="1" applyBorder="1" applyAlignment="1">
      <alignment horizontal="center" vertical="center"/>
    </xf>
    <xf numFmtId="164" fontId="5" fillId="5" borderId="4" xfId="1" applyNumberFormat="1" applyFont="1" applyFill="1" applyBorder="1" applyAlignment="1">
      <alignment horizontal="center" vertical="center"/>
    </xf>
    <xf numFmtId="0" fontId="5" fillId="5" borderId="4" xfId="1" applyNumberFormat="1" applyFont="1" applyFill="1" applyBorder="1" applyAlignment="1">
      <alignment horizontal="center" vertical="center"/>
    </xf>
    <xf numFmtId="1" fontId="5" fillId="5" borderId="7" xfId="1" applyNumberFormat="1" applyFont="1" applyFill="1" applyBorder="1" applyAlignment="1">
      <alignment horizontal="center" vertical="center"/>
    </xf>
    <xf numFmtId="14" fontId="5" fillId="5" borderId="9" xfId="1" applyNumberFormat="1" applyFont="1" applyFill="1" applyBorder="1" applyAlignment="1">
      <alignment horizontal="center" vertical="center"/>
    </xf>
    <xf numFmtId="164" fontId="5" fillId="5" borderId="19" xfId="1" applyNumberFormat="1" applyFont="1" applyFill="1" applyBorder="1" applyAlignment="1">
      <alignment horizontal="center" vertical="center"/>
    </xf>
    <xf numFmtId="2" fontId="5" fillId="5" borderId="5" xfId="1" applyNumberFormat="1" applyFont="1" applyFill="1" applyBorder="1" applyAlignment="1">
      <alignment horizontal="center" vertical="center"/>
    </xf>
    <xf numFmtId="0" fontId="3" fillId="3" borderId="14" xfId="1" applyFont="1" applyFill="1" applyBorder="1" applyAlignment="1" applyProtection="1">
      <alignment horizontal="center" vertical="center" wrapText="1"/>
      <protection locked="0"/>
    </xf>
    <xf numFmtId="164" fontId="4" fillId="0" borderId="15" xfId="1" applyNumberFormat="1" applyFont="1" applyFill="1" applyBorder="1" applyAlignment="1" applyProtection="1">
      <alignment horizontal="center" vertical="center" wrapText="1"/>
      <protection locked="0"/>
    </xf>
    <xf numFmtId="164" fontId="5" fillId="5" borderId="16" xfId="1" applyNumberFormat="1" applyFont="1" applyFill="1" applyBorder="1" applyAlignment="1">
      <alignment horizontal="center" vertical="center"/>
    </xf>
    <xf numFmtId="164" fontId="5" fillId="5" borderId="5" xfId="1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2" fontId="5" fillId="3" borderId="17" xfId="1" applyNumberFormat="1" applyFont="1" applyFill="1" applyBorder="1" applyAlignment="1" applyProtection="1">
      <alignment horizontal="center" vertical="center"/>
      <protection locked="0"/>
    </xf>
    <xf numFmtId="0" fontId="5" fillId="3" borderId="5" xfId="0" applyFont="1" applyFill="1" applyBorder="1" applyAlignment="1">
      <alignment horizontal="center"/>
    </xf>
    <xf numFmtId="2" fontId="5" fillId="9" borderId="21" xfId="1" applyNumberFormat="1" applyFont="1" applyFill="1" applyBorder="1" applyAlignment="1">
      <alignment vertical="center"/>
    </xf>
    <xf numFmtId="2" fontId="5" fillId="7" borderId="12" xfId="1" applyNumberFormat="1" applyFont="1" applyFill="1" applyBorder="1" applyAlignment="1">
      <alignment vertical="center"/>
    </xf>
    <xf numFmtId="2" fontId="5" fillId="7" borderId="12" xfId="1" applyNumberFormat="1" applyFont="1" applyFill="1" applyBorder="1" applyAlignment="1" applyProtection="1">
      <alignment vertical="center"/>
      <protection locked="0"/>
    </xf>
    <xf numFmtId="2" fontId="5" fillId="8" borderId="12" xfId="1" applyNumberFormat="1" applyFont="1" applyFill="1" applyBorder="1" applyAlignment="1" applyProtection="1">
      <alignment vertical="center"/>
      <protection locked="0"/>
    </xf>
    <xf numFmtId="2" fontId="5" fillId="9" borderId="12" xfId="1" applyNumberFormat="1" applyFont="1" applyFill="1" applyBorder="1" applyAlignment="1" applyProtection="1">
      <alignment vertical="center"/>
      <protection locked="0"/>
    </xf>
    <xf numFmtId="2" fontId="5" fillId="8" borderId="12" xfId="1" applyNumberFormat="1" applyFont="1" applyFill="1" applyBorder="1" applyAlignment="1">
      <alignment vertical="center"/>
    </xf>
    <xf numFmtId="164" fontId="5" fillId="5" borderId="3" xfId="1" applyNumberFormat="1" applyFont="1" applyFill="1" applyBorder="1" applyAlignment="1">
      <alignment horizontal="center" vertical="center"/>
    </xf>
    <xf numFmtId="1" fontId="5" fillId="0" borderId="8" xfId="1" applyNumberFormat="1" applyFont="1" applyFill="1" applyBorder="1" applyAlignment="1">
      <alignment horizontal="center" vertical="center"/>
    </xf>
    <xf numFmtId="14" fontId="5" fillId="0" borderId="3" xfId="1" applyNumberFormat="1" applyFont="1" applyFill="1" applyBorder="1" applyAlignment="1">
      <alignment horizontal="center" vertical="center"/>
    </xf>
    <xf numFmtId="164" fontId="5" fillId="0" borderId="5" xfId="1" applyNumberFormat="1" applyFont="1" applyFill="1" applyBorder="1" applyAlignment="1">
      <alignment horizontal="center" vertical="center"/>
    </xf>
    <xf numFmtId="0" fontId="5" fillId="0" borderId="4" xfId="1" applyNumberFormat="1" applyFont="1" applyFill="1" applyBorder="1" applyAlignment="1">
      <alignment horizontal="center" vertical="center"/>
    </xf>
    <xf numFmtId="2" fontId="5" fillId="0" borderId="12" xfId="1" applyNumberFormat="1" applyFont="1" applyFill="1" applyBorder="1" applyAlignment="1" applyProtection="1">
      <alignment vertical="center"/>
      <protection locked="0"/>
    </xf>
    <xf numFmtId="0" fontId="0" fillId="0" borderId="0" xfId="0" applyFill="1"/>
    <xf numFmtId="2" fontId="5" fillId="0" borderId="12" xfId="1" applyNumberFormat="1" applyFont="1" applyFill="1" applyBorder="1" applyAlignment="1">
      <alignment vertical="center"/>
    </xf>
    <xf numFmtId="0" fontId="5" fillId="0" borderId="6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5" fillId="5" borderId="22" xfId="1" applyNumberFormat="1" applyFont="1" applyFill="1" applyBorder="1" applyAlignment="1">
      <alignment horizontal="center" vertical="center"/>
    </xf>
    <xf numFmtId="0" fontId="5" fillId="0" borderId="0" xfId="1" applyNumberFormat="1" applyFont="1" applyFill="1" applyBorder="1" applyAlignment="1">
      <alignment horizontal="center" vertical="center"/>
    </xf>
    <xf numFmtId="1" fontId="0" fillId="0" borderId="0" xfId="0" applyNumberFormat="1"/>
    <xf numFmtId="165" fontId="6" fillId="3" borderId="19" xfId="0" applyNumberFormat="1" applyFont="1" applyFill="1" applyBorder="1" applyAlignment="1">
      <alignment horizontal="center"/>
    </xf>
    <xf numFmtId="2" fontId="5" fillId="3" borderId="22" xfId="1" applyNumberFormat="1" applyFont="1" applyFill="1" applyBorder="1" applyAlignment="1">
      <alignment horizontal="center" vertical="center"/>
    </xf>
    <xf numFmtId="2" fontId="5" fillId="9" borderId="13" xfId="1" applyNumberFormat="1" applyFont="1" applyFill="1" applyBorder="1" applyAlignment="1">
      <alignment horizontal="center" vertical="center"/>
    </xf>
    <xf numFmtId="2" fontId="5" fillId="7" borderId="8" xfId="1" applyNumberFormat="1" applyFont="1" applyFill="1" applyBorder="1" applyAlignment="1" applyProtection="1">
      <alignment horizontal="center" vertical="center"/>
      <protection locked="0"/>
    </xf>
    <xf numFmtId="2" fontId="5" fillId="8" borderId="8" xfId="1" applyNumberFormat="1" applyFont="1" applyFill="1" applyBorder="1" applyAlignment="1" applyProtection="1">
      <alignment horizontal="center" vertical="center"/>
      <protection locked="0"/>
    </xf>
    <xf numFmtId="2" fontId="5" fillId="8" borderId="8" xfId="1" applyNumberFormat="1" applyFont="1" applyFill="1" applyBorder="1" applyAlignment="1">
      <alignment horizontal="center" vertical="center"/>
    </xf>
    <xf numFmtId="2" fontId="5" fillId="9" borderId="8" xfId="1" applyNumberFormat="1" applyFont="1" applyFill="1" applyBorder="1" applyAlignment="1" applyProtection="1">
      <alignment horizontal="center" vertical="center"/>
      <protection locked="0"/>
    </xf>
    <xf numFmtId="2" fontId="3" fillId="3" borderId="15" xfId="1" applyNumberFormat="1" applyFont="1" applyFill="1" applyBorder="1" applyAlignment="1" applyProtection="1">
      <alignment horizontal="center" vertical="center"/>
      <protection locked="0"/>
    </xf>
    <xf numFmtId="2" fontId="5" fillId="7" borderId="12" xfId="1" applyNumberFormat="1" applyFont="1" applyFill="1" applyBorder="1" applyAlignment="1" applyProtection="1">
      <alignment horizontal="center" vertical="center"/>
      <protection locked="0"/>
    </xf>
    <xf numFmtId="2" fontId="5" fillId="8" borderId="12" xfId="1" applyNumberFormat="1" applyFont="1" applyFill="1" applyBorder="1" applyAlignment="1">
      <alignment horizontal="center" vertical="center"/>
    </xf>
    <xf numFmtId="2" fontId="5" fillId="9" borderId="12" xfId="1" applyNumberFormat="1" applyFont="1" applyFill="1" applyBorder="1" applyAlignment="1" applyProtection="1">
      <alignment horizontal="center" vertical="center"/>
      <protection locked="0"/>
    </xf>
    <xf numFmtId="0" fontId="1" fillId="10" borderId="0" xfId="0" applyFont="1" applyFill="1"/>
    <xf numFmtId="0" fontId="0" fillId="0" borderId="4" xfId="0" applyBorder="1" applyAlignment="1">
      <alignment horizontal="center" vertical="center"/>
    </xf>
    <xf numFmtId="2" fontId="5" fillId="11" borderId="8" xfId="1" applyNumberFormat="1" applyFont="1" applyFill="1" applyBorder="1" applyAlignment="1">
      <alignment horizontal="center" vertical="center"/>
    </xf>
    <xf numFmtId="0" fontId="8" fillId="3" borderId="0" xfId="0" applyFont="1" applyFill="1" applyAlignment="1"/>
    <xf numFmtId="0" fontId="1" fillId="9" borderId="0" xfId="0" applyFont="1" applyFill="1"/>
    <xf numFmtId="0" fontId="1" fillId="11" borderId="0" xfId="0" applyFont="1" applyFill="1"/>
    <xf numFmtId="14" fontId="5" fillId="0" borderId="6" xfId="1" applyNumberFormat="1" applyFont="1" applyFill="1" applyBorder="1" applyAlignment="1">
      <alignment horizontal="center" vertical="center"/>
    </xf>
    <xf numFmtId="164" fontId="5" fillId="0" borderId="16" xfId="1" applyNumberFormat="1" applyFont="1" applyFill="1" applyBorder="1" applyAlignment="1">
      <alignment horizontal="center" vertical="center"/>
    </xf>
    <xf numFmtId="1" fontId="6" fillId="0" borderId="12" xfId="1" applyNumberFormat="1" applyFont="1" applyFill="1" applyBorder="1" applyAlignment="1">
      <alignment horizontal="center" vertical="center"/>
    </xf>
    <xf numFmtId="14" fontId="5" fillId="0" borderId="18" xfId="1" applyNumberFormat="1" applyFont="1" applyFill="1" applyBorder="1" applyAlignment="1">
      <alignment horizontal="center" vertical="center"/>
    </xf>
    <xf numFmtId="14" fontId="5" fillId="0" borderId="18" xfId="0" applyNumberFormat="1" applyFont="1" applyFill="1" applyBorder="1" applyAlignment="1">
      <alignment horizontal="center"/>
    </xf>
    <xf numFmtId="14" fontId="5" fillId="0" borderId="24" xfId="0" applyNumberFormat="1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14" fontId="5" fillId="0" borderId="12" xfId="0" applyNumberFormat="1" applyFont="1" applyFill="1" applyBorder="1" applyAlignment="1">
      <alignment horizontal="center"/>
    </xf>
    <xf numFmtId="14" fontId="5" fillId="0" borderId="8" xfId="0" applyNumberFormat="1" applyFont="1" applyFill="1" applyBorder="1" applyAlignment="1">
      <alignment horizontal="center"/>
    </xf>
    <xf numFmtId="14" fontId="5" fillId="0" borderId="26" xfId="0" applyNumberFormat="1" applyFont="1" applyFill="1" applyBorder="1" applyAlignment="1">
      <alignment horizontal="center"/>
    </xf>
    <xf numFmtId="2" fontId="5" fillId="0" borderId="12" xfId="1" applyNumberFormat="1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/>
    </xf>
    <xf numFmtId="0" fontId="1" fillId="12" borderId="0" xfId="0" applyFont="1" applyFill="1"/>
    <xf numFmtId="14" fontId="0" fillId="0" borderId="0" xfId="0" applyNumberFormat="1"/>
    <xf numFmtId="44" fontId="0" fillId="0" borderId="0" xfId="2" applyFont="1"/>
    <xf numFmtId="14" fontId="5" fillId="0" borderId="4" xfId="1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7" fillId="3" borderId="23" xfId="0" applyFont="1" applyFill="1" applyBorder="1" applyAlignment="1">
      <alignment horizontal="center"/>
    </xf>
    <xf numFmtId="165" fontId="6" fillId="3" borderId="26" xfId="0" applyNumberFormat="1" applyFont="1" applyFill="1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25" xfId="0" applyBorder="1" applyAlignment="1">
      <alignment horizontal="center" vertical="center" wrapText="1"/>
    </xf>
  </cellXfs>
  <cellStyles count="3">
    <cellStyle name="Monétaire" xfId="2" builtinId="4"/>
    <cellStyle name="Normal" xfId="0" builtinId="0"/>
    <cellStyle name="Normal 2" xfId="1"/>
  </cellStyles>
  <dxfs count="17">
    <dxf>
      <fill>
        <patternFill>
          <bgColor rgb="FFFF0000"/>
        </patternFill>
      </fill>
    </dxf>
    <dxf>
      <numFmt numFmtId="19" formatCode="dd/mm/yyyy"/>
      <fill>
        <patternFill>
          <bgColor rgb="FFFF0000"/>
        </patternFill>
      </fill>
    </dxf>
    <dxf>
      <numFmt numFmtId="19" formatCode="dd/mm/yyyy"/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33CC33"/>
        </patternFill>
      </fill>
    </dxf>
    <dxf>
      <fill>
        <patternFill>
          <bgColor theme="6"/>
        </patternFill>
      </fill>
    </dxf>
    <dxf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0070C0"/>
        </patternFill>
      </fill>
    </dxf>
    <dxf>
      <fill>
        <patternFill patternType="solid">
          <fgColor rgb="FFB2A1C7"/>
          <bgColor rgb="FF000000"/>
        </patternFill>
      </fill>
    </dxf>
  </dxfs>
  <tableStyles count="0" defaultTableStyle="TableStyleMedium9" defaultPivotStyle="PivotStyleLight16"/>
  <colors>
    <mruColors>
      <color rgb="FF33CC33"/>
      <color rgb="FF00FF99"/>
      <color rgb="FF00CC99"/>
      <color rgb="FF0000FF"/>
      <color rgb="FF1221A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Nombre</a:t>
            </a:r>
            <a:r>
              <a:rPr lang="fr-FR" baseline="0"/>
              <a:t> de déviations non soldées</a:t>
            </a:r>
            <a:endParaRPr lang="fr-FR"/>
          </a:p>
        </c:rich>
      </c:tx>
      <c:layout/>
      <c:overlay val="0"/>
    </c:title>
    <c:autoTitleDeleted val="0"/>
    <c:view3D>
      <c:rotX val="15"/>
      <c:rotY val="2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v>+ DE 30 JOURS</c:v>
          </c:tx>
          <c:spPr>
            <a:solidFill>
              <a:srgbClr val="FF0000"/>
            </a:solidFill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Feuil1!$A$53</c:f>
              <c:numCache>
                <c:formatCode>0</c:formatCode>
                <c:ptCount val="1"/>
              </c:numCache>
            </c:numRef>
          </c:cat>
          <c:val>
            <c:numRef>
              <c:f>Feuil1!$A$18</c:f>
              <c:numCache>
                <c:formatCode>0</c:formatCode>
                <c:ptCount val="1"/>
                <c:pt idx="0">
                  <c:v>14</c:v>
                </c:pt>
              </c:numCache>
            </c:numRef>
          </c:val>
        </c:ser>
        <c:ser>
          <c:idx val="1"/>
          <c:order val="1"/>
          <c:tx>
            <c:v>ENTRE 20 ET 30 JOURS</c:v>
          </c:tx>
          <c:spPr>
            <a:solidFill>
              <a:schemeClr val="accent6">
                <a:lumMod val="75000"/>
              </a:schemeClr>
            </a:solidFill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Feuil1!$A$53</c:f>
              <c:numCache>
                <c:formatCode>0</c:formatCode>
                <c:ptCount val="1"/>
              </c:numCache>
            </c:numRef>
          </c:cat>
          <c:val>
            <c:numRef>
              <c:f>Feuil1!$A$21</c:f>
              <c:numCache>
                <c:formatCode>0</c:formatCode>
                <c:ptCount val="1"/>
                <c:pt idx="0">
                  <c:v>2</c:v>
                </c:pt>
              </c:numCache>
            </c:numRef>
          </c:val>
        </c:ser>
        <c:ser>
          <c:idx val="2"/>
          <c:order val="2"/>
          <c:tx>
            <c:v>MOINS DE 20 JOURS</c:v>
          </c:tx>
          <c:spPr>
            <a:solidFill>
              <a:srgbClr val="00B050"/>
            </a:solidFill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Feuil1!$A$53</c:f>
              <c:numCache>
                <c:formatCode>0</c:formatCode>
                <c:ptCount val="1"/>
              </c:numCache>
            </c:numRef>
          </c:cat>
          <c:val>
            <c:numRef>
              <c:f>Feuil1!$A$52</c:f>
              <c:numCache>
                <c:formatCode>#,##0\ _€</c:formatCode>
                <c:ptCount val="1"/>
                <c:pt idx="0">
                  <c:v>30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120291712"/>
        <c:axId val="120293248"/>
        <c:axId val="0"/>
      </c:bar3DChart>
      <c:catAx>
        <c:axId val="120291712"/>
        <c:scaling>
          <c:orientation val="minMax"/>
        </c:scaling>
        <c:delete val="1"/>
        <c:axPos val="b"/>
        <c:numFmt formatCode="0" sourceLinked="1"/>
        <c:majorTickMark val="out"/>
        <c:minorTickMark val="none"/>
        <c:tickLblPos val="none"/>
        <c:crossAx val="120293248"/>
        <c:crosses val="autoZero"/>
        <c:auto val="1"/>
        <c:lblAlgn val="ctr"/>
        <c:lblOffset val="100"/>
        <c:noMultiLvlLbl val="0"/>
      </c:catAx>
      <c:valAx>
        <c:axId val="120293248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20291712"/>
        <c:crosses val="autoZero"/>
        <c:crossBetween val="between"/>
      </c:valAx>
    </c:plotArea>
    <c:legend>
      <c:legendPos val="r"/>
      <c:layout/>
      <c:overlay val="0"/>
    </c:legend>
    <c:plotVisOnly val="1"/>
    <c:dispBlanksAs val="zero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v>Attente cloture AQ</c:v>
          </c:tx>
          <c:spPr>
            <a:solidFill>
              <a:schemeClr val="accent4">
                <a:lumMod val="60000"/>
                <a:lumOff val="40000"/>
              </a:schemeClr>
            </a:solidFill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1"/>
              <c:pt idx="0">
                <c:v>Déviation de plus de 30 jours</c:v>
              </c:pt>
            </c:strLit>
          </c:cat>
          <c:val>
            <c:numRef>
              <c:f>Feuil1!$J$6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</c:ser>
        <c:ser>
          <c:idx val="1"/>
          <c:order val="1"/>
          <c:tx>
            <c:v>déviation à avancer par Labo</c:v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1"/>
              <c:pt idx="0">
                <c:v>Déviation de plus de 30 jours</c:v>
              </c:pt>
            </c:strLit>
          </c:cat>
          <c:val>
            <c:numRef>
              <c:f>Feuil1!$J$7</c:f>
              <c:numCache>
                <c:formatCode>General</c:formatCode>
                <c:ptCount val="1"/>
                <c:pt idx="0">
                  <c:v>7</c:v>
                </c:pt>
              </c:numCache>
            </c:numRef>
          </c:val>
        </c:ser>
        <c:ser>
          <c:idx val="4"/>
          <c:order val="2"/>
          <c:tx>
            <c:v>Attente investigation Labo</c:v>
          </c:tx>
          <c:spPr>
            <a:solidFill>
              <a:srgbClr val="00B0F0"/>
            </a:solidFill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1"/>
              <c:pt idx="0">
                <c:v>Déviation de plus de 30 jours</c:v>
              </c:pt>
            </c:strLit>
          </c:cat>
          <c:val>
            <c:numRef>
              <c:f>Feuil1!$K$7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</c:ser>
        <c:ser>
          <c:idx val="5"/>
          <c:order val="3"/>
          <c:tx>
            <c:v>Attente investigation Fab</c:v>
          </c:tx>
          <c:spPr>
            <a:solidFill>
              <a:srgbClr val="00CC99"/>
            </a:solidFill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1"/>
              <c:pt idx="0">
                <c:v>Déviation de plus de 30 jours</c:v>
              </c:pt>
            </c:strLit>
          </c:cat>
          <c:val>
            <c:numRef>
              <c:f>Feuil1!$K$8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0318208"/>
        <c:axId val="121122816"/>
        <c:axId val="0"/>
      </c:bar3DChart>
      <c:catAx>
        <c:axId val="12031820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fr-FR"/>
          </a:p>
        </c:txPr>
        <c:crossAx val="121122816"/>
        <c:crosses val="autoZero"/>
        <c:auto val="1"/>
        <c:lblAlgn val="ctr"/>
        <c:lblOffset val="100"/>
        <c:noMultiLvlLbl val="0"/>
      </c:catAx>
      <c:valAx>
        <c:axId val="1211228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03182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077085128509887"/>
          <c:y val="0.15060428205246246"/>
          <c:w val="0.38097073243203111"/>
          <c:h val="0.68916925257753003"/>
        </c:manualLayout>
      </c:layout>
      <c:overlay val="0"/>
      <c:txPr>
        <a:bodyPr/>
        <a:lstStyle/>
        <a:p>
          <a:pPr>
            <a:defRPr sz="1800"/>
          </a:pPr>
          <a:endParaRPr lang="fr-FR"/>
        </a:p>
      </c:txPr>
    </c:legend>
    <c:plotVisOnly val="1"/>
    <c:dispBlanksAs val="zero"/>
    <c:showDLblsOverMax val="0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v>Attente cloture AQ</c:v>
          </c:tx>
          <c:spPr>
            <a:solidFill>
              <a:schemeClr val="accent4">
                <a:lumMod val="60000"/>
                <a:lumOff val="40000"/>
              </a:schemeClr>
            </a:solidFill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1"/>
              <c:pt idx="0">
                <c:v>Déviation entre 20 et 30 jours</c:v>
              </c:pt>
            </c:strLit>
          </c:cat>
          <c:val>
            <c:numRef>
              <c:f>Feuil1!$J$19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v>déviation à avancer par Labo</c:v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1"/>
              <c:pt idx="0">
                <c:v>Déviation entre 20 et 30 jours</c:v>
              </c:pt>
            </c:strLit>
          </c:cat>
          <c:val>
            <c:numRef>
              <c:f>Feuil1!$J$20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</c:ser>
        <c:ser>
          <c:idx val="4"/>
          <c:order val="2"/>
          <c:tx>
            <c:v>Attente investigation Labo</c:v>
          </c:tx>
          <c:spPr>
            <a:solidFill>
              <a:srgbClr val="00B0F0"/>
            </a:solidFill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1"/>
              <c:pt idx="0">
                <c:v>Déviation entre 20 et 30 jours</c:v>
              </c:pt>
            </c:strLit>
          </c:cat>
          <c:val>
            <c:numRef>
              <c:f>Feuil1!$K$20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5"/>
          <c:order val="3"/>
          <c:tx>
            <c:v>Attente investigation Fab</c:v>
          </c:tx>
          <c:spPr>
            <a:solidFill>
              <a:srgbClr val="00B050"/>
            </a:solidFill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1"/>
              <c:pt idx="0">
                <c:v>Déviation entre 20 et 30 jours</c:v>
              </c:pt>
            </c:strLit>
          </c:cat>
          <c:val>
            <c:numRef>
              <c:f>Feuil1!$K$21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1159680"/>
        <c:axId val="121161216"/>
        <c:axId val="0"/>
      </c:bar3DChart>
      <c:catAx>
        <c:axId val="12115968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fr-FR"/>
          </a:p>
        </c:txPr>
        <c:crossAx val="121161216"/>
        <c:crosses val="autoZero"/>
        <c:auto val="1"/>
        <c:lblAlgn val="ctr"/>
        <c:lblOffset val="100"/>
        <c:noMultiLvlLbl val="0"/>
      </c:catAx>
      <c:valAx>
        <c:axId val="1211612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11596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0770851285098892"/>
          <c:y val="0.15060428205246257"/>
          <c:w val="0.38097073243203122"/>
          <c:h val="0.68916925257753026"/>
        </c:manualLayout>
      </c:layout>
      <c:overlay val="0"/>
      <c:txPr>
        <a:bodyPr/>
        <a:lstStyle/>
        <a:p>
          <a:pPr>
            <a:defRPr sz="1800"/>
          </a:pPr>
          <a:endParaRPr lang="fr-FR"/>
        </a:p>
      </c:txPr>
    </c:legend>
    <c:plotVisOnly val="1"/>
    <c:dispBlanksAs val="zero"/>
    <c:showDLblsOverMax val="0"/>
  </c:chart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3.5043269957623212E-2"/>
          <c:y val="3.8734586579098944E-2"/>
          <c:w val="0.58973737237282009"/>
          <c:h val="0.88624587111339215"/>
        </c:manualLayout>
      </c:layout>
      <c:bar3DChart>
        <c:barDir val="col"/>
        <c:grouping val="stacked"/>
        <c:varyColors val="0"/>
        <c:ser>
          <c:idx val="0"/>
          <c:order val="0"/>
          <c:tx>
            <c:v>Attente cloture AQ</c:v>
          </c:tx>
          <c:spPr>
            <a:solidFill>
              <a:schemeClr val="accent4">
                <a:lumMod val="60000"/>
                <a:lumOff val="40000"/>
              </a:schemeClr>
            </a:solidFill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1"/>
              <c:pt idx="0">
                <c:v>Déviation de moins de 20 jours</c:v>
              </c:pt>
            </c:strLit>
          </c:cat>
          <c:val>
            <c:numRef>
              <c:f>Feuil1!$J$30</c:f>
              <c:numCache>
                <c:formatCode>General</c:formatCode>
                <c:ptCount val="1"/>
                <c:pt idx="0">
                  <c:v>5</c:v>
                </c:pt>
              </c:numCache>
            </c:numRef>
          </c:val>
        </c:ser>
        <c:ser>
          <c:idx val="1"/>
          <c:order val="1"/>
          <c:tx>
            <c:v>déviation à avancer par Labo</c:v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1"/>
              <c:pt idx="0">
                <c:v>Déviation de moins de 20 jours</c:v>
              </c:pt>
            </c:strLit>
          </c:cat>
          <c:val>
            <c:numRef>
              <c:f>Feuil1!$J$31</c:f>
              <c:numCache>
                <c:formatCode>General</c:formatCode>
                <c:ptCount val="1"/>
                <c:pt idx="0">
                  <c:v>4</c:v>
                </c:pt>
              </c:numCache>
            </c:numRef>
          </c:val>
        </c:ser>
        <c:ser>
          <c:idx val="4"/>
          <c:order val="2"/>
          <c:tx>
            <c:v>Attente investigation Labo</c:v>
          </c:tx>
          <c:spPr>
            <a:solidFill>
              <a:srgbClr val="00B0F0"/>
            </a:solidFill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1"/>
              <c:pt idx="0">
                <c:v>Déviation de moins de 20 jours</c:v>
              </c:pt>
            </c:strLit>
          </c:cat>
          <c:val>
            <c:numRef>
              <c:f>Feuil1!$K$31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5"/>
          <c:order val="3"/>
          <c:tx>
            <c:v>Attente investigation Fab</c:v>
          </c:tx>
          <c:spPr>
            <a:solidFill>
              <a:srgbClr val="00CC99"/>
            </a:solidFill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1"/>
              <c:pt idx="0">
                <c:v>Déviation de moins de 20 jours</c:v>
              </c:pt>
            </c:strLit>
          </c:cat>
          <c:val>
            <c:numRef>
              <c:f>Feuil1!$K$32</c:f>
              <c:numCache>
                <c:formatCode>General</c:formatCode>
                <c:ptCount val="1"/>
                <c:pt idx="0">
                  <c:v>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1195520"/>
        <c:axId val="121213696"/>
        <c:axId val="0"/>
      </c:bar3DChart>
      <c:catAx>
        <c:axId val="12119552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fr-FR"/>
          </a:p>
        </c:txPr>
        <c:crossAx val="121213696"/>
        <c:crosses val="autoZero"/>
        <c:auto val="1"/>
        <c:lblAlgn val="ctr"/>
        <c:lblOffset val="100"/>
        <c:noMultiLvlLbl val="0"/>
      </c:catAx>
      <c:valAx>
        <c:axId val="1212136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11955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0770851285098892"/>
          <c:y val="0.15060428205246257"/>
          <c:w val="0.38097073243203122"/>
          <c:h val="0.68916925257753026"/>
        </c:manualLayout>
      </c:layout>
      <c:overlay val="0"/>
      <c:txPr>
        <a:bodyPr/>
        <a:lstStyle/>
        <a:p>
          <a:pPr>
            <a:defRPr sz="1800"/>
          </a:pPr>
          <a:endParaRPr lang="fr-FR"/>
        </a:p>
      </c:txPr>
    </c:legend>
    <c:plotVisOnly val="1"/>
    <c:dispBlanksAs val="zero"/>
    <c:showDLblsOverMax val="0"/>
  </c:chart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Feuil3!$B$23</c:f>
              <c:numCache>
                <c:formatCode>General</c:formatCode>
                <c:ptCount val="1"/>
                <c:pt idx="0">
                  <c:v>17</c:v>
                </c:pt>
              </c:numCache>
            </c:numRef>
          </c:cat>
          <c:val>
            <c:numRef>
              <c:f>Feuil3!$B$7</c:f>
              <c:numCache>
                <c:formatCode>General</c:formatCode>
                <c:ptCount val="1"/>
                <c:pt idx="0">
                  <c:v>4</c:v>
                </c:pt>
              </c:numCache>
            </c:numRef>
          </c:val>
        </c:ser>
        <c:ser>
          <c:idx val="1"/>
          <c:order val="1"/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Feuil3!$B$23</c:f>
              <c:numCache>
                <c:formatCode>General</c:formatCode>
                <c:ptCount val="1"/>
                <c:pt idx="0">
                  <c:v>17</c:v>
                </c:pt>
              </c:numCache>
            </c:numRef>
          </c:cat>
          <c:val>
            <c:numRef>
              <c:f>Feuil3!$B$11</c:f>
              <c:numCache>
                <c:formatCode>General</c:formatCode>
                <c:ptCount val="1"/>
                <c:pt idx="0">
                  <c:v>3</c:v>
                </c:pt>
              </c:numCache>
            </c:numRef>
          </c:val>
        </c:ser>
        <c:ser>
          <c:idx val="2"/>
          <c:order val="2"/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Feuil3!$B$23</c:f>
              <c:numCache>
                <c:formatCode>General</c:formatCode>
                <c:ptCount val="1"/>
                <c:pt idx="0">
                  <c:v>17</c:v>
                </c:pt>
              </c:numCache>
            </c:numRef>
          </c:cat>
          <c:val>
            <c:numRef>
              <c:f>Feuil3!$B$22</c:f>
              <c:numCache>
                <c:formatCode>General</c:formatCode>
                <c:ptCount val="1"/>
                <c:pt idx="0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0259584"/>
        <c:axId val="40261120"/>
      </c:barChart>
      <c:catAx>
        <c:axId val="402595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0261120"/>
        <c:crosses val="autoZero"/>
        <c:auto val="1"/>
        <c:lblAlgn val="ctr"/>
        <c:lblOffset val="100"/>
        <c:noMultiLvlLbl val="0"/>
      </c:catAx>
      <c:valAx>
        <c:axId val="402611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025958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278781</xdr:colOff>
      <xdr:row>56</xdr:row>
      <xdr:rowOff>46464</xdr:rowOff>
    </xdr:from>
    <xdr:to>
      <xdr:col>3</xdr:col>
      <xdr:colOff>185854</xdr:colOff>
      <xdr:row>82</xdr:row>
      <xdr:rowOff>69694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365125</xdr:colOff>
      <xdr:row>85</xdr:row>
      <xdr:rowOff>142874</xdr:rowOff>
    </xdr:from>
    <xdr:to>
      <xdr:col>2</xdr:col>
      <xdr:colOff>2449286</xdr:colOff>
      <xdr:row>113</xdr:row>
      <xdr:rowOff>88445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2964657</xdr:colOff>
      <xdr:row>86</xdr:row>
      <xdr:rowOff>107156</xdr:rowOff>
    </xdr:from>
    <xdr:to>
      <xdr:col>7</xdr:col>
      <xdr:colOff>1619818</xdr:colOff>
      <xdr:row>113</xdr:row>
      <xdr:rowOff>40821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295275</xdr:colOff>
      <xdr:row>86</xdr:row>
      <xdr:rowOff>85725</xdr:rowOff>
    </xdr:from>
    <xdr:to>
      <xdr:col>17</xdr:col>
      <xdr:colOff>112486</xdr:colOff>
      <xdr:row>114</xdr:row>
      <xdr:rowOff>31296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337608</xdr:colOff>
      <xdr:row>26</xdr:row>
      <xdr:rowOff>147108</xdr:rowOff>
    </xdr:from>
    <xdr:to>
      <xdr:col>6</xdr:col>
      <xdr:colOff>690033</xdr:colOff>
      <xdr:row>41</xdr:row>
      <xdr:rowOff>32808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topLeftCell="A25" zoomScale="50" zoomScaleNormal="50" workbookViewId="0">
      <selection activeCell="B3" sqref="B3"/>
    </sheetView>
  </sheetViews>
  <sheetFormatPr baseColWidth="10" defaultRowHeight="14.4" x14ac:dyDescent="0.3"/>
  <cols>
    <col min="1" max="2" width="18.5546875" customWidth="1"/>
    <col min="3" max="3" width="49.109375" customWidth="1"/>
    <col min="4" max="4" width="38.6640625" customWidth="1"/>
    <col min="6" max="6" width="11.88671875" bestFit="1" customWidth="1"/>
    <col min="7" max="7" width="11.5546875" bestFit="1" customWidth="1"/>
    <col min="8" max="8" width="27" customWidth="1"/>
    <col min="10" max="10" width="14.33203125" customWidth="1"/>
    <col min="11" max="11" width="22" customWidth="1"/>
  </cols>
  <sheetData>
    <row r="1" spans="1:11" ht="15" thickBot="1" x14ac:dyDescent="0.35">
      <c r="A1" s="25" t="s">
        <v>0</v>
      </c>
      <c r="B1" s="26"/>
      <c r="C1" s="26"/>
      <c r="D1" s="82"/>
      <c r="E1" s="2"/>
      <c r="F1" s="2"/>
      <c r="G1" s="2"/>
    </row>
    <row r="2" spans="1:11" ht="15" thickBot="1" x14ac:dyDescent="0.35">
      <c r="A2" s="1"/>
      <c r="B2" s="1"/>
      <c r="C2" s="2"/>
      <c r="D2" s="81"/>
      <c r="E2" s="2"/>
      <c r="F2" s="2"/>
      <c r="G2" s="2"/>
    </row>
    <row r="3" spans="1:11" ht="55.5" customHeight="1" thickBot="1" x14ac:dyDescent="0.35">
      <c r="A3" s="21" t="s">
        <v>1</v>
      </c>
      <c r="B3" s="21"/>
      <c r="C3" s="22" t="s">
        <v>2</v>
      </c>
      <c r="D3" s="55" t="s">
        <v>3</v>
      </c>
      <c r="E3" s="2"/>
      <c r="F3" s="2"/>
      <c r="G3" s="2"/>
    </row>
    <row r="4" spans="1:11" ht="15" x14ac:dyDescent="0.3">
      <c r="A4" s="80">
        <v>41235</v>
      </c>
      <c r="B4" s="43">
        <f ca="1">DAY(NOW()-A4)</f>
        <v>3</v>
      </c>
      <c r="C4" s="66" t="s">
        <v>6</v>
      </c>
      <c r="D4" s="50" t="s">
        <v>72</v>
      </c>
      <c r="E4" s="5"/>
      <c r="F4" s="62" t="s">
        <v>88</v>
      </c>
      <c r="G4" s="2"/>
    </row>
    <row r="5" spans="1:11" ht="15" x14ac:dyDescent="0.3">
      <c r="A5" s="65">
        <v>41519</v>
      </c>
      <c r="B5" s="43">
        <f t="shared" ref="B5:B16" ca="1" si="0">DAY(TODAY()-A5)</f>
        <v>23</v>
      </c>
      <c r="C5" s="38" t="s">
        <v>9</v>
      </c>
      <c r="D5" s="51" t="s">
        <v>20</v>
      </c>
      <c r="E5" s="7"/>
      <c r="F5" s="62" t="s">
        <v>43</v>
      </c>
      <c r="G5" s="62"/>
      <c r="H5" s="84" t="s">
        <v>82</v>
      </c>
      <c r="I5" s="60"/>
      <c r="J5" s="60" t="s">
        <v>81</v>
      </c>
      <c r="K5" s="60" t="s">
        <v>80</v>
      </c>
    </row>
    <row r="6" spans="1:11" ht="15" x14ac:dyDescent="0.3">
      <c r="A6" s="65">
        <v>41524</v>
      </c>
      <c r="B6" s="43">
        <f t="shared" ca="1" si="0"/>
        <v>18</v>
      </c>
      <c r="C6" s="38" t="s">
        <v>11</v>
      </c>
      <c r="D6" s="52" t="s">
        <v>72</v>
      </c>
      <c r="E6" s="6"/>
      <c r="F6" s="62" t="s">
        <v>44</v>
      </c>
      <c r="G6" s="62"/>
      <c r="H6" s="84"/>
      <c r="I6" s="60" t="s">
        <v>77</v>
      </c>
      <c r="J6" s="60">
        <f>COUNTIF($D$5:$D$18,"attente cloture AQ")</f>
        <v>2</v>
      </c>
      <c r="K6" s="60">
        <f>COUNTIF($D$5:$D$18,"attente investigation AQ")</f>
        <v>0</v>
      </c>
    </row>
    <row r="7" spans="1:11" ht="15" x14ac:dyDescent="0.3">
      <c r="A7" s="65">
        <v>41570</v>
      </c>
      <c r="B7" s="43">
        <f t="shared" ca="1" si="0"/>
        <v>2</v>
      </c>
      <c r="C7" s="38" t="s">
        <v>13</v>
      </c>
      <c r="D7" s="51" t="s">
        <v>20</v>
      </c>
      <c r="E7" s="2"/>
      <c r="F7" s="2"/>
      <c r="G7" s="2"/>
      <c r="H7" s="84"/>
      <c r="I7" s="60" t="s">
        <v>78</v>
      </c>
      <c r="J7" s="60">
        <f>COUNTIF(D4:D17,"déviation à avancer par Labo")</f>
        <v>7</v>
      </c>
      <c r="K7" s="60">
        <f>COUNTIF($D$5:$D$18,"attente investigation Labo")</f>
        <v>2</v>
      </c>
    </row>
    <row r="8" spans="1:11" ht="15" x14ac:dyDescent="0.3">
      <c r="A8" s="65">
        <v>41576</v>
      </c>
      <c r="B8" s="43">
        <f t="shared" ca="1" si="0"/>
        <v>27</v>
      </c>
      <c r="C8" s="38" t="s">
        <v>14</v>
      </c>
      <c r="D8" s="51" t="s">
        <v>20</v>
      </c>
      <c r="E8" s="2"/>
      <c r="F8" s="2"/>
      <c r="G8" s="2"/>
      <c r="H8" s="84"/>
      <c r="I8" s="60" t="s">
        <v>79</v>
      </c>
      <c r="J8" s="60">
        <f>COUNTIF(D5:D18,"déviation à avancer")</f>
        <v>0</v>
      </c>
      <c r="K8" s="60">
        <f>COUNTIF($D$5:$D$18,"attente investigation")</f>
        <v>2</v>
      </c>
    </row>
    <row r="9" spans="1:11" ht="15" x14ac:dyDescent="0.3">
      <c r="A9" s="65">
        <v>41584</v>
      </c>
      <c r="B9" s="43">
        <f t="shared" ca="1" si="0"/>
        <v>19</v>
      </c>
      <c r="C9" s="38" t="s">
        <v>15</v>
      </c>
      <c r="D9" s="51" t="s">
        <v>20</v>
      </c>
      <c r="E9" s="2"/>
      <c r="F9" s="2"/>
      <c r="G9" s="2"/>
    </row>
    <row r="10" spans="1:11" ht="15" x14ac:dyDescent="0.3">
      <c r="A10" s="65">
        <v>41590</v>
      </c>
      <c r="B10" s="43">
        <f t="shared" ca="1" si="0"/>
        <v>13</v>
      </c>
      <c r="C10" s="38" t="s">
        <v>16</v>
      </c>
      <c r="D10" s="51" t="s">
        <v>20</v>
      </c>
      <c r="E10" s="2"/>
      <c r="F10" s="2"/>
      <c r="G10" s="2"/>
    </row>
    <row r="11" spans="1:11" ht="15" x14ac:dyDescent="0.3">
      <c r="A11" s="65">
        <v>41590</v>
      </c>
      <c r="B11" s="43">
        <f t="shared" ca="1" si="0"/>
        <v>13</v>
      </c>
      <c r="C11" s="38" t="s">
        <v>23</v>
      </c>
      <c r="D11" s="61" t="s">
        <v>73</v>
      </c>
      <c r="E11" s="2"/>
      <c r="F11" s="2"/>
      <c r="G11" s="2"/>
    </row>
    <row r="12" spans="1:11" ht="15" x14ac:dyDescent="0.3">
      <c r="A12" s="65">
        <v>41610</v>
      </c>
      <c r="B12" s="43">
        <f t="shared" ca="1" si="0"/>
        <v>22</v>
      </c>
      <c r="C12" s="38" t="s">
        <v>27</v>
      </c>
      <c r="D12" s="61" t="s">
        <v>73</v>
      </c>
      <c r="E12" s="77"/>
      <c r="F12" s="4"/>
      <c r="G12" s="4" t="s">
        <v>45</v>
      </c>
    </row>
    <row r="13" spans="1:11" ht="15" x14ac:dyDescent="0.3">
      <c r="A13" s="65">
        <v>41614</v>
      </c>
      <c r="B13" s="43">
        <f t="shared" ca="1" si="0"/>
        <v>18</v>
      </c>
      <c r="C13" s="38" t="s">
        <v>31</v>
      </c>
      <c r="D13" s="54" t="s">
        <v>26</v>
      </c>
      <c r="E13" s="59"/>
      <c r="F13" s="64"/>
      <c r="G13" s="4" t="s">
        <v>46</v>
      </c>
    </row>
    <row r="14" spans="1:11" ht="15" x14ac:dyDescent="0.3">
      <c r="A14" s="65">
        <v>41615</v>
      </c>
      <c r="B14" s="43">
        <f t="shared" ca="1" si="0"/>
        <v>17</v>
      </c>
      <c r="C14" s="38" t="s">
        <v>32</v>
      </c>
      <c r="D14" s="54" t="s">
        <v>26</v>
      </c>
      <c r="E14" s="63"/>
      <c r="F14" s="4"/>
      <c r="G14" s="4" t="s">
        <v>89</v>
      </c>
    </row>
    <row r="15" spans="1:11" ht="15" x14ac:dyDescent="0.3">
      <c r="A15" s="65">
        <v>41624</v>
      </c>
      <c r="B15" s="43">
        <f t="shared" ca="1" si="0"/>
        <v>8</v>
      </c>
      <c r="C15" s="38" t="s">
        <v>33</v>
      </c>
      <c r="D15" s="51" t="s">
        <v>20</v>
      </c>
      <c r="E15" s="2"/>
      <c r="F15" s="2"/>
      <c r="G15" s="2"/>
    </row>
    <row r="16" spans="1:11" ht="15" x14ac:dyDescent="0.3">
      <c r="A16" s="65">
        <v>41625</v>
      </c>
      <c r="B16" s="43">
        <f t="shared" ca="1" si="0"/>
        <v>7</v>
      </c>
      <c r="C16" s="38" t="s">
        <v>16</v>
      </c>
      <c r="D16" s="51" t="s">
        <v>20</v>
      </c>
      <c r="E16" s="2"/>
      <c r="F16" s="2"/>
      <c r="G16" s="2"/>
    </row>
    <row r="17" spans="1:11" ht="15" x14ac:dyDescent="0.3">
      <c r="A17" s="65">
        <v>41627</v>
      </c>
      <c r="B17" s="43">
        <f t="shared" ref="B17:B20" ca="1" si="1">DAY(TODAY()-A17)</f>
        <v>5</v>
      </c>
      <c r="C17" s="38" t="s">
        <v>36</v>
      </c>
      <c r="D17" s="53" t="s">
        <v>72</v>
      </c>
      <c r="E17" s="2"/>
      <c r="F17" s="2"/>
      <c r="G17" s="2"/>
    </row>
    <row r="18" spans="1:11" ht="15.6" x14ac:dyDescent="0.3">
      <c r="A18" s="67">
        <f>COUNT(A4:A17)</f>
        <v>14</v>
      </c>
      <c r="B18" s="43"/>
      <c r="C18" s="38"/>
      <c r="D18" s="49"/>
      <c r="E18" s="2"/>
      <c r="F18" s="2"/>
      <c r="G18" s="2"/>
      <c r="H18" s="85" t="s">
        <v>83</v>
      </c>
      <c r="I18" s="60"/>
      <c r="J18" s="60" t="s">
        <v>81</v>
      </c>
      <c r="K18" s="60" t="s">
        <v>80</v>
      </c>
    </row>
    <row r="19" spans="1:11" ht="15" x14ac:dyDescent="0.3">
      <c r="A19" s="65">
        <v>41631</v>
      </c>
      <c r="B19" s="43">
        <f ca="1">DAY(TODAY()-A19)</f>
        <v>1</v>
      </c>
      <c r="C19" s="38" t="s">
        <v>34</v>
      </c>
      <c r="D19" s="56" t="s">
        <v>20</v>
      </c>
      <c r="E19" s="2"/>
      <c r="F19" s="2"/>
      <c r="G19" s="2"/>
      <c r="H19" s="85"/>
      <c r="I19" s="60" t="s">
        <v>77</v>
      </c>
      <c r="J19" s="60">
        <f>COUNTIF($D$19:$D$20,"attente cloture AQ")</f>
        <v>0</v>
      </c>
      <c r="K19" s="60">
        <f>COUNTIF($D$19:D20,"attente investigation AQ")</f>
        <v>0</v>
      </c>
    </row>
    <row r="20" spans="1:11" ht="15" x14ac:dyDescent="0.3">
      <c r="A20" s="65">
        <v>41632</v>
      </c>
      <c r="B20" s="43">
        <f t="shared" ca="1" si="1"/>
        <v>31</v>
      </c>
      <c r="C20" s="38" t="s">
        <v>38</v>
      </c>
      <c r="D20" s="56" t="s">
        <v>20</v>
      </c>
      <c r="E20" s="2"/>
      <c r="F20" s="2"/>
      <c r="G20" s="2"/>
      <c r="H20" s="85"/>
      <c r="I20" s="60" t="s">
        <v>78</v>
      </c>
      <c r="J20" s="60">
        <f>COUNTIF($D$19:$D$20,"déviation à avancer par Labo")</f>
        <v>2</v>
      </c>
      <c r="K20" s="60">
        <f>COUNTIF($D$19:D20,"attente investigation Labo")</f>
        <v>0</v>
      </c>
    </row>
    <row r="21" spans="1:11" s="3" customFormat="1" ht="15.6" x14ac:dyDescent="0.3">
      <c r="A21" s="67">
        <f>COUNT(A19:A20)</f>
        <v>2</v>
      </c>
      <c r="B21" s="43"/>
      <c r="C21" s="38"/>
      <c r="D21" s="27"/>
      <c r="E21" s="2"/>
      <c r="F21" s="2"/>
      <c r="G21" s="2"/>
      <c r="H21" s="85"/>
      <c r="I21" s="60" t="s">
        <v>79</v>
      </c>
      <c r="J21" s="60">
        <f>COUNTIF($D$19:$D$20,"déviation à avancer")</f>
        <v>0</v>
      </c>
      <c r="K21" s="60">
        <f>COUNTIF($D$19:D20,"attente investigation")</f>
        <v>0</v>
      </c>
    </row>
    <row r="22" spans="1:11" ht="15" x14ac:dyDescent="0.3">
      <c r="A22" s="65">
        <v>41642</v>
      </c>
      <c r="B22" s="43">
        <f ca="1">DAY(TODAY()-A22)</f>
        <v>21</v>
      </c>
      <c r="C22" s="38" t="s">
        <v>39</v>
      </c>
      <c r="D22" s="56" t="s">
        <v>20</v>
      </c>
      <c r="E22" s="2"/>
      <c r="F22" s="2"/>
      <c r="G22" s="2"/>
    </row>
    <row r="23" spans="1:11" ht="15" x14ac:dyDescent="0.3">
      <c r="A23" s="65">
        <v>41646</v>
      </c>
      <c r="B23" s="43">
        <f t="shared" ref="B23:B51" ca="1" si="2">DAY(TODAY()-A23)</f>
        <v>17</v>
      </c>
      <c r="C23" s="38" t="s">
        <v>40</v>
      </c>
      <c r="D23" s="57" t="s">
        <v>76</v>
      </c>
      <c r="E23" s="2"/>
      <c r="F23" s="2"/>
      <c r="G23" s="2"/>
    </row>
    <row r="24" spans="1:11" ht="15" x14ac:dyDescent="0.3">
      <c r="A24" s="68">
        <v>41648</v>
      </c>
      <c r="B24" s="43">
        <f t="shared" ca="1" si="2"/>
        <v>15</v>
      </c>
      <c r="C24" s="38" t="s">
        <v>41</v>
      </c>
      <c r="D24" s="56" t="s">
        <v>20</v>
      </c>
    </row>
    <row r="25" spans="1:11" ht="15" x14ac:dyDescent="0.3">
      <c r="A25" s="68">
        <v>41650</v>
      </c>
      <c r="B25" s="43">
        <f t="shared" ca="1" si="2"/>
        <v>13</v>
      </c>
      <c r="C25" s="38" t="s">
        <v>42</v>
      </c>
      <c r="D25" s="57" t="s">
        <v>76</v>
      </c>
    </row>
    <row r="26" spans="1:11" ht="15" x14ac:dyDescent="0.3">
      <c r="A26" s="68">
        <v>41653</v>
      </c>
      <c r="B26" s="43">
        <f t="shared" ca="1" si="2"/>
        <v>10</v>
      </c>
      <c r="C26" s="38" t="s">
        <v>55</v>
      </c>
      <c r="D26" s="56" t="s">
        <v>20</v>
      </c>
    </row>
    <row r="27" spans="1:11" ht="15" x14ac:dyDescent="0.3">
      <c r="A27" s="68">
        <v>41653</v>
      </c>
      <c r="B27" s="43">
        <f t="shared" ca="1" si="2"/>
        <v>10</v>
      </c>
      <c r="C27" s="38" t="s">
        <v>57</v>
      </c>
      <c r="D27" s="58" t="s">
        <v>26</v>
      </c>
    </row>
    <row r="28" spans="1:11" ht="15" x14ac:dyDescent="0.3">
      <c r="A28" s="68">
        <v>41654</v>
      </c>
      <c r="B28" s="43">
        <f t="shared" ca="1" si="2"/>
        <v>9</v>
      </c>
      <c r="C28" s="38" t="s">
        <v>58</v>
      </c>
      <c r="D28" s="56" t="s">
        <v>20</v>
      </c>
    </row>
    <row r="29" spans="1:11" ht="15" x14ac:dyDescent="0.3">
      <c r="A29" s="68">
        <v>41654</v>
      </c>
      <c r="B29" s="43">
        <f t="shared" ca="1" si="2"/>
        <v>9</v>
      </c>
      <c r="C29" s="38" t="s">
        <v>59</v>
      </c>
      <c r="D29" s="57" t="s">
        <v>76</v>
      </c>
      <c r="H29" s="85" t="s">
        <v>84</v>
      </c>
      <c r="I29" s="60"/>
      <c r="J29" s="60" t="s">
        <v>81</v>
      </c>
      <c r="K29" s="60" t="s">
        <v>80</v>
      </c>
    </row>
    <row r="30" spans="1:11" ht="15" x14ac:dyDescent="0.3">
      <c r="A30" s="68">
        <v>41654</v>
      </c>
      <c r="B30" s="43">
        <f t="shared" ca="1" si="2"/>
        <v>9</v>
      </c>
      <c r="C30" s="38" t="s">
        <v>60</v>
      </c>
      <c r="D30" s="57" t="s">
        <v>76</v>
      </c>
      <c r="H30" s="85"/>
      <c r="I30" s="60" t="s">
        <v>77</v>
      </c>
      <c r="J30" s="60">
        <f>COUNTIF($D$22:D45,"attente cloture AQ")</f>
        <v>5</v>
      </c>
      <c r="K30" s="60">
        <f>COUNTIF($D$22:D45,"attente investigation AQ")</f>
        <v>0</v>
      </c>
    </row>
    <row r="31" spans="1:11" ht="15" x14ac:dyDescent="0.3">
      <c r="A31" s="68">
        <v>41654</v>
      </c>
      <c r="B31" s="43">
        <f t="shared" ca="1" si="2"/>
        <v>9</v>
      </c>
      <c r="C31" s="38" t="s">
        <v>56</v>
      </c>
      <c r="D31" s="57" t="s">
        <v>76</v>
      </c>
      <c r="H31" s="85"/>
      <c r="I31" s="60" t="s">
        <v>78</v>
      </c>
      <c r="J31" s="60">
        <f>COUNTIF($D$22:$D$45,"déviation à avancer par Labo")</f>
        <v>4</v>
      </c>
      <c r="K31" s="60">
        <f>COUNTIF($D$20:$D$45,"attente investigation Labo")</f>
        <v>0</v>
      </c>
    </row>
    <row r="32" spans="1:11" ht="15" x14ac:dyDescent="0.3">
      <c r="A32" s="68">
        <v>41654</v>
      </c>
      <c r="B32" s="43">
        <f t="shared" ca="1" si="2"/>
        <v>9</v>
      </c>
      <c r="C32" s="38" t="s">
        <v>62</v>
      </c>
      <c r="D32" s="57" t="s">
        <v>76</v>
      </c>
      <c r="H32" s="85"/>
      <c r="I32" s="60" t="s">
        <v>79</v>
      </c>
      <c r="J32" s="60">
        <f>COUNTIF($D$22:$D$45,"déviation à avancer")</f>
        <v>0</v>
      </c>
      <c r="K32" s="60">
        <f>COUNTIF($D$22:$D$45,"attente investigation ")</f>
        <v>15</v>
      </c>
    </row>
    <row r="33" spans="1:8" ht="15" x14ac:dyDescent="0.3">
      <c r="A33" s="68">
        <v>41655</v>
      </c>
      <c r="B33" s="43">
        <f t="shared" ca="1" si="2"/>
        <v>8</v>
      </c>
      <c r="C33" s="38" t="s">
        <v>61</v>
      </c>
      <c r="D33" s="58" t="s">
        <v>26</v>
      </c>
    </row>
    <row r="34" spans="1:8" ht="15" x14ac:dyDescent="0.3">
      <c r="A34" s="68">
        <v>41655</v>
      </c>
      <c r="B34" s="43">
        <f t="shared" ca="1" si="2"/>
        <v>8</v>
      </c>
      <c r="C34" s="38" t="s">
        <v>63</v>
      </c>
      <c r="D34" s="57" t="s">
        <v>76</v>
      </c>
    </row>
    <row r="35" spans="1:8" ht="15" x14ac:dyDescent="0.3">
      <c r="A35" s="68">
        <v>41655</v>
      </c>
      <c r="B35" s="43">
        <f t="shared" ca="1" si="2"/>
        <v>8</v>
      </c>
      <c r="C35" s="38" t="s">
        <v>64</v>
      </c>
      <c r="D35" s="57" t="s">
        <v>76</v>
      </c>
    </row>
    <row r="36" spans="1:8" ht="15" x14ac:dyDescent="0.3">
      <c r="A36" s="68">
        <v>41656</v>
      </c>
      <c r="B36" s="43">
        <f t="shared" ca="1" si="2"/>
        <v>7</v>
      </c>
      <c r="C36" s="38" t="s">
        <v>65</v>
      </c>
      <c r="D36" s="58" t="s">
        <v>26</v>
      </c>
    </row>
    <row r="37" spans="1:8" ht="15" x14ac:dyDescent="0.3">
      <c r="A37" s="68">
        <v>41656</v>
      </c>
      <c r="B37" s="43">
        <f t="shared" ca="1" si="2"/>
        <v>7</v>
      </c>
      <c r="C37" s="38" t="s">
        <v>66</v>
      </c>
      <c r="D37" s="57" t="s">
        <v>76</v>
      </c>
      <c r="G37" s="78"/>
    </row>
    <row r="38" spans="1:8" ht="15.6" x14ac:dyDescent="0.3">
      <c r="A38" s="69">
        <v>41656</v>
      </c>
      <c r="B38" s="43">
        <f t="shared" ca="1" si="2"/>
        <v>7</v>
      </c>
      <c r="C38" s="38" t="s">
        <v>67</v>
      </c>
      <c r="D38" s="57" t="s">
        <v>76</v>
      </c>
    </row>
    <row r="39" spans="1:8" ht="15" x14ac:dyDescent="0.3">
      <c r="A39" s="68">
        <v>41657</v>
      </c>
      <c r="B39" s="43">
        <f t="shared" ca="1" si="2"/>
        <v>6</v>
      </c>
      <c r="C39" s="38" t="s">
        <v>68</v>
      </c>
      <c r="D39" s="57" t="s">
        <v>76</v>
      </c>
      <c r="F39" s="78"/>
      <c r="G39" s="78"/>
    </row>
    <row r="40" spans="1:8" ht="15" x14ac:dyDescent="0.3">
      <c r="A40" s="68">
        <v>41657</v>
      </c>
      <c r="B40" s="43">
        <f t="shared" ca="1" si="2"/>
        <v>6</v>
      </c>
      <c r="C40" s="38" t="s">
        <v>69</v>
      </c>
      <c r="D40" s="57" t="s">
        <v>76</v>
      </c>
      <c r="H40" s="78"/>
    </row>
    <row r="41" spans="1:8" ht="15.6" x14ac:dyDescent="0.3">
      <c r="A41" s="70">
        <v>41657</v>
      </c>
      <c r="B41" s="43">
        <f t="shared" ca="1" si="2"/>
        <v>6</v>
      </c>
      <c r="C41" s="71" t="s">
        <v>70</v>
      </c>
      <c r="D41" s="58" t="s">
        <v>26</v>
      </c>
    </row>
    <row r="42" spans="1:8" ht="15.6" x14ac:dyDescent="0.3">
      <c r="A42" s="72">
        <v>41657</v>
      </c>
      <c r="B42" s="43">
        <f t="shared" ca="1" si="2"/>
        <v>6</v>
      </c>
      <c r="C42" s="71" t="s">
        <v>71</v>
      </c>
      <c r="D42" s="57" t="s">
        <v>76</v>
      </c>
      <c r="F42" s="78"/>
    </row>
    <row r="43" spans="1:8" ht="15.6" x14ac:dyDescent="0.3">
      <c r="A43" s="72">
        <v>41659</v>
      </c>
      <c r="B43" s="43">
        <f t="shared" ca="1" si="2"/>
        <v>4</v>
      </c>
      <c r="C43" s="38" t="s">
        <v>61</v>
      </c>
      <c r="D43" s="58" t="s">
        <v>26</v>
      </c>
    </row>
    <row r="44" spans="1:8" ht="15.6" x14ac:dyDescent="0.3">
      <c r="A44" s="73">
        <v>41659</v>
      </c>
      <c r="B44" s="43">
        <f t="shared" ca="1" si="2"/>
        <v>4</v>
      </c>
      <c r="C44" s="71" t="s">
        <v>74</v>
      </c>
      <c r="D44" s="57" t="s">
        <v>76</v>
      </c>
      <c r="E44" s="79"/>
    </row>
    <row r="45" spans="1:8" ht="15.6" x14ac:dyDescent="0.3">
      <c r="A45" s="72">
        <v>41659</v>
      </c>
      <c r="B45" s="43">
        <f t="shared" ca="1" si="2"/>
        <v>4</v>
      </c>
      <c r="C45" s="71" t="s">
        <v>75</v>
      </c>
      <c r="D45" s="57" t="s">
        <v>76</v>
      </c>
    </row>
    <row r="46" spans="1:8" ht="15.6" x14ac:dyDescent="0.3">
      <c r="A46" s="74">
        <v>41660</v>
      </c>
      <c r="B46" s="43">
        <f t="shared" ca="1" si="2"/>
        <v>3</v>
      </c>
      <c r="C46" s="71" t="s">
        <v>85</v>
      </c>
      <c r="D46" s="75"/>
    </row>
    <row r="47" spans="1:8" ht="15.6" x14ac:dyDescent="0.3">
      <c r="A47" s="74">
        <v>41660</v>
      </c>
      <c r="B47" s="43">
        <f t="shared" ca="1" si="2"/>
        <v>3</v>
      </c>
      <c r="C47" s="38" t="s">
        <v>61</v>
      </c>
      <c r="D47" s="75"/>
    </row>
    <row r="48" spans="1:8" ht="15.6" x14ac:dyDescent="0.3">
      <c r="A48" s="74">
        <v>41660</v>
      </c>
      <c r="B48" s="43">
        <f t="shared" ca="1" si="2"/>
        <v>3</v>
      </c>
      <c r="C48" s="38" t="s">
        <v>61</v>
      </c>
      <c r="D48" s="75"/>
    </row>
    <row r="49" spans="1:8" ht="15.6" x14ac:dyDescent="0.3">
      <c r="A49" s="74">
        <v>41661</v>
      </c>
      <c r="B49" s="43">
        <f t="shared" ca="1" si="2"/>
        <v>2</v>
      </c>
      <c r="C49" s="71" t="s">
        <v>63</v>
      </c>
      <c r="D49" s="75"/>
    </row>
    <row r="50" spans="1:8" ht="15.6" x14ac:dyDescent="0.3">
      <c r="A50" s="74">
        <v>41661</v>
      </c>
      <c r="B50" s="43">
        <f t="shared" ca="1" si="2"/>
        <v>2</v>
      </c>
      <c r="C50" s="71" t="s">
        <v>86</v>
      </c>
      <c r="D50" s="75"/>
    </row>
    <row r="51" spans="1:8" ht="15.6" x14ac:dyDescent="0.3">
      <c r="A51" s="74">
        <v>41661</v>
      </c>
      <c r="B51" s="43">
        <f t="shared" ca="1" si="2"/>
        <v>2</v>
      </c>
      <c r="C51" s="71" t="s">
        <v>87</v>
      </c>
      <c r="D51" s="75"/>
    </row>
    <row r="52" spans="1:8" s="3" customFormat="1" ht="15.6" x14ac:dyDescent="0.3">
      <c r="A52" s="48">
        <f>COUNT(A22:A51)</f>
        <v>30</v>
      </c>
      <c r="B52" s="83"/>
      <c r="C52" s="28"/>
      <c r="D52" s="76"/>
      <c r="H52"/>
    </row>
    <row r="53" spans="1:8" x14ac:dyDescent="0.3">
      <c r="A53" s="47"/>
      <c r="B53" s="47"/>
      <c r="H53" s="3"/>
    </row>
  </sheetData>
  <mergeCells count="3">
    <mergeCell ref="H5:H8"/>
    <mergeCell ref="H18:H21"/>
    <mergeCell ref="H29:H32"/>
  </mergeCells>
  <conditionalFormatting sqref="D4:D51">
    <cfRule type="containsText" dxfId="13" priority="38" operator="containsText" text="attente investigation Labo">
      <formula>NOT(ISERROR(SEARCH("attente investigation Labo",D4)))</formula>
    </cfRule>
    <cfRule type="containsText" dxfId="12" priority="39" operator="containsText" text="Attente cloture AQ">
      <formula>NOT(ISERROR(SEARCH("Attente cloture AQ",D4)))</formula>
    </cfRule>
    <cfRule type="containsText" dxfId="11" priority="40" operator="containsText" text="déviation à avancer par Labo">
      <formula>NOT(ISERROR(SEARCH("déviation à avancer par Labo",D4)))</formula>
    </cfRule>
    <cfRule type="containsText" dxfId="10" priority="41" operator="containsText" text="attente investigation">
      <formula>NOT(ISERROR(SEARCH("attente investigation",D4)))</formula>
    </cfRule>
  </conditionalFormatting>
  <conditionalFormatting sqref="D1:D1048576">
    <cfRule type="containsText" dxfId="9" priority="37" operator="containsText" text="attente investigation">
      <formula>NOT(ISERROR(SEARCH("attente investigation",D1)))</formula>
    </cfRule>
  </conditionalFormatting>
  <conditionalFormatting sqref="A4:B51">
    <cfRule type="cellIs" dxfId="8" priority="19" operator="between">
      <formula>"AUJOURDUI+20"</formula>
      <formula>"AUJOURDHUI-30"</formula>
    </cfRule>
    <cfRule type="expression" dxfId="7" priority="21">
      <formula>$A$4:$A$17&lt;AUJOURDHUI+30</formula>
    </cfRule>
    <cfRule type="expression" dxfId="6" priority="32">
      <formula>OR((A$4:$A$51&gt;TODAY()+20)+$A$4:$A$51&gt;AUJOURDHUI-30)</formula>
    </cfRule>
  </conditionalFormatting>
  <conditionalFormatting sqref="A1:B1048576">
    <cfRule type="expression" dxfId="5" priority="31">
      <formula>$A$4:$A$52&gt;AUJOURDHUI-20</formula>
    </cfRule>
  </conditionalFormatting>
  <conditionalFormatting sqref="H16">
    <cfRule type="cellIs" dxfId="4" priority="20" operator="greaterThanOrEqual">
      <formula>$A$4:$A$51&gt;AUJOURDHUI-20</formula>
    </cfRule>
  </conditionalFormatting>
  <conditionalFormatting sqref="A4:B17">
    <cfRule type="colorScale" priority="18">
      <colorScale>
        <cfvo type="num" val="&quot;AUJOURDHUI-20&quot;"/>
        <cfvo type="percent" val="&quot;AJOURDHUI+20&quot;"/>
        <cfvo type="num" val="&quot;AUJOURDHUI+30&quot;"/>
        <color rgb="FF00B050"/>
        <color theme="9"/>
        <color rgb="FFFF0000"/>
      </colorScale>
    </cfRule>
  </conditionalFormatting>
  <conditionalFormatting sqref="C27">
    <cfRule type="expression" dxfId="3" priority="17">
      <formula>DATEDIF(#REF!,#REF!,”j”)&gt;0</formula>
    </cfRule>
  </conditionalFormatting>
  <conditionalFormatting sqref="H26">
    <cfRule type="cellIs" dxfId="2" priority="12" operator="greaterThan">
      <formula>20</formula>
    </cfRule>
  </conditionalFormatting>
  <conditionalFormatting sqref="G39">
    <cfRule type="cellIs" dxfId="1" priority="11" operator="greaterThan">
      <formula>20</formula>
    </cfRule>
  </conditionalFormatting>
  <conditionalFormatting sqref="F39">
    <cfRule type="expression" dxfId="0" priority="10">
      <formula>IF(F39,"&lt;20jour;"&gt;"20jour")</formula>
    </cfRule>
  </conditionalFormatting>
  <conditionalFormatting sqref="B4:B51">
    <cfRule type="colorScale" priority="1">
      <colorScale>
        <cfvo type="num" val="20"/>
        <cfvo type="num" val="21"/>
        <color rgb="FF00B050"/>
        <color theme="9"/>
      </colorScale>
    </cfRule>
  </conditionalFormatting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3"/>
  <sheetViews>
    <sheetView zoomScale="90" zoomScaleNormal="90" workbookViewId="0">
      <selection activeCell="B22" sqref="B22"/>
    </sheetView>
  </sheetViews>
  <sheetFormatPr baseColWidth="10" defaultRowHeight="14.4" x14ac:dyDescent="0.3"/>
  <cols>
    <col min="2" max="2" width="12.6640625" bestFit="1" customWidth="1"/>
    <col min="4" max="4" width="12.6640625" bestFit="1" customWidth="1"/>
    <col min="5" max="5" width="20.88671875" customWidth="1"/>
    <col min="6" max="6" width="29.6640625" customWidth="1"/>
    <col min="7" max="7" width="46.88671875" customWidth="1"/>
    <col min="8" max="8" width="40.88671875" customWidth="1"/>
  </cols>
  <sheetData>
    <row r="2" spans="2:8" ht="15" thickBot="1" x14ac:dyDescent="0.35"/>
    <row r="3" spans="2:8" ht="15" x14ac:dyDescent="0.3">
      <c r="B3" s="8">
        <v>41235</v>
      </c>
      <c r="C3" s="9">
        <v>528082</v>
      </c>
      <c r="D3" s="10" t="s">
        <v>4</v>
      </c>
      <c r="E3" s="11" t="s">
        <v>5</v>
      </c>
      <c r="F3" s="12" t="s">
        <v>47</v>
      </c>
      <c r="G3" s="23" t="s">
        <v>6</v>
      </c>
      <c r="H3" s="29" t="s">
        <v>7</v>
      </c>
    </row>
    <row r="4" spans="2:8" ht="15" x14ac:dyDescent="0.3">
      <c r="B4" s="8">
        <v>41607</v>
      </c>
      <c r="C4" s="17">
        <v>670408</v>
      </c>
      <c r="D4" s="18">
        <v>41614</v>
      </c>
      <c r="E4" s="19" t="s">
        <v>24</v>
      </c>
      <c r="F4" s="16" t="s">
        <v>49</v>
      </c>
      <c r="G4" s="24" t="s">
        <v>25</v>
      </c>
      <c r="H4" s="33" t="s">
        <v>26</v>
      </c>
    </row>
    <row r="5" spans="2:8" ht="15" x14ac:dyDescent="0.3">
      <c r="B5" s="8">
        <v>41614</v>
      </c>
      <c r="C5" s="13">
        <v>672977</v>
      </c>
      <c r="D5" s="14">
        <v>41614</v>
      </c>
      <c r="E5" s="24" t="s">
        <v>24</v>
      </c>
      <c r="F5" s="16" t="s">
        <v>52</v>
      </c>
      <c r="G5" s="24" t="s">
        <v>31</v>
      </c>
      <c r="H5" s="33" t="s">
        <v>26</v>
      </c>
    </row>
    <row r="6" spans="2:8" ht="15" x14ac:dyDescent="0.3">
      <c r="B6" s="8">
        <v>41615</v>
      </c>
      <c r="C6" s="13">
        <v>673558</v>
      </c>
      <c r="D6" s="14">
        <v>41618</v>
      </c>
      <c r="E6" s="24" t="s">
        <v>24</v>
      </c>
      <c r="F6" s="16" t="s">
        <v>53</v>
      </c>
      <c r="G6" s="24" t="s">
        <v>32</v>
      </c>
      <c r="H6" s="33" t="s">
        <v>26</v>
      </c>
    </row>
    <row r="7" spans="2:8" s="41" customFormat="1" ht="15" x14ac:dyDescent="0.3">
      <c r="B7" s="43">
        <f>COUNT(B3:B6)</f>
        <v>4</v>
      </c>
      <c r="C7" s="36"/>
      <c r="D7" s="37"/>
      <c r="E7" s="38"/>
      <c r="F7" s="39"/>
      <c r="G7" s="38"/>
      <c r="H7" s="40"/>
    </row>
    <row r="8" spans="2:8" ht="15" x14ac:dyDescent="0.3">
      <c r="B8" s="8">
        <v>41524</v>
      </c>
      <c r="C8" s="13">
        <v>636257</v>
      </c>
      <c r="D8" s="14">
        <v>41536</v>
      </c>
      <c r="E8" s="24" t="s">
        <v>12</v>
      </c>
      <c r="F8" s="16" t="s">
        <v>10</v>
      </c>
      <c r="G8" s="24" t="s">
        <v>11</v>
      </c>
      <c r="H8" s="32" t="s">
        <v>21</v>
      </c>
    </row>
    <row r="9" spans="2:8" ht="15" x14ac:dyDescent="0.3">
      <c r="B9" s="8">
        <v>41612</v>
      </c>
      <c r="C9" s="13">
        <v>671743</v>
      </c>
      <c r="D9" s="14">
        <v>41613</v>
      </c>
      <c r="E9" s="24" t="s">
        <v>28</v>
      </c>
      <c r="F9" s="16" t="s">
        <v>51</v>
      </c>
      <c r="G9" s="24" t="s">
        <v>29</v>
      </c>
      <c r="H9" s="34" t="s">
        <v>30</v>
      </c>
    </row>
    <row r="10" spans="2:8" ht="15" x14ac:dyDescent="0.3">
      <c r="B10" s="8">
        <v>41627</v>
      </c>
      <c r="C10" s="13">
        <v>678395</v>
      </c>
      <c r="D10" s="14">
        <v>41627</v>
      </c>
      <c r="E10" s="24" t="s">
        <v>35</v>
      </c>
      <c r="F10" s="16" t="s">
        <v>4</v>
      </c>
      <c r="G10" s="24" t="s">
        <v>36</v>
      </c>
      <c r="H10" s="34" t="s">
        <v>37</v>
      </c>
    </row>
    <row r="11" spans="2:8" s="41" customFormat="1" ht="15" x14ac:dyDescent="0.3">
      <c r="B11" s="43">
        <f>COUNT(B8:B10)</f>
        <v>3</v>
      </c>
      <c r="C11" s="36"/>
      <c r="D11" s="37"/>
      <c r="E11" s="38"/>
      <c r="F11" s="39"/>
      <c r="G11" s="38"/>
      <c r="H11" s="42"/>
    </row>
    <row r="12" spans="2:8" ht="15" x14ac:dyDescent="0.3">
      <c r="B12" s="8">
        <v>41494</v>
      </c>
      <c r="C12" s="13">
        <v>625931</v>
      </c>
      <c r="D12" s="14">
        <v>41536</v>
      </c>
      <c r="E12" s="24" t="s">
        <v>17</v>
      </c>
      <c r="F12" s="16" t="s">
        <v>4</v>
      </c>
      <c r="G12" s="24" t="s">
        <v>8</v>
      </c>
      <c r="H12" s="30" t="s">
        <v>18</v>
      </c>
    </row>
    <row r="13" spans="2:8" ht="15" x14ac:dyDescent="0.3">
      <c r="B13" s="8">
        <v>41519</v>
      </c>
      <c r="C13" s="13">
        <v>634021</v>
      </c>
      <c r="D13" s="18">
        <v>41520</v>
      </c>
      <c r="E13" s="24" t="s">
        <v>19</v>
      </c>
      <c r="F13" s="16" t="s">
        <v>4</v>
      </c>
      <c r="G13" s="24" t="s">
        <v>9</v>
      </c>
      <c r="H13" s="31" t="s">
        <v>20</v>
      </c>
    </row>
    <row r="14" spans="2:8" ht="15" x14ac:dyDescent="0.3">
      <c r="B14" s="8">
        <v>41570</v>
      </c>
      <c r="C14" s="13">
        <v>654572</v>
      </c>
      <c r="D14" s="14">
        <v>41571</v>
      </c>
      <c r="E14" s="24" t="s">
        <v>19</v>
      </c>
      <c r="F14" s="16" t="s">
        <v>4</v>
      </c>
      <c r="G14" s="24" t="s">
        <v>13</v>
      </c>
      <c r="H14" s="31" t="s">
        <v>20</v>
      </c>
    </row>
    <row r="15" spans="2:8" ht="15" x14ac:dyDescent="0.3">
      <c r="B15" s="8">
        <v>41576</v>
      </c>
      <c r="C15" s="13">
        <v>656781</v>
      </c>
      <c r="D15" s="18">
        <v>41576</v>
      </c>
      <c r="E15" s="24" t="s">
        <v>19</v>
      </c>
      <c r="F15" s="16" t="s">
        <v>4</v>
      </c>
      <c r="G15" s="24" t="s">
        <v>14</v>
      </c>
      <c r="H15" s="31" t="s">
        <v>20</v>
      </c>
    </row>
    <row r="16" spans="2:8" ht="15" x14ac:dyDescent="0.3">
      <c r="B16" s="8">
        <v>41584</v>
      </c>
      <c r="C16" s="13">
        <v>660068</v>
      </c>
      <c r="D16" s="14">
        <v>41586</v>
      </c>
      <c r="E16" s="15" t="s">
        <v>19</v>
      </c>
      <c r="F16" s="16" t="s">
        <v>4</v>
      </c>
      <c r="G16" s="24" t="s">
        <v>15</v>
      </c>
      <c r="H16" s="31" t="s">
        <v>20</v>
      </c>
    </row>
    <row r="17" spans="2:8" ht="15" x14ac:dyDescent="0.3">
      <c r="B17" s="8">
        <v>41590</v>
      </c>
      <c r="C17" s="13">
        <v>662134</v>
      </c>
      <c r="D17" s="14">
        <v>41590</v>
      </c>
      <c r="E17" s="20" t="s">
        <v>22</v>
      </c>
      <c r="F17" s="16" t="s">
        <v>48</v>
      </c>
      <c r="G17" s="24" t="s">
        <v>16</v>
      </c>
      <c r="H17" s="31" t="s">
        <v>20</v>
      </c>
    </row>
    <row r="18" spans="2:8" ht="15" x14ac:dyDescent="0.3">
      <c r="B18" s="8">
        <v>41590</v>
      </c>
      <c r="C18" s="13">
        <v>662750</v>
      </c>
      <c r="D18" s="35" t="s">
        <v>4</v>
      </c>
      <c r="E18" s="15" t="s">
        <v>17</v>
      </c>
      <c r="F18" s="16" t="s">
        <v>4</v>
      </c>
      <c r="G18" s="24" t="s">
        <v>23</v>
      </c>
      <c r="H18" s="30" t="s">
        <v>18</v>
      </c>
    </row>
    <row r="19" spans="2:8" ht="15" x14ac:dyDescent="0.3">
      <c r="B19" s="8">
        <v>41610</v>
      </c>
      <c r="C19" s="13">
        <v>670973</v>
      </c>
      <c r="D19" s="35" t="s">
        <v>4</v>
      </c>
      <c r="E19" s="15" t="s">
        <v>17</v>
      </c>
      <c r="F19" s="16" t="s">
        <v>50</v>
      </c>
      <c r="G19" s="24" t="s">
        <v>27</v>
      </c>
      <c r="H19" s="30" t="s">
        <v>18</v>
      </c>
    </row>
    <row r="20" spans="2:8" ht="15" x14ac:dyDescent="0.3">
      <c r="B20" s="8">
        <v>41624</v>
      </c>
      <c r="C20" s="13">
        <v>676799</v>
      </c>
      <c r="D20" s="14">
        <v>41625</v>
      </c>
      <c r="E20" s="15" t="s">
        <v>19</v>
      </c>
      <c r="F20" s="16" t="s">
        <v>4</v>
      </c>
      <c r="G20" s="24" t="s">
        <v>33</v>
      </c>
      <c r="H20" s="31" t="s">
        <v>20</v>
      </c>
    </row>
    <row r="21" spans="2:8" ht="15" x14ac:dyDescent="0.3">
      <c r="B21" s="45">
        <v>41625</v>
      </c>
      <c r="C21" s="13">
        <v>677680</v>
      </c>
      <c r="D21" s="14">
        <v>41627</v>
      </c>
      <c r="E21" s="15" t="s">
        <v>22</v>
      </c>
      <c r="F21" s="16" t="s">
        <v>54</v>
      </c>
      <c r="G21" s="24" t="s">
        <v>16</v>
      </c>
      <c r="H21" s="31" t="s">
        <v>20</v>
      </c>
    </row>
    <row r="22" spans="2:8" ht="15" x14ac:dyDescent="0.3">
      <c r="B22" s="46">
        <f>COUNT(B12:B21)</f>
        <v>10</v>
      </c>
    </row>
    <row r="23" spans="2:8" x14ac:dyDescent="0.3">
      <c r="B23" s="44">
        <f>SUM(B22+B11+B7)</f>
        <v>17</v>
      </c>
    </row>
  </sheetData>
  <sortState ref="B4:H19">
    <sortCondition sortBy="cellColor" ref="H4:H19" dxfId="16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Merck KGaA, Darmstadt, Germany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M119191</dc:creator>
  <cp:lastModifiedBy>karelle</cp:lastModifiedBy>
  <dcterms:created xsi:type="dcterms:W3CDTF">2014-01-13T08:23:28Z</dcterms:created>
  <dcterms:modified xsi:type="dcterms:W3CDTF">2014-01-24T17:33:10Z</dcterms:modified>
</cp:coreProperties>
</file>