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795" windowHeight="9210"/>
  </bookViews>
  <sheets>
    <sheet name="Chute de tension" sheetId="1" r:id="rId1"/>
  </sheets>
  <calcPr calcId="125725"/>
</workbook>
</file>

<file path=xl/calcChain.xml><?xml version="1.0" encoding="utf-8"?>
<calcChain xmlns="http://schemas.openxmlformats.org/spreadsheetml/2006/main">
  <c r="AH33" i="1"/>
  <c r="AG33"/>
  <c r="AF33"/>
  <c r="AE33"/>
  <c r="AD33"/>
  <c r="AC33"/>
  <c r="AB33"/>
  <c r="AA33"/>
  <c r="Z33"/>
  <c r="Y33"/>
  <c r="X33"/>
  <c r="W33"/>
  <c r="V33"/>
  <c r="U33"/>
  <c r="T33"/>
  <c r="S33"/>
  <c r="AH32"/>
  <c r="AG32"/>
  <c r="AF32"/>
  <c r="AE32"/>
  <c r="AD32"/>
  <c r="AC32"/>
  <c r="AB32"/>
  <c r="AA32"/>
  <c r="Z32"/>
  <c r="Y32"/>
  <c r="X32"/>
  <c r="W32"/>
  <c r="V32"/>
  <c r="U32"/>
  <c r="T32"/>
  <c r="S32"/>
  <c r="AH31"/>
  <c r="AG31"/>
  <c r="AF31"/>
  <c r="AE31"/>
  <c r="AD31"/>
  <c r="AC31"/>
  <c r="AB31"/>
  <c r="AA31"/>
  <c r="Z31"/>
  <c r="Y31"/>
  <c r="X31"/>
  <c r="W31"/>
  <c r="V31"/>
  <c r="U31"/>
  <c r="T31"/>
  <c r="S31"/>
  <c r="AH30"/>
  <c r="AG30"/>
  <c r="AF30"/>
  <c r="AE30"/>
  <c r="AD30"/>
  <c r="AC30"/>
  <c r="AB30"/>
  <c r="AA30"/>
  <c r="Z30"/>
  <c r="Y30"/>
  <c r="X30"/>
  <c r="W30"/>
  <c r="V30"/>
  <c r="U30"/>
  <c r="T30"/>
  <c r="S30"/>
  <c r="AH29"/>
  <c r="AG29"/>
  <c r="AF29"/>
  <c r="AE29"/>
  <c r="AD29"/>
  <c r="AC29"/>
  <c r="AB29"/>
  <c r="AA29"/>
  <c r="Z29"/>
  <c r="Y29"/>
  <c r="X29"/>
  <c r="W29"/>
  <c r="V29"/>
  <c r="U29"/>
  <c r="T29"/>
  <c r="S29"/>
  <c r="AH28"/>
  <c r="AG28"/>
  <c r="AF28"/>
  <c r="AE28"/>
  <c r="AD28"/>
  <c r="AC28"/>
  <c r="AB28"/>
  <c r="AA28"/>
  <c r="Z28"/>
  <c r="Y28"/>
  <c r="X28"/>
  <c r="W28"/>
  <c r="V28"/>
  <c r="U28"/>
  <c r="T28"/>
  <c r="S28"/>
  <c r="AH27"/>
  <c r="AG27"/>
  <c r="AF27"/>
  <c r="AE27"/>
  <c r="AD27"/>
  <c r="AC27"/>
  <c r="AB27"/>
  <c r="AA27"/>
  <c r="Z27"/>
  <c r="Y27"/>
  <c r="X27"/>
  <c r="W27"/>
  <c r="V27"/>
  <c r="U27"/>
  <c r="T27"/>
  <c r="S27"/>
  <c r="AH26"/>
  <c r="AG26"/>
  <c r="AF26"/>
  <c r="AE26"/>
  <c r="AD26"/>
  <c r="AC26"/>
  <c r="AB26"/>
  <c r="AA26"/>
  <c r="Z26"/>
  <c r="Y26"/>
  <c r="X26"/>
  <c r="W26"/>
  <c r="V26"/>
  <c r="U26"/>
  <c r="T26"/>
  <c r="S26"/>
  <c r="AH25"/>
  <c r="AG25"/>
  <c r="AF25"/>
  <c r="AE25"/>
  <c r="AD25"/>
  <c r="AC25"/>
  <c r="AB25"/>
  <c r="AA25"/>
  <c r="Z25"/>
  <c r="Y25"/>
  <c r="X25"/>
  <c r="W25"/>
  <c r="V25"/>
  <c r="U25"/>
  <c r="T25"/>
  <c r="S25"/>
  <c r="AH24"/>
  <c r="AG24"/>
  <c r="AF24"/>
  <c r="AE24"/>
  <c r="AD24"/>
  <c r="AC24"/>
  <c r="AB24"/>
  <c r="AA24"/>
  <c r="Z24"/>
  <c r="Y24"/>
  <c r="X24"/>
  <c r="W24"/>
  <c r="V24"/>
  <c r="U24"/>
  <c r="T24"/>
  <c r="S24"/>
  <c r="AH23"/>
  <c r="AG23"/>
  <c r="AF23"/>
  <c r="AE23"/>
  <c r="AD23"/>
  <c r="AC23"/>
  <c r="AB23"/>
  <c r="AA23"/>
  <c r="Z23"/>
  <c r="Y23"/>
  <c r="X23"/>
  <c r="W23"/>
  <c r="V23"/>
  <c r="U23"/>
  <c r="T23"/>
  <c r="S23"/>
  <c r="AH22"/>
  <c r="AG22"/>
  <c r="AF22"/>
  <c r="AE22"/>
  <c r="AD22"/>
  <c r="AC22"/>
  <c r="AB22"/>
  <c r="AA22"/>
  <c r="Z22"/>
  <c r="Y22"/>
  <c r="X22"/>
  <c r="W22"/>
  <c r="V22"/>
  <c r="U22"/>
  <c r="T22"/>
  <c r="S22"/>
  <c r="AH21"/>
  <c r="AG21"/>
  <c r="AF21"/>
  <c r="AE21"/>
  <c r="AD21"/>
  <c r="AC21"/>
  <c r="AB21"/>
  <c r="AA21"/>
  <c r="Z21"/>
  <c r="Y21"/>
  <c r="X21"/>
  <c r="W21"/>
  <c r="V21"/>
  <c r="U21"/>
  <c r="T21"/>
  <c r="S21"/>
  <c r="AH20"/>
  <c r="AG20"/>
  <c r="AF20"/>
  <c r="AE20"/>
  <c r="AD20"/>
  <c r="AC20"/>
  <c r="AB20"/>
  <c r="AA20"/>
  <c r="Z20"/>
  <c r="Y20"/>
  <c r="X20"/>
  <c r="W20"/>
  <c r="V20"/>
  <c r="U20"/>
  <c r="T20"/>
  <c r="S20"/>
  <c r="AH19"/>
  <c r="AG19"/>
  <c r="AF19"/>
  <c r="AE19"/>
  <c r="AD19"/>
  <c r="AC19"/>
  <c r="AB19"/>
  <c r="AA19"/>
  <c r="Z19"/>
  <c r="Y19"/>
  <c r="X19"/>
  <c r="W19"/>
  <c r="V19"/>
  <c r="U19"/>
  <c r="T19"/>
  <c r="S19"/>
  <c r="AH18"/>
  <c r="AG18"/>
  <c r="AF18"/>
  <c r="AE18"/>
  <c r="AD18"/>
  <c r="AC18"/>
  <c r="AB18"/>
  <c r="AA18"/>
  <c r="Z18"/>
  <c r="Y18"/>
  <c r="X18"/>
  <c r="W18"/>
  <c r="V18"/>
  <c r="U18"/>
  <c r="T18"/>
  <c r="S18"/>
  <c r="AH17"/>
  <c r="AG17"/>
  <c r="AF17"/>
  <c r="AE17"/>
  <c r="AD17"/>
  <c r="AC17"/>
  <c r="AB17"/>
  <c r="AA17"/>
  <c r="Z17"/>
  <c r="Y17"/>
  <c r="X17"/>
  <c r="W17"/>
  <c r="V17"/>
  <c r="U17"/>
  <c r="T17"/>
  <c r="S17"/>
  <c r="AH16"/>
  <c r="AG16"/>
  <c r="AF16"/>
  <c r="AE16"/>
  <c r="AD16"/>
  <c r="AC16"/>
  <c r="AB16"/>
  <c r="AA16"/>
  <c r="Z16"/>
  <c r="Y16"/>
  <c r="X16"/>
  <c r="W16"/>
  <c r="V16"/>
  <c r="U16"/>
  <c r="T16"/>
  <c r="S16"/>
  <c r="AH15"/>
  <c r="AG15"/>
  <c r="AF15"/>
  <c r="AE15"/>
  <c r="AD15"/>
  <c r="AC15"/>
  <c r="AB15"/>
  <c r="AA15"/>
  <c r="Z15"/>
  <c r="Y15"/>
  <c r="X15"/>
  <c r="W15"/>
  <c r="V15"/>
  <c r="U15"/>
  <c r="T15"/>
  <c r="S15"/>
  <c r="AH14"/>
  <c r="AG14"/>
  <c r="AF14"/>
  <c r="AE14"/>
  <c r="AD14"/>
  <c r="AC14"/>
  <c r="AB14"/>
  <c r="AA14"/>
  <c r="Z14"/>
  <c r="Y14"/>
  <c r="X14"/>
  <c r="W14"/>
  <c r="V14"/>
  <c r="U14"/>
  <c r="T14"/>
  <c r="S14"/>
  <c r="AH13"/>
  <c r="AG13"/>
  <c r="AF13"/>
  <c r="AE13"/>
  <c r="AD13"/>
  <c r="AC13"/>
  <c r="AB13"/>
  <c r="AA13"/>
  <c r="Z13"/>
  <c r="Y13"/>
  <c r="X13"/>
  <c r="W13"/>
  <c r="V13"/>
  <c r="U13"/>
  <c r="T13"/>
  <c r="S13"/>
  <c r="AH12"/>
  <c r="AG12"/>
  <c r="AF12"/>
  <c r="AE12"/>
  <c r="AD12"/>
  <c r="AC12"/>
  <c r="AB12"/>
  <c r="AA12"/>
  <c r="Z12"/>
  <c r="Y12"/>
  <c r="X12"/>
  <c r="W12"/>
  <c r="V12"/>
  <c r="U12"/>
  <c r="T12"/>
  <c r="S12"/>
  <c r="AH11"/>
  <c r="AG11"/>
  <c r="AF11"/>
  <c r="AE11"/>
  <c r="AD11"/>
  <c r="AC11"/>
  <c r="AB11"/>
  <c r="AA11"/>
  <c r="Z11"/>
  <c r="Y11"/>
  <c r="X11"/>
  <c r="W11"/>
  <c r="V11"/>
  <c r="U11"/>
  <c r="T11"/>
  <c r="S11"/>
  <c r="I36" l="1"/>
  <c r="M23"/>
  <c r="H23"/>
  <c r="C12"/>
  <c r="D12"/>
  <c r="C13"/>
  <c r="D13"/>
  <c r="E13"/>
  <c r="C14"/>
  <c r="D14"/>
  <c r="E14"/>
  <c r="F14"/>
  <c r="C15"/>
  <c r="D15"/>
  <c r="E15"/>
  <c r="F15"/>
  <c r="G15"/>
  <c r="C16"/>
  <c r="D16"/>
  <c r="E16"/>
  <c r="F16"/>
  <c r="G16"/>
  <c r="H16"/>
  <c r="C17"/>
  <c r="D17"/>
  <c r="E17"/>
  <c r="F17"/>
  <c r="G17"/>
  <c r="H17"/>
  <c r="I17"/>
  <c r="D18"/>
  <c r="E18"/>
  <c r="F18"/>
  <c r="G18"/>
  <c r="H18"/>
  <c r="I18"/>
  <c r="D19"/>
  <c r="E19"/>
  <c r="F19"/>
  <c r="G19"/>
  <c r="H19"/>
  <c r="I19"/>
  <c r="J19"/>
  <c r="E20"/>
  <c r="F20"/>
  <c r="G20"/>
  <c r="H20"/>
  <c r="I20"/>
  <c r="J20"/>
  <c r="K20"/>
  <c r="E21"/>
  <c r="F21"/>
  <c r="G21"/>
  <c r="H21"/>
  <c r="I21"/>
  <c r="J21"/>
  <c r="K21"/>
  <c r="L21"/>
  <c r="F22"/>
  <c r="G22"/>
  <c r="H22"/>
  <c r="I22"/>
  <c r="J22"/>
  <c r="K22"/>
  <c r="L22"/>
  <c r="M22"/>
  <c r="F23"/>
  <c r="G23"/>
  <c r="I23"/>
  <c r="J23"/>
  <c r="K23"/>
  <c r="L23"/>
  <c r="G24"/>
  <c r="H24"/>
  <c r="I24"/>
  <c r="J24"/>
  <c r="K24"/>
  <c r="L24"/>
  <c r="M24"/>
  <c r="N24"/>
  <c r="G25"/>
  <c r="H25"/>
  <c r="I25"/>
  <c r="J25"/>
  <c r="K25"/>
  <c r="L25"/>
  <c r="M25"/>
  <c r="N25"/>
  <c r="O25"/>
  <c r="G26"/>
  <c r="H26"/>
  <c r="I26"/>
  <c r="J26"/>
  <c r="K26"/>
  <c r="L26"/>
  <c r="M26"/>
  <c r="N26"/>
  <c r="O26"/>
  <c r="P26"/>
  <c r="H27"/>
  <c r="I27"/>
  <c r="J27"/>
  <c r="K27"/>
  <c r="L27"/>
  <c r="M27"/>
  <c r="N27"/>
  <c r="O27"/>
  <c r="P27"/>
  <c r="Q27"/>
  <c r="I28"/>
  <c r="J28"/>
  <c r="K28"/>
  <c r="L28"/>
  <c r="M28"/>
  <c r="N28"/>
  <c r="O28"/>
  <c r="P28"/>
  <c r="Q28"/>
  <c r="R28"/>
  <c r="I29"/>
  <c r="J29"/>
  <c r="K29"/>
  <c r="L29"/>
  <c r="M29"/>
  <c r="N29"/>
  <c r="O29"/>
  <c r="P29"/>
  <c r="Q29"/>
  <c r="R29"/>
  <c r="J30"/>
  <c r="K30"/>
  <c r="L30"/>
  <c r="M30"/>
  <c r="N30"/>
  <c r="O30"/>
  <c r="P30"/>
  <c r="Q30"/>
  <c r="R30"/>
  <c r="K31"/>
  <c r="L31"/>
  <c r="M31"/>
  <c r="N31"/>
  <c r="O31"/>
  <c r="P31"/>
  <c r="Q31"/>
  <c r="R31"/>
  <c r="K32"/>
  <c r="L32"/>
  <c r="M32"/>
  <c r="N32"/>
  <c r="O32"/>
  <c r="P32"/>
  <c r="Q32"/>
  <c r="R32"/>
  <c r="L33"/>
  <c r="M33"/>
  <c r="N33"/>
  <c r="O33"/>
  <c r="P33"/>
  <c r="Q33"/>
  <c r="R33"/>
</calcChain>
</file>

<file path=xl/sharedStrings.xml><?xml version="1.0" encoding="utf-8"?>
<sst xmlns="http://schemas.openxmlformats.org/spreadsheetml/2006/main" count="4" uniqueCount="4">
  <si>
    <t>Section (mm²)
In (A)</t>
  </si>
  <si>
    <t>Conditions</t>
  </si>
  <si>
    <t>Section retenue (mm²)</t>
  </si>
  <si>
    <t>Longueur de câble (m)</t>
  </si>
</sst>
</file>

<file path=xl/styles.xml><?xml version="1.0" encoding="utf-8"?>
<styleSheet xmlns="http://schemas.openxmlformats.org/spreadsheetml/2006/main">
  <numFmts count="1">
    <numFmt numFmtId="174" formatCode="0.0"/>
  </numFmts>
  <fonts count="5">
    <font>
      <sz val="10"/>
      <name val="Arial"/>
    </font>
    <font>
      <sz val="10"/>
      <name val="Arial"/>
    </font>
    <font>
      <sz val="8"/>
      <name val="Arial"/>
    </font>
    <font>
      <b/>
      <i/>
      <sz val="10"/>
      <name val="Arial"/>
      <family val="2"/>
    </font>
    <font>
      <b/>
      <sz val="10"/>
      <color indexed="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 diagonalDown="1">
      <left style="medium">
        <color indexed="64"/>
      </left>
      <right/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3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9" fontId="1" fillId="0" borderId="16" xfId="1" applyBorder="1" applyAlignment="1">
      <alignment horizontal="center"/>
    </xf>
    <xf numFmtId="9" fontId="1" fillId="0" borderId="0" xfId="1"/>
    <xf numFmtId="0" fontId="0" fillId="3" borderId="17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174" fontId="0" fillId="0" borderId="0" xfId="0" applyNumberFormat="1"/>
    <xf numFmtId="2" fontId="0" fillId="0" borderId="6" xfId="0" applyNumberFormat="1" applyBorder="1"/>
    <xf numFmtId="2" fontId="0" fillId="0" borderId="7" xfId="0" applyNumberFormat="1" applyBorder="1"/>
    <xf numFmtId="2" fontId="0" fillId="0" borderId="8" xfId="0" applyNumberFormat="1" applyBorder="1"/>
    <xf numFmtId="2" fontId="0" fillId="0" borderId="10" xfId="0" applyNumberFormat="1" applyBorder="1"/>
    <xf numFmtId="2" fontId="0" fillId="0" borderId="11" xfId="0" applyNumberFormat="1" applyBorder="1"/>
    <xf numFmtId="2" fontId="0" fillId="0" borderId="12" xfId="0" applyNumberFormat="1" applyBorder="1"/>
    <xf numFmtId="2" fontId="0" fillId="0" borderId="14" xfId="0" applyNumberFormat="1" applyBorder="1"/>
    <xf numFmtId="2" fontId="0" fillId="0" borderId="15" xfId="0" applyNumberFormat="1" applyBorder="1"/>
    <xf numFmtId="2" fontId="0" fillId="0" borderId="16" xfId="0" applyNumberFormat="1" applyBorder="1"/>
    <xf numFmtId="2" fontId="0" fillId="0" borderId="11" xfId="0" applyNumberForma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2" fontId="0" fillId="4" borderId="6" xfId="0" applyNumberFormat="1" applyFill="1" applyBorder="1"/>
    <xf numFmtId="2" fontId="0" fillId="4" borderId="7" xfId="0" applyNumberFormat="1" applyFill="1" applyBorder="1"/>
    <xf numFmtId="2" fontId="0" fillId="4" borderId="8" xfId="0" applyNumberFormat="1" applyFill="1" applyBorder="1"/>
    <xf numFmtId="2" fontId="0" fillId="4" borderId="10" xfId="0" applyNumberFormat="1" applyFill="1" applyBorder="1"/>
    <xf numFmtId="2" fontId="0" fillId="4" borderId="11" xfId="0" applyNumberFormat="1" applyFill="1" applyBorder="1"/>
    <xf numFmtId="2" fontId="0" fillId="4" borderId="12" xfId="0" applyNumberFormat="1" applyFill="1" applyBorder="1"/>
    <xf numFmtId="2" fontId="0" fillId="4" borderId="14" xfId="0" applyNumberFormat="1" applyFill="1" applyBorder="1"/>
    <xf numFmtId="2" fontId="0" fillId="4" borderId="15" xfId="0" applyNumberFormat="1" applyFill="1" applyBorder="1"/>
    <xf numFmtId="2" fontId="0" fillId="4" borderId="16" xfId="0" applyNumberFormat="1" applyFill="1" applyBorder="1"/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0</xdr:row>
      <xdr:rowOff>57150</xdr:rowOff>
    </xdr:from>
    <xdr:to>
      <xdr:col>20</xdr:col>
      <xdr:colOff>533400</xdr:colOff>
      <xdr:row>9</xdr:row>
      <xdr:rowOff>19050</xdr:rowOff>
    </xdr:to>
    <xdr:sp macro="" textlink="">
      <xdr:nvSpPr>
        <xdr:cNvPr id="2" name="TextBox 1"/>
        <xdr:cNvSpPr txBox="1"/>
      </xdr:nvSpPr>
      <xdr:spPr>
        <a:xfrm>
          <a:off x="3676650" y="57150"/>
          <a:ext cx="10096500" cy="14287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it-IT" sz="1900" b="1"/>
            <a:t>A partir de C11:R33, je mets en place la création automatique de S11:AH33 via une</a:t>
          </a:r>
          <a:r>
            <a:rPr lang="it-IT" sz="1900" b="1" baseline="0"/>
            <a:t> formule afin que la recherche puisse s'effectuer dans ce nouveau tableau, grisé.</a:t>
          </a:r>
        </a:p>
        <a:p>
          <a:r>
            <a:rPr lang="it-IT" sz="1900" b="1" baseline="0"/>
            <a:t>En effet, pour que la recherche d'une équivalence approximative fonctionne correctement, il faut que les valeurs de gauche à droite dans le coeur du tableau soient dans un ordre croissant.</a:t>
          </a:r>
          <a:endParaRPr lang="it-IT" sz="19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AH38"/>
  <sheetViews>
    <sheetView tabSelected="1" topLeftCell="B7" workbookViewId="0">
      <selection activeCell="I36" sqref="I36"/>
    </sheetView>
  </sheetViews>
  <sheetFormatPr defaultColWidth="11.42578125" defaultRowHeight="12.75"/>
  <cols>
    <col min="2" max="2" width="27.140625" customWidth="1"/>
    <col min="3" max="18" width="8.5703125" customWidth="1"/>
  </cols>
  <sheetData>
    <row r="2" spans="2:34">
      <c r="B2" t="s">
        <v>3</v>
      </c>
      <c r="C2">
        <v>100</v>
      </c>
    </row>
    <row r="9" spans="2:34" ht="13.5" customHeight="1"/>
    <row r="10" spans="2:34" ht="13.5" thickBot="1"/>
    <row r="11" spans="2:34" ht="39" thickBot="1">
      <c r="B11" s="1" t="s">
        <v>0</v>
      </c>
      <c r="C11" s="2">
        <v>1.5</v>
      </c>
      <c r="D11" s="3">
        <v>2.5</v>
      </c>
      <c r="E11" s="3">
        <v>4</v>
      </c>
      <c r="F11" s="3">
        <v>6</v>
      </c>
      <c r="G11" s="3">
        <v>10</v>
      </c>
      <c r="H11" s="3">
        <v>16</v>
      </c>
      <c r="I11" s="3">
        <v>25</v>
      </c>
      <c r="J11" s="3">
        <v>35</v>
      </c>
      <c r="K11" s="3">
        <v>50</v>
      </c>
      <c r="L11" s="3">
        <v>70</v>
      </c>
      <c r="M11" s="3">
        <v>95</v>
      </c>
      <c r="N11" s="3">
        <v>120</v>
      </c>
      <c r="O11" s="3">
        <v>150</v>
      </c>
      <c r="P11" s="3">
        <v>185</v>
      </c>
      <c r="Q11" s="3">
        <v>240</v>
      </c>
      <c r="R11" s="4">
        <v>300</v>
      </c>
      <c r="S11" s="27">
        <f ca="1">IF(INDIRECT(ADDRESS(ROW($R11),COLUMN($S$1)-COLUMN(A$1)))="","",INDIRECT(ADDRESS(ROW($R11),COLUMN($S$1)-COLUMN(A$1))))</f>
        <v>300</v>
      </c>
      <c r="T11" s="27">
        <f t="shared" ref="T11:AH26" ca="1" si="0">IF(INDIRECT(ADDRESS(ROW($R11),COLUMN($S$1)-COLUMN(B$1)))="","",INDIRECT(ADDRESS(ROW($R11),COLUMN($S$1)-COLUMN(B$1))))</f>
        <v>240</v>
      </c>
      <c r="U11" s="27">
        <f t="shared" ca="1" si="0"/>
        <v>185</v>
      </c>
      <c r="V11" s="28">
        <f t="shared" ca="1" si="0"/>
        <v>150</v>
      </c>
      <c r="W11" s="28">
        <f t="shared" ca="1" si="0"/>
        <v>120</v>
      </c>
      <c r="X11" s="28">
        <f t="shared" ca="1" si="0"/>
        <v>95</v>
      </c>
      <c r="Y11" s="28">
        <f t="shared" ca="1" si="0"/>
        <v>70</v>
      </c>
      <c r="Z11" s="28">
        <f t="shared" ca="1" si="0"/>
        <v>50</v>
      </c>
      <c r="AA11" s="28">
        <f t="shared" ca="1" si="0"/>
        <v>35</v>
      </c>
      <c r="AB11" s="28">
        <f t="shared" ca="1" si="0"/>
        <v>25</v>
      </c>
      <c r="AC11" s="28">
        <f t="shared" ca="1" si="0"/>
        <v>16</v>
      </c>
      <c r="AD11" s="28">
        <f t="shared" ca="1" si="0"/>
        <v>10</v>
      </c>
      <c r="AE11" s="28">
        <f t="shared" ca="1" si="0"/>
        <v>6</v>
      </c>
      <c r="AF11" s="28">
        <f t="shared" ca="1" si="0"/>
        <v>4</v>
      </c>
      <c r="AG11" s="28">
        <f t="shared" ca="1" si="0"/>
        <v>2.5</v>
      </c>
      <c r="AH11" s="29">
        <f t="shared" ca="1" si="0"/>
        <v>1.5</v>
      </c>
    </row>
    <row r="12" spans="2:34">
      <c r="B12" s="5">
        <v>1</v>
      </c>
      <c r="C12" s="17">
        <f>0.5*$C$2/100</f>
        <v>0.5</v>
      </c>
      <c r="D12" s="18">
        <f>0.4*$C$2/100</f>
        <v>0.4</v>
      </c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9"/>
      <c r="S12" s="30" t="str">
        <f t="shared" ref="S12:S33" ca="1" si="1">IF(INDIRECT(ADDRESS(ROW($R12),COLUMN($S$1)-COLUMN(A$1)))="","",INDIRECT(ADDRESS(ROW($R12),COLUMN($S$1)-COLUMN(A$1))))</f>
        <v/>
      </c>
      <c r="T12" s="31" t="str">
        <f t="shared" ca="1" si="0"/>
        <v/>
      </c>
      <c r="U12" s="31" t="str">
        <f t="shared" ca="1" si="0"/>
        <v/>
      </c>
      <c r="V12" s="31" t="str">
        <f t="shared" ca="1" si="0"/>
        <v/>
      </c>
      <c r="W12" s="31" t="str">
        <f t="shared" ca="1" si="0"/>
        <v/>
      </c>
      <c r="X12" s="31" t="str">
        <f t="shared" ca="1" si="0"/>
        <v/>
      </c>
      <c r="Y12" s="31" t="str">
        <f t="shared" ca="1" si="0"/>
        <v/>
      </c>
      <c r="Z12" s="31" t="str">
        <f t="shared" ca="1" si="0"/>
        <v/>
      </c>
      <c r="AA12" s="31" t="str">
        <f t="shared" ca="1" si="0"/>
        <v/>
      </c>
      <c r="AB12" s="31" t="str">
        <f t="shared" ca="1" si="0"/>
        <v/>
      </c>
      <c r="AC12" s="31" t="str">
        <f t="shared" ca="1" si="0"/>
        <v/>
      </c>
      <c r="AD12" s="31" t="str">
        <f t="shared" ca="1" si="0"/>
        <v/>
      </c>
      <c r="AE12" s="31" t="str">
        <f t="shared" ca="1" si="0"/>
        <v/>
      </c>
      <c r="AF12" s="31" t="str">
        <f t="shared" ca="1" si="0"/>
        <v/>
      </c>
      <c r="AG12" s="31">
        <f t="shared" ca="1" si="0"/>
        <v>0.4</v>
      </c>
      <c r="AH12" s="32">
        <f t="shared" ca="1" si="0"/>
        <v>0.5</v>
      </c>
    </row>
    <row r="13" spans="2:34">
      <c r="B13" s="6">
        <v>2</v>
      </c>
      <c r="C13" s="20">
        <f>1.1*$C$2/100</f>
        <v>1.1000000000000001</v>
      </c>
      <c r="D13" s="21">
        <f>0.6*$C$2/100</f>
        <v>0.6</v>
      </c>
      <c r="E13" s="21">
        <f>0.4*$C$2/100</f>
        <v>0.4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2"/>
      <c r="S13" s="33" t="str">
        <f t="shared" ca="1" si="1"/>
        <v/>
      </c>
      <c r="T13" s="34" t="str">
        <f t="shared" ca="1" si="0"/>
        <v/>
      </c>
      <c r="U13" s="34" t="str">
        <f t="shared" ca="1" si="0"/>
        <v/>
      </c>
      <c r="V13" s="34" t="str">
        <f t="shared" ca="1" si="0"/>
        <v/>
      </c>
      <c r="W13" s="34" t="str">
        <f t="shared" ca="1" si="0"/>
        <v/>
      </c>
      <c r="X13" s="34" t="str">
        <f t="shared" ca="1" si="0"/>
        <v/>
      </c>
      <c r="Y13" s="34" t="str">
        <f t="shared" ca="1" si="0"/>
        <v/>
      </c>
      <c r="Z13" s="34" t="str">
        <f t="shared" ca="1" si="0"/>
        <v/>
      </c>
      <c r="AA13" s="34" t="str">
        <f t="shared" ca="1" si="0"/>
        <v/>
      </c>
      <c r="AB13" s="34" t="str">
        <f t="shared" ca="1" si="0"/>
        <v/>
      </c>
      <c r="AC13" s="34" t="str">
        <f t="shared" ca="1" si="0"/>
        <v/>
      </c>
      <c r="AD13" s="34" t="str">
        <f t="shared" ca="1" si="0"/>
        <v/>
      </c>
      <c r="AE13" s="34" t="str">
        <f t="shared" ca="1" si="0"/>
        <v/>
      </c>
      <c r="AF13" s="34">
        <f t="shared" ca="1" si="0"/>
        <v>0.4</v>
      </c>
      <c r="AG13" s="34">
        <f t="shared" ca="1" si="0"/>
        <v>0.6</v>
      </c>
      <c r="AH13" s="35">
        <f t="shared" ca="1" si="0"/>
        <v>1.1000000000000001</v>
      </c>
    </row>
    <row r="14" spans="2:34">
      <c r="B14" s="6">
        <v>3</v>
      </c>
      <c r="C14" s="20">
        <f>1.5*$C$2/100</f>
        <v>1.5</v>
      </c>
      <c r="D14" s="21">
        <f>1*$C$2/100</f>
        <v>1</v>
      </c>
      <c r="E14" s="21">
        <f>0.6*$C$2/100</f>
        <v>0.6</v>
      </c>
      <c r="F14" s="21">
        <f>0.4*$C$2/100</f>
        <v>0.4</v>
      </c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2"/>
      <c r="S14" s="33" t="str">
        <f t="shared" ca="1" si="1"/>
        <v/>
      </c>
      <c r="T14" s="34" t="str">
        <f t="shared" ca="1" si="0"/>
        <v/>
      </c>
      <c r="U14" s="34" t="str">
        <f t="shared" ca="1" si="0"/>
        <v/>
      </c>
      <c r="V14" s="34" t="str">
        <f t="shared" ca="1" si="0"/>
        <v/>
      </c>
      <c r="W14" s="34" t="str">
        <f t="shared" ca="1" si="0"/>
        <v/>
      </c>
      <c r="X14" s="34" t="str">
        <f t="shared" ca="1" si="0"/>
        <v/>
      </c>
      <c r="Y14" s="34" t="str">
        <f t="shared" ca="1" si="0"/>
        <v/>
      </c>
      <c r="Z14" s="34" t="str">
        <f t="shared" ca="1" si="0"/>
        <v/>
      </c>
      <c r="AA14" s="34" t="str">
        <f t="shared" ca="1" si="0"/>
        <v/>
      </c>
      <c r="AB14" s="34" t="str">
        <f t="shared" ca="1" si="0"/>
        <v/>
      </c>
      <c r="AC14" s="34" t="str">
        <f t="shared" ca="1" si="0"/>
        <v/>
      </c>
      <c r="AD14" s="34" t="str">
        <f t="shared" ca="1" si="0"/>
        <v/>
      </c>
      <c r="AE14" s="34">
        <f t="shared" ca="1" si="0"/>
        <v>0.4</v>
      </c>
      <c r="AF14" s="34">
        <f t="shared" ca="1" si="0"/>
        <v>0.6</v>
      </c>
      <c r="AG14" s="34">
        <f t="shared" ca="1" si="0"/>
        <v>1</v>
      </c>
      <c r="AH14" s="35">
        <f t="shared" ca="1" si="0"/>
        <v>1.5</v>
      </c>
    </row>
    <row r="15" spans="2:34">
      <c r="B15" s="6">
        <v>5</v>
      </c>
      <c r="C15" s="20">
        <f>2.6*$C$2/100</f>
        <v>2.6</v>
      </c>
      <c r="D15" s="21">
        <f>1.6*$C$2/100</f>
        <v>1.6</v>
      </c>
      <c r="E15" s="21">
        <f>1*$C$2/100</f>
        <v>1</v>
      </c>
      <c r="F15" s="21">
        <f>0.6*$C$2/100</f>
        <v>0.6</v>
      </c>
      <c r="G15" s="21">
        <f>0.4*$C$2/100</f>
        <v>0.4</v>
      </c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2"/>
      <c r="S15" s="33" t="str">
        <f t="shared" ca="1" si="1"/>
        <v/>
      </c>
      <c r="T15" s="34" t="str">
        <f t="shared" ca="1" si="0"/>
        <v/>
      </c>
      <c r="U15" s="34" t="str">
        <f t="shared" ca="1" si="0"/>
        <v/>
      </c>
      <c r="V15" s="34" t="str">
        <f t="shared" ca="1" si="0"/>
        <v/>
      </c>
      <c r="W15" s="34" t="str">
        <f t="shared" ca="1" si="0"/>
        <v/>
      </c>
      <c r="X15" s="34" t="str">
        <f t="shared" ca="1" si="0"/>
        <v/>
      </c>
      <c r="Y15" s="34" t="str">
        <f t="shared" ca="1" si="0"/>
        <v/>
      </c>
      <c r="Z15" s="34" t="str">
        <f t="shared" ca="1" si="0"/>
        <v/>
      </c>
      <c r="AA15" s="34" t="str">
        <f t="shared" ca="1" si="0"/>
        <v/>
      </c>
      <c r="AB15" s="34" t="str">
        <f t="shared" ca="1" si="0"/>
        <v/>
      </c>
      <c r="AC15" s="34" t="str">
        <f t="shared" ca="1" si="0"/>
        <v/>
      </c>
      <c r="AD15" s="34">
        <f t="shared" ca="1" si="0"/>
        <v>0.4</v>
      </c>
      <c r="AE15" s="34">
        <f t="shared" ca="1" si="0"/>
        <v>0.6</v>
      </c>
      <c r="AF15" s="34">
        <f t="shared" ca="1" si="0"/>
        <v>1</v>
      </c>
      <c r="AG15" s="34">
        <f t="shared" ca="1" si="0"/>
        <v>1.6</v>
      </c>
      <c r="AH15" s="35">
        <f t="shared" ca="1" si="0"/>
        <v>2.6</v>
      </c>
    </row>
    <row r="16" spans="2:34">
      <c r="B16" s="6">
        <v>10</v>
      </c>
      <c r="C16" s="20">
        <f>5.2*$C$2/100</f>
        <v>5.2</v>
      </c>
      <c r="D16" s="21">
        <f>3.2*$C$2/100</f>
        <v>3.2</v>
      </c>
      <c r="E16" s="21">
        <f>2*$C$2/100</f>
        <v>2</v>
      </c>
      <c r="F16" s="21">
        <f>1.4*$C$2/100</f>
        <v>1.4</v>
      </c>
      <c r="G16" s="21">
        <f>0.8*$C$2/100</f>
        <v>0.8</v>
      </c>
      <c r="H16" s="21">
        <f>0.5*$C$2/100</f>
        <v>0.5</v>
      </c>
      <c r="I16" s="21"/>
      <c r="J16" s="21"/>
      <c r="K16" s="21"/>
      <c r="L16" s="21"/>
      <c r="M16" s="21"/>
      <c r="N16" s="21"/>
      <c r="O16" s="21"/>
      <c r="P16" s="21"/>
      <c r="Q16" s="21"/>
      <c r="R16" s="22"/>
      <c r="S16" s="33" t="str">
        <f t="shared" ca="1" si="1"/>
        <v/>
      </c>
      <c r="T16" s="34" t="str">
        <f t="shared" ca="1" si="0"/>
        <v/>
      </c>
      <c r="U16" s="34" t="str">
        <f t="shared" ca="1" si="0"/>
        <v/>
      </c>
      <c r="V16" s="34" t="str">
        <f t="shared" ca="1" si="0"/>
        <v/>
      </c>
      <c r="W16" s="34" t="str">
        <f t="shared" ca="1" si="0"/>
        <v/>
      </c>
      <c r="X16" s="34" t="str">
        <f t="shared" ca="1" si="0"/>
        <v/>
      </c>
      <c r="Y16" s="34" t="str">
        <f t="shared" ca="1" si="0"/>
        <v/>
      </c>
      <c r="Z16" s="34" t="str">
        <f t="shared" ca="1" si="0"/>
        <v/>
      </c>
      <c r="AA16" s="34" t="str">
        <f t="shared" ca="1" si="0"/>
        <v/>
      </c>
      <c r="AB16" s="34" t="str">
        <f t="shared" ca="1" si="0"/>
        <v/>
      </c>
      <c r="AC16" s="34">
        <f t="shared" ca="1" si="0"/>
        <v>0.5</v>
      </c>
      <c r="AD16" s="34">
        <f t="shared" ca="1" si="0"/>
        <v>0.8</v>
      </c>
      <c r="AE16" s="34">
        <f t="shared" ca="1" si="0"/>
        <v>1.4</v>
      </c>
      <c r="AF16" s="34">
        <f t="shared" ca="1" si="0"/>
        <v>2</v>
      </c>
      <c r="AG16" s="34">
        <f t="shared" ca="1" si="0"/>
        <v>3.2</v>
      </c>
      <c r="AH16" s="35">
        <f t="shared" ca="1" si="0"/>
        <v>5.2</v>
      </c>
    </row>
    <row r="17" spans="2:34">
      <c r="B17" s="6">
        <v>16</v>
      </c>
      <c r="C17" s="20">
        <f>8.4*$C$2/100</f>
        <v>8.4</v>
      </c>
      <c r="D17" s="21">
        <f>5*$C$2/100</f>
        <v>5</v>
      </c>
      <c r="E17" s="21">
        <f>3.2*$C$2/100</f>
        <v>3.2</v>
      </c>
      <c r="F17" s="21">
        <f>2.2*$C$2/100</f>
        <v>2.2000000000000002</v>
      </c>
      <c r="G17" s="21">
        <f>1.3*$C$2/100</f>
        <v>1.3</v>
      </c>
      <c r="H17" s="21">
        <f>0.8*$C$2/100</f>
        <v>0.8</v>
      </c>
      <c r="I17" s="21">
        <f>0.5*$C$2/100</f>
        <v>0.5</v>
      </c>
      <c r="J17" s="21"/>
      <c r="K17" s="21"/>
      <c r="L17" s="21"/>
      <c r="M17" s="21"/>
      <c r="N17" s="21"/>
      <c r="O17" s="21"/>
      <c r="P17" s="21"/>
      <c r="Q17" s="21"/>
      <c r="R17" s="22"/>
      <c r="S17" s="33" t="str">
        <f t="shared" ca="1" si="1"/>
        <v/>
      </c>
      <c r="T17" s="34" t="str">
        <f t="shared" ca="1" si="0"/>
        <v/>
      </c>
      <c r="U17" s="34" t="str">
        <f t="shared" ca="1" si="0"/>
        <v/>
      </c>
      <c r="V17" s="34" t="str">
        <f t="shared" ca="1" si="0"/>
        <v/>
      </c>
      <c r="W17" s="34" t="str">
        <f t="shared" ca="1" si="0"/>
        <v/>
      </c>
      <c r="X17" s="34" t="str">
        <f t="shared" ca="1" si="0"/>
        <v/>
      </c>
      <c r="Y17" s="34" t="str">
        <f t="shared" ca="1" si="0"/>
        <v/>
      </c>
      <c r="Z17" s="34" t="str">
        <f t="shared" ca="1" si="0"/>
        <v/>
      </c>
      <c r="AA17" s="34" t="str">
        <f t="shared" ca="1" si="0"/>
        <v/>
      </c>
      <c r="AB17" s="34">
        <f t="shared" ca="1" si="0"/>
        <v>0.5</v>
      </c>
      <c r="AC17" s="34">
        <f t="shared" ca="1" si="0"/>
        <v>0.8</v>
      </c>
      <c r="AD17" s="34">
        <f t="shared" ca="1" si="0"/>
        <v>1.3</v>
      </c>
      <c r="AE17" s="34">
        <f t="shared" ca="1" si="0"/>
        <v>2.2000000000000002</v>
      </c>
      <c r="AF17" s="34">
        <f t="shared" ca="1" si="0"/>
        <v>3.2</v>
      </c>
      <c r="AG17" s="34">
        <f t="shared" ca="1" si="0"/>
        <v>5</v>
      </c>
      <c r="AH17" s="35">
        <f t="shared" ca="1" si="0"/>
        <v>8.4</v>
      </c>
    </row>
    <row r="18" spans="2:34">
      <c r="B18" s="6">
        <v>20</v>
      </c>
      <c r="C18" s="20"/>
      <c r="D18" s="21">
        <f>6.3*$C$2/100</f>
        <v>6.3</v>
      </c>
      <c r="E18" s="21">
        <f>4*$C$2/100</f>
        <v>4</v>
      </c>
      <c r="F18" s="21">
        <f>2.6*$C$2/100</f>
        <v>2.6</v>
      </c>
      <c r="G18" s="21">
        <f>1.6*$C$2/100</f>
        <v>1.6</v>
      </c>
      <c r="H18" s="21">
        <f>1*$C$2/100</f>
        <v>1</v>
      </c>
      <c r="I18" s="21">
        <f>0.6*$C$2/100</f>
        <v>0.6</v>
      </c>
      <c r="J18" s="21"/>
      <c r="K18" s="21"/>
      <c r="L18" s="21"/>
      <c r="M18" s="21"/>
      <c r="N18" s="21"/>
      <c r="O18" s="21"/>
      <c r="P18" s="21"/>
      <c r="Q18" s="21"/>
      <c r="R18" s="22"/>
      <c r="S18" s="33" t="str">
        <f t="shared" ca="1" si="1"/>
        <v/>
      </c>
      <c r="T18" s="34" t="str">
        <f t="shared" ca="1" si="0"/>
        <v/>
      </c>
      <c r="U18" s="34" t="str">
        <f t="shared" ca="1" si="0"/>
        <v/>
      </c>
      <c r="V18" s="34" t="str">
        <f t="shared" ca="1" si="0"/>
        <v/>
      </c>
      <c r="W18" s="34" t="str">
        <f t="shared" ca="1" si="0"/>
        <v/>
      </c>
      <c r="X18" s="34" t="str">
        <f t="shared" ca="1" si="0"/>
        <v/>
      </c>
      <c r="Y18" s="34" t="str">
        <f t="shared" ca="1" si="0"/>
        <v/>
      </c>
      <c r="Z18" s="34" t="str">
        <f t="shared" ca="1" si="0"/>
        <v/>
      </c>
      <c r="AA18" s="34" t="str">
        <f t="shared" ca="1" si="0"/>
        <v/>
      </c>
      <c r="AB18" s="34">
        <f t="shared" ca="1" si="0"/>
        <v>0.6</v>
      </c>
      <c r="AC18" s="34">
        <f t="shared" ca="1" si="0"/>
        <v>1</v>
      </c>
      <c r="AD18" s="34">
        <f t="shared" ca="1" si="0"/>
        <v>1.6</v>
      </c>
      <c r="AE18" s="34">
        <f t="shared" ca="1" si="0"/>
        <v>2.6</v>
      </c>
      <c r="AF18" s="34">
        <f t="shared" ca="1" si="0"/>
        <v>4</v>
      </c>
      <c r="AG18" s="34">
        <f t="shared" ca="1" si="0"/>
        <v>6.3</v>
      </c>
      <c r="AH18" s="35" t="str">
        <f t="shared" ca="1" si="0"/>
        <v/>
      </c>
    </row>
    <row r="19" spans="2:34">
      <c r="B19" s="6">
        <v>25</v>
      </c>
      <c r="C19" s="20"/>
      <c r="D19" s="21">
        <f>7.9*$C$2/100</f>
        <v>7.9</v>
      </c>
      <c r="E19" s="21">
        <f>5*$C$2/100</f>
        <v>5</v>
      </c>
      <c r="F19" s="21">
        <f>3.3*$C$2/100</f>
        <v>3.3</v>
      </c>
      <c r="G19" s="21">
        <f>2*$C$2/100</f>
        <v>2</v>
      </c>
      <c r="H19" s="21">
        <f>1.3*$C$2/100</f>
        <v>1.3</v>
      </c>
      <c r="I19" s="21">
        <f>0.8*$C$2/100</f>
        <v>0.8</v>
      </c>
      <c r="J19" s="21">
        <f>0.6*$C$2/100</f>
        <v>0.6</v>
      </c>
      <c r="K19" s="21"/>
      <c r="L19" s="21"/>
      <c r="M19" s="21"/>
      <c r="N19" s="21"/>
      <c r="O19" s="21"/>
      <c r="P19" s="21"/>
      <c r="Q19" s="21"/>
      <c r="R19" s="22"/>
      <c r="S19" s="33" t="str">
        <f t="shared" ca="1" si="1"/>
        <v/>
      </c>
      <c r="T19" s="34" t="str">
        <f t="shared" ca="1" si="0"/>
        <v/>
      </c>
      <c r="U19" s="34" t="str">
        <f t="shared" ca="1" si="0"/>
        <v/>
      </c>
      <c r="V19" s="34" t="str">
        <f t="shared" ca="1" si="0"/>
        <v/>
      </c>
      <c r="W19" s="34" t="str">
        <f t="shared" ca="1" si="0"/>
        <v/>
      </c>
      <c r="X19" s="34" t="str">
        <f t="shared" ca="1" si="0"/>
        <v/>
      </c>
      <c r="Y19" s="34" t="str">
        <f t="shared" ca="1" si="0"/>
        <v/>
      </c>
      <c r="Z19" s="34" t="str">
        <f t="shared" ca="1" si="0"/>
        <v/>
      </c>
      <c r="AA19" s="34">
        <f t="shared" ca="1" si="0"/>
        <v>0.6</v>
      </c>
      <c r="AB19" s="34">
        <f t="shared" ca="1" si="0"/>
        <v>0.8</v>
      </c>
      <c r="AC19" s="34">
        <f t="shared" ca="1" si="0"/>
        <v>1.3</v>
      </c>
      <c r="AD19" s="34">
        <f t="shared" ca="1" si="0"/>
        <v>2</v>
      </c>
      <c r="AE19" s="34">
        <f t="shared" ca="1" si="0"/>
        <v>3.3</v>
      </c>
      <c r="AF19" s="34">
        <f t="shared" ca="1" si="0"/>
        <v>5</v>
      </c>
      <c r="AG19" s="34">
        <f t="shared" ca="1" si="0"/>
        <v>7.9</v>
      </c>
      <c r="AH19" s="35" t="str">
        <f t="shared" ca="1" si="0"/>
        <v/>
      </c>
    </row>
    <row r="20" spans="2:34">
      <c r="B20" s="6">
        <v>32</v>
      </c>
      <c r="C20" s="20"/>
      <c r="D20" s="21"/>
      <c r="E20" s="21">
        <f>6.3*$C$2/100</f>
        <v>6.3</v>
      </c>
      <c r="F20" s="21">
        <f>4.2*$C$2/100</f>
        <v>4.2</v>
      </c>
      <c r="G20" s="21">
        <f>2.6*$C$2/100</f>
        <v>2.6</v>
      </c>
      <c r="H20" s="21">
        <f>1.6*$C$2/100</f>
        <v>1.6</v>
      </c>
      <c r="I20" s="21">
        <f>1.1*$C$2/100</f>
        <v>1.1000000000000001</v>
      </c>
      <c r="J20" s="21">
        <f>0.8*$C$2/100</f>
        <v>0.8</v>
      </c>
      <c r="K20" s="21">
        <f>0.5*$C$2/100</f>
        <v>0.5</v>
      </c>
      <c r="L20" s="21"/>
      <c r="M20" s="21"/>
      <c r="N20" s="21"/>
      <c r="O20" s="21"/>
      <c r="P20" s="21"/>
      <c r="Q20" s="21"/>
      <c r="R20" s="22"/>
      <c r="S20" s="33" t="str">
        <f t="shared" ca="1" si="1"/>
        <v/>
      </c>
      <c r="T20" s="34" t="str">
        <f t="shared" ca="1" si="0"/>
        <v/>
      </c>
      <c r="U20" s="34" t="str">
        <f t="shared" ca="1" si="0"/>
        <v/>
      </c>
      <c r="V20" s="34" t="str">
        <f t="shared" ca="1" si="0"/>
        <v/>
      </c>
      <c r="W20" s="34" t="str">
        <f t="shared" ca="1" si="0"/>
        <v/>
      </c>
      <c r="X20" s="34" t="str">
        <f t="shared" ca="1" si="0"/>
        <v/>
      </c>
      <c r="Y20" s="34" t="str">
        <f t="shared" ca="1" si="0"/>
        <v/>
      </c>
      <c r="Z20" s="34">
        <f t="shared" ca="1" si="0"/>
        <v>0.5</v>
      </c>
      <c r="AA20" s="34">
        <f t="shared" ca="1" si="0"/>
        <v>0.8</v>
      </c>
      <c r="AB20" s="34">
        <f t="shared" ca="1" si="0"/>
        <v>1.1000000000000001</v>
      </c>
      <c r="AC20" s="34">
        <f t="shared" ca="1" si="0"/>
        <v>1.6</v>
      </c>
      <c r="AD20" s="34">
        <f t="shared" ca="1" si="0"/>
        <v>2.6</v>
      </c>
      <c r="AE20" s="34">
        <f t="shared" ca="1" si="0"/>
        <v>4.2</v>
      </c>
      <c r="AF20" s="34">
        <f t="shared" ca="1" si="0"/>
        <v>6.3</v>
      </c>
      <c r="AG20" s="34" t="str">
        <f t="shared" ca="1" si="0"/>
        <v/>
      </c>
      <c r="AH20" s="35" t="str">
        <f t="shared" ca="1" si="0"/>
        <v/>
      </c>
    </row>
    <row r="21" spans="2:34">
      <c r="B21" s="6">
        <v>40</v>
      </c>
      <c r="C21" s="20"/>
      <c r="D21" s="21"/>
      <c r="E21" s="21">
        <f>7.9*$C$2/100</f>
        <v>7.9</v>
      </c>
      <c r="F21" s="21">
        <f>5.3*$C$2/100</f>
        <v>5.3</v>
      </c>
      <c r="G21" s="21">
        <f>3.2*$C$2/100</f>
        <v>3.2</v>
      </c>
      <c r="H21" s="21">
        <f>2.1*$C$2/100</f>
        <v>2.1</v>
      </c>
      <c r="I21" s="21">
        <f>1.4*$C$2/100</f>
        <v>1.4</v>
      </c>
      <c r="J21" s="21">
        <f>1*$C$2/100</f>
        <v>1</v>
      </c>
      <c r="K21" s="21">
        <f>0.7*$C$2/100</f>
        <v>0.7</v>
      </c>
      <c r="L21" s="21">
        <f>0.5*$C$2/100</f>
        <v>0.5</v>
      </c>
      <c r="M21" s="21"/>
      <c r="N21" s="21"/>
      <c r="O21" s="21"/>
      <c r="P21" s="21"/>
      <c r="Q21" s="21"/>
      <c r="R21" s="22"/>
      <c r="S21" s="33" t="str">
        <f t="shared" ca="1" si="1"/>
        <v/>
      </c>
      <c r="T21" s="34" t="str">
        <f t="shared" ca="1" si="0"/>
        <v/>
      </c>
      <c r="U21" s="34" t="str">
        <f t="shared" ca="1" si="0"/>
        <v/>
      </c>
      <c r="V21" s="34" t="str">
        <f t="shared" ca="1" si="0"/>
        <v/>
      </c>
      <c r="W21" s="34" t="str">
        <f t="shared" ca="1" si="0"/>
        <v/>
      </c>
      <c r="X21" s="34" t="str">
        <f t="shared" ca="1" si="0"/>
        <v/>
      </c>
      <c r="Y21" s="34">
        <f t="shared" ca="1" si="0"/>
        <v>0.5</v>
      </c>
      <c r="Z21" s="34">
        <f t="shared" ca="1" si="0"/>
        <v>0.7</v>
      </c>
      <c r="AA21" s="34">
        <f t="shared" ca="1" si="0"/>
        <v>1</v>
      </c>
      <c r="AB21" s="34">
        <f t="shared" ca="1" si="0"/>
        <v>1.4</v>
      </c>
      <c r="AC21" s="34">
        <f t="shared" ca="1" si="0"/>
        <v>2.1</v>
      </c>
      <c r="AD21" s="34">
        <f t="shared" ca="1" si="0"/>
        <v>3.2</v>
      </c>
      <c r="AE21" s="34">
        <f t="shared" ca="1" si="0"/>
        <v>5.3</v>
      </c>
      <c r="AF21" s="34">
        <f t="shared" ca="1" si="0"/>
        <v>7.9</v>
      </c>
      <c r="AG21" s="34" t="str">
        <f t="shared" ca="1" si="0"/>
        <v/>
      </c>
      <c r="AH21" s="35" t="str">
        <f t="shared" ca="1" si="0"/>
        <v/>
      </c>
    </row>
    <row r="22" spans="2:34">
      <c r="B22" s="6">
        <v>50</v>
      </c>
      <c r="C22" s="20"/>
      <c r="D22" s="21"/>
      <c r="E22" s="21"/>
      <c r="F22" s="21">
        <f>6.7*$C$2/100</f>
        <v>6.7</v>
      </c>
      <c r="G22" s="21">
        <f>4.1*$C$2/100</f>
        <v>4.0999999999999996</v>
      </c>
      <c r="H22" s="21">
        <f>2.5*$C$2/100</f>
        <v>2.5</v>
      </c>
      <c r="I22" s="21">
        <f>1.6*$C$2/100</f>
        <v>1.6</v>
      </c>
      <c r="J22" s="21">
        <f>1.2*$C$2/100</f>
        <v>1.2</v>
      </c>
      <c r="K22" s="21">
        <f>0.9*$C$2/100</f>
        <v>0.9</v>
      </c>
      <c r="L22" s="21">
        <f>0.6*$C$2/100</f>
        <v>0.6</v>
      </c>
      <c r="M22" s="21">
        <f>0.5*$C$2/100</f>
        <v>0.5</v>
      </c>
      <c r="N22" s="21"/>
      <c r="O22" s="21"/>
      <c r="P22" s="21"/>
      <c r="Q22" s="21"/>
      <c r="R22" s="22"/>
      <c r="S22" s="33" t="str">
        <f t="shared" ca="1" si="1"/>
        <v/>
      </c>
      <c r="T22" s="34" t="str">
        <f t="shared" ca="1" si="0"/>
        <v/>
      </c>
      <c r="U22" s="34" t="str">
        <f t="shared" ca="1" si="0"/>
        <v/>
      </c>
      <c r="V22" s="34" t="str">
        <f t="shared" ca="1" si="0"/>
        <v/>
      </c>
      <c r="W22" s="34" t="str">
        <f t="shared" ca="1" si="0"/>
        <v/>
      </c>
      <c r="X22" s="34">
        <f t="shared" ca="1" si="0"/>
        <v>0.5</v>
      </c>
      <c r="Y22" s="34">
        <f t="shared" ca="1" si="0"/>
        <v>0.6</v>
      </c>
      <c r="Z22" s="34">
        <f t="shared" ca="1" si="0"/>
        <v>0.9</v>
      </c>
      <c r="AA22" s="34">
        <f t="shared" ca="1" si="0"/>
        <v>1.2</v>
      </c>
      <c r="AB22" s="34">
        <f t="shared" ca="1" si="0"/>
        <v>1.6</v>
      </c>
      <c r="AC22" s="34">
        <f t="shared" ca="1" si="0"/>
        <v>2.5</v>
      </c>
      <c r="AD22" s="34">
        <f t="shared" ca="1" si="0"/>
        <v>4.0999999999999996</v>
      </c>
      <c r="AE22" s="34">
        <f t="shared" ca="1" si="0"/>
        <v>6.7</v>
      </c>
      <c r="AF22" s="34" t="str">
        <f t="shared" ca="1" si="0"/>
        <v/>
      </c>
      <c r="AG22" s="34" t="str">
        <f t="shared" ca="1" si="0"/>
        <v/>
      </c>
      <c r="AH22" s="35" t="str">
        <f t="shared" ca="1" si="0"/>
        <v/>
      </c>
    </row>
    <row r="23" spans="2:34">
      <c r="B23" s="6">
        <v>63</v>
      </c>
      <c r="C23" s="20"/>
      <c r="D23" s="21"/>
      <c r="E23" s="21"/>
      <c r="F23" s="21">
        <f>7.9*$C$2/100</f>
        <v>7.9</v>
      </c>
      <c r="G23" s="21">
        <f>5*$C$2/100</f>
        <v>5</v>
      </c>
      <c r="H23" s="26">
        <f>3.2*$C$2/100</f>
        <v>3.2</v>
      </c>
      <c r="I23" s="26">
        <f>2.1*$C$2/100</f>
        <v>2.1</v>
      </c>
      <c r="J23" s="26">
        <f>1.5*$C$2/100</f>
        <v>1.5</v>
      </c>
      <c r="K23" s="26">
        <f>1.1*$C$2/100</f>
        <v>1.1000000000000001</v>
      </c>
      <c r="L23" s="26">
        <f>0.8*$C$2/100</f>
        <v>0.8</v>
      </c>
      <c r="M23" s="26">
        <f>0.6*$C$2/100</f>
        <v>0.6</v>
      </c>
      <c r="N23" s="21"/>
      <c r="O23" s="21"/>
      <c r="P23" s="21"/>
      <c r="Q23" s="21"/>
      <c r="R23" s="22"/>
      <c r="S23" s="33" t="str">
        <f t="shared" ca="1" si="1"/>
        <v/>
      </c>
      <c r="T23" s="34" t="str">
        <f t="shared" ca="1" si="0"/>
        <v/>
      </c>
      <c r="U23" s="34" t="str">
        <f t="shared" ca="1" si="0"/>
        <v/>
      </c>
      <c r="V23" s="34" t="str">
        <f t="shared" ca="1" si="0"/>
        <v/>
      </c>
      <c r="W23" s="34" t="str">
        <f t="shared" ca="1" si="0"/>
        <v/>
      </c>
      <c r="X23" s="34">
        <f t="shared" ca="1" si="0"/>
        <v>0.6</v>
      </c>
      <c r="Y23" s="34">
        <f t="shared" ca="1" si="0"/>
        <v>0.8</v>
      </c>
      <c r="Z23" s="34">
        <f t="shared" ca="1" si="0"/>
        <v>1.1000000000000001</v>
      </c>
      <c r="AA23" s="34">
        <f t="shared" ca="1" si="0"/>
        <v>1.5</v>
      </c>
      <c r="AB23" s="34">
        <f t="shared" ca="1" si="0"/>
        <v>2.1</v>
      </c>
      <c r="AC23" s="34">
        <f t="shared" ca="1" si="0"/>
        <v>3.2</v>
      </c>
      <c r="AD23" s="34">
        <f t="shared" ca="1" si="0"/>
        <v>5</v>
      </c>
      <c r="AE23" s="34">
        <f t="shared" ca="1" si="0"/>
        <v>7.9</v>
      </c>
      <c r="AF23" s="34" t="str">
        <f t="shared" ca="1" si="0"/>
        <v/>
      </c>
      <c r="AG23" s="34" t="str">
        <f t="shared" ca="1" si="0"/>
        <v/>
      </c>
      <c r="AH23" s="35" t="str">
        <f t="shared" ca="1" si="0"/>
        <v/>
      </c>
    </row>
    <row r="24" spans="2:34">
      <c r="B24" s="6">
        <v>70</v>
      </c>
      <c r="C24" s="20"/>
      <c r="D24" s="21"/>
      <c r="E24" s="21"/>
      <c r="F24" s="21"/>
      <c r="G24" s="21">
        <f>5.6*$C$2/100</f>
        <v>5.6</v>
      </c>
      <c r="H24" s="21">
        <f>3.5*$C$2/100</f>
        <v>3.5</v>
      </c>
      <c r="I24" s="21">
        <f>2.3*$C$2/100</f>
        <v>2.2999999999999998</v>
      </c>
      <c r="J24" s="21">
        <f>1.7*$C$2/100</f>
        <v>1.7</v>
      </c>
      <c r="K24" s="21">
        <f>1.3*$C$2/100</f>
        <v>1.3</v>
      </c>
      <c r="L24" s="21">
        <f>0.9*$C$2/100</f>
        <v>0.9</v>
      </c>
      <c r="M24" s="21">
        <f>0.7*$C$2/100</f>
        <v>0.7</v>
      </c>
      <c r="N24" s="21">
        <f>0.5*$C$2/100</f>
        <v>0.5</v>
      </c>
      <c r="O24" s="21"/>
      <c r="P24" s="21"/>
      <c r="Q24" s="21"/>
      <c r="R24" s="22"/>
      <c r="S24" s="33" t="str">
        <f t="shared" ca="1" si="1"/>
        <v/>
      </c>
      <c r="T24" s="34" t="str">
        <f t="shared" ca="1" si="0"/>
        <v/>
      </c>
      <c r="U24" s="34" t="str">
        <f t="shared" ca="1" si="0"/>
        <v/>
      </c>
      <c r="V24" s="34" t="str">
        <f t="shared" ca="1" si="0"/>
        <v/>
      </c>
      <c r="W24" s="34">
        <f t="shared" ca="1" si="0"/>
        <v>0.5</v>
      </c>
      <c r="X24" s="34">
        <f t="shared" ca="1" si="0"/>
        <v>0.7</v>
      </c>
      <c r="Y24" s="34">
        <f t="shared" ca="1" si="0"/>
        <v>0.9</v>
      </c>
      <c r="Z24" s="34">
        <f t="shared" ca="1" si="0"/>
        <v>1.3</v>
      </c>
      <c r="AA24" s="34">
        <f t="shared" ca="1" si="0"/>
        <v>1.7</v>
      </c>
      <c r="AB24" s="34">
        <f t="shared" ca="1" si="0"/>
        <v>2.2999999999999998</v>
      </c>
      <c r="AC24" s="34">
        <f t="shared" ca="1" si="0"/>
        <v>3.5</v>
      </c>
      <c r="AD24" s="34">
        <f t="shared" ca="1" si="0"/>
        <v>5.6</v>
      </c>
      <c r="AE24" s="34" t="str">
        <f t="shared" ca="1" si="0"/>
        <v/>
      </c>
      <c r="AF24" s="34" t="str">
        <f t="shared" ca="1" si="0"/>
        <v/>
      </c>
      <c r="AG24" s="34" t="str">
        <f t="shared" ca="1" si="0"/>
        <v/>
      </c>
      <c r="AH24" s="35" t="str">
        <f t="shared" ca="1" si="0"/>
        <v/>
      </c>
    </row>
    <row r="25" spans="2:34">
      <c r="B25" s="6">
        <v>80</v>
      </c>
      <c r="C25" s="20"/>
      <c r="D25" s="21"/>
      <c r="E25" s="21"/>
      <c r="F25" s="21"/>
      <c r="G25" s="21">
        <f>6.4*$C$2/100</f>
        <v>6.4</v>
      </c>
      <c r="H25" s="21">
        <f>4.1*$C$2/100</f>
        <v>4.0999999999999996</v>
      </c>
      <c r="I25" s="21">
        <f>2.6*$C$2/100</f>
        <v>2.6</v>
      </c>
      <c r="J25" s="21">
        <f>1.9*$C$2/100</f>
        <v>1.9</v>
      </c>
      <c r="K25" s="21">
        <f>1.4*$C$2/100</f>
        <v>1.4</v>
      </c>
      <c r="L25" s="21">
        <f>1*$C$2/100</f>
        <v>1</v>
      </c>
      <c r="M25" s="21">
        <f>0.8*$C$2/100</f>
        <v>0.8</v>
      </c>
      <c r="N25" s="21">
        <f>0.6*$C$2/100</f>
        <v>0.6</v>
      </c>
      <c r="O25" s="21">
        <f>0.5*$C$2/100</f>
        <v>0.5</v>
      </c>
      <c r="P25" s="21"/>
      <c r="Q25" s="21"/>
      <c r="R25" s="22"/>
      <c r="S25" s="33" t="str">
        <f t="shared" ca="1" si="1"/>
        <v/>
      </c>
      <c r="T25" s="34" t="str">
        <f t="shared" ca="1" si="0"/>
        <v/>
      </c>
      <c r="U25" s="34" t="str">
        <f t="shared" ca="1" si="0"/>
        <v/>
      </c>
      <c r="V25" s="34">
        <f t="shared" ca="1" si="0"/>
        <v>0.5</v>
      </c>
      <c r="W25" s="34">
        <f t="shared" ca="1" si="0"/>
        <v>0.6</v>
      </c>
      <c r="X25" s="34">
        <f t="shared" ca="1" si="0"/>
        <v>0.8</v>
      </c>
      <c r="Y25" s="34">
        <f t="shared" ca="1" si="0"/>
        <v>1</v>
      </c>
      <c r="Z25" s="34">
        <f t="shared" ca="1" si="0"/>
        <v>1.4</v>
      </c>
      <c r="AA25" s="34">
        <f t="shared" ca="1" si="0"/>
        <v>1.9</v>
      </c>
      <c r="AB25" s="34">
        <f t="shared" ca="1" si="0"/>
        <v>2.6</v>
      </c>
      <c r="AC25" s="34">
        <f t="shared" ca="1" si="0"/>
        <v>4.0999999999999996</v>
      </c>
      <c r="AD25" s="34">
        <f t="shared" ca="1" si="0"/>
        <v>6.4</v>
      </c>
      <c r="AE25" s="34" t="str">
        <f t="shared" ca="1" si="0"/>
        <v/>
      </c>
      <c r="AF25" s="34" t="str">
        <f t="shared" ca="1" si="0"/>
        <v/>
      </c>
      <c r="AG25" s="34" t="str">
        <f t="shared" ca="1" si="0"/>
        <v/>
      </c>
      <c r="AH25" s="35" t="str">
        <f t="shared" ca="1" si="0"/>
        <v/>
      </c>
    </row>
    <row r="26" spans="2:34">
      <c r="B26" s="6">
        <v>100</v>
      </c>
      <c r="C26" s="20"/>
      <c r="D26" s="21"/>
      <c r="E26" s="21"/>
      <c r="F26" s="21"/>
      <c r="G26" s="21">
        <f>8*$C$2/100</f>
        <v>8</v>
      </c>
      <c r="H26" s="21">
        <f>5*$C$2/100</f>
        <v>5</v>
      </c>
      <c r="I26" s="21">
        <f>3.3*$C$2/100</f>
        <v>3.3</v>
      </c>
      <c r="J26" s="21">
        <f>2.4*$C$2/100</f>
        <v>2.4</v>
      </c>
      <c r="K26" s="21">
        <f>1.7*$C$2/100</f>
        <v>1.7</v>
      </c>
      <c r="L26" s="21">
        <f>1.3*$C$2/100</f>
        <v>1.3</v>
      </c>
      <c r="M26" s="21">
        <f>1*$C$2/100</f>
        <v>1</v>
      </c>
      <c r="N26" s="21">
        <f>0.8*$C$2/100</f>
        <v>0.8</v>
      </c>
      <c r="O26" s="21">
        <f>0.7*$C$2/100</f>
        <v>0.7</v>
      </c>
      <c r="P26" s="21">
        <f>0.65*$C$2/100</f>
        <v>0.65</v>
      </c>
      <c r="Q26" s="21"/>
      <c r="R26" s="22"/>
      <c r="S26" s="33" t="str">
        <f t="shared" ca="1" si="1"/>
        <v/>
      </c>
      <c r="T26" s="34" t="str">
        <f t="shared" ca="1" si="0"/>
        <v/>
      </c>
      <c r="U26" s="34">
        <f t="shared" ca="1" si="0"/>
        <v>0.65</v>
      </c>
      <c r="V26" s="34">
        <f t="shared" ca="1" si="0"/>
        <v>0.7</v>
      </c>
      <c r="W26" s="34">
        <f t="shared" ca="1" si="0"/>
        <v>0.8</v>
      </c>
      <c r="X26" s="34">
        <f t="shared" ca="1" si="0"/>
        <v>1</v>
      </c>
      <c r="Y26" s="34">
        <f t="shared" ca="1" si="0"/>
        <v>1.3</v>
      </c>
      <c r="Z26" s="34">
        <f t="shared" ca="1" si="0"/>
        <v>1.7</v>
      </c>
      <c r="AA26" s="34">
        <f t="shared" ca="1" si="0"/>
        <v>2.4</v>
      </c>
      <c r="AB26" s="34">
        <f t="shared" ca="1" si="0"/>
        <v>3.3</v>
      </c>
      <c r="AC26" s="34">
        <f t="shared" ca="1" si="0"/>
        <v>5</v>
      </c>
      <c r="AD26" s="34">
        <f t="shared" ca="1" si="0"/>
        <v>8</v>
      </c>
      <c r="AE26" s="34" t="str">
        <f t="shared" ca="1" si="0"/>
        <v/>
      </c>
      <c r="AF26" s="34" t="str">
        <f t="shared" ca="1" si="0"/>
        <v/>
      </c>
      <c r="AG26" s="34" t="str">
        <f t="shared" ca="1" si="0"/>
        <v/>
      </c>
      <c r="AH26" s="35" t="str">
        <f t="shared" ca="1" si="0"/>
        <v/>
      </c>
    </row>
    <row r="27" spans="2:34">
      <c r="B27" s="6">
        <v>125</v>
      </c>
      <c r="C27" s="20"/>
      <c r="D27" s="21"/>
      <c r="E27" s="21"/>
      <c r="F27" s="21"/>
      <c r="G27" s="21"/>
      <c r="H27" s="21">
        <f>4.4*$C$2/100</f>
        <v>4.4000000000000004</v>
      </c>
      <c r="I27" s="21">
        <f>4.1*$C$2/100</f>
        <v>4.0999999999999996</v>
      </c>
      <c r="J27" s="21">
        <f>3.1*$C$2/100</f>
        <v>3.1</v>
      </c>
      <c r="K27" s="21">
        <f>2.2*$C$2/100</f>
        <v>2.2000000000000002</v>
      </c>
      <c r="L27" s="21">
        <f>1.6*$C$2/100</f>
        <v>1.6</v>
      </c>
      <c r="M27" s="21">
        <f>1.3*$C$2/100</f>
        <v>1.3</v>
      </c>
      <c r="N27" s="21">
        <f>1*$C$2/100</f>
        <v>1</v>
      </c>
      <c r="O27" s="21">
        <f>0.9*$C$2/100</f>
        <v>0.9</v>
      </c>
      <c r="P27" s="21">
        <f>0.21*$C$2/100</f>
        <v>0.21</v>
      </c>
      <c r="Q27" s="21">
        <f>0.76*$C$2/100</f>
        <v>0.76</v>
      </c>
      <c r="R27" s="22"/>
      <c r="S27" s="33" t="str">
        <f t="shared" ca="1" si="1"/>
        <v/>
      </c>
      <c r="T27" s="34">
        <f t="shared" ref="T27:T33" ca="1" si="2">IF(INDIRECT(ADDRESS(ROW($R27),COLUMN($S$1)-COLUMN(B$1)))="","",INDIRECT(ADDRESS(ROW($R27),COLUMN($S$1)-COLUMN(B$1))))</f>
        <v>0.76</v>
      </c>
      <c r="U27" s="34">
        <f t="shared" ref="U27:U33" ca="1" si="3">IF(INDIRECT(ADDRESS(ROW($R27),COLUMN($S$1)-COLUMN(C$1)))="","",INDIRECT(ADDRESS(ROW($R27),COLUMN($S$1)-COLUMN(C$1))))</f>
        <v>0.21</v>
      </c>
      <c r="V27" s="34">
        <f t="shared" ref="V27:V33" ca="1" si="4">IF(INDIRECT(ADDRESS(ROW($R27),COLUMN($S$1)-COLUMN(D$1)))="","",INDIRECT(ADDRESS(ROW($R27),COLUMN($S$1)-COLUMN(D$1))))</f>
        <v>0.9</v>
      </c>
      <c r="W27" s="34">
        <f t="shared" ref="W27:W33" ca="1" si="5">IF(INDIRECT(ADDRESS(ROW($R27),COLUMN($S$1)-COLUMN(E$1)))="","",INDIRECT(ADDRESS(ROW($R27),COLUMN($S$1)-COLUMN(E$1))))</f>
        <v>1</v>
      </c>
      <c r="X27" s="34">
        <f t="shared" ref="X27:X33" ca="1" si="6">IF(INDIRECT(ADDRESS(ROW($R27),COLUMN($S$1)-COLUMN(F$1)))="","",INDIRECT(ADDRESS(ROW($R27),COLUMN($S$1)-COLUMN(F$1))))</f>
        <v>1.3</v>
      </c>
      <c r="Y27" s="34">
        <f t="shared" ref="Y27:Y33" ca="1" si="7">IF(INDIRECT(ADDRESS(ROW($R27),COLUMN($S$1)-COLUMN(G$1)))="","",INDIRECT(ADDRESS(ROW($R27),COLUMN($S$1)-COLUMN(G$1))))</f>
        <v>1.6</v>
      </c>
      <c r="Z27" s="34">
        <f t="shared" ref="Z27:Z33" ca="1" si="8">IF(INDIRECT(ADDRESS(ROW($R27),COLUMN($S$1)-COLUMN(H$1)))="","",INDIRECT(ADDRESS(ROW($R27),COLUMN($S$1)-COLUMN(H$1))))</f>
        <v>2.2000000000000002</v>
      </c>
      <c r="AA27" s="34">
        <f t="shared" ref="AA27:AA33" ca="1" si="9">IF(INDIRECT(ADDRESS(ROW($R27),COLUMN($S$1)-COLUMN(I$1)))="","",INDIRECT(ADDRESS(ROW($R27),COLUMN($S$1)-COLUMN(I$1))))</f>
        <v>3.1</v>
      </c>
      <c r="AB27" s="34">
        <f t="shared" ref="AB27:AB33" ca="1" si="10">IF(INDIRECT(ADDRESS(ROW($R27),COLUMN($S$1)-COLUMN(J$1)))="","",INDIRECT(ADDRESS(ROW($R27),COLUMN($S$1)-COLUMN(J$1))))</f>
        <v>4.0999999999999996</v>
      </c>
      <c r="AC27" s="34">
        <f t="shared" ref="AC27:AC33" ca="1" si="11">IF(INDIRECT(ADDRESS(ROW($R27),COLUMN($S$1)-COLUMN(K$1)))="","",INDIRECT(ADDRESS(ROW($R27),COLUMN($S$1)-COLUMN(K$1))))</f>
        <v>4.4000000000000004</v>
      </c>
      <c r="AD27" s="34" t="str">
        <f t="shared" ref="AD27:AD33" ca="1" si="12">IF(INDIRECT(ADDRESS(ROW($R27),COLUMN($S$1)-COLUMN(L$1)))="","",INDIRECT(ADDRESS(ROW($R27),COLUMN($S$1)-COLUMN(L$1))))</f>
        <v/>
      </c>
      <c r="AE27" s="34" t="str">
        <f t="shared" ref="AE27:AE33" ca="1" si="13">IF(INDIRECT(ADDRESS(ROW($R27),COLUMN($S$1)-COLUMN(M$1)))="","",INDIRECT(ADDRESS(ROW($R27),COLUMN($S$1)-COLUMN(M$1))))</f>
        <v/>
      </c>
      <c r="AF27" s="34" t="str">
        <f t="shared" ref="AF27:AF33" ca="1" si="14">IF(INDIRECT(ADDRESS(ROW($R27),COLUMN($S$1)-COLUMN(N$1)))="","",INDIRECT(ADDRESS(ROW($R27),COLUMN($S$1)-COLUMN(N$1))))</f>
        <v/>
      </c>
      <c r="AG27" s="34" t="str">
        <f t="shared" ref="AG27:AG33" ca="1" si="15">IF(INDIRECT(ADDRESS(ROW($R27),COLUMN($S$1)-COLUMN(O$1)))="","",INDIRECT(ADDRESS(ROW($R27),COLUMN($S$1)-COLUMN(O$1))))</f>
        <v/>
      </c>
      <c r="AH27" s="35" t="str">
        <f t="shared" ref="AH27:AH33" ca="1" si="16">IF(INDIRECT(ADDRESS(ROW($R27),COLUMN($S$1)-COLUMN(P$1)))="","",INDIRECT(ADDRESS(ROW($R27),COLUMN($S$1)-COLUMN(P$1))))</f>
        <v/>
      </c>
    </row>
    <row r="28" spans="2:34">
      <c r="B28" s="6">
        <v>160</v>
      </c>
      <c r="C28" s="20"/>
      <c r="D28" s="21"/>
      <c r="E28" s="21"/>
      <c r="F28" s="21"/>
      <c r="G28" s="21"/>
      <c r="H28" s="21"/>
      <c r="I28" s="21">
        <f>5.3*$C$2/100</f>
        <v>5.3</v>
      </c>
      <c r="J28" s="21">
        <f>3.9*$C$2/100</f>
        <v>3.9</v>
      </c>
      <c r="K28" s="21">
        <f>2.8*$C$2/100</f>
        <v>2.8</v>
      </c>
      <c r="L28" s="21">
        <f>2.1*$C$2/100</f>
        <v>2.1</v>
      </c>
      <c r="M28" s="21">
        <f>1.6*$C$2/100</f>
        <v>1.6</v>
      </c>
      <c r="N28" s="21">
        <f>1.4*$C$2/100</f>
        <v>1.4</v>
      </c>
      <c r="O28" s="21">
        <f>1.1*$C$2/100</f>
        <v>1.1000000000000001</v>
      </c>
      <c r="P28" s="21">
        <f>1*$C$2/100</f>
        <v>1</v>
      </c>
      <c r="Q28" s="21">
        <f>0.97*$C$2/100</f>
        <v>0.97</v>
      </c>
      <c r="R28" s="22">
        <f>0.77*$C$2/100</f>
        <v>0.77</v>
      </c>
      <c r="S28" s="33">
        <f t="shared" ca="1" si="1"/>
        <v>0.77</v>
      </c>
      <c r="T28" s="34">
        <f t="shared" ca="1" si="2"/>
        <v>0.97</v>
      </c>
      <c r="U28" s="34">
        <f t="shared" ca="1" si="3"/>
        <v>1</v>
      </c>
      <c r="V28" s="34">
        <f t="shared" ca="1" si="4"/>
        <v>1.1000000000000001</v>
      </c>
      <c r="W28" s="34">
        <f t="shared" ca="1" si="5"/>
        <v>1.4</v>
      </c>
      <c r="X28" s="34">
        <f t="shared" ca="1" si="6"/>
        <v>1.6</v>
      </c>
      <c r="Y28" s="34">
        <f t="shared" ca="1" si="7"/>
        <v>2.1</v>
      </c>
      <c r="Z28" s="34">
        <f t="shared" ca="1" si="8"/>
        <v>2.8</v>
      </c>
      <c r="AA28" s="34">
        <f t="shared" ca="1" si="9"/>
        <v>3.9</v>
      </c>
      <c r="AB28" s="34">
        <f t="shared" ca="1" si="10"/>
        <v>5.3</v>
      </c>
      <c r="AC28" s="34" t="str">
        <f t="shared" ca="1" si="11"/>
        <v/>
      </c>
      <c r="AD28" s="34" t="str">
        <f t="shared" ca="1" si="12"/>
        <v/>
      </c>
      <c r="AE28" s="34" t="str">
        <f t="shared" ca="1" si="13"/>
        <v/>
      </c>
      <c r="AF28" s="34" t="str">
        <f t="shared" ca="1" si="14"/>
        <v/>
      </c>
      <c r="AG28" s="34" t="str">
        <f t="shared" ca="1" si="15"/>
        <v/>
      </c>
      <c r="AH28" s="35" t="str">
        <f t="shared" ca="1" si="16"/>
        <v/>
      </c>
    </row>
    <row r="29" spans="2:34">
      <c r="B29" s="6">
        <v>200</v>
      </c>
      <c r="C29" s="20"/>
      <c r="D29" s="21"/>
      <c r="E29" s="21"/>
      <c r="F29" s="21"/>
      <c r="G29" s="21"/>
      <c r="H29" s="21"/>
      <c r="I29" s="21">
        <f>6.4*$C$2/100</f>
        <v>6.4</v>
      </c>
      <c r="J29" s="21">
        <f>4.9*$C$2/100</f>
        <v>4.9000000000000004</v>
      </c>
      <c r="K29" s="21">
        <f>3.5*$C$2/100</f>
        <v>3.5</v>
      </c>
      <c r="L29" s="21">
        <f>2.6*$C$2/100</f>
        <v>2.6</v>
      </c>
      <c r="M29" s="21">
        <f>2*$C$2/100</f>
        <v>2</v>
      </c>
      <c r="N29" s="21">
        <f>1.6*$C$2/100</f>
        <v>1.6</v>
      </c>
      <c r="O29" s="21">
        <f>1.4*$C$2/100</f>
        <v>1.4</v>
      </c>
      <c r="P29" s="21">
        <f>1.3*$C$2/100</f>
        <v>1.3</v>
      </c>
      <c r="Q29" s="21">
        <f>1.22*$C$2/100</f>
        <v>1.22</v>
      </c>
      <c r="R29" s="22">
        <f>0.96*$C$2/100</f>
        <v>0.96</v>
      </c>
      <c r="S29" s="33">
        <f t="shared" ca="1" si="1"/>
        <v>0.96</v>
      </c>
      <c r="T29" s="34">
        <f t="shared" ca="1" si="2"/>
        <v>1.22</v>
      </c>
      <c r="U29" s="34">
        <f t="shared" ca="1" si="3"/>
        <v>1.3</v>
      </c>
      <c r="V29" s="34">
        <f t="shared" ca="1" si="4"/>
        <v>1.4</v>
      </c>
      <c r="W29" s="34">
        <f t="shared" ca="1" si="5"/>
        <v>1.6</v>
      </c>
      <c r="X29" s="34">
        <f t="shared" ca="1" si="6"/>
        <v>2</v>
      </c>
      <c r="Y29" s="34">
        <f t="shared" ca="1" si="7"/>
        <v>2.6</v>
      </c>
      <c r="Z29" s="34">
        <f t="shared" ca="1" si="8"/>
        <v>3.5</v>
      </c>
      <c r="AA29" s="34">
        <f t="shared" ca="1" si="9"/>
        <v>4.9000000000000004</v>
      </c>
      <c r="AB29" s="34">
        <f t="shared" ca="1" si="10"/>
        <v>6.4</v>
      </c>
      <c r="AC29" s="34" t="str">
        <f t="shared" ca="1" si="11"/>
        <v/>
      </c>
      <c r="AD29" s="34" t="str">
        <f t="shared" ca="1" si="12"/>
        <v/>
      </c>
      <c r="AE29" s="34" t="str">
        <f t="shared" ca="1" si="13"/>
        <v/>
      </c>
      <c r="AF29" s="34" t="str">
        <f t="shared" ca="1" si="14"/>
        <v/>
      </c>
      <c r="AG29" s="34" t="str">
        <f t="shared" ca="1" si="15"/>
        <v/>
      </c>
      <c r="AH29" s="35" t="str">
        <f t="shared" ca="1" si="16"/>
        <v/>
      </c>
    </row>
    <row r="30" spans="2:34">
      <c r="B30" s="6">
        <v>250</v>
      </c>
      <c r="C30" s="20"/>
      <c r="D30" s="21"/>
      <c r="E30" s="21"/>
      <c r="F30" s="21"/>
      <c r="G30" s="21"/>
      <c r="H30" s="21"/>
      <c r="I30" s="21"/>
      <c r="J30" s="21">
        <f>6*$C$2/100</f>
        <v>6</v>
      </c>
      <c r="K30" s="21">
        <f>4.3*$C$2/100</f>
        <v>4.3</v>
      </c>
      <c r="L30" s="21">
        <f>3.2*$C$2/100</f>
        <v>3.2</v>
      </c>
      <c r="M30" s="21">
        <f>2.5*$C$2/100</f>
        <v>2.5</v>
      </c>
      <c r="N30" s="21">
        <f>2.1*$C$2/100</f>
        <v>2.1</v>
      </c>
      <c r="O30" s="21">
        <f>1.7*$C$2/100</f>
        <v>1.7</v>
      </c>
      <c r="P30" s="21">
        <f>1.6*$C$2/100</f>
        <v>1.6</v>
      </c>
      <c r="Q30" s="21">
        <f>1.53*$C$2/100</f>
        <v>1.53</v>
      </c>
      <c r="R30" s="22">
        <f>1.2*$C$2/100</f>
        <v>1.2</v>
      </c>
      <c r="S30" s="33">
        <f t="shared" ca="1" si="1"/>
        <v>1.2</v>
      </c>
      <c r="T30" s="34">
        <f t="shared" ca="1" si="2"/>
        <v>1.53</v>
      </c>
      <c r="U30" s="34">
        <f t="shared" ca="1" si="3"/>
        <v>1.6</v>
      </c>
      <c r="V30" s="34">
        <f t="shared" ca="1" si="4"/>
        <v>1.7</v>
      </c>
      <c r="W30" s="34">
        <f t="shared" ca="1" si="5"/>
        <v>2.1</v>
      </c>
      <c r="X30" s="34">
        <f t="shared" ca="1" si="6"/>
        <v>2.5</v>
      </c>
      <c r="Y30" s="34">
        <f t="shared" ca="1" si="7"/>
        <v>3.2</v>
      </c>
      <c r="Z30" s="34">
        <f t="shared" ca="1" si="8"/>
        <v>4.3</v>
      </c>
      <c r="AA30" s="34">
        <f t="shared" ca="1" si="9"/>
        <v>6</v>
      </c>
      <c r="AB30" s="34" t="str">
        <f t="shared" ca="1" si="10"/>
        <v/>
      </c>
      <c r="AC30" s="34" t="str">
        <f t="shared" ca="1" si="11"/>
        <v/>
      </c>
      <c r="AD30" s="34" t="str">
        <f t="shared" ca="1" si="12"/>
        <v/>
      </c>
      <c r="AE30" s="34" t="str">
        <f t="shared" ca="1" si="13"/>
        <v/>
      </c>
      <c r="AF30" s="34" t="str">
        <f t="shared" ca="1" si="14"/>
        <v/>
      </c>
      <c r="AG30" s="34" t="str">
        <f t="shared" ca="1" si="15"/>
        <v/>
      </c>
      <c r="AH30" s="35" t="str">
        <f t="shared" ca="1" si="16"/>
        <v/>
      </c>
    </row>
    <row r="31" spans="2:34">
      <c r="B31" s="6">
        <v>320</v>
      </c>
      <c r="C31" s="20"/>
      <c r="D31" s="21"/>
      <c r="E31" s="21"/>
      <c r="F31" s="21"/>
      <c r="G31" s="21"/>
      <c r="H31" s="21"/>
      <c r="I31" s="21"/>
      <c r="J31" s="21"/>
      <c r="K31" s="21">
        <f>5.6*$C$2/100</f>
        <v>5.6</v>
      </c>
      <c r="L31" s="21">
        <f>4.1*$C$2/100</f>
        <v>4.0999999999999996</v>
      </c>
      <c r="M31" s="21">
        <f>3.2*$C$2/100</f>
        <v>3.2</v>
      </c>
      <c r="N31" s="21">
        <f>2.6*$C$2/100</f>
        <v>2.6</v>
      </c>
      <c r="O31" s="21">
        <f>2.3*$C$2/100</f>
        <v>2.2999999999999998</v>
      </c>
      <c r="P31" s="21">
        <f>2.1*$C$2/100</f>
        <v>2.1</v>
      </c>
      <c r="Q31" s="21">
        <f>1.95*$C$2/100</f>
        <v>1.95</v>
      </c>
      <c r="R31" s="22">
        <f>1.54*$C$2/100</f>
        <v>1.54</v>
      </c>
      <c r="S31" s="33">
        <f t="shared" ca="1" si="1"/>
        <v>1.54</v>
      </c>
      <c r="T31" s="34">
        <f t="shared" ca="1" si="2"/>
        <v>1.95</v>
      </c>
      <c r="U31" s="34">
        <f t="shared" ca="1" si="3"/>
        <v>2.1</v>
      </c>
      <c r="V31" s="34">
        <f t="shared" ca="1" si="4"/>
        <v>2.2999999999999998</v>
      </c>
      <c r="W31" s="34">
        <f t="shared" ca="1" si="5"/>
        <v>2.6</v>
      </c>
      <c r="X31" s="34">
        <f t="shared" ca="1" si="6"/>
        <v>3.2</v>
      </c>
      <c r="Y31" s="34">
        <f t="shared" ca="1" si="7"/>
        <v>4.0999999999999996</v>
      </c>
      <c r="Z31" s="34">
        <f t="shared" ca="1" si="8"/>
        <v>5.6</v>
      </c>
      <c r="AA31" s="34" t="str">
        <f t="shared" ca="1" si="9"/>
        <v/>
      </c>
      <c r="AB31" s="34" t="str">
        <f t="shared" ca="1" si="10"/>
        <v/>
      </c>
      <c r="AC31" s="34" t="str">
        <f t="shared" ca="1" si="11"/>
        <v/>
      </c>
      <c r="AD31" s="34" t="str">
        <f t="shared" ca="1" si="12"/>
        <v/>
      </c>
      <c r="AE31" s="34" t="str">
        <f t="shared" ca="1" si="13"/>
        <v/>
      </c>
      <c r="AF31" s="34" t="str">
        <f t="shared" ca="1" si="14"/>
        <v/>
      </c>
      <c r="AG31" s="34" t="str">
        <f t="shared" ca="1" si="15"/>
        <v/>
      </c>
      <c r="AH31" s="35" t="str">
        <f t="shared" ca="1" si="16"/>
        <v/>
      </c>
    </row>
    <row r="32" spans="2:34">
      <c r="B32" s="6">
        <v>400</v>
      </c>
      <c r="C32" s="20"/>
      <c r="D32" s="21"/>
      <c r="E32" s="21"/>
      <c r="F32" s="21"/>
      <c r="G32" s="21"/>
      <c r="H32" s="21"/>
      <c r="I32" s="21"/>
      <c r="J32" s="21"/>
      <c r="K32" s="21">
        <f>6.9*$C$2/100</f>
        <v>6.9</v>
      </c>
      <c r="L32" s="21">
        <f>5.1*$C$2/100</f>
        <v>5.0999999999999996</v>
      </c>
      <c r="M32" s="21">
        <f>4*$C$2/100</f>
        <v>4</v>
      </c>
      <c r="N32" s="21">
        <f>3.3*$C$2/100</f>
        <v>3.3</v>
      </c>
      <c r="O32" s="21">
        <f>2.8*$C$2/100</f>
        <v>2.8</v>
      </c>
      <c r="P32" s="21">
        <f>2.6*$C$2/100</f>
        <v>2.6</v>
      </c>
      <c r="Q32" s="21">
        <f>2.44*$C$2/100</f>
        <v>2.44</v>
      </c>
      <c r="R32" s="22">
        <f>1.92*$C$2/100</f>
        <v>1.92</v>
      </c>
      <c r="S32" s="33">
        <f t="shared" ca="1" si="1"/>
        <v>1.92</v>
      </c>
      <c r="T32" s="34">
        <f t="shared" ca="1" si="2"/>
        <v>2.44</v>
      </c>
      <c r="U32" s="34">
        <f t="shared" ca="1" si="3"/>
        <v>2.6</v>
      </c>
      <c r="V32" s="34">
        <f t="shared" ca="1" si="4"/>
        <v>2.8</v>
      </c>
      <c r="W32" s="34">
        <f t="shared" ca="1" si="5"/>
        <v>3.3</v>
      </c>
      <c r="X32" s="34">
        <f t="shared" ca="1" si="6"/>
        <v>4</v>
      </c>
      <c r="Y32" s="34">
        <f t="shared" ca="1" si="7"/>
        <v>5.0999999999999996</v>
      </c>
      <c r="Z32" s="34">
        <f t="shared" ca="1" si="8"/>
        <v>6.9</v>
      </c>
      <c r="AA32" s="34" t="str">
        <f t="shared" ca="1" si="9"/>
        <v/>
      </c>
      <c r="AB32" s="34" t="str">
        <f t="shared" ca="1" si="10"/>
        <v/>
      </c>
      <c r="AC32" s="34" t="str">
        <f t="shared" ca="1" si="11"/>
        <v/>
      </c>
      <c r="AD32" s="34" t="str">
        <f t="shared" ca="1" si="12"/>
        <v/>
      </c>
      <c r="AE32" s="34" t="str">
        <f t="shared" ca="1" si="13"/>
        <v/>
      </c>
      <c r="AF32" s="34" t="str">
        <f t="shared" ca="1" si="14"/>
        <v/>
      </c>
      <c r="AG32" s="34" t="str">
        <f t="shared" ca="1" si="15"/>
        <v/>
      </c>
      <c r="AH32" s="35" t="str">
        <f t="shared" ca="1" si="16"/>
        <v/>
      </c>
    </row>
    <row r="33" spans="2:34" ht="13.5" thickBot="1">
      <c r="B33" s="7">
        <v>500</v>
      </c>
      <c r="C33" s="23"/>
      <c r="D33" s="24"/>
      <c r="E33" s="24"/>
      <c r="F33" s="24"/>
      <c r="G33" s="24"/>
      <c r="H33" s="24"/>
      <c r="I33" s="24"/>
      <c r="J33" s="24"/>
      <c r="K33" s="24"/>
      <c r="L33" s="24">
        <f>6.5*$C$2/100</f>
        <v>6.5</v>
      </c>
      <c r="M33" s="24">
        <f>5*$C$2/100</f>
        <v>5</v>
      </c>
      <c r="N33" s="24">
        <f>4.1*$C$2/100</f>
        <v>4.0999999999999996</v>
      </c>
      <c r="O33" s="24">
        <f>3.5*$C$2/100</f>
        <v>3.5</v>
      </c>
      <c r="P33" s="24">
        <f>3.2*$C$2/100</f>
        <v>3.2</v>
      </c>
      <c r="Q33" s="24">
        <f>3*$C$2/100</f>
        <v>3</v>
      </c>
      <c r="R33" s="25">
        <f>2.4*$C$2/100</f>
        <v>2.4</v>
      </c>
      <c r="S33" s="36">
        <f t="shared" ca="1" si="1"/>
        <v>2.4</v>
      </c>
      <c r="T33" s="37">
        <f t="shared" ca="1" si="2"/>
        <v>3</v>
      </c>
      <c r="U33" s="37">
        <f t="shared" ca="1" si="3"/>
        <v>3.2</v>
      </c>
      <c r="V33" s="37">
        <f t="shared" ca="1" si="4"/>
        <v>3.5</v>
      </c>
      <c r="W33" s="37">
        <f t="shared" ca="1" si="5"/>
        <v>4.0999999999999996</v>
      </c>
      <c r="X33" s="37">
        <f t="shared" ca="1" si="6"/>
        <v>5</v>
      </c>
      <c r="Y33" s="37">
        <f t="shared" ca="1" si="7"/>
        <v>6.5</v>
      </c>
      <c r="Z33" s="37" t="str">
        <f t="shared" ca="1" si="8"/>
        <v/>
      </c>
      <c r="AA33" s="37" t="str">
        <f t="shared" ca="1" si="9"/>
        <v/>
      </c>
      <c r="AB33" s="37" t="str">
        <f t="shared" ca="1" si="10"/>
        <v/>
      </c>
      <c r="AC33" s="37" t="str">
        <f t="shared" ca="1" si="11"/>
        <v/>
      </c>
      <c r="AD33" s="37" t="str">
        <f t="shared" ca="1" si="12"/>
        <v/>
      </c>
      <c r="AE33" s="37" t="str">
        <f t="shared" ca="1" si="13"/>
        <v/>
      </c>
      <c r="AF33" s="37" t="str">
        <f t="shared" ca="1" si="14"/>
        <v/>
      </c>
      <c r="AG33" s="37" t="str">
        <f t="shared" ca="1" si="15"/>
        <v/>
      </c>
      <c r="AH33" s="38" t="str">
        <f t="shared" ca="1" si="16"/>
        <v/>
      </c>
    </row>
    <row r="34" spans="2:34" ht="13.5" thickBot="1"/>
    <row r="35" spans="2:34" ht="13.5" thickBot="1">
      <c r="C35" s="14" t="s">
        <v>1</v>
      </c>
      <c r="D35" s="15"/>
    </row>
    <row r="36" spans="2:34" ht="13.5" thickBot="1">
      <c r="C36" s="8">
        <v>63</v>
      </c>
      <c r="D36" s="9">
        <v>0.03</v>
      </c>
      <c r="F36" s="11" t="s">
        <v>2</v>
      </c>
      <c r="G36" s="12"/>
      <c r="H36" s="13"/>
      <c r="I36">
        <f ca="1">INDEX($S$11:$AH$11,0,MATCH($D$36*100,OFFSET($S$11:$AH$11,MATCH($C$36,$B$12:$B$33,0),0),1))</f>
        <v>25</v>
      </c>
    </row>
    <row r="37" spans="2:34">
      <c r="D37" s="16"/>
    </row>
    <row r="38" spans="2:34" ht="13.5" customHeight="1">
      <c r="C38" s="10"/>
    </row>
  </sheetData>
  <sheetCalcPr fullCalcOnLoad="1"/>
  <mergeCells count="2">
    <mergeCell ref="F36:H36"/>
    <mergeCell ref="C35:D35"/>
  </mergeCells>
  <phoneticPr fontId="2" type="noConversion"/>
  <pageMargins left="0.75" right="0.75" top="1" bottom="1" header="0.4921259845" footer="0.4921259845"/>
  <pageSetup paperSize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Chute de tension</vt:lpstr>
    </vt:vector>
  </TitlesOfParts>
  <Company>SOCOTEC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AMaffei</cp:lastModifiedBy>
  <dcterms:created xsi:type="dcterms:W3CDTF">2014-02-27T08:26:52Z</dcterms:created>
  <dcterms:modified xsi:type="dcterms:W3CDTF">2014-02-27T10:36:26Z</dcterms:modified>
</cp:coreProperties>
</file>