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wmf" ContentType="image/x-wmf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embeddings/oleObject1.bin" ContentType="application/vnd.openxmlformats-officedocument.oleObject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801" codeName="{4D1C537B-E38A-612A-F078-A93A15B4B7F4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10158413\Desktop\Codification auto\"/>
    </mc:Choice>
  </mc:AlternateContent>
  <xr:revisionPtr revIDLastSave="0" documentId="13_ncr:1_{DD9A07F8-A520-45B8-83F8-98A83500C50A}" xr6:coauthVersionLast="46" xr6:coauthVersionMax="46" xr10:uidLastSave="{00000000-0000-0000-0000-000000000000}"/>
  <bookViews>
    <workbookView xWindow="-120" yWindow="-120" windowWidth="25440" windowHeight="15390" tabRatio="905" xr2:uid="{00000000-000D-0000-FFFF-FFFF00000000}"/>
  </bookViews>
  <sheets>
    <sheet name="Table_Cod" sheetId="4" r:id="rId1"/>
    <sheet name="ligne-3" sheetId="9" r:id="rId2"/>
  </sheets>
  <externalReferences>
    <externalReference r:id="rId3"/>
  </externalReferences>
  <definedNames>
    <definedName name="_xlnm.Database">!#REF!</definedName>
    <definedName name="_xlnm.Print_Area" localSheetId="1">'ligne-3'!$B$2:$BI$69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A2" i="9" l="1" a="1"/>
  <c r="A2" i="9" l="1"/>
  <c r="A3" i="4"/>
  <c r="A4" i="4"/>
  <c r="A5" i="4"/>
  <c r="A6" i="4"/>
  <c r="A7" i="4"/>
  <c r="A8" i="4"/>
  <c r="A9" i="4"/>
  <c r="A10" i="4"/>
  <c r="A11" i="4"/>
  <c r="A12" i="4"/>
  <c r="A13" i="4"/>
  <c r="A14" i="4"/>
  <c r="A15" i="4"/>
  <c r="A16" i="4"/>
  <c r="A17" i="4"/>
  <c r="A18" i="4"/>
  <c r="A19" i="4"/>
  <c r="P61" i="9"/>
  <c r="P62" i="9"/>
  <c r="P63" i="9"/>
  <c r="P64" i="9"/>
  <c r="P65" i="9"/>
  <c r="P66" i="9"/>
  <c r="P67" i="9"/>
  <c r="P68" i="9"/>
  <c r="P69" i="9"/>
  <c r="P60" i="9"/>
  <c r="AR67" i="9" a="1"/>
  <c r="AR64" i="9" a="1"/>
  <c r="AR61" i="9" a="1"/>
  <c r="AF50" i="9" a="1"/>
  <c r="P39" i="9" a="1"/>
  <c r="BC24" i="9" a="1"/>
  <c r="AM67" i="9" a="1"/>
  <c r="AM61" i="9" a="1"/>
  <c r="AP40" i="9" a="1"/>
  <c r="AU7" i="9" a="1"/>
  <c r="U64" i="9" a="1"/>
  <c r="AP37" i="9" a="1"/>
  <c r="BC20" i="9" a="1"/>
  <c r="B64" i="9" a="1"/>
  <c r="BC37" i="9" a="1"/>
  <c r="BD3" i="9" a="1"/>
  <c r="P38" i="9" a="1"/>
  <c r="AJ24" i="9" a="1"/>
  <c r="BC35" i="9" a="1"/>
  <c r="B54" i="9" a="1"/>
  <c r="G41" i="9" a="1"/>
  <c r="B67" i="9" a="1"/>
  <c r="P35" i="9" a="1"/>
  <c r="AM69" i="9" a="1"/>
  <c r="AM66" i="9" a="1"/>
  <c r="AM63" i="9" a="1"/>
  <c r="U61" i="9" a="1"/>
  <c r="B51" i="9" a="1"/>
  <c r="BC33" i="9" a="1"/>
  <c r="G40" i="9" a="1"/>
  <c r="G35" i="9" a="1"/>
  <c r="AJ20" i="9" a="1"/>
  <c r="B66" i="9" a="1"/>
  <c r="B60" i="9" a="1"/>
  <c r="AP34" i="9" a="1"/>
  <c r="J32" i="9" a="1"/>
  <c r="N27" i="9" a="1"/>
  <c r="AR65" i="9" a="1"/>
  <c r="AF54" i="9" a="1"/>
  <c r="G37" i="9" a="1"/>
  <c r="N25" i="9" a="1"/>
  <c r="AM62" i="9" a="1"/>
  <c r="Y45" i="9" a="1"/>
  <c r="Y42" i="9" a="1"/>
  <c r="C16" i="9" a="1"/>
  <c r="B52" i="9" a="1"/>
  <c r="U66" i="9" a="1"/>
  <c r="U63" i="9" a="1"/>
  <c r="B61" i="9" a="1"/>
  <c r="B50" i="9" a="1"/>
  <c r="AP35" i="9" a="1"/>
  <c r="G39" i="9" a="1"/>
  <c r="Y16" i="9" a="1"/>
  <c r="B69" i="9" a="1"/>
  <c r="B63" i="9" a="1"/>
  <c r="B49" i="9" a="1"/>
  <c r="G38" i="9" a="1"/>
  <c r="AR68" i="9" a="1"/>
  <c r="AR62" i="9" a="1"/>
  <c r="BB28" i="9" a="1"/>
  <c r="AM65" i="9" a="1"/>
  <c r="AF53" i="9" a="1"/>
  <c r="P42" i="9" a="1"/>
  <c r="AJ26" i="9" a="1"/>
  <c r="AR69" i="9" a="1"/>
  <c r="AU3" i="9" a="1"/>
  <c r="AP45" i="9" a="1"/>
  <c r="AR66" i="9" a="1"/>
  <c r="AP33" i="9" a="1"/>
  <c r="AJ22" i="9" a="1"/>
  <c r="AM68" i="9" a="1"/>
  <c r="U68" i="9" a="1"/>
  <c r="U65" i="9" a="1"/>
  <c r="U62" i="9" a="1"/>
  <c r="AF52" i="9" a="1"/>
  <c r="BC42" i="9" a="1"/>
  <c r="P41" i="9" a="1"/>
  <c r="Y40" i="9" a="1"/>
  <c r="AE28" i="9" a="1"/>
  <c r="AG10" i="9" a="1"/>
  <c r="BC22" i="9" a="1"/>
  <c r="U67" i="9" a="1"/>
  <c r="P36" i="9" a="1"/>
  <c r="AM60" i="9" a="1"/>
  <c r="G42" i="9" a="1"/>
  <c r="U60" i="9" a="1"/>
  <c r="B65" i="9" a="1"/>
  <c r="B62" i="9" a="1"/>
  <c r="AF51" i="9" a="1"/>
  <c r="AP42" i="9" a="1"/>
  <c r="P40" i="9" a="1"/>
  <c r="Y38" i="9" a="1"/>
  <c r="BC26" i="9" a="1"/>
  <c r="H12" i="9" a="1"/>
  <c r="BC40" i="9" a="1"/>
  <c r="Y36" i="9" a="1"/>
  <c r="H10" i="9" a="1"/>
  <c r="AM64" i="9" a="1"/>
  <c r="AF49" i="9" a="1"/>
  <c r="Y34" i="9" a="1"/>
  <c r="AR60" i="9" a="1"/>
  <c r="P37" i="9" a="1"/>
  <c r="AU5" i="9" a="1"/>
  <c r="B53" i="9" a="1"/>
  <c r="G36" i="9" a="1"/>
  <c r="AR63" i="9" a="1"/>
  <c r="U69" i="9" a="1"/>
  <c r="AR69" i="9" l="1"/>
  <c r="AM69" i="9"/>
  <c r="U69" i="9"/>
  <c r="B69" i="9"/>
  <c r="AR68" i="9"/>
  <c r="AM68" i="9"/>
  <c r="U68" i="9"/>
  <c r="AR67" i="9"/>
  <c r="AM67" i="9"/>
  <c r="U67" i="9"/>
  <c r="B67" i="9"/>
  <c r="AR66" i="9"/>
  <c r="AM66" i="9"/>
  <c r="U66" i="9"/>
  <c r="B66" i="9"/>
  <c r="AR65" i="9"/>
  <c r="AM65" i="9"/>
  <c r="U65" i="9"/>
  <c r="B65" i="9"/>
  <c r="AR64" i="9"/>
  <c r="AM64" i="9"/>
  <c r="U64" i="9"/>
  <c r="B64" i="9"/>
  <c r="AR63" i="9"/>
  <c r="AM63" i="9"/>
  <c r="U63" i="9"/>
  <c r="B63" i="9"/>
  <c r="AR62" i="9"/>
  <c r="AM62" i="9"/>
  <c r="U62" i="9"/>
  <c r="B62" i="9"/>
  <c r="AR61" i="9"/>
  <c r="AM61" i="9"/>
  <c r="AR60" i="9"/>
  <c r="AM60" i="9"/>
  <c r="U60" i="9"/>
  <c r="U61" i="9"/>
  <c r="B61" i="9"/>
  <c r="B60" i="9"/>
  <c r="AF54" i="9"/>
  <c r="AF53" i="9"/>
  <c r="AF52" i="9"/>
  <c r="AF51" i="9"/>
  <c r="AF50" i="9"/>
  <c r="AF49" i="9"/>
  <c r="B54" i="9"/>
  <c r="B53" i="9"/>
  <c r="B52" i="9"/>
  <c r="B51" i="9"/>
  <c r="B50" i="9"/>
  <c r="B49" i="9"/>
  <c r="AP45" i="9"/>
  <c r="Y45" i="9"/>
  <c r="BC42" i="9"/>
  <c r="AP42" i="9"/>
  <c r="BC40" i="9"/>
  <c r="AP40" i="9"/>
  <c r="AP37" i="9"/>
  <c r="BC37" i="9"/>
  <c r="BC35" i="9"/>
  <c r="BC33" i="9"/>
  <c r="AP35" i="9"/>
  <c r="AP34" i="9"/>
  <c r="AP33" i="9"/>
  <c r="P42" i="9"/>
  <c r="P41" i="9"/>
  <c r="P40" i="9"/>
  <c r="P39" i="9"/>
  <c r="P38" i="9"/>
  <c r="P37" i="9"/>
  <c r="G42" i="9"/>
  <c r="G41" i="9"/>
  <c r="G40" i="9"/>
  <c r="G39" i="9"/>
  <c r="G38" i="9"/>
  <c r="G37" i="9"/>
  <c r="Y42" i="9"/>
  <c r="Y40" i="9"/>
  <c r="Y38" i="9"/>
  <c r="Y36" i="9"/>
  <c r="Y34" i="9"/>
  <c r="P36" i="9"/>
  <c r="G36" i="9"/>
  <c r="P35" i="9"/>
  <c r="G35" i="9"/>
  <c r="J32" i="9"/>
  <c r="BB28" i="9"/>
  <c r="AJ26" i="9"/>
  <c r="AE28" i="9"/>
  <c r="BC26" i="9"/>
  <c r="BC24" i="9"/>
  <c r="BC22" i="9"/>
  <c r="BC20" i="9"/>
  <c r="AJ24" i="9"/>
  <c r="AJ22" i="9"/>
  <c r="AJ20" i="9"/>
  <c r="Y16" i="9"/>
  <c r="N27" i="9"/>
  <c r="N25" i="9"/>
  <c r="C16" i="9"/>
  <c r="AG10" i="9"/>
  <c r="H12" i="9"/>
  <c r="H10" i="9"/>
  <c r="AU7" i="9"/>
  <c r="AU5" i="9"/>
  <c r="BD3" i="9"/>
  <c r="AU3" i="9"/>
  <c r="X32" i="9" a="1"/>
  <c r="B68" i="9" a="1"/>
  <c r="X32" i="9" l="1"/>
  <c r="B68" i="9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<sst xmlns="http://schemas.openxmlformats.org/spreadsheetml/2006/main" count="1295" uniqueCount="833">
  <si>
    <t>SANS</t>
  </si>
  <si>
    <t>D2313</t>
  </si>
  <si>
    <t>D2049</t>
  </si>
  <si>
    <t>D2075</t>
  </si>
  <si>
    <t>D2040</t>
  </si>
  <si>
    <t>P</t>
  </si>
  <si>
    <t>A</t>
  </si>
  <si>
    <t>/</t>
  </si>
  <si>
    <t>Initiator</t>
  </si>
  <si>
    <t>N/A</t>
  </si>
  <si>
    <t>MFD</t>
  </si>
  <si>
    <t>NA</t>
  </si>
  <si>
    <t>Sale</t>
  </si>
  <si>
    <t>PK2202</t>
  </si>
  <si>
    <t>CLAVET C 16   -10   -80</t>
  </si>
  <si>
    <t>GOUJON M16- 60/40 J=24</t>
  </si>
  <si>
    <t>ECROU HH M16</t>
  </si>
  <si>
    <t>FREIN EQUERRE AIL  DN22 EP1</t>
  </si>
  <si>
    <t>8507527-NPO-PK2202</t>
  </si>
  <si>
    <t>8508041-NPO-PK2202</t>
  </si>
  <si>
    <t>8506119-NPO-PK2202</t>
  </si>
  <si>
    <t>8507484-NPO-PK2202</t>
  </si>
  <si>
    <t>8507492-NPO-PK2202</t>
  </si>
  <si>
    <t>8508038-NPO-PK2202</t>
  </si>
  <si>
    <t>8507504-NPO-PK2202</t>
  </si>
  <si>
    <t>8507491-NPO-PK2202</t>
  </si>
  <si>
    <t>0,034 Kg</t>
  </si>
  <si>
    <t>3,5 Kg</t>
  </si>
  <si>
    <t>32,6 Kg</t>
  </si>
  <si>
    <t>11,2 Kg</t>
  </si>
  <si>
    <t>0,8 Kg</t>
  </si>
  <si>
    <t>1 Kg</t>
  </si>
  <si>
    <t>NFENISO4033</t>
  </si>
  <si>
    <t>CPX</t>
  </si>
  <si>
    <t>LNN</t>
  </si>
  <si>
    <t>LNNV</t>
  </si>
  <si>
    <t>CPV</t>
  </si>
  <si>
    <t>Unite</t>
  </si>
  <si>
    <t>mass</t>
  </si>
  <si>
    <t>4MFD26</t>
  </si>
  <si>
    <t>CPX26</t>
  </si>
  <si>
    <t>300LNN200</t>
  </si>
  <si>
    <t>600LNNV150</t>
  </si>
  <si>
    <t>CPV4000</t>
  </si>
  <si>
    <t>GOUJON M20- 65/46 J=30</t>
  </si>
  <si>
    <t>ECROU HH M20</t>
  </si>
  <si>
    <t xml:space="preserve">DOUILLE LAMIN  </t>
  </si>
  <si>
    <t xml:space="preserve">CONDUITE </t>
  </si>
  <si>
    <t xml:space="preserve">BAGUE USU  </t>
  </si>
  <si>
    <t>OGIVE</t>
  </si>
  <si>
    <t>PLAQUE FREIN</t>
  </si>
  <si>
    <t>ARBRE</t>
  </si>
  <si>
    <t xml:space="preserve">GOUJON M22- 100/50 J=33 </t>
  </si>
  <si>
    <t>ECROU HH M22</t>
  </si>
  <si>
    <t>BRIDE</t>
  </si>
  <si>
    <t xml:space="preserve">GOUJON M14- 35/30 J=21 </t>
  </si>
  <si>
    <t>ECROU HH M14</t>
  </si>
  <si>
    <t>Date</t>
  </si>
  <si>
    <t>58767-NPO-PK2202</t>
  </si>
  <si>
    <t xml:space="preserve">587575-NPO-Q002 </t>
  </si>
  <si>
    <t>45768-NPO-PK2202</t>
  </si>
  <si>
    <t xml:space="preserve">778-NPO </t>
  </si>
  <si>
    <t>575378-NPO-PK2202</t>
  </si>
  <si>
    <t xml:space="preserve">756876-NPO-Q002 </t>
  </si>
  <si>
    <t>546876-NPO-PK2202</t>
  </si>
  <si>
    <t>0785-NPO-PK2202</t>
  </si>
  <si>
    <t>12014-NPO</t>
  </si>
  <si>
    <t>ITEM CREATION REQUEST
STANDARD</t>
  </si>
  <si>
    <t>Initiator :</t>
  </si>
  <si>
    <t>Date :</t>
  </si>
  <si>
    <t>Sale :</t>
  </si>
  <si>
    <t>Quality Plan :</t>
  </si>
  <si>
    <t>ITEM :</t>
  </si>
  <si>
    <t>DESCRIPTION :</t>
  </si>
  <si>
    <t>PUMP TYPE :</t>
  </si>
  <si>
    <t>MASTER ITEM (PRI)</t>
  </si>
  <si>
    <t>Template :</t>
  </si>
  <si>
    <t>LOCAL ORGANISATION</t>
  </si>
  <si>
    <t>ENGLISH DESCRIPTION :</t>
  </si>
  <si>
    <t>Categories :</t>
  </si>
  <si>
    <t>Accounting :</t>
  </si>
  <si>
    <t>Planif. :</t>
  </si>
  <si>
    <t>Categories :   FSG Item Ownership : EDC-ARN</t>
  </si>
  <si>
    <t>Purchasing :</t>
  </si>
  <si>
    <t>Tarif :</t>
  </si>
  <si>
    <t>Unit of measure</t>
  </si>
  <si>
    <t>Stock arnage :</t>
  </si>
  <si>
    <t>Invoicing :</t>
  </si>
  <si>
    <t>General account :</t>
  </si>
  <si>
    <t>Product line :</t>
  </si>
  <si>
    <t>Default buyer :</t>
  </si>
  <si>
    <t>Lead times - Processing :</t>
  </si>
  <si>
    <t xml:space="preserve">CROSS REFERENCES </t>
  </si>
  <si>
    <t>MASTER</t>
  </si>
  <si>
    <t>LOCAL</t>
  </si>
  <si>
    <t>Code :</t>
  </si>
  <si>
    <t>Description :</t>
  </si>
  <si>
    <t>AN-Fournis. :</t>
  </si>
  <si>
    <t>Rev.</t>
  </si>
  <si>
    <t xml:space="preserve">AJ-Standard </t>
  </si>
  <si>
    <t>AP-PQS :</t>
  </si>
  <si>
    <t>QC :</t>
  </si>
  <si>
    <t>Written by :</t>
  </si>
  <si>
    <t>Entered by :</t>
  </si>
  <si>
    <t>Description</t>
  </si>
  <si>
    <t>Quality Plan</t>
  </si>
  <si>
    <t>Item</t>
  </si>
  <si>
    <t>D1214</t>
  </si>
  <si>
    <t>D1251</t>
  </si>
  <si>
    <t>AR-Emploi :</t>
  </si>
  <si>
    <t>Pression d'épreuve :</t>
  </si>
  <si>
    <t xml:space="preserve">Nbre de pièces : </t>
  </si>
  <si>
    <t>ATTACHMENT</t>
  </si>
  <si>
    <t>BILLS OF MATERIALS</t>
  </si>
  <si>
    <t>Opération Seq</t>
  </si>
  <si>
    <t>Item Seq</t>
  </si>
  <si>
    <t>Component</t>
  </si>
  <si>
    <t>Quantity</t>
  </si>
  <si>
    <t>Designator</t>
  </si>
  <si>
    <t>Uniquement pour les pièces de rechanges :</t>
  </si>
  <si>
    <t>Planif.</t>
  </si>
  <si>
    <t>Purchasing</t>
  </si>
  <si>
    <t>Accounting</t>
  </si>
  <si>
    <t>Tarif 1</t>
  </si>
  <si>
    <t>Tarif 2</t>
  </si>
  <si>
    <t>plan 1</t>
  </si>
  <si>
    <t>Rev 1</t>
  </si>
  <si>
    <t>plan 2</t>
  </si>
  <si>
    <t>Rev 2</t>
  </si>
  <si>
    <t>plan 3</t>
  </si>
  <si>
    <t>Rev 3</t>
  </si>
  <si>
    <t>plan 4</t>
  </si>
  <si>
    <t>Rev 4</t>
  </si>
  <si>
    <t>plan 5</t>
  </si>
  <si>
    <t>Rev 5</t>
  </si>
  <si>
    <t>plan 6</t>
  </si>
  <si>
    <t>Rev 6</t>
  </si>
  <si>
    <t>plan 7</t>
  </si>
  <si>
    <t>plan 8</t>
  </si>
  <si>
    <t>Rev 7</t>
  </si>
  <si>
    <t>Rev 8</t>
  </si>
  <si>
    <t>Paterne</t>
  </si>
  <si>
    <t>CCN</t>
  </si>
  <si>
    <t>QC</t>
  </si>
  <si>
    <t>Master ITEM</t>
  </si>
  <si>
    <t>CROSS REF : MASTER</t>
  </si>
  <si>
    <t>CROSS REF : LOCAL</t>
  </si>
  <si>
    <t>4MFD27</t>
  </si>
  <si>
    <t>4MFD28</t>
  </si>
  <si>
    <t>CPX27</t>
  </si>
  <si>
    <t>CPX28</t>
  </si>
  <si>
    <t>300LNN201</t>
  </si>
  <si>
    <t>300LNN202</t>
  </si>
  <si>
    <t>600LNNV151</t>
  </si>
  <si>
    <t>600LNNV152</t>
  </si>
  <si>
    <t>CPV4001</t>
  </si>
  <si>
    <t>CPV4002</t>
  </si>
  <si>
    <t>JD</t>
  </si>
  <si>
    <t>JG</t>
  </si>
  <si>
    <t>Pump Division</t>
  </si>
  <si>
    <t>Rechanges</t>
  </si>
  <si>
    <t>MASTER 2</t>
  </si>
  <si>
    <t>MASTER 3</t>
  </si>
  <si>
    <t>MASTER 4</t>
  </si>
  <si>
    <t>MASTER 5</t>
  </si>
  <si>
    <t>MASTER 6</t>
  </si>
  <si>
    <t>Quantity 50</t>
  </si>
  <si>
    <t>A-00001</t>
  </si>
  <si>
    <t>A-00002</t>
  </si>
  <si>
    <t>A-00003</t>
  </si>
  <si>
    <t>A-00004</t>
  </si>
  <si>
    <t>A-00005</t>
  </si>
  <si>
    <t>A-00006</t>
  </si>
  <si>
    <t>A-00007</t>
  </si>
  <si>
    <t>A-00008</t>
  </si>
  <si>
    <t>A-00009</t>
  </si>
  <si>
    <t>A-00010</t>
  </si>
  <si>
    <t>A-00011</t>
  </si>
  <si>
    <t>A-00012</t>
  </si>
  <si>
    <t>A-00013</t>
  </si>
  <si>
    <t>A-00014</t>
  </si>
  <si>
    <t>A-00015</t>
  </si>
  <si>
    <t>A-00016</t>
  </si>
  <si>
    <t>A-00017</t>
  </si>
  <si>
    <t>pat-1</t>
  </si>
  <si>
    <t>pat-2</t>
  </si>
  <si>
    <t>pat-3</t>
  </si>
  <si>
    <t>pat-4</t>
  </si>
  <si>
    <t>pat-5</t>
  </si>
  <si>
    <t>pat-6</t>
  </si>
  <si>
    <t>pat-7</t>
  </si>
  <si>
    <t>pat-8</t>
  </si>
  <si>
    <t>pat-9</t>
  </si>
  <si>
    <t>pat-10</t>
  </si>
  <si>
    <t>pat-11</t>
  </si>
  <si>
    <t>pat-12</t>
  </si>
  <si>
    <t>pat-13</t>
  </si>
  <si>
    <t>pat-14</t>
  </si>
  <si>
    <t>pat-15</t>
  </si>
  <si>
    <t>pat-16</t>
  </si>
  <si>
    <t>pat-17</t>
  </si>
  <si>
    <t>CCN1</t>
  </si>
  <si>
    <t>CCN2</t>
  </si>
  <si>
    <t>CCN3</t>
  </si>
  <si>
    <t>CCN4</t>
  </si>
  <si>
    <t>CCN5</t>
  </si>
  <si>
    <t>CCN6</t>
  </si>
  <si>
    <t>CCN7</t>
  </si>
  <si>
    <t>CCN8</t>
  </si>
  <si>
    <t>CCN9</t>
  </si>
  <si>
    <t>CCN10</t>
  </si>
  <si>
    <t>CCN11</t>
  </si>
  <si>
    <t>CCN12</t>
  </si>
  <si>
    <t>CCN13</t>
  </si>
  <si>
    <t>CCN14</t>
  </si>
  <si>
    <t>CCN15</t>
  </si>
  <si>
    <t>CCN16</t>
  </si>
  <si>
    <t>CCN17</t>
  </si>
  <si>
    <t>level1</t>
  </si>
  <si>
    <t>level2</t>
  </si>
  <si>
    <t>level3</t>
  </si>
  <si>
    <t>level4</t>
  </si>
  <si>
    <t>level5</t>
  </si>
  <si>
    <t>level6</t>
  </si>
  <si>
    <t>level7</t>
  </si>
  <si>
    <t>level8</t>
  </si>
  <si>
    <t>level9</t>
  </si>
  <si>
    <t>level10</t>
  </si>
  <si>
    <t>level11</t>
  </si>
  <si>
    <t>level12</t>
  </si>
  <si>
    <t>level13</t>
  </si>
  <si>
    <t>level14</t>
  </si>
  <si>
    <t>level15</t>
  </si>
  <si>
    <t>level16</t>
  </si>
  <si>
    <t>level17</t>
  </si>
  <si>
    <t>spec1</t>
  </si>
  <si>
    <t>spec2</t>
  </si>
  <si>
    <t>spec3</t>
  </si>
  <si>
    <t>spec4</t>
  </si>
  <si>
    <t>spec5</t>
  </si>
  <si>
    <t>spec6</t>
  </si>
  <si>
    <t>spec7</t>
  </si>
  <si>
    <t>spec8</t>
  </si>
  <si>
    <t>spec9</t>
  </si>
  <si>
    <t>spec10</t>
  </si>
  <si>
    <t>spec11</t>
  </si>
  <si>
    <t>spec12</t>
  </si>
  <si>
    <t>spec13</t>
  </si>
  <si>
    <t>spec14</t>
  </si>
  <si>
    <t>spec15</t>
  </si>
  <si>
    <t>spec16</t>
  </si>
  <si>
    <t>spec17</t>
  </si>
  <si>
    <t>A-00020</t>
  </si>
  <si>
    <t>A-00021</t>
  </si>
  <si>
    <t>A-00022</t>
  </si>
  <si>
    <t>A-00023</t>
  </si>
  <si>
    <t>A-00024</t>
  </si>
  <si>
    <t>A-00025</t>
  </si>
  <si>
    <t>A-00026</t>
  </si>
  <si>
    <t>A-00027</t>
  </si>
  <si>
    <t>A-00028</t>
  </si>
  <si>
    <t>A-00029</t>
  </si>
  <si>
    <t>A-00030</t>
  </si>
  <si>
    <t>A-00031</t>
  </si>
  <si>
    <t>A-00032</t>
  </si>
  <si>
    <t>A-00033</t>
  </si>
  <si>
    <t>A-00034</t>
  </si>
  <si>
    <t>A-00035</t>
  </si>
  <si>
    <t>A-00036</t>
  </si>
  <si>
    <t>A-00037</t>
  </si>
  <si>
    <t>A-00038</t>
  </si>
  <si>
    <t>A-00039</t>
  </si>
  <si>
    <t>A-00040</t>
  </si>
  <si>
    <t>A-00041</t>
  </si>
  <si>
    <t>A-00042</t>
  </si>
  <si>
    <t>A-00043</t>
  </si>
  <si>
    <t>A-00044</t>
  </si>
  <si>
    <t>A-00045</t>
  </si>
  <si>
    <t>A-00046</t>
  </si>
  <si>
    <t>A-00047</t>
  </si>
  <si>
    <t>A-00048</t>
  </si>
  <si>
    <t>A-00049</t>
  </si>
  <si>
    <t>A-00050</t>
  </si>
  <si>
    <t>A-00051</t>
  </si>
  <si>
    <t>A-00052</t>
  </si>
  <si>
    <t>A-00053</t>
  </si>
  <si>
    <t>A-00054</t>
  </si>
  <si>
    <t>A-00055</t>
  </si>
  <si>
    <t>A-00056</t>
  </si>
  <si>
    <t>A-00057</t>
  </si>
  <si>
    <t>A-00058</t>
  </si>
  <si>
    <t>A-00059</t>
  </si>
  <si>
    <t>A-00060</t>
  </si>
  <si>
    <t>A-00061</t>
  </si>
  <si>
    <t>A-00062</t>
  </si>
  <si>
    <t>A-00063</t>
  </si>
  <si>
    <t>A-00064</t>
  </si>
  <si>
    <t>A-00065</t>
  </si>
  <si>
    <t>A-00066</t>
  </si>
  <si>
    <t>A-00067</t>
  </si>
  <si>
    <t>A-00068</t>
  </si>
  <si>
    <t>A-00069</t>
  </si>
  <si>
    <t>A-00070</t>
  </si>
  <si>
    <t>A-00071</t>
  </si>
  <si>
    <t>A-00072</t>
  </si>
  <si>
    <t>A-00073</t>
  </si>
  <si>
    <t>A-00074</t>
  </si>
  <si>
    <t>A-00075</t>
  </si>
  <si>
    <t>A-00076</t>
  </si>
  <si>
    <t>A-00077</t>
  </si>
  <si>
    <t>A-00078</t>
  </si>
  <si>
    <t>A-00079</t>
  </si>
  <si>
    <t>A-00080</t>
  </si>
  <si>
    <t>A-00081</t>
  </si>
  <si>
    <t>A-00082</t>
  </si>
  <si>
    <t>A-00083</t>
  </si>
  <si>
    <t>A-00084</t>
  </si>
  <si>
    <t>A-00085</t>
  </si>
  <si>
    <t>A-00086</t>
  </si>
  <si>
    <t>A-00087</t>
  </si>
  <si>
    <t>A-00088</t>
  </si>
  <si>
    <t>A-00089</t>
  </si>
  <si>
    <t>AJ1</t>
  </si>
  <si>
    <t>AJ2</t>
  </si>
  <si>
    <t>AJ3</t>
  </si>
  <si>
    <t>AJ4</t>
  </si>
  <si>
    <t>AJ5</t>
  </si>
  <si>
    <t>AJ6</t>
  </si>
  <si>
    <t>AJ7</t>
  </si>
  <si>
    <t>AJ8</t>
  </si>
  <si>
    <t>AJ9</t>
  </si>
  <si>
    <t>AJ10</t>
  </si>
  <si>
    <t>AJ11</t>
  </si>
  <si>
    <t>AJ12</t>
  </si>
  <si>
    <t>AJ13</t>
  </si>
  <si>
    <t>AJ14</t>
  </si>
  <si>
    <t>AJ15</t>
  </si>
  <si>
    <t>AJ16</t>
  </si>
  <si>
    <t>AJ17</t>
  </si>
  <si>
    <t>ANF1</t>
  </si>
  <si>
    <t>ANF2</t>
  </si>
  <si>
    <t>ANF3</t>
  </si>
  <si>
    <t>ANF4</t>
  </si>
  <si>
    <t>ANF5</t>
  </si>
  <si>
    <t>ANF6</t>
  </si>
  <si>
    <t>ANF7</t>
  </si>
  <si>
    <t>ANF8</t>
  </si>
  <si>
    <t>ANF9</t>
  </si>
  <si>
    <t>ANF10</t>
  </si>
  <si>
    <t>ANF11</t>
  </si>
  <si>
    <t>ANF12</t>
  </si>
  <si>
    <t>ANF13</t>
  </si>
  <si>
    <t>ANF14</t>
  </si>
  <si>
    <t>ANF15</t>
  </si>
  <si>
    <t>ANF16</t>
  </si>
  <si>
    <t>ANF17</t>
  </si>
  <si>
    <t>AP1</t>
  </si>
  <si>
    <t>AP2</t>
  </si>
  <si>
    <t>AP3</t>
  </si>
  <si>
    <t>AP4</t>
  </si>
  <si>
    <t>AP5</t>
  </si>
  <si>
    <t>AP6</t>
  </si>
  <si>
    <t>AP7</t>
  </si>
  <si>
    <t>AP8</t>
  </si>
  <si>
    <t>AP9</t>
  </si>
  <si>
    <t>AP10</t>
  </si>
  <si>
    <t>AP11</t>
  </si>
  <si>
    <t>AP12</t>
  </si>
  <si>
    <t>AP13</t>
  </si>
  <si>
    <t>AP14</t>
  </si>
  <si>
    <t>AP15</t>
  </si>
  <si>
    <t>AP16</t>
  </si>
  <si>
    <t>AP17</t>
  </si>
  <si>
    <t>QC1</t>
  </si>
  <si>
    <t>QC2</t>
  </si>
  <si>
    <t>QC3</t>
  </si>
  <si>
    <t>QC4</t>
  </si>
  <si>
    <t>QC5</t>
  </si>
  <si>
    <t>QC6</t>
  </si>
  <si>
    <t>QC7</t>
  </si>
  <si>
    <t>QC8</t>
  </si>
  <si>
    <t>QC9</t>
  </si>
  <si>
    <t>QC10</t>
  </si>
  <si>
    <t>QC11</t>
  </si>
  <si>
    <t>QC12</t>
  </si>
  <si>
    <t>QC13</t>
  </si>
  <si>
    <t>QC14</t>
  </si>
  <si>
    <t>QC15</t>
  </si>
  <si>
    <t>QC16</t>
  </si>
  <si>
    <t>QC17</t>
  </si>
  <si>
    <t>des-angl-1</t>
  </si>
  <si>
    <t>des-angl-2</t>
  </si>
  <si>
    <t>des-angl-3</t>
  </si>
  <si>
    <t>des-angl-4</t>
  </si>
  <si>
    <t>des-angl-5</t>
  </si>
  <si>
    <t>des-angl-6</t>
  </si>
  <si>
    <t>des-angl-7</t>
  </si>
  <si>
    <t>des-angl-8</t>
  </si>
  <si>
    <t>des-angl-9</t>
  </si>
  <si>
    <t>des-angl-10</t>
  </si>
  <si>
    <t>des-angl-11</t>
  </si>
  <si>
    <t>des-angl-12</t>
  </si>
  <si>
    <t>des-angl-13</t>
  </si>
  <si>
    <t>des-angl-14</t>
  </si>
  <si>
    <t>des-angl-15</t>
  </si>
  <si>
    <t>des-angl-16</t>
  </si>
  <si>
    <t>des-angl-17</t>
  </si>
  <si>
    <t>loc-1</t>
  </si>
  <si>
    <t>loc-2</t>
  </si>
  <si>
    <t>loc-3</t>
  </si>
  <si>
    <t>loc-4</t>
  </si>
  <si>
    <t>loc-5</t>
  </si>
  <si>
    <t>loc-6</t>
  </si>
  <si>
    <t>loc-7</t>
  </si>
  <si>
    <t>loc-8</t>
  </si>
  <si>
    <t>loc-9</t>
  </si>
  <si>
    <t>loc-10</t>
  </si>
  <si>
    <t>loc-11</t>
  </si>
  <si>
    <t>loc-12</t>
  </si>
  <si>
    <t>loc-13</t>
  </si>
  <si>
    <t>loc-14</t>
  </si>
  <si>
    <t>loc-15</t>
  </si>
  <si>
    <t>loc-16</t>
  </si>
  <si>
    <t>loc-17</t>
  </si>
  <si>
    <t>acc-1</t>
  </si>
  <si>
    <t>acc-2</t>
  </si>
  <si>
    <t>acc-3</t>
  </si>
  <si>
    <t>acc-4</t>
  </si>
  <si>
    <t>acc-5</t>
  </si>
  <si>
    <t>acc-6</t>
  </si>
  <si>
    <t>acc-7</t>
  </si>
  <si>
    <t>acc-8</t>
  </si>
  <si>
    <t>acc-9</t>
  </si>
  <si>
    <t>acc-10</t>
  </si>
  <si>
    <t>acc-11</t>
  </si>
  <si>
    <t>acc-12</t>
  </si>
  <si>
    <t>acc-13</t>
  </si>
  <si>
    <t>acc-14</t>
  </si>
  <si>
    <t>acc-15</t>
  </si>
  <si>
    <t>acc-16</t>
  </si>
  <si>
    <t>acc-17</t>
  </si>
  <si>
    <t>pur-1</t>
  </si>
  <si>
    <t>pur-2</t>
  </si>
  <si>
    <t>pur-3</t>
  </si>
  <si>
    <t>pur-4</t>
  </si>
  <si>
    <t>pur-5</t>
  </si>
  <si>
    <t>pur-6</t>
  </si>
  <si>
    <t>pur-7</t>
  </si>
  <si>
    <t>pur-8</t>
  </si>
  <si>
    <t>pur-9</t>
  </si>
  <si>
    <t>pur-10</t>
  </si>
  <si>
    <t>pur-11</t>
  </si>
  <si>
    <t>pur-12</t>
  </si>
  <si>
    <t>pur-13</t>
  </si>
  <si>
    <t>pur-14</t>
  </si>
  <si>
    <t>pur-15</t>
  </si>
  <si>
    <t>pur-16</t>
  </si>
  <si>
    <t>pur-17</t>
  </si>
  <si>
    <t>stock-1</t>
  </si>
  <si>
    <t>stock-2</t>
  </si>
  <si>
    <t>stock-3</t>
  </si>
  <si>
    <t>stock-4</t>
  </si>
  <si>
    <t>stock-5</t>
  </si>
  <si>
    <t>stock-6</t>
  </si>
  <si>
    <t>stock-7</t>
  </si>
  <si>
    <t>stock-8</t>
  </si>
  <si>
    <t>stock-9</t>
  </si>
  <si>
    <t>stock-10</t>
  </si>
  <si>
    <t>stock-11</t>
  </si>
  <si>
    <t>stock-12</t>
  </si>
  <si>
    <t>stock-13</t>
  </si>
  <si>
    <t>stock-14</t>
  </si>
  <si>
    <t>stock-15</t>
  </si>
  <si>
    <t>stock-16</t>
  </si>
  <si>
    <t>stock-17</t>
  </si>
  <si>
    <t>planif-1</t>
  </si>
  <si>
    <t>planif-2</t>
  </si>
  <si>
    <t>planif-3</t>
  </si>
  <si>
    <t>planif-4</t>
  </si>
  <si>
    <t>planif-5</t>
  </si>
  <si>
    <t>planif-6</t>
  </si>
  <si>
    <t>planif-7</t>
  </si>
  <si>
    <t>planif-8</t>
  </si>
  <si>
    <t>planif-9</t>
  </si>
  <si>
    <t>planif-10</t>
  </si>
  <si>
    <t>planif-11</t>
  </si>
  <si>
    <t>planif-12</t>
  </si>
  <si>
    <t>planif-13</t>
  </si>
  <si>
    <t>planif-14</t>
  </si>
  <si>
    <t>planif-15</t>
  </si>
  <si>
    <t>planif-16</t>
  </si>
  <si>
    <t>planif-17</t>
  </si>
  <si>
    <t>gen-1</t>
  </si>
  <si>
    <t>gen-2</t>
  </si>
  <si>
    <t>gen-3</t>
  </si>
  <si>
    <t>gen-4</t>
  </si>
  <si>
    <t>gen-5</t>
  </si>
  <si>
    <t>gen-6</t>
  </si>
  <si>
    <t>gen-7</t>
  </si>
  <si>
    <t>gen-8</t>
  </si>
  <si>
    <t>gen-9</t>
  </si>
  <si>
    <t>gen-10</t>
  </si>
  <si>
    <t>gen-11</t>
  </si>
  <si>
    <t>gen-12</t>
  </si>
  <si>
    <t>gen-13</t>
  </si>
  <si>
    <t>gen-14</t>
  </si>
  <si>
    <t>gen-15</t>
  </si>
  <si>
    <t>gen-16</t>
  </si>
  <si>
    <t>gen-17</t>
  </si>
  <si>
    <t>buyer-1</t>
  </si>
  <si>
    <t>buyer-2</t>
  </si>
  <si>
    <t>buyer-3</t>
  </si>
  <si>
    <t>buyer-4</t>
  </si>
  <si>
    <t>buyer-5</t>
  </si>
  <si>
    <t>buyer-6</t>
  </si>
  <si>
    <t>buyer-7</t>
  </si>
  <si>
    <t>buyer-8</t>
  </si>
  <si>
    <t>buyer-9</t>
  </si>
  <si>
    <t>buyer-10</t>
  </si>
  <si>
    <t>buyer-11</t>
  </si>
  <si>
    <t>buyer-12</t>
  </si>
  <si>
    <t>buyer-13</t>
  </si>
  <si>
    <t>buyer-14</t>
  </si>
  <si>
    <t>buyer-15</t>
  </si>
  <si>
    <t>buyer-16</t>
  </si>
  <si>
    <t>buyer-17</t>
  </si>
  <si>
    <t>prod-line-1</t>
  </si>
  <si>
    <t>prod-line-2</t>
  </si>
  <si>
    <t>prod-line-3</t>
  </si>
  <si>
    <t>prod-line-4</t>
  </si>
  <si>
    <t>prod-line-5</t>
  </si>
  <si>
    <t>prod-line-6</t>
  </si>
  <si>
    <t>prod-line-7</t>
  </si>
  <si>
    <t>prod-line-8</t>
  </si>
  <si>
    <t>prod-line-9</t>
  </si>
  <si>
    <t>prod-line-10</t>
  </si>
  <si>
    <t>prod-line-11</t>
  </si>
  <si>
    <t>prod-line-12</t>
  </si>
  <si>
    <t>prod-line-13</t>
  </si>
  <si>
    <t>prod-line-14</t>
  </si>
  <si>
    <t>prod-line-15</t>
  </si>
  <si>
    <t>prod-line-16</t>
  </si>
  <si>
    <t>prod-line-17</t>
  </si>
  <si>
    <t>process-1</t>
  </si>
  <si>
    <t>process-2</t>
  </si>
  <si>
    <t>process-3</t>
  </si>
  <si>
    <t>process-4</t>
  </si>
  <si>
    <t>process-5</t>
  </si>
  <si>
    <t>process-6</t>
  </si>
  <si>
    <t>process-7</t>
  </si>
  <si>
    <t>process-8</t>
  </si>
  <si>
    <t>process-9</t>
  </si>
  <si>
    <t>process-10</t>
  </si>
  <si>
    <t>process-11</t>
  </si>
  <si>
    <t>process-12</t>
  </si>
  <si>
    <t>process-13</t>
  </si>
  <si>
    <t>process-14</t>
  </si>
  <si>
    <t>process-15</t>
  </si>
  <si>
    <t>process-16</t>
  </si>
  <si>
    <t>process-17</t>
  </si>
  <si>
    <t>1 bars</t>
  </si>
  <si>
    <t>2 bars</t>
  </si>
  <si>
    <t>3 bars</t>
  </si>
  <si>
    <t>4 bars</t>
  </si>
  <si>
    <t>5 bars</t>
  </si>
  <si>
    <t>6 bars</t>
  </si>
  <si>
    <t>7 bars</t>
  </si>
  <si>
    <t>8 bars</t>
  </si>
  <si>
    <t>9 bars</t>
  </si>
  <si>
    <t>10 bars</t>
  </si>
  <si>
    <t>11 bars</t>
  </si>
  <si>
    <t>12 bars</t>
  </si>
  <si>
    <t>13 bars</t>
  </si>
  <si>
    <t>14 bars</t>
  </si>
  <si>
    <t>15 bars</t>
  </si>
  <si>
    <t>16 bars</t>
  </si>
  <si>
    <t>17 bars</t>
  </si>
  <si>
    <t>mas2</t>
  </si>
  <si>
    <t>mas3</t>
  </si>
  <si>
    <t>mas4</t>
  </si>
  <si>
    <t>mas5</t>
  </si>
  <si>
    <t>mas6</t>
  </si>
  <si>
    <t>mas7</t>
  </si>
  <si>
    <t>mas8</t>
  </si>
  <si>
    <t>mas9</t>
  </si>
  <si>
    <t>mas10</t>
  </si>
  <si>
    <t>mas11</t>
  </si>
  <si>
    <t>mas12</t>
  </si>
  <si>
    <t>mas13</t>
  </si>
  <si>
    <t>mas14</t>
  </si>
  <si>
    <t>mas15</t>
  </si>
  <si>
    <t>mas16</t>
  </si>
  <si>
    <t>mas17</t>
  </si>
  <si>
    <t>loc 2</t>
  </si>
  <si>
    <t>loc 3</t>
  </si>
  <si>
    <t>loc 4</t>
  </si>
  <si>
    <t>loc 5</t>
  </si>
  <si>
    <t>loc 6</t>
  </si>
  <si>
    <t>loc 7</t>
  </si>
  <si>
    <t>loc 8</t>
  </si>
  <si>
    <t>loc 9</t>
  </si>
  <si>
    <t>loc 10</t>
  </si>
  <si>
    <t>loc 11</t>
  </si>
  <si>
    <t>loc 12</t>
  </si>
  <si>
    <t>loc 13</t>
  </si>
  <si>
    <t>loc 14</t>
  </si>
  <si>
    <t>loc 15</t>
  </si>
  <si>
    <t>loc 16</t>
  </si>
  <si>
    <t>loc 17</t>
  </si>
  <si>
    <t>mas-20</t>
  </si>
  <si>
    <t>mas-10</t>
  </si>
  <si>
    <t>loc 20</t>
  </si>
  <si>
    <t>mas 30</t>
  </si>
  <si>
    <t>loc 30</t>
  </si>
  <si>
    <t>mas 40</t>
  </si>
  <si>
    <t>loc 40</t>
  </si>
  <si>
    <t>mas 50</t>
  </si>
  <si>
    <t>loc 50</t>
  </si>
  <si>
    <t>mas 60</t>
  </si>
  <si>
    <t>loc 60</t>
  </si>
  <si>
    <t>mas-21</t>
  </si>
  <si>
    <t>loc 21</t>
  </si>
  <si>
    <t>mas 31</t>
  </si>
  <si>
    <t>loc 31</t>
  </si>
  <si>
    <t>mas 41</t>
  </si>
  <si>
    <t>loc 41</t>
  </si>
  <si>
    <t>mas 51</t>
  </si>
  <si>
    <t>loc 51</t>
  </si>
  <si>
    <t>mas 61</t>
  </si>
  <si>
    <t>loc 61</t>
  </si>
  <si>
    <t>mas-22</t>
  </si>
  <si>
    <t>loc 22</t>
  </si>
  <si>
    <t>mas 32</t>
  </si>
  <si>
    <t>loc 32</t>
  </si>
  <si>
    <t>mas 42</t>
  </si>
  <si>
    <t>loc 42</t>
  </si>
  <si>
    <t>mas 52</t>
  </si>
  <si>
    <t>loc 52</t>
  </si>
  <si>
    <t>mas 62</t>
  </si>
  <si>
    <t>loc 62</t>
  </si>
  <si>
    <t>mas-23</t>
  </si>
  <si>
    <t>loc 23</t>
  </si>
  <si>
    <t>mas 33</t>
  </si>
  <si>
    <t>loc 33</t>
  </si>
  <si>
    <t>mas 43</t>
  </si>
  <si>
    <t>loc 43</t>
  </si>
  <si>
    <t>mas 53</t>
  </si>
  <si>
    <t>loc 53</t>
  </si>
  <si>
    <t>mas 63</t>
  </si>
  <si>
    <t>loc 63</t>
  </si>
  <si>
    <t>mas-24</t>
  </si>
  <si>
    <t>loc 24</t>
  </si>
  <si>
    <t>mas 34</t>
  </si>
  <si>
    <t>loc 34</t>
  </si>
  <si>
    <t>mas 44</t>
  </si>
  <si>
    <t>loc 44</t>
  </si>
  <si>
    <t>mas 54</t>
  </si>
  <si>
    <t>loc 54</t>
  </si>
  <si>
    <t>mas 64</t>
  </si>
  <si>
    <t>loc 64</t>
  </si>
  <si>
    <t>mas-25</t>
  </si>
  <si>
    <t>loc 25</t>
  </si>
  <si>
    <t>mas 35</t>
  </si>
  <si>
    <t>loc 35</t>
  </si>
  <si>
    <t>mas 45</t>
  </si>
  <si>
    <t>loc 45</t>
  </si>
  <si>
    <t>mas 55</t>
  </si>
  <si>
    <t>loc 55</t>
  </si>
  <si>
    <t>mas 65</t>
  </si>
  <si>
    <t>loc 65</t>
  </si>
  <si>
    <t>mas-26</t>
  </si>
  <si>
    <t>loc 26</t>
  </si>
  <si>
    <t>mas 36</t>
  </si>
  <si>
    <t>loc 36</t>
  </si>
  <si>
    <t>mas 46</t>
  </si>
  <si>
    <t>loc 46</t>
  </si>
  <si>
    <t>mas 56</t>
  </si>
  <si>
    <t>loc 56</t>
  </si>
  <si>
    <t>mas 66</t>
  </si>
  <si>
    <t>loc 66</t>
  </si>
  <si>
    <t>mas-27</t>
  </si>
  <si>
    <t>loc 27</t>
  </si>
  <si>
    <t>mas 37</t>
  </si>
  <si>
    <t>loc 37</t>
  </si>
  <si>
    <t>mas 47</t>
  </si>
  <si>
    <t>loc 47</t>
  </si>
  <si>
    <t>mas 57</t>
  </si>
  <si>
    <t>loc 57</t>
  </si>
  <si>
    <t>mas 67</t>
  </si>
  <si>
    <t>loc 67</t>
  </si>
  <si>
    <t>mas-28</t>
  </si>
  <si>
    <t>loc 28</t>
  </si>
  <si>
    <t>mas 38</t>
  </si>
  <si>
    <t>loc 38</t>
  </si>
  <si>
    <t>mas 48</t>
  </si>
  <si>
    <t>loc 48</t>
  </si>
  <si>
    <t>mas 58</t>
  </si>
  <si>
    <t>loc 58</t>
  </si>
  <si>
    <t>mas 68</t>
  </si>
  <si>
    <t>loc 68</t>
  </si>
  <si>
    <t>mas-29</t>
  </si>
  <si>
    <t>loc 29</t>
  </si>
  <si>
    <t>mas 39</t>
  </si>
  <si>
    <t>loc 39</t>
  </si>
  <si>
    <t>mas 49</t>
  </si>
  <si>
    <t>loc 49</t>
  </si>
  <si>
    <t>mas 59</t>
  </si>
  <si>
    <t>loc 59</t>
  </si>
  <si>
    <t>mas 69</t>
  </si>
  <si>
    <t>loc 69</t>
  </si>
  <si>
    <t>CREATION</t>
  </si>
  <si>
    <t>AFFAIRE</t>
  </si>
  <si>
    <t>ENGLISH
DESCRIPTION</t>
  </si>
  <si>
    <t>Local
organisation</t>
  </si>
  <si>
    <t>Stock
arnage</t>
  </si>
  <si>
    <t>General
account</t>
  </si>
  <si>
    <t>Default
buyer</t>
  </si>
  <si>
    <t>Product
line</t>
  </si>
  <si>
    <t>Lead times
Processing</t>
  </si>
  <si>
    <t>Code
material</t>
  </si>
  <si>
    <r>
      <t xml:space="preserve">T 1  </t>
    </r>
    <r>
      <rPr>
        <sz val="10"/>
        <rFont val="Calibri"/>
        <family val="2"/>
      </rPr>
      <t>€</t>
    </r>
  </si>
  <si>
    <r>
      <t xml:space="preserve">T 2 </t>
    </r>
    <r>
      <rPr>
        <sz val="10"/>
        <rFont val="Calibri"/>
        <family val="2"/>
      </rPr>
      <t>€</t>
    </r>
  </si>
  <si>
    <t>AR
Emploi 1</t>
  </si>
  <si>
    <t>AR
Emploi 2</t>
  </si>
  <si>
    <t>AR
Emploi 3</t>
  </si>
  <si>
    <t>AJ
Standard</t>
  </si>
  <si>
    <t>AN
Fournis</t>
  </si>
  <si>
    <t>AP
PQS</t>
  </si>
  <si>
    <t xml:space="preserve">Written
by </t>
  </si>
  <si>
    <t xml:space="preserve">Entered
by </t>
  </si>
  <si>
    <t>Pression
d'épreuve</t>
  </si>
  <si>
    <t>Nbre de
pièce</t>
  </si>
  <si>
    <t>Designation
Material</t>
  </si>
  <si>
    <t>LOCAL
ORGA 2</t>
  </si>
  <si>
    <t>LOCAL
ORGA 3</t>
  </si>
  <si>
    <t>LOCAL
ORGA 4</t>
  </si>
  <si>
    <t>LOCAL
ORGA 5</t>
  </si>
  <si>
    <t>LOCAL
ORGA 6</t>
  </si>
  <si>
    <t>Opération
Seq 20</t>
  </si>
  <si>
    <t>Component
20</t>
  </si>
  <si>
    <t>Quantity 
20</t>
  </si>
  <si>
    <t>Designator
 20</t>
  </si>
  <si>
    <t>Opération
 Seq 30</t>
  </si>
  <si>
    <t>Component
 30</t>
  </si>
  <si>
    <t>Quantity 
30</t>
  </si>
  <si>
    <t>Designator 
30</t>
  </si>
  <si>
    <t>Opération 
Seq 40</t>
  </si>
  <si>
    <t>Component
 40</t>
  </si>
  <si>
    <t>Quantity 
40</t>
  </si>
  <si>
    <t>Designator
 40</t>
  </si>
  <si>
    <t>Opération
 Seq 50</t>
  </si>
  <si>
    <t>Component
 50</t>
  </si>
  <si>
    <t>Designator 
50</t>
  </si>
  <si>
    <t>Opération
Seq 60</t>
  </si>
  <si>
    <t>Component 
60</t>
  </si>
  <si>
    <t>Quantity
 60</t>
  </si>
  <si>
    <t>Designator
 60</t>
  </si>
  <si>
    <t>Opération
 Seq 70</t>
  </si>
  <si>
    <t>Component
70</t>
  </si>
  <si>
    <t>Quantity 
70</t>
  </si>
  <si>
    <t>Designator
70</t>
  </si>
  <si>
    <t>Opération
Seq 80</t>
  </si>
  <si>
    <t>Component
80</t>
  </si>
  <si>
    <t>Quantity 
80</t>
  </si>
  <si>
    <t>Designator
 80</t>
  </si>
  <si>
    <t>Opération 
Seq 90</t>
  </si>
  <si>
    <t>Component 
90</t>
  </si>
  <si>
    <t>Quantity 
90</t>
  </si>
  <si>
    <t>Designator
90</t>
  </si>
  <si>
    <t>Opération
Seq 100</t>
  </si>
  <si>
    <t>Component
100</t>
  </si>
  <si>
    <t>Quantity
100</t>
  </si>
  <si>
    <t>Designator
100</t>
  </si>
  <si>
    <t>Pump 
Type</t>
  </si>
  <si>
    <t>Spare
Level</t>
  </si>
  <si>
    <t>Specifi
-cation</t>
  </si>
  <si>
    <t>Internat
Std</t>
  </si>
  <si>
    <t>N°Ligne</t>
  </si>
  <si>
    <t>Drawing :</t>
  </si>
  <si>
    <t>Material :</t>
  </si>
  <si>
    <t>Pattern :</t>
  </si>
  <si>
    <t>CCN :</t>
  </si>
  <si>
    <t xml:space="preserve">Spare Level : </t>
  </si>
  <si>
    <t xml:space="preserve">Specification </t>
  </si>
  <si>
    <t>Internat. Std :</t>
  </si>
  <si>
    <t>SP55200731-01</t>
  </si>
  <si>
    <t xml:space="preserve">Physical attributes : </t>
  </si>
  <si>
    <t>Unit weight</t>
  </si>
  <si>
    <t>Opération
Seq</t>
  </si>
  <si>
    <t>LOCAL
ORGA</t>
  </si>
  <si>
    <t>Table_Cod</t>
  </si>
  <si>
    <t>DUPOND</t>
  </si>
  <si>
    <t>PAUL</t>
  </si>
  <si>
    <t>PIERRE</t>
  </si>
  <si>
    <t>JEAN</t>
  </si>
  <si>
    <t>SP55200731-02</t>
  </si>
  <si>
    <t>SP55200731-03</t>
  </si>
  <si>
    <t>SP55200731-04</t>
  </si>
  <si>
    <t>SP55200731-05</t>
  </si>
  <si>
    <t>SP55200731-06</t>
  </si>
  <si>
    <t>SP55200731-07</t>
  </si>
  <si>
    <t>SP55200731-08</t>
  </si>
  <si>
    <t>SP55200731-09</t>
  </si>
  <si>
    <t>SP55200731-10</t>
  </si>
  <si>
    <t>SP55200731-11</t>
  </si>
  <si>
    <t>SP55200731-12</t>
  </si>
  <si>
    <t>SP55200731-13</t>
  </si>
  <si>
    <t>SP55200731-14</t>
  </si>
  <si>
    <t>SP55200731-15</t>
  </si>
  <si>
    <t>SP55200731-16</t>
  </si>
  <si>
    <t>SP55200731-17</t>
  </si>
  <si>
    <t>PK2203</t>
  </si>
  <si>
    <t>PK2204</t>
  </si>
  <si>
    <t>PK2205</t>
  </si>
  <si>
    <t>PK2206</t>
  </si>
  <si>
    <t>PK2207</t>
  </si>
  <si>
    <t>PK2208</t>
  </si>
  <si>
    <t>PK2209</t>
  </si>
  <si>
    <t>PK2210</t>
  </si>
  <si>
    <t>PK2211</t>
  </si>
  <si>
    <t>PK2212</t>
  </si>
  <si>
    <t>PK2213</t>
  </si>
  <si>
    <t>PK2214</t>
  </si>
  <si>
    <t>PK2215</t>
  </si>
  <si>
    <t>PK2216</t>
  </si>
  <si>
    <t>PK2217</t>
  </si>
  <si>
    <t>PK2218</t>
  </si>
  <si>
    <t>acier</t>
  </si>
  <si>
    <t>inox</t>
  </si>
  <si>
    <t>cuivre</t>
  </si>
  <si>
    <t>verre</t>
  </si>
  <si>
    <t>plastique</t>
  </si>
  <si>
    <t>laiton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</si>
</sst>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&quot; &quot;#,##0.00&quot; F &quot;;&quot;-&quot;#,##0.00&quot; F &quot;;&quot; -&quot;00&quot; F &quot;;&quot; &quot;@&quot; &quot;"/>
    <numFmt numFmtId="165" formatCode="&quot; &quot;#,##0.00&quot;   &quot;;&quot;-&quot;#,##0.00&quot;   &quot;;&quot; -&quot;00&quot;   &quot;;&quot; &quot;@&quot; &quot;"/>
  </numFmts>
  <fonts count="19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sz val="8"/>
      <name val="Calibri"/>
      <family val="2"/>
      <scheme val="minor"/>
    </font>
    <font>
      <sz val="10"/>
      <color rgb="FF000000"/>
      <name val="Arial"/>
      <family val="2"/>
    </font>
    <font>
      <sz val="10"/>
      <color rgb="FF000000"/>
      <name val="MS Sans Serif"/>
      <family val="2"/>
    </font>
    <font>
      <sz val="10"/>
      <name val="Verdana"/>
      <family val="2"/>
    </font>
    <font>
      <sz val="10"/>
      <color rgb="FF000000"/>
      <name val="Verdana"/>
      <family val="2"/>
    </font>
    <font>
      <sz val="10"/>
      <name val="Calibri"/>
      <family val="2"/>
      <scheme val="minor"/>
    </font>
    <font>
      <b/>
      <sz val="10"/>
      <color rgb="FF000000"/>
      <name val="Verdana"/>
      <family val="2"/>
    </font>
    <font>
      <sz val="10"/>
      <name val="Calibri"/>
      <family val="2"/>
    </font>
    <font>
      <sz val="10"/>
      <color theme="1"/>
      <name val="Verdana"/>
      <family val="2"/>
    </font>
    <font>
      <sz val="24"/>
      <color rgb="FF000000"/>
      <name val="Verdana"/>
      <family val="2"/>
    </font>
    <font>
      <sz val="11"/>
      <color theme="1"/>
      <name val="Verdana"/>
      <family val="2"/>
    </font>
    <font>
      <b/>
      <sz val="12"/>
      <color rgb="FF808000"/>
      <name val="Verdana"/>
      <family val="2"/>
    </font>
    <font>
      <sz val="8"/>
      <color rgb="FF000000"/>
      <name val="Verdana"/>
      <family val="2"/>
    </font>
    <font>
      <sz val="9"/>
      <color rgb="FF000000"/>
      <name val="Verdana"/>
      <family val="2"/>
    </font>
    <font>
      <b/>
      <i/>
      <u/>
      <sz val="10"/>
      <color theme="1"/>
      <name val="Verdana"/>
      <family val="2"/>
    </font>
    <font>
      <b/>
      <sz val="12"/>
      <color rgb="FF000000"/>
      <name val="Verdana"/>
      <family val="2"/>
    </font>
    <font>
      <b/>
      <sz val="10"/>
      <name val="Verdana"/>
      <family val="2"/>
    </font>
  </fonts>
  <fills count="13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rgb="FFFFCCFF"/>
        <bgColor indexed="64"/>
      </patternFill>
    </fill>
    <fill>
      <patternFill patternType="solid">
        <fgColor rgb="FFFF505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rgb="FFFFFF00"/>
        <bgColor indexed="64"/>
      </patternFill>
    </fill>
  </fills>
  <borders count="4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auto="1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</borders>
  <cellStyleXfs count="7">
    <xf numFmtId="0" fontId="0" fillId="0" borderId="0"/>
    <xf numFmtId="0" fontId="1" fillId="0" borderId="0"/>
    <xf numFmtId="0" fontId="3" fillId="0" borderId="0"/>
    <xf numFmtId="0" fontId="3" fillId="0" borderId="0" applyNumberFormat="0" applyFont="0" applyBorder="0" applyProtection="0"/>
    <xf numFmtId="0" fontId="4" fillId="0" borderId="0" applyNumberFormat="0" applyBorder="0" applyProtection="0"/>
    <xf numFmtId="164" fontId="3" fillId="0" borderId="0" applyFont="0" applyFill="0" applyBorder="0" applyAlignment="0" applyProtection="0"/>
    <xf numFmtId="165" fontId="3" fillId="0" borderId="0" applyFont="0" applyFill="0" applyBorder="0" applyAlignment="0" applyProtection="0"/>
  </cellStyleXfs>
  <cellXfs count="145">
    <xf numFmtId="0" fontId="0" fillId="0" borderId="0" xfId="0"/>
    <xf numFmtId="0" fontId="6" fillId="0" borderId="0" xfId="2" applyFont="1" applyAlignment="1">
      <alignment vertical="center"/>
    </xf>
    <xf numFmtId="0" fontId="6" fillId="0" borderId="0" xfId="2" applyFont="1"/>
    <xf numFmtId="0" fontId="6" fillId="0" borderId="0" xfId="2" applyFont="1" applyFill="1" applyAlignment="1">
      <alignment horizontal="center" vertical="center"/>
    </xf>
    <xf numFmtId="0" fontId="5" fillId="2" borderId="1" xfId="2" applyFont="1" applyFill="1" applyBorder="1" applyAlignment="1">
      <alignment horizontal="center" vertical="center"/>
    </xf>
    <xf numFmtId="0" fontId="5" fillId="2" borderId="1" xfId="2" applyFont="1" applyFill="1" applyBorder="1" applyAlignment="1">
      <alignment horizontal="center" vertical="center" wrapText="1"/>
    </xf>
    <xf numFmtId="0" fontId="5" fillId="5" borderId="1" xfId="2" applyFont="1" applyFill="1" applyBorder="1" applyAlignment="1">
      <alignment horizontal="center" vertical="center"/>
    </xf>
    <xf numFmtId="0" fontId="5" fillId="5" borderId="1" xfId="2" applyFont="1" applyFill="1" applyBorder="1" applyAlignment="1">
      <alignment horizontal="center" vertical="center" wrapText="1"/>
    </xf>
    <xf numFmtId="0" fontId="5" fillId="6" borderId="1" xfId="2" applyFont="1" applyFill="1" applyBorder="1" applyAlignment="1">
      <alignment horizontal="center" vertical="center"/>
    </xf>
    <xf numFmtId="0" fontId="5" fillId="6" borderId="1" xfId="2" applyFont="1" applyFill="1" applyBorder="1" applyAlignment="1">
      <alignment horizontal="center" vertical="center" wrapText="1"/>
    </xf>
    <xf numFmtId="0" fontId="5" fillId="4" borderId="1" xfId="2" applyFont="1" applyFill="1" applyBorder="1" applyAlignment="1">
      <alignment horizontal="center" vertical="center"/>
    </xf>
    <xf numFmtId="0" fontId="5" fillId="0" borderId="0" xfId="2" applyFont="1" applyFill="1" applyAlignment="1">
      <alignment horizontal="center" vertical="center"/>
    </xf>
    <xf numFmtId="0" fontId="5" fillId="0" borderId="0" xfId="2" applyFont="1" applyFill="1" applyAlignment="1">
      <alignment vertical="center"/>
    </xf>
    <xf numFmtId="0" fontId="5" fillId="0" borderId="0" xfId="2" applyFont="1" applyFill="1"/>
    <xf numFmtId="0" fontId="5" fillId="4" borderId="1" xfId="2" applyFont="1" applyFill="1" applyBorder="1" applyAlignment="1">
      <alignment horizontal="center" vertical="center" wrapText="1"/>
    </xf>
    <xf numFmtId="14" fontId="5" fillId="4" borderId="1" xfId="2" applyNumberFormat="1" applyFont="1" applyFill="1" applyBorder="1" applyAlignment="1">
      <alignment horizontal="center" vertical="center"/>
    </xf>
    <xf numFmtId="0" fontId="5" fillId="7" borderId="1" xfId="2" applyFont="1" applyFill="1" applyBorder="1" applyAlignment="1">
      <alignment horizontal="center" vertical="center"/>
    </xf>
    <xf numFmtId="0" fontId="7" fillId="7" borderId="1" xfId="0" applyFont="1" applyFill="1" applyBorder="1" applyAlignment="1">
      <alignment horizontal="center" vertical="center" wrapText="1"/>
    </xf>
    <xf numFmtId="0" fontId="7" fillId="6" borderId="1" xfId="0" quotePrefix="1" applyFont="1" applyFill="1" applyBorder="1" applyAlignment="1">
      <alignment horizontal="center" vertical="center" wrapText="1"/>
    </xf>
    <xf numFmtId="0" fontId="7" fillId="6" borderId="1" xfId="0" applyFont="1" applyFill="1" applyBorder="1" applyAlignment="1">
      <alignment horizontal="center" vertical="center" wrapText="1"/>
    </xf>
    <xf numFmtId="0" fontId="6" fillId="0" borderId="0" xfId="2" applyFont="1" applyAlignment="1">
      <alignment horizontal="center" vertical="center"/>
    </xf>
    <xf numFmtId="0" fontId="5" fillId="5" borderId="0" xfId="2" applyFont="1" applyFill="1" applyAlignment="1">
      <alignment horizontal="center" vertical="center" wrapText="1"/>
    </xf>
    <xf numFmtId="0" fontId="7" fillId="7" borderId="1" xfId="0" applyFont="1" applyFill="1" applyBorder="1" applyAlignment="1">
      <alignment horizontal="left" vertical="center" wrapText="1"/>
    </xf>
    <xf numFmtId="0" fontId="7" fillId="6" borderId="1" xfId="0" applyFont="1" applyFill="1" applyBorder="1" applyAlignment="1">
      <alignment horizontal="left" vertical="center" wrapText="1"/>
    </xf>
    <xf numFmtId="0" fontId="7" fillId="5" borderId="1" xfId="0" applyFont="1" applyFill="1" applyBorder="1" applyAlignment="1">
      <alignment horizontal="left" vertical="center" wrapText="1"/>
    </xf>
    <xf numFmtId="0" fontId="5" fillId="5" borderId="1" xfId="0" applyFont="1" applyFill="1" applyBorder="1" applyAlignment="1">
      <alignment horizontal="left" vertical="center" wrapText="1"/>
    </xf>
    <xf numFmtId="0" fontId="7" fillId="7" borderId="1" xfId="0" applyFont="1" applyFill="1" applyBorder="1" applyAlignment="1">
      <alignment horizontal="left" vertical="top" wrapText="1"/>
    </xf>
    <xf numFmtId="0" fontId="7" fillId="7" borderId="1" xfId="0" applyFont="1" applyFill="1" applyBorder="1" applyAlignment="1">
      <alignment vertical="center" wrapText="1"/>
    </xf>
    <xf numFmtId="0" fontId="5" fillId="0" borderId="0" xfId="2" applyFont="1" applyFill="1" applyAlignment="1">
      <alignment horizontal="center"/>
    </xf>
    <xf numFmtId="0" fontId="6" fillId="0" borderId="0" xfId="2" applyFont="1" applyAlignment="1">
      <alignment horizontal="center"/>
    </xf>
    <xf numFmtId="0" fontId="5" fillId="0" borderId="0" xfId="2" applyFont="1" applyFill="1" applyAlignment="1"/>
    <xf numFmtId="0" fontId="5" fillId="8" borderId="1" xfId="2" applyFont="1" applyFill="1" applyBorder="1" applyAlignment="1">
      <alignment horizontal="center" vertical="center" wrapText="1"/>
    </xf>
    <xf numFmtId="0" fontId="5" fillId="8" borderId="1" xfId="2" applyFont="1" applyFill="1" applyBorder="1" applyAlignment="1">
      <alignment horizontal="center" vertical="center"/>
    </xf>
    <xf numFmtId="0" fontId="7" fillId="8" borderId="1" xfId="0" applyFont="1" applyFill="1" applyBorder="1" applyAlignment="1">
      <alignment horizontal="center" vertical="center" wrapText="1"/>
    </xf>
    <xf numFmtId="0" fontId="5" fillId="8" borderId="1" xfId="0" applyFont="1" applyFill="1" applyBorder="1" applyAlignment="1">
      <alignment horizontal="left" vertical="center" wrapText="1"/>
    </xf>
    <xf numFmtId="0" fontId="5" fillId="8" borderId="1" xfId="2" applyFont="1" applyFill="1" applyBorder="1"/>
    <xf numFmtId="0" fontId="7" fillId="8" borderId="1" xfId="0" applyFont="1" applyFill="1" applyBorder="1" applyAlignment="1">
      <alignment horizontal="center" wrapText="1"/>
    </xf>
    <xf numFmtId="0" fontId="5" fillId="9" borderId="1" xfId="2" applyFont="1" applyFill="1" applyBorder="1" applyAlignment="1">
      <alignment horizontal="center" vertical="center" wrapText="1"/>
    </xf>
    <xf numFmtId="0" fontId="5" fillId="9" borderId="1" xfId="2" applyFont="1" applyFill="1" applyBorder="1" applyAlignment="1">
      <alignment horizontal="center" vertical="center"/>
    </xf>
    <xf numFmtId="0" fontId="5" fillId="10" borderId="1" xfId="2" applyFont="1" applyFill="1" applyBorder="1" applyAlignment="1">
      <alignment horizontal="center" vertical="center" wrapText="1"/>
    </xf>
    <xf numFmtId="0" fontId="5" fillId="10" borderId="1" xfId="2" applyFont="1" applyFill="1" applyBorder="1" applyAlignment="1">
      <alignment vertical="center"/>
    </xf>
    <xf numFmtId="0" fontId="5" fillId="11" borderId="1" xfId="2" applyFont="1" applyFill="1" applyBorder="1" applyAlignment="1">
      <alignment horizontal="center" vertical="center" wrapText="1"/>
    </xf>
    <xf numFmtId="0" fontId="1" fillId="11" borderId="1" xfId="2" applyFont="1" applyFill="1" applyBorder="1" applyAlignment="1">
      <alignment horizontal="center" vertical="center" wrapText="1"/>
    </xf>
    <xf numFmtId="0" fontId="1" fillId="11" borderId="1" xfId="2" applyFont="1" applyFill="1" applyBorder="1" applyAlignment="1">
      <alignment horizontal="center" vertical="center"/>
    </xf>
    <xf numFmtId="0" fontId="5" fillId="11" borderId="1" xfId="2" applyFont="1" applyFill="1" applyBorder="1" applyAlignment="1">
      <alignment vertical="center"/>
    </xf>
    <xf numFmtId="0" fontId="1" fillId="11" borderId="1" xfId="2" applyFont="1" applyFill="1" applyBorder="1" applyAlignment="1"/>
    <xf numFmtId="0" fontId="5" fillId="10" borderId="1" xfId="2" applyFont="1" applyFill="1" applyBorder="1" applyAlignment="1">
      <alignment horizontal="center" vertical="center"/>
    </xf>
    <xf numFmtId="49" fontId="7" fillId="2" borderId="1" xfId="0" applyNumberFormat="1" applyFont="1" applyFill="1" applyBorder="1" applyAlignment="1">
      <alignment horizontal="center" vertical="center" wrapText="1"/>
    </xf>
    <xf numFmtId="0" fontId="5" fillId="2" borderId="1" xfId="2" applyFont="1" applyFill="1" applyBorder="1" applyAlignment="1">
      <alignment vertical="center"/>
    </xf>
    <xf numFmtId="14" fontId="5" fillId="2" borderId="1" xfId="2" applyNumberFormat="1" applyFont="1" applyFill="1" applyBorder="1" applyAlignment="1">
      <alignment vertical="center"/>
    </xf>
    <xf numFmtId="0" fontId="7" fillId="7" borderId="1" xfId="0" quotePrefix="1" applyFont="1" applyFill="1" applyBorder="1" applyAlignment="1">
      <alignment horizontal="left" vertical="center"/>
    </xf>
    <xf numFmtId="0" fontId="7" fillId="7" borderId="1" xfId="0" quotePrefix="1" applyFont="1" applyFill="1" applyBorder="1" applyAlignment="1">
      <alignment horizontal="left" vertical="top" wrapText="1"/>
    </xf>
    <xf numFmtId="0" fontId="7" fillId="7" borderId="1" xfId="0" quotePrefix="1" applyFont="1" applyFill="1" applyBorder="1" applyAlignment="1">
      <alignment horizontal="left" vertical="center" wrapText="1"/>
    </xf>
    <xf numFmtId="0" fontId="8" fillId="0" borderId="1" xfId="2" applyFont="1" applyBorder="1" applyAlignment="1">
      <alignment horizontal="center" vertical="center"/>
    </xf>
    <xf numFmtId="0" fontId="6" fillId="0" borderId="1" xfId="2" applyFont="1" applyBorder="1" applyAlignment="1">
      <alignment horizontal="centerContinuous" vertical="center"/>
    </xf>
    <xf numFmtId="0" fontId="5" fillId="0" borderId="1" xfId="2" applyFont="1" applyFill="1" applyBorder="1" applyAlignment="1">
      <alignment horizontal="centerContinuous" vertical="center"/>
    </xf>
    <xf numFmtId="0" fontId="6" fillId="0" borderId="0" xfId="2" applyFont="1" applyAlignment="1">
      <alignment horizontal="centerContinuous" vertical="center"/>
    </xf>
    <xf numFmtId="0" fontId="6" fillId="0" borderId="0" xfId="2" applyFont="1" applyFill="1" applyAlignment="1">
      <alignment vertical="center"/>
    </xf>
    <xf numFmtId="0" fontId="6" fillId="0" borderId="3" xfId="2" applyFont="1" applyFill="1" applyBorder="1" applyAlignment="1">
      <alignment vertical="center"/>
    </xf>
    <xf numFmtId="0" fontId="6" fillId="0" borderId="4" xfId="2" applyFont="1" applyFill="1" applyBorder="1" applyAlignment="1">
      <alignment vertical="center"/>
    </xf>
    <xf numFmtId="0" fontId="6" fillId="0" borderId="5" xfId="2" applyFont="1" applyFill="1" applyBorder="1" applyAlignment="1">
      <alignment vertical="center"/>
    </xf>
    <xf numFmtId="0" fontId="6" fillId="0" borderId="6" xfId="2" applyFont="1" applyFill="1" applyBorder="1" applyAlignment="1">
      <alignment vertical="center"/>
    </xf>
    <xf numFmtId="0" fontId="6" fillId="0" borderId="0" xfId="2" applyFont="1" applyFill="1" applyBorder="1" applyAlignment="1">
      <alignment vertical="center"/>
    </xf>
    <xf numFmtId="0" fontId="6" fillId="0" borderId="7" xfId="2" applyFont="1" applyFill="1" applyBorder="1" applyAlignment="1">
      <alignment vertical="center"/>
    </xf>
    <xf numFmtId="0" fontId="12" fillId="0" borderId="0" xfId="0" applyFont="1" applyBorder="1" applyAlignment="1">
      <alignment vertical="center"/>
    </xf>
    <xf numFmtId="0" fontId="13" fillId="0" borderId="0" xfId="0" applyFont="1" applyBorder="1" applyAlignment="1">
      <alignment vertical="center"/>
    </xf>
    <xf numFmtId="0" fontId="6" fillId="0" borderId="10" xfId="2" applyFont="1" applyFill="1" applyBorder="1" applyAlignment="1">
      <alignment vertical="center"/>
    </xf>
    <xf numFmtId="0" fontId="6" fillId="0" borderId="11" xfId="2" applyFont="1" applyFill="1" applyBorder="1" applyAlignment="1">
      <alignment vertical="center"/>
    </xf>
    <xf numFmtId="0" fontId="6" fillId="0" borderId="12" xfId="2" applyFont="1" applyFill="1" applyBorder="1" applyAlignment="1">
      <alignment vertical="center"/>
    </xf>
    <xf numFmtId="0" fontId="14" fillId="0" borderId="0" xfId="2" applyFont="1" applyFill="1" applyBorder="1" applyAlignment="1">
      <alignment vertical="center"/>
    </xf>
    <xf numFmtId="0" fontId="15" fillId="0" borderId="0" xfId="2" applyFont="1" applyFill="1" applyBorder="1" applyAlignment="1">
      <alignment vertical="center"/>
    </xf>
    <xf numFmtId="0" fontId="12" fillId="0" borderId="6" xfId="0" applyFont="1" applyFill="1" applyBorder="1" applyAlignment="1">
      <alignment vertical="center"/>
    </xf>
    <xf numFmtId="0" fontId="10" fillId="0" borderId="0" xfId="0" applyFont="1" applyFill="1" applyBorder="1" applyAlignment="1">
      <alignment vertical="center"/>
    </xf>
    <xf numFmtId="0" fontId="16" fillId="0" borderId="10" xfId="0" applyFont="1" applyFill="1" applyBorder="1" applyAlignment="1">
      <alignment vertical="center"/>
    </xf>
    <xf numFmtId="0" fontId="12" fillId="0" borderId="11" xfId="0" applyFont="1" applyFill="1" applyBorder="1" applyAlignment="1">
      <alignment vertical="center"/>
    </xf>
    <xf numFmtId="0" fontId="18" fillId="8" borderId="1" xfId="2" applyFont="1" applyFill="1" applyBorder="1" applyAlignment="1">
      <alignment horizontal="center" vertical="center"/>
    </xf>
    <xf numFmtId="0" fontId="18" fillId="0" borderId="0" xfId="2" applyFont="1" applyFill="1"/>
    <xf numFmtId="0" fontId="18" fillId="8" borderId="1" xfId="2" applyFont="1" applyFill="1" applyBorder="1" applyAlignment="1">
      <alignment horizontal="center" vertical="center" wrapText="1"/>
    </xf>
    <xf numFmtId="0" fontId="18" fillId="2" borderId="1" xfId="2" applyFont="1" applyFill="1" applyBorder="1" applyAlignment="1">
      <alignment horizontal="center" vertical="center" wrapText="1"/>
    </xf>
    <xf numFmtId="0" fontId="18" fillId="2" borderId="1" xfId="2" applyFont="1" applyFill="1" applyBorder="1" applyAlignment="1">
      <alignment horizontal="center" vertical="center"/>
    </xf>
    <xf numFmtId="0" fontId="18" fillId="7" borderId="1" xfId="2" applyFont="1" applyFill="1" applyBorder="1" applyAlignment="1">
      <alignment horizontal="center" vertical="center"/>
    </xf>
    <xf numFmtId="0" fontId="18" fillId="4" borderId="1" xfId="2" applyFont="1" applyFill="1" applyBorder="1" applyAlignment="1">
      <alignment horizontal="center" vertical="center"/>
    </xf>
    <xf numFmtId="0" fontId="18" fillId="7" borderId="1" xfId="2" applyFont="1" applyFill="1" applyBorder="1" applyAlignment="1">
      <alignment horizontal="center" vertical="center" wrapText="1"/>
    </xf>
    <xf numFmtId="0" fontId="18" fillId="6" borderId="1" xfId="2" applyFont="1" applyFill="1" applyBorder="1" applyAlignment="1">
      <alignment horizontal="center" vertical="center"/>
    </xf>
    <xf numFmtId="0" fontId="6" fillId="0" borderId="0" xfId="2" applyNumberFormat="1" applyFont="1" applyFill="1" applyBorder="1" applyAlignment="1">
      <alignment vertical="center"/>
    </xf>
    <xf numFmtId="0" fontId="6" fillId="0" borderId="11" xfId="2" applyNumberFormat="1" applyFont="1" applyFill="1" applyBorder="1" applyAlignment="1">
      <alignment vertical="center"/>
    </xf>
    <xf numFmtId="0" fontId="6" fillId="3" borderId="41" xfId="2" applyFont="1" applyFill="1" applyBorder="1" applyAlignment="1">
      <alignment horizontal="center" vertical="center"/>
    </xf>
    <xf numFmtId="0" fontId="6" fillId="3" borderId="21" xfId="2" applyFont="1" applyFill="1" applyBorder="1" applyAlignment="1">
      <alignment horizontal="center" vertical="center"/>
    </xf>
    <xf numFmtId="0" fontId="11" fillId="0" borderId="3" xfId="2" applyFont="1" applyFill="1" applyBorder="1" applyAlignment="1">
      <alignment horizontal="center" vertical="center" wrapText="1"/>
    </xf>
    <xf numFmtId="0" fontId="11" fillId="0" borderId="4" xfId="2" applyFont="1" applyFill="1" applyBorder="1" applyAlignment="1">
      <alignment horizontal="center" vertical="center"/>
    </xf>
    <xf numFmtId="0" fontId="11" fillId="0" borderId="5" xfId="2" applyFont="1" applyFill="1" applyBorder="1" applyAlignment="1">
      <alignment horizontal="center" vertical="center"/>
    </xf>
    <xf numFmtId="0" fontId="11" fillId="0" borderId="6" xfId="2" applyFont="1" applyFill="1" applyBorder="1" applyAlignment="1">
      <alignment horizontal="center" vertical="center"/>
    </xf>
    <xf numFmtId="0" fontId="11" fillId="0" borderId="0" xfId="2" applyFont="1" applyFill="1" applyBorder="1" applyAlignment="1">
      <alignment horizontal="center" vertical="center"/>
    </xf>
    <xf numFmtId="0" fontId="11" fillId="0" borderId="7" xfId="2" applyFont="1" applyFill="1" applyBorder="1" applyAlignment="1">
      <alignment horizontal="center" vertical="center"/>
    </xf>
    <xf numFmtId="0" fontId="11" fillId="0" borderId="10" xfId="2" applyFont="1" applyFill="1" applyBorder="1" applyAlignment="1">
      <alignment horizontal="center" vertical="center"/>
    </xf>
    <xf numFmtId="0" fontId="11" fillId="0" borderId="11" xfId="2" applyFont="1" applyFill="1" applyBorder="1" applyAlignment="1">
      <alignment horizontal="center" vertical="center"/>
    </xf>
    <xf numFmtId="0" fontId="11" fillId="0" borderId="12" xfId="2" applyFont="1" applyFill="1" applyBorder="1" applyAlignment="1">
      <alignment horizontal="center" vertical="center"/>
    </xf>
    <xf numFmtId="0" fontId="6" fillId="12" borderId="8" xfId="2" applyFont="1" applyFill="1" applyBorder="1" applyAlignment="1">
      <alignment horizontal="center" vertical="center"/>
    </xf>
    <xf numFmtId="0" fontId="6" fillId="12" borderId="9" xfId="2" applyFont="1" applyFill="1" applyBorder="1" applyAlignment="1">
      <alignment horizontal="center" vertical="center"/>
    </xf>
    <xf numFmtId="0" fontId="6" fillId="12" borderId="2" xfId="2" applyFont="1" applyFill="1" applyBorder="1" applyAlignment="1">
      <alignment horizontal="center" vertical="center"/>
    </xf>
    <xf numFmtId="14" fontId="6" fillId="0" borderId="8" xfId="2" applyNumberFormat="1" applyFont="1" applyFill="1" applyBorder="1" applyAlignment="1">
      <alignment horizontal="center" vertical="center"/>
    </xf>
    <xf numFmtId="0" fontId="6" fillId="0" borderId="9" xfId="2" applyFont="1" applyFill="1" applyBorder="1" applyAlignment="1">
      <alignment horizontal="center" vertical="center"/>
    </xf>
    <xf numFmtId="0" fontId="6" fillId="0" borderId="2" xfId="2" applyFont="1" applyFill="1" applyBorder="1" applyAlignment="1">
      <alignment horizontal="center" vertical="center"/>
    </xf>
    <xf numFmtId="0" fontId="6" fillId="0" borderId="8" xfId="2" applyFont="1" applyFill="1" applyBorder="1" applyAlignment="1">
      <alignment horizontal="center" vertical="center"/>
    </xf>
    <xf numFmtId="0" fontId="8" fillId="0" borderId="22" xfId="2" applyFont="1" applyFill="1" applyBorder="1" applyAlignment="1">
      <alignment horizontal="center" vertical="center"/>
    </xf>
    <xf numFmtId="0" fontId="8" fillId="0" borderId="23" xfId="2" applyFont="1" applyFill="1" applyBorder="1" applyAlignment="1">
      <alignment horizontal="center" vertical="center"/>
    </xf>
    <xf numFmtId="0" fontId="6" fillId="0" borderId="1" xfId="2" applyFont="1" applyFill="1" applyBorder="1" applyAlignment="1">
      <alignment horizontal="center" vertical="center" wrapText="1"/>
    </xf>
    <xf numFmtId="0" fontId="6" fillId="0" borderId="33" xfId="2" applyFont="1" applyFill="1" applyBorder="1" applyAlignment="1">
      <alignment horizontal="center" vertical="center" wrapText="1"/>
    </xf>
    <xf numFmtId="0" fontId="6" fillId="0" borderId="22" xfId="2" applyFont="1" applyFill="1" applyBorder="1" applyAlignment="1">
      <alignment horizontal="left" vertical="center"/>
    </xf>
    <xf numFmtId="0" fontId="6" fillId="0" borderId="23" xfId="2" applyFont="1" applyFill="1" applyBorder="1" applyAlignment="1">
      <alignment horizontal="left" vertical="center"/>
    </xf>
    <xf numFmtId="0" fontId="8" fillId="0" borderId="24" xfId="2" applyFont="1" applyFill="1" applyBorder="1" applyAlignment="1">
      <alignment horizontal="center" vertical="center"/>
    </xf>
    <xf numFmtId="0" fontId="6" fillId="0" borderId="1" xfId="2" applyFont="1" applyFill="1" applyBorder="1" applyAlignment="1">
      <alignment horizontal="center" vertical="center"/>
    </xf>
    <xf numFmtId="0" fontId="6" fillId="0" borderId="1" xfId="2" applyNumberFormat="1" applyFont="1" applyFill="1" applyBorder="1" applyAlignment="1">
      <alignment horizontal="center" vertical="center"/>
    </xf>
    <xf numFmtId="0" fontId="17" fillId="0" borderId="25" xfId="2" applyFont="1" applyFill="1" applyBorder="1" applyAlignment="1">
      <alignment horizontal="center" vertical="center"/>
    </xf>
    <xf numFmtId="0" fontId="17" fillId="0" borderId="26" xfId="2" applyFont="1" applyFill="1" applyBorder="1" applyAlignment="1">
      <alignment horizontal="center" vertical="center"/>
    </xf>
    <xf numFmtId="0" fontId="17" fillId="0" borderId="27" xfId="2" applyFont="1" applyFill="1" applyBorder="1" applyAlignment="1">
      <alignment horizontal="center" vertical="center"/>
    </xf>
    <xf numFmtId="0" fontId="17" fillId="0" borderId="37" xfId="2" applyFont="1" applyFill="1" applyBorder="1" applyAlignment="1">
      <alignment horizontal="center" vertical="center"/>
    </xf>
    <xf numFmtId="0" fontId="17" fillId="0" borderId="28" xfId="2" applyFont="1" applyFill="1" applyBorder="1" applyAlignment="1">
      <alignment horizontal="center" vertical="center"/>
    </xf>
    <xf numFmtId="0" fontId="17" fillId="0" borderId="38" xfId="2" applyFont="1" applyFill="1" applyBorder="1" applyAlignment="1">
      <alignment horizontal="center" vertical="center"/>
    </xf>
    <xf numFmtId="0" fontId="12" fillId="0" borderId="32" xfId="0" applyFont="1" applyFill="1" applyBorder="1" applyAlignment="1">
      <alignment horizontal="center" vertical="center"/>
    </xf>
    <xf numFmtId="0" fontId="12" fillId="0" borderId="1" xfId="0" applyFont="1" applyFill="1" applyBorder="1" applyAlignment="1">
      <alignment horizontal="center" vertical="center"/>
    </xf>
    <xf numFmtId="0" fontId="6" fillId="0" borderId="32" xfId="2" applyFont="1" applyFill="1" applyBorder="1" applyAlignment="1">
      <alignment horizontal="center" vertical="center"/>
    </xf>
    <xf numFmtId="0" fontId="6" fillId="0" borderId="33" xfId="2" applyFont="1" applyFill="1" applyBorder="1" applyAlignment="1">
      <alignment horizontal="center" vertical="center"/>
    </xf>
    <xf numFmtId="0" fontId="6" fillId="0" borderId="34" xfId="2" applyFont="1" applyFill="1" applyBorder="1" applyAlignment="1">
      <alignment horizontal="center" vertical="center"/>
    </xf>
    <xf numFmtId="0" fontId="6" fillId="0" borderId="35" xfId="2" applyFont="1" applyFill="1" applyBorder="1" applyAlignment="1">
      <alignment horizontal="center" vertical="center"/>
    </xf>
    <xf numFmtId="0" fontId="6" fillId="0" borderId="36" xfId="2" applyFont="1" applyFill="1" applyBorder="1" applyAlignment="1">
      <alignment horizontal="center" vertical="center"/>
    </xf>
    <xf numFmtId="0" fontId="6" fillId="0" borderId="20" xfId="2" applyFont="1" applyFill="1" applyBorder="1" applyAlignment="1">
      <alignment horizontal="center" vertical="center"/>
    </xf>
    <xf numFmtId="0" fontId="6" fillId="0" borderId="21" xfId="2" applyFont="1" applyFill="1" applyBorder="1" applyAlignment="1">
      <alignment horizontal="center" vertical="center"/>
    </xf>
    <xf numFmtId="0" fontId="6" fillId="0" borderId="39" xfId="2" applyFont="1" applyFill="1" applyBorder="1" applyAlignment="1">
      <alignment horizontal="center" vertical="center"/>
    </xf>
    <xf numFmtId="0" fontId="6" fillId="0" borderId="40" xfId="2" applyFont="1" applyFill="1" applyBorder="1" applyAlignment="1">
      <alignment horizontal="center" vertical="center"/>
    </xf>
    <xf numFmtId="0" fontId="6" fillId="0" borderId="29" xfId="2" applyFont="1" applyFill="1" applyBorder="1" applyAlignment="1">
      <alignment horizontal="center" vertical="center"/>
    </xf>
    <xf numFmtId="0" fontId="6" fillId="0" borderId="30" xfId="2" applyFont="1" applyFill="1" applyBorder="1" applyAlignment="1">
      <alignment horizontal="center" vertical="center"/>
    </xf>
    <xf numFmtId="0" fontId="6" fillId="0" borderId="31" xfId="2" applyFont="1" applyFill="1" applyBorder="1" applyAlignment="1">
      <alignment horizontal="center" vertical="center"/>
    </xf>
    <xf numFmtId="0" fontId="12" fillId="0" borderId="34" xfId="0" applyFont="1" applyFill="1" applyBorder="1" applyAlignment="1">
      <alignment horizontal="center" vertical="center"/>
    </xf>
    <xf numFmtId="0" fontId="12" fillId="0" borderId="35" xfId="0" applyFont="1" applyFill="1" applyBorder="1" applyAlignment="1">
      <alignment horizontal="center" vertical="center"/>
    </xf>
    <xf numFmtId="0" fontId="6" fillId="0" borderId="42" xfId="2" applyFont="1" applyFill="1" applyBorder="1" applyAlignment="1">
      <alignment horizontal="center" vertical="center"/>
    </xf>
    <xf numFmtId="0" fontId="6" fillId="0" borderId="43" xfId="2" applyFont="1" applyFill="1" applyBorder="1" applyAlignment="1">
      <alignment horizontal="center" vertical="center"/>
    </xf>
    <xf numFmtId="0" fontId="6" fillId="0" borderId="13" xfId="2" applyFont="1" applyFill="1" applyBorder="1" applyAlignment="1">
      <alignment horizontal="center" vertical="center"/>
    </xf>
    <xf numFmtId="0" fontId="6" fillId="0" borderId="14" xfId="2" applyFont="1" applyFill="1" applyBorder="1" applyAlignment="1">
      <alignment horizontal="center" vertical="center"/>
    </xf>
    <xf numFmtId="0" fontId="6" fillId="0" borderId="15" xfId="2" applyFont="1" applyFill="1" applyBorder="1" applyAlignment="1">
      <alignment horizontal="center" vertical="center"/>
    </xf>
    <xf numFmtId="0" fontId="6" fillId="0" borderId="16" xfId="2" applyFont="1" applyFill="1" applyBorder="1" applyAlignment="1">
      <alignment horizontal="center" vertical="center"/>
    </xf>
    <xf numFmtId="0" fontId="6" fillId="0" borderId="0" xfId="2" applyFont="1" applyFill="1" applyBorder="1" applyAlignment="1">
      <alignment horizontal="center" vertical="center"/>
    </xf>
    <xf numFmtId="0" fontId="6" fillId="0" borderId="17" xfId="2" applyFont="1" applyFill="1" applyBorder="1" applyAlignment="1">
      <alignment horizontal="center" vertical="center"/>
    </xf>
    <xf numFmtId="0" fontId="6" fillId="0" borderId="18" xfId="2" applyFont="1" applyFill="1" applyBorder="1" applyAlignment="1">
      <alignment horizontal="center" vertical="center"/>
    </xf>
    <xf numFmtId="0" fontId="6" fillId="0" borderId="19" xfId="2" applyFont="1" applyFill="1" applyBorder="1" applyAlignment="1">
      <alignment horizontal="center" vertical="center"/>
    </xf>
  </cellXfs>
  <cellStyles count="7">
    <cellStyle name="Milliers 2" xfId="6" xr:uid="{A83BD033-84EC-43E5-A617-03EBDC76EBE4}"/>
    <cellStyle name="Monétaire 2" xfId="5" xr:uid="{00A70039-6D10-496D-9ACD-BAC59F8303D3}"/>
    <cellStyle name="Normal" xfId="0" builtinId="0"/>
    <cellStyle name="Normal 2" xfId="1" xr:uid="{00000000-0005-0000-0000-000001000000}"/>
    <cellStyle name="Normal 2 2" xfId="3" xr:uid="{82C71907-0691-4B15-AC73-3B9383B11167}"/>
    <cellStyle name="Normal 3" xfId="2" xr:uid="{AB4D7347-3314-4A5B-9A5E-4978A75EE2D6}"/>
    <cellStyle name="Standard_Tabelle1" xfId="4" xr:uid="{34E5A5C3-B5EF-46F9-BD95-B3F5C6454D4E}"/>
  </cellStyles>
  <dxfs count="0"/>
  <tableStyles count="0" defaultTableStyle="TableStyleMedium2" defaultPivotStyle="PivotStyleLight16"/>
  <colors>
    <mruColors>
      <color rgb="FFCC6600"/>
      <color rgb="FF73D9E7"/>
      <color rgb="FF996633"/>
      <color rgb="FFFF5050"/>
      <color rgb="FFB2B2B2"/>
      <color rgb="FFFFCCFF"/>
      <color rgb="FFFF99CC"/>
      <color rgb="FFBC98C6"/>
      <color rgb="FF993366"/>
      <color rgb="FF8080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externalLink" Target="externalLinks/externalLink1.xml"/><Relationship Id="rId7" Type="http://schemas.openxmlformats.org/officeDocument/2006/relationships/sheetMetadata" Target="metadata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Relationship Id="rId9" Type="http://schemas.microsoft.com/office/2006/relationships/vbaProject" Target="vbaProject.bin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w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161925</xdr:colOff>
          <xdr:row>2</xdr:row>
          <xdr:rowOff>200025</xdr:rowOff>
        </xdr:from>
        <xdr:to>
          <xdr:col>13</xdr:col>
          <xdr:colOff>47625</xdr:colOff>
          <xdr:row>5</xdr:row>
          <xdr:rowOff>133350</xdr:rowOff>
        </xdr:to>
        <xdr:sp macro="" textlink="">
          <xdr:nvSpPr>
            <xdr:cNvPr id="2051" name="Object 3" hidden="1">
              <a:extLst>
                <a:ext uri="{63B3BB69-23CF-44E3-9099-C40C66FF867C}">
                  <a14:compatExt spid="_x0000_s2051"/>
                </a:ext>
                <a:ext uri="{FF2B5EF4-FFF2-40B4-BE49-F238E27FC236}">
                  <a16:creationId xmlns:a16="http://schemas.microsoft.com/office/drawing/2014/main" id="{00000000-0008-0000-0300-000003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extLst>
              <a:ext uri="{909E8E84-426E-40DD-AFC4-6F175D3DCCD1}">
                <a14:hiddenFill>
                  <a:solidFill>
                    <a:srgbClr val="FFFFFF"/>
                  </a:solidFill>
                </a14:hiddenFill>
              </a:ext>
            </a:extLst>
          </xdr:spPr>
        </xdr:sp>
        <xdr:clientData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Codifications%20auto%20-%20avec%20excel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Item Seq"/>
      <sheetName val="MATERIAL_STANDARD"/>
      <sheetName val="Table_Cod"/>
      <sheetName val="ligne-3"/>
    </sheetNames>
    <definedNames>
      <definedName name="ajout_rename_onglet"/>
    </definedNames>
    <sheetDataSet>
      <sheetData sheetId="0" refreshError="1"/>
      <sheetData sheetId="1" refreshError="1"/>
      <sheetData sheetId="2" refreshError="1"/>
      <sheetData sheetId="3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5" Type="http://schemas.openxmlformats.org/officeDocument/2006/relationships/image" Target="../media/image1.wmf"/><Relationship Id="rId4" Type="http://schemas.openxmlformats.org/officeDocument/2006/relationships/oleObject" Target="../embeddings/oleObject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60AB3BE-4EF2-4F61-8485-D64CCA5F86FD}">
  <sheetPr codeName="Feuil1"/>
  <dimension ref="A1:DI42"/>
  <sheetViews>
    <sheetView tabSelected="1" zoomScaleNormal="100" workbookViewId="0">
      <pane xSplit="8" ySplit="1" topLeftCell="I2" activePane="bottomRight" state="frozen"/>
      <selection pane="topRight" activeCell="I1" sqref="I1"/>
      <selection pane="bottomLeft" activeCell="A2" sqref="A2"/>
      <selection pane="bottomRight" activeCell="F25" sqref="F25"/>
    </sheetView>
  </sheetViews>
  <sheetFormatPr baseColWidth="10" defaultColWidth="10.7109375" defaultRowHeight="12.75" outlineLevelCol="1" x14ac:dyDescent="0.2"/>
  <cols>
    <col min="1" max="1" width="8.140625" style="2" bestFit="1" customWidth="1"/>
    <col min="2" max="2" width="12.42578125" style="2" bestFit="1" customWidth="1"/>
    <col min="3" max="3" width="11.85546875" style="2" bestFit="1" customWidth="1"/>
    <col min="4" max="4" width="17.140625" style="2" bestFit="1" customWidth="1"/>
    <col min="5" max="5" width="10.7109375" style="2"/>
    <col min="6" max="6" width="24.28515625" style="2" bestFit="1" customWidth="1"/>
    <col min="7" max="7" width="18.7109375" style="2" bestFit="1" customWidth="1"/>
    <col min="8" max="8" width="10.7109375" style="2"/>
    <col min="9" max="10" width="10.7109375" style="13"/>
    <col min="11" max="11" width="13.7109375" style="13" bestFit="1" customWidth="1"/>
    <col min="12" max="12" width="12.42578125" style="13" hidden="1" customWidth="1" outlineLevel="1"/>
    <col min="13" max="13" width="11.5703125" style="13" hidden="1" customWidth="1" outlineLevel="1"/>
    <col min="14" max="14" width="11.140625" style="13" hidden="1" customWidth="1" outlineLevel="1"/>
    <col min="15" max="21" width="10.7109375" style="13" hidden="1" customWidth="1" outlineLevel="1"/>
    <col min="22" max="22" width="11.140625" style="13" hidden="1" customWidth="1" outlineLevel="1"/>
    <col min="23" max="23" width="10.7109375" style="13" collapsed="1"/>
    <col min="24" max="24" width="27.85546875" style="13" bestFit="1" customWidth="1"/>
    <col min="25" max="25" width="7.5703125" style="13" bestFit="1" customWidth="1"/>
    <col min="26" max="26" width="6.28515625" style="13" bestFit="1" customWidth="1"/>
    <col min="27" max="27" width="7.5703125" style="13" bestFit="1" customWidth="1"/>
    <col min="28" max="28" width="6.28515625" style="13" bestFit="1" customWidth="1"/>
    <col min="29" max="29" width="7.5703125" style="13" hidden="1" customWidth="1" outlineLevel="1"/>
    <col min="30" max="30" width="6.28515625" style="13" hidden="1" customWidth="1" outlineLevel="1"/>
    <col min="31" max="31" width="7.5703125" style="13" hidden="1" customWidth="1" outlineLevel="1"/>
    <col min="32" max="32" width="6.28515625" style="13" hidden="1" customWidth="1" outlineLevel="1"/>
    <col min="33" max="33" width="7.5703125" style="13" hidden="1" customWidth="1" outlineLevel="1"/>
    <col min="34" max="34" width="6.28515625" style="13" hidden="1" customWidth="1" outlineLevel="1"/>
    <col min="35" max="35" width="7.5703125" style="13" hidden="1" customWidth="1" outlineLevel="1"/>
    <col min="36" max="36" width="6.28515625" style="13" hidden="1" customWidth="1" outlineLevel="1"/>
    <col min="37" max="37" width="7.5703125" style="13" hidden="1" customWidth="1" outlineLevel="1"/>
    <col min="38" max="38" width="6.28515625" style="13" hidden="1" customWidth="1" outlineLevel="1"/>
    <col min="39" max="39" width="7.5703125" style="13" hidden="1" customWidth="1" outlineLevel="1"/>
    <col min="40" max="40" width="6.28515625" style="13" hidden="1" customWidth="1" outlineLevel="1"/>
    <col min="41" max="41" width="8.28515625" style="13" bestFit="1" customWidth="1" collapsed="1"/>
    <col min="42" max="42" width="7.140625" style="13" bestFit="1" customWidth="1"/>
    <col min="43" max="43" width="7.5703125" style="13" bestFit="1" customWidth="1"/>
    <col min="44" max="44" width="7.85546875" style="13" bestFit="1" customWidth="1"/>
    <col min="45" max="45" width="11.7109375" style="13" bestFit="1" customWidth="1"/>
    <col min="46" max="46" width="10.7109375" style="13"/>
    <col min="47" max="48" width="0" style="13" hidden="1" customWidth="1" outlineLevel="1"/>
    <col min="49" max="49" width="10.7109375" style="13" collapsed="1"/>
    <col min="50" max="52" width="10.7109375" style="13"/>
    <col min="53" max="53" width="0" style="13" hidden="1" customWidth="1" outlineLevel="1"/>
    <col min="54" max="54" width="11.85546875" style="13" hidden="1" customWidth="1" outlineLevel="1"/>
    <col min="55" max="55" width="0" style="13" hidden="1" customWidth="1" outlineLevel="1"/>
    <col min="56" max="56" width="11.85546875" style="13" hidden="1" customWidth="1" outlineLevel="1"/>
    <col min="57" max="57" width="10.7109375" style="28" collapsed="1"/>
    <col min="58" max="58" width="10.7109375" style="28"/>
    <col min="59" max="60" width="10.7109375" style="13"/>
    <col min="61" max="70" width="10.7109375" style="13" hidden="1" customWidth="1" outlineLevel="1"/>
    <col min="71" max="71" width="10.140625" style="13" bestFit="1" customWidth="1" collapsed="1"/>
    <col min="72" max="72" width="11.5703125" style="13" bestFit="1" customWidth="1" collapsed="1"/>
    <col min="73" max="73" width="8.28515625" style="13" bestFit="1" customWidth="1"/>
    <col min="74" max="74" width="10.7109375" style="13"/>
    <col min="75" max="75" width="10.140625" style="13" customWidth="1" outlineLevel="1"/>
    <col min="76" max="76" width="11.5703125" style="13" customWidth="1" outlineLevel="1"/>
    <col min="77" max="77" width="8.28515625" style="13" customWidth="1" outlineLevel="1"/>
    <col min="78" max="78" width="10.7109375" style="13" customWidth="1" outlineLevel="1"/>
    <col min="79" max="79" width="10.140625" style="13" customWidth="1" outlineLevel="1"/>
    <col min="80" max="80" width="11.5703125" style="13" customWidth="1" outlineLevel="1"/>
    <col min="81" max="81" width="8.28515625" style="13" customWidth="1" outlineLevel="1"/>
    <col min="82" max="82" width="10.7109375" style="13" customWidth="1" outlineLevel="1"/>
    <col min="83" max="83" width="10.140625" style="13" customWidth="1" outlineLevel="1"/>
    <col min="84" max="84" width="11.5703125" style="13" customWidth="1" outlineLevel="1"/>
    <col min="85" max="85" width="8.28515625" style="13" customWidth="1" outlineLevel="1"/>
    <col min="86" max="86" width="10.7109375" style="13" customWidth="1" outlineLevel="1"/>
    <col min="87" max="87" width="10.140625" style="13" customWidth="1" outlineLevel="1"/>
    <col min="88" max="88" width="11.5703125" style="13" customWidth="1" outlineLevel="1"/>
    <col min="89" max="90" width="10.7109375" style="13" customWidth="1" outlineLevel="1"/>
    <col min="91" max="91" width="10.140625" style="13" customWidth="1" outlineLevel="1"/>
    <col min="92" max="92" width="11.5703125" style="13" customWidth="1" outlineLevel="1"/>
    <col min="93" max="93" width="8.28515625" style="13" customWidth="1" outlineLevel="1"/>
    <col min="94" max="94" width="10.7109375" style="13" customWidth="1" outlineLevel="1"/>
    <col min="95" max="95" width="10.140625" style="13" customWidth="1" outlineLevel="1"/>
    <col min="96" max="96" width="11.5703125" style="13" customWidth="1" outlineLevel="1"/>
    <col min="97" max="97" width="8.28515625" style="13" customWidth="1" outlineLevel="1"/>
    <col min="98" max="98" width="10.7109375" style="13" customWidth="1" outlineLevel="1"/>
    <col min="99" max="99" width="10.140625" style="13" customWidth="1" outlineLevel="1"/>
    <col min="100" max="100" width="11.5703125" style="13" customWidth="1" outlineLevel="1"/>
    <col min="101" max="101" width="8.28515625" style="13" customWidth="1" outlineLevel="1"/>
    <col min="102" max="102" width="10.7109375" style="13" customWidth="1" outlineLevel="1"/>
    <col min="103" max="103" width="10.140625" style="13" customWidth="1" outlineLevel="1"/>
    <col min="104" max="104" width="11.5703125" style="13" customWidth="1" outlineLevel="1"/>
    <col min="105" max="105" width="8.28515625" style="13" customWidth="1" outlineLevel="1"/>
    <col min="106" max="106" width="10.7109375" style="13" customWidth="1" outlineLevel="1"/>
    <col min="107" max="107" width="10.140625" style="13" customWidth="1" outlineLevel="1"/>
    <col min="108" max="108" width="11.5703125" style="13" customWidth="1" outlineLevel="1"/>
    <col min="109" max="109" width="8.28515625" style="13" customWidth="1" outlineLevel="1"/>
    <col min="110" max="110" width="10.7109375" style="13" customWidth="1" outlineLevel="1"/>
    <col min="111" max="113" width="10.7109375" style="13"/>
    <col min="114" max="16384" width="10.7109375" style="2"/>
  </cols>
  <sheetData>
    <row r="1" spans="1:113" s="20" customFormat="1" ht="30" customHeight="1" x14ac:dyDescent="0.25">
      <c r="A1" s="86" t="s">
        <v>777</v>
      </c>
      <c r="B1" s="54" t="s">
        <v>711</v>
      </c>
      <c r="C1" s="54"/>
      <c r="D1" s="54"/>
      <c r="E1" s="54"/>
      <c r="F1" s="54" t="s">
        <v>710</v>
      </c>
      <c r="G1" s="56"/>
      <c r="H1" s="54"/>
      <c r="I1" s="54" t="s">
        <v>144</v>
      </c>
      <c r="J1" s="54"/>
      <c r="K1" s="54"/>
      <c r="L1" s="54" t="s">
        <v>77</v>
      </c>
      <c r="M1" s="54"/>
      <c r="N1" s="54"/>
      <c r="O1" s="54"/>
      <c r="P1" s="54"/>
      <c r="Q1" s="54"/>
      <c r="R1" s="54"/>
      <c r="S1" s="54"/>
      <c r="T1" s="54"/>
      <c r="U1" s="54"/>
      <c r="V1" s="54"/>
      <c r="W1" s="54" t="s">
        <v>145</v>
      </c>
      <c r="X1" s="54"/>
      <c r="Y1" s="54"/>
      <c r="Z1" s="54"/>
      <c r="AA1" s="54"/>
      <c r="AB1" s="54"/>
      <c r="AC1" s="54"/>
      <c r="AD1" s="54"/>
      <c r="AE1" s="54"/>
      <c r="AF1" s="54"/>
      <c r="AG1" s="54"/>
      <c r="AH1" s="54"/>
      <c r="AI1" s="54"/>
      <c r="AJ1" s="54"/>
      <c r="AK1" s="54"/>
      <c r="AL1" s="54"/>
      <c r="AM1" s="54"/>
      <c r="AN1" s="54"/>
      <c r="AO1" s="54"/>
      <c r="AP1" s="54"/>
      <c r="AQ1" s="54"/>
      <c r="AR1" s="54"/>
      <c r="AS1" s="54"/>
      <c r="AT1" s="55" t="s">
        <v>146</v>
      </c>
      <c r="AU1" s="55"/>
      <c r="AV1" s="55"/>
      <c r="AW1" s="55"/>
      <c r="AX1" s="55"/>
      <c r="AY1" s="55"/>
      <c r="AZ1" s="55"/>
      <c r="BA1" s="55"/>
      <c r="BB1" s="55"/>
      <c r="BC1" s="55"/>
      <c r="BD1" s="55"/>
      <c r="BE1" s="55" t="s">
        <v>160</v>
      </c>
      <c r="BF1" s="55"/>
      <c r="BG1" s="55" t="s">
        <v>112</v>
      </c>
      <c r="BH1" s="55"/>
      <c r="BI1" s="55"/>
      <c r="BJ1" s="55"/>
      <c r="BK1" s="55"/>
      <c r="BL1" s="55"/>
      <c r="BM1" s="55"/>
      <c r="BN1" s="55"/>
      <c r="BO1" s="55"/>
      <c r="BP1" s="55"/>
      <c r="BQ1" s="55"/>
      <c r="BR1" s="55"/>
      <c r="BS1" s="55" t="s">
        <v>113</v>
      </c>
      <c r="BT1" s="55"/>
      <c r="BU1" s="55"/>
      <c r="BV1" s="55"/>
      <c r="BW1" s="55"/>
      <c r="BX1" s="55"/>
      <c r="BY1" s="55"/>
      <c r="BZ1" s="55"/>
      <c r="CA1" s="55"/>
      <c r="CB1" s="55"/>
      <c r="CC1" s="55"/>
      <c r="CD1" s="55"/>
      <c r="CE1" s="55"/>
      <c r="CF1" s="55"/>
      <c r="CG1" s="55"/>
      <c r="CH1" s="55"/>
      <c r="CI1" s="55"/>
      <c r="CJ1" s="55"/>
      <c r="CK1" s="55"/>
      <c r="CL1" s="55"/>
      <c r="CM1" s="55"/>
      <c r="CN1" s="55"/>
      <c r="CO1" s="55"/>
      <c r="CP1" s="55"/>
      <c r="CQ1" s="55"/>
      <c r="CR1" s="55"/>
      <c r="CS1" s="55"/>
      <c r="CT1" s="55"/>
      <c r="CU1" s="55"/>
      <c r="CV1" s="55"/>
      <c r="CW1" s="55"/>
      <c r="CX1" s="55"/>
      <c r="CY1" s="55"/>
      <c r="CZ1" s="55"/>
      <c r="DA1" s="55"/>
      <c r="DB1" s="55"/>
      <c r="DC1" s="55"/>
      <c r="DD1" s="55"/>
      <c r="DE1" s="55"/>
      <c r="DF1" s="55"/>
      <c r="DG1" s="11"/>
      <c r="DH1" s="11"/>
      <c r="DI1" s="11"/>
    </row>
    <row r="2" spans="1:113" s="3" customFormat="1" ht="30" customHeight="1" x14ac:dyDescent="0.25">
      <c r="A2" s="87"/>
      <c r="B2" s="81" t="s">
        <v>8</v>
      </c>
      <c r="C2" s="10" t="s">
        <v>57</v>
      </c>
      <c r="D2" s="81" t="s">
        <v>12</v>
      </c>
      <c r="E2" s="14" t="s">
        <v>105</v>
      </c>
      <c r="F2" s="80" t="s">
        <v>104</v>
      </c>
      <c r="G2" s="16" t="s">
        <v>106</v>
      </c>
      <c r="H2" s="82" t="s">
        <v>773</v>
      </c>
      <c r="I2" s="8" t="s">
        <v>37</v>
      </c>
      <c r="J2" s="83" t="s">
        <v>38</v>
      </c>
      <c r="K2" s="9" t="s">
        <v>712</v>
      </c>
      <c r="L2" s="21" t="s">
        <v>713</v>
      </c>
      <c r="M2" s="6" t="s">
        <v>122</v>
      </c>
      <c r="N2" s="6" t="s">
        <v>121</v>
      </c>
      <c r="O2" s="7" t="s">
        <v>714</v>
      </c>
      <c r="P2" s="6" t="s">
        <v>120</v>
      </c>
      <c r="Q2" s="6" t="s">
        <v>123</v>
      </c>
      <c r="R2" s="6" t="s">
        <v>124</v>
      </c>
      <c r="S2" s="7" t="s">
        <v>715</v>
      </c>
      <c r="T2" s="7" t="s">
        <v>716</v>
      </c>
      <c r="U2" s="7" t="s">
        <v>717</v>
      </c>
      <c r="V2" s="7" t="s">
        <v>718</v>
      </c>
      <c r="W2" s="77" t="s">
        <v>719</v>
      </c>
      <c r="X2" s="31" t="s">
        <v>732</v>
      </c>
      <c r="Y2" s="75" t="s">
        <v>125</v>
      </c>
      <c r="Z2" s="32" t="s">
        <v>126</v>
      </c>
      <c r="AA2" s="75" t="s">
        <v>127</v>
      </c>
      <c r="AB2" s="32" t="s">
        <v>128</v>
      </c>
      <c r="AC2" s="75" t="s">
        <v>129</v>
      </c>
      <c r="AD2" s="32" t="s">
        <v>130</v>
      </c>
      <c r="AE2" s="75" t="s">
        <v>131</v>
      </c>
      <c r="AF2" s="32" t="s">
        <v>132</v>
      </c>
      <c r="AG2" s="75" t="s">
        <v>133</v>
      </c>
      <c r="AH2" s="32" t="s">
        <v>134</v>
      </c>
      <c r="AI2" s="75" t="s">
        <v>135</v>
      </c>
      <c r="AJ2" s="32" t="s">
        <v>136</v>
      </c>
      <c r="AK2" s="75" t="s">
        <v>137</v>
      </c>
      <c r="AL2" s="32" t="s">
        <v>139</v>
      </c>
      <c r="AM2" s="75" t="s">
        <v>138</v>
      </c>
      <c r="AN2" s="32" t="s">
        <v>140</v>
      </c>
      <c r="AO2" s="75" t="s">
        <v>141</v>
      </c>
      <c r="AP2" s="32" t="s">
        <v>142</v>
      </c>
      <c r="AQ2" s="77" t="s">
        <v>774</v>
      </c>
      <c r="AR2" s="31" t="s">
        <v>775</v>
      </c>
      <c r="AS2" s="77" t="s">
        <v>776</v>
      </c>
      <c r="AT2" s="78" t="s">
        <v>722</v>
      </c>
      <c r="AU2" s="5" t="s">
        <v>723</v>
      </c>
      <c r="AV2" s="5" t="s">
        <v>724</v>
      </c>
      <c r="AW2" s="5" t="s">
        <v>725</v>
      </c>
      <c r="AX2" s="78" t="s">
        <v>726</v>
      </c>
      <c r="AY2" s="5" t="s">
        <v>727</v>
      </c>
      <c r="AZ2" s="79" t="s">
        <v>143</v>
      </c>
      <c r="BA2" s="5" t="s">
        <v>728</v>
      </c>
      <c r="BB2" s="4" t="s">
        <v>69</v>
      </c>
      <c r="BC2" s="5" t="s">
        <v>729</v>
      </c>
      <c r="BD2" s="4" t="s">
        <v>69</v>
      </c>
      <c r="BE2" s="37" t="s">
        <v>730</v>
      </c>
      <c r="BF2" s="37" t="s">
        <v>731</v>
      </c>
      <c r="BG2" s="46" t="s">
        <v>93</v>
      </c>
      <c r="BH2" s="39" t="s">
        <v>789</v>
      </c>
      <c r="BI2" s="46" t="s">
        <v>161</v>
      </c>
      <c r="BJ2" s="39" t="s">
        <v>733</v>
      </c>
      <c r="BK2" s="46" t="s">
        <v>162</v>
      </c>
      <c r="BL2" s="39" t="s">
        <v>734</v>
      </c>
      <c r="BM2" s="46" t="s">
        <v>163</v>
      </c>
      <c r="BN2" s="39" t="s">
        <v>735</v>
      </c>
      <c r="BO2" s="46" t="s">
        <v>164</v>
      </c>
      <c r="BP2" s="39" t="s">
        <v>736</v>
      </c>
      <c r="BQ2" s="46" t="s">
        <v>165</v>
      </c>
      <c r="BR2" s="39" t="s">
        <v>737</v>
      </c>
      <c r="BS2" s="41" t="s">
        <v>788</v>
      </c>
      <c r="BT2" s="42" t="s">
        <v>116</v>
      </c>
      <c r="BU2" s="42" t="s">
        <v>117</v>
      </c>
      <c r="BV2" s="42" t="s">
        <v>118</v>
      </c>
      <c r="BW2" s="41" t="s">
        <v>738</v>
      </c>
      <c r="BX2" s="42" t="s">
        <v>739</v>
      </c>
      <c r="BY2" s="42" t="s">
        <v>740</v>
      </c>
      <c r="BZ2" s="42" t="s">
        <v>741</v>
      </c>
      <c r="CA2" s="41" t="s">
        <v>742</v>
      </c>
      <c r="CB2" s="42" t="s">
        <v>743</v>
      </c>
      <c r="CC2" s="42" t="s">
        <v>744</v>
      </c>
      <c r="CD2" s="42" t="s">
        <v>745</v>
      </c>
      <c r="CE2" s="41" t="s">
        <v>746</v>
      </c>
      <c r="CF2" s="42" t="s">
        <v>747</v>
      </c>
      <c r="CG2" s="42" t="s">
        <v>748</v>
      </c>
      <c r="CH2" s="42" t="s">
        <v>749</v>
      </c>
      <c r="CI2" s="41" t="s">
        <v>750</v>
      </c>
      <c r="CJ2" s="42" t="s">
        <v>751</v>
      </c>
      <c r="CK2" s="43" t="s">
        <v>166</v>
      </c>
      <c r="CL2" s="42" t="s">
        <v>752</v>
      </c>
      <c r="CM2" s="41" t="s">
        <v>753</v>
      </c>
      <c r="CN2" s="42" t="s">
        <v>754</v>
      </c>
      <c r="CO2" s="42" t="s">
        <v>755</v>
      </c>
      <c r="CP2" s="42" t="s">
        <v>756</v>
      </c>
      <c r="CQ2" s="41" t="s">
        <v>757</v>
      </c>
      <c r="CR2" s="42" t="s">
        <v>758</v>
      </c>
      <c r="CS2" s="42" t="s">
        <v>759</v>
      </c>
      <c r="CT2" s="42" t="s">
        <v>760</v>
      </c>
      <c r="CU2" s="41" t="s">
        <v>761</v>
      </c>
      <c r="CV2" s="42" t="s">
        <v>762</v>
      </c>
      <c r="CW2" s="42" t="s">
        <v>763</v>
      </c>
      <c r="CX2" s="42" t="s">
        <v>764</v>
      </c>
      <c r="CY2" s="41" t="s">
        <v>765</v>
      </c>
      <c r="CZ2" s="42" t="s">
        <v>766</v>
      </c>
      <c r="DA2" s="42" t="s">
        <v>767</v>
      </c>
      <c r="DB2" s="42" t="s">
        <v>768</v>
      </c>
      <c r="DC2" s="41" t="s">
        <v>769</v>
      </c>
      <c r="DD2" s="42" t="s">
        <v>770</v>
      </c>
      <c r="DE2" s="42" t="s">
        <v>771</v>
      </c>
      <c r="DF2" s="42" t="s">
        <v>772</v>
      </c>
      <c r="DG2" s="11"/>
      <c r="DH2" s="11"/>
      <c r="DI2" s="11"/>
    </row>
    <row r="3" spans="1:113" s="1" customFormat="1" ht="20.100000000000001" customHeight="1" x14ac:dyDescent="0.2">
      <c r="A3" s="53">
        <f>ROW(A3)</f>
        <v>3</v>
      </c>
      <c r="B3" s="10" t="s">
        <v>792</v>
      </c>
      <c r="C3" s="15">
        <v>44343</v>
      </c>
      <c r="D3" s="10" t="s">
        <v>785</v>
      </c>
      <c r="E3" s="10" t="s">
        <v>13</v>
      </c>
      <c r="F3" s="22" t="s">
        <v>44</v>
      </c>
      <c r="G3" s="50" t="s">
        <v>58</v>
      </c>
      <c r="H3" s="17" t="s">
        <v>10</v>
      </c>
      <c r="I3" s="18" t="s">
        <v>5</v>
      </c>
      <c r="J3" s="19" t="s">
        <v>9</v>
      </c>
      <c r="K3" s="23" t="s">
        <v>390</v>
      </c>
      <c r="L3" s="24" t="s">
        <v>407</v>
      </c>
      <c r="M3" s="24" t="s">
        <v>424</v>
      </c>
      <c r="N3" s="24" t="s">
        <v>441</v>
      </c>
      <c r="O3" s="24" t="s">
        <v>458</v>
      </c>
      <c r="P3" s="24" t="s">
        <v>475</v>
      </c>
      <c r="Q3" s="25" t="s">
        <v>720</v>
      </c>
      <c r="R3" s="25" t="s">
        <v>721</v>
      </c>
      <c r="S3" s="24" t="s">
        <v>492</v>
      </c>
      <c r="T3" s="24" t="s">
        <v>509</v>
      </c>
      <c r="U3" s="24" t="s">
        <v>526</v>
      </c>
      <c r="V3" s="24" t="s">
        <v>543</v>
      </c>
      <c r="W3" s="33" t="s">
        <v>4</v>
      </c>
      <c r="X3" s="34" t="s">
        <v>827</v>
      </c>
      <c r="Y3" s="33" t="s">
        <v>167</v>
      </c>
      <c r="Z3" s="33" t="s">
        <v>6</v>
      </c>
      <c r="AA3" s="33" t="s">
        <v>252</v>
      </c>
      <c r="AB3" s="33" t="s">
        <v>6</v>
      </c>
      <c r="AC3" s="33" t="s">
        <v>262</v>
      </c>
      <c r="AD3" s="33" t="s">
        <v>6</v>
      </c>
      <c r="AE3" s="33" t="s">
        <v>272</v>
      </c>
      <c r="AF3" s="33" t="s">
        <v>6</v>
      </c>
      <c r="AG3" s="33" t="s">
        <v>282</v>
      </c>
      <c r="AH3" s="33" t="s">
        <v>6</v>
      </c>
      <c r="AI3" s="33" t="s">
        <v>292</v>
      </c>
      <c r="AJ3" s="33" t="s">
        <v>6</v>
      </c>
      <c r="AK3" s="33" t="s">
        <v>302</v>
      </c>
      <c r="AL3" s="33" t="s">
        <v>6</v>
      </c>
      <c r="AM3" s="33" t="s">
        <v>312</v>
      </c>
      <c r="AN3" s="33" t="s">
        <v>6</v>
      </c>
      <c r="AO3" s="35" t="s">
        <v>184</v>
      </c>
      <c r="AP3" s="35" t="s">
        <v>201</v>
      </c>
      <c r="AQ3" s="35" t="s">
        <v>218</v>
      </c>
      <c r="AR3" s="35" t="s">
        <v>235</v>
      </c>
      <c r="AS3" s="33" t="s">
        <v>11</v>
      </c>
      <c r="AT3" s="47" t="s">
        <v>39</v>
      </c>
      <c r="AU3" s="47" t="s">
        <v>147</v>
      </c>
      <c r="AV3" s="47" t="s">
        <v>148</v>
      </c>
      <c r="AW3" s="47" t="s">
        <v>322</v>
      </c>
      <c r="AX3" s="47" t="s">
        <v>339</v>
      </c>
      <c r="AY3" s="47" t="s">
        <v>356</v>
      </c>
      <c r="AZ3" s="47" t="s">
        <v>373</v>
      </c>
      <c r="BA3" s="48" t="s">
        <v>157</v>
      </c>
      <c r="BB3" s="49">
        <v>44337</v>
      </c>
      <c r="BC3" s="48" t="s">
        <v>158</v>
      </c>
      <c r="BD3" s="49">
        <v>44337</v>
      </c>
      <c r="BE3" s="38" t="s">
        <v>560</v>
      </c>
      <c r="BF3" s="38">
        <v>1</v>
      </c>
      <c r="BG3" s="40" t="s">
        <v>610</v>
      </c>
      <c r="BH3" s="40" t="s">
        <v>601</v>
      </c>
      <c r="BI3" s="40" t="s">
        <v>609</v>
      </c>
      <c r="BJ3" s="40" t="s">
        <v>611</v>
      </c>
      <c r="BK3" s="40" t="s">
        <v>612</v>
      </c>
      <c r="BL3" s="40" t="s">
        <v>613</v>
      </c>
      <c r="BM3" s="40" t="s">
        <v>614</v>
      </c>
      <c r="BN3" s="40" t="s">
        <v>615</v>
      </c>
      <c r="BO3" s="40" t="s">
        <v>616</v>
      </c>
      <c r="BP3" s="40" t="s">
        <v>617</v>
      </c>
      <c r="BQ3" s="40" t="s">
        <v>618</v>
      </c>
      <c r="BR3" s="40" t="s">
        <v>619</v>
      </c>
      <c r="BS3" s="44">
        <v>11</v>
      </c>
      <c r="BT3" s="45">
        <v>12</v>
      </c>
      <c r="BU3" s="44">
        <v>13</v>
      </c>
      <c r="BV3" s="44">
        <v>14</v>
      </c>
      <c r="BW3" s="44">
        <v>21</v>
      </c>
      <c r="BX3" s="44">
        <v>22</v>
      </c>
      <c r="BY3" s="44">
        <v>23</v>
      </c>
      <c r="BZ3" s="44">
        <v>24</v>
      </c>
      <c r="CA3" s="44">
        <v>31</v>
      </c>
      <c r="CB3" s="44">
        <v>32</v>
      </c>
      <c r="CC3" s="44">
        <v>33</v>
      </c>
      <c r="CD3" s="44">
        <v>34</v>
      </c>
      <c r="CE3" s="44">
        <v>41</v>
      </c>
      <c r="CF3" s="44">
        <v>42</v>
      </c>
      <c r="CG3" s="44">
        <v>43</v>
      </c>
      <c r="CH3" s="44">
        <v>44</v>
      </c>
      <c r="CI3" s="44">
        <v>51</v>
      </c>
      <c r="CJ3" s="44">
        <v>52</v>
      </c>
      <c r="CK3" s="44">
        <v>53</v>
      </c>
      <c r="CL3" s="44">
        <v>54</v>
      </c>
      <c r="CM3" s="44">
        <v>61</v>
      </c>
      <c r="CN3" s="44">
        <v>62</v>
      </c>
      <c r="CO3" s="44">
        <v>63</v>
      </c>
      <c r="CP3" s="44">
        <v>64</v>
      </c>
      <c r="CQ3" s="44">
        <v>71</v>
      </c>
      <c r="CR3" s="44">
        <v>72</v>
      </c>
      <c r="CS3" s="44">
        <v>73</v>
      </c>
      <c r="CT3" s="44">
        <v>74</v>
      </c>
      <c r="CU3" s="44">
        <v>81</v>
      </c>
      <c r="CV3" s="44">
        <v>82</v>
      </c>
      <c r="CW3" s="44">
        <v>83</v>
      </c>
      <c r="CX3" s="44">
        <v>84</v>
      </c>
      <c r="CY3" s="44">
        <v>91</v>
      </c>
      <c r="CZ3" s="44">
        <v>92</v>
      </c>
      <c r="DA3" s="44">
        <v>93</v>
      </c>
      <c r="DB3" s="44">
        <v>94</v>
      </c>
      <c r="DC3" s="44">
        <v>101</v>
      </c>
      <c r="DD3" s="44">
        <v>102</v>
      </c>
      <c r="DE3" s="44">
        <v>103</v>
      </c>
      <c r="DF3" s="44">
        <v>104</v>
      </c>
      <c r="DG3" s="12"/>
      <c r="DH3" s="12"/>
      <c r="DI3" s="12"/>
    </row>
    <row r="4" spans="1:113" s="1" customFormat="1" ht="20.100000000000001" customHeight="1" x14ac:dyDescent="0.2">
      <c r="A4" s="53">
        <f t="shared" ref="A4:A19" si="0">ROW(A4)</f>
        <v>4</v>
      </c>
      <c r="B4" s="10" t="s">
        <v>793</v>
      </c>
      <c r="C4" s="15">
        <v>44344</v>
      </c>
      <c r="D4" s="10" t="s">
        <v>795</v>
      </c>
      <c r="E4" s="10" t="s">
        <v>811</v>
      </c>
      <c r="F4" s="26" t="s">
        <v>45</v>
      </c>
      <c r="G4" s="26" t="s">
        <v>18</v>
      </c>
      <c r="H4" s="17" t="s">
        <v>33</v>
      </c>
      <c r="I4" s="18" t="s">
        <v>5</v>
      </c>
      <c r="J4" s="19" t="s">
        <v>9</v>
      </c>
      <c r="K4" s="23" t="s">
        <v>391</v>
      </c>
      <c r="L4" s="24" t="s">
        <v>408</v>
      </c>
      <c r="M4" s="24" t="s">
        <v>425</v>
      </c>
      <c r="N4" s="24" t="s">
        <v>442</v>
      </c>
      <c r="O4" s="24" t="s">
        <v>459</v>
      </c>
      <c r="P4" s="24" t="s">
        <v>476</v>
      </c>
      <c r="Q4" s="25" t="s">
        <v>720</v>
      </c>
      <c r="R4" s="25" t="s">
        <v>721</v>
      </c>
      <c r="S4" s="24" t="s">
        <v>493</v>
      </c>
      <c r="T4" s="24" t="s">
        <v>510</v>
      </c>
      <c r="U4" s="24" t="s">
        <v>527</v>
      </c>
      <c r="V4" s="24" t="s">
        <v>544</v>
      </c>
      <c r="W4" s="33" t="s">
        <v>108</v>
      </c>
      <c r="X4" s="34" t="s">
        <v>828</v>
      </c>
      <c r="Y4" s="33" t="s">
        <v>168</v>
      </c>
      <c r="Z4" s="33" t="s">
        <v>6</v>
      </c>
      <c r="AA4" s="33" t="s">
        <v>253</v>
      </c>
      <c r="AB4" s="33" t="s">
        <v>6</v>
      </c>
      <c r="AC4" s="33" t="s">
        <v>263</v>
      </c>
      <c r="AD4" s="33" t="s">
        <v>6</v>
      </c>
      <c r="AE4" s="33" t="s">
        <v>273</v>
      </c>
      <c r="AF4" s="33" t="s">
        <v>6</v>
      </c>
      <c r="AG4" s="33" t="s">
        <v>283</v>
      </c>
      <c r="AH4" s="33" t="s">
        <v>6</v>
      </c>
      <c r="AI4" s="33" t="s">
        <v>293</v>
      </c>
      <c r="AJ4" s="33" t="s">
        <v>6</v>
      </c>
      <c r="AK4" s="33" t="s">
        <v>303</v>
      </c>
      <c r="AL4" s="33" t="s">
        <v>6</v>
      </c>
      <c r="AM4" s="33" t="s">
        <v>313</v>
      </c>
      <c r="AN4" s="33" t="s">
        <v>6</v>
      </c>
      <c r="AO4" s="35" t="s">
        <v>185</v>
      </c>
      <c r="AP4" s="35" t="s">
        <v>202</v>
      </c>
      <c r="AQ4" s="35" t="s">
        <v>219</v>
      </c>
      <c r="AR4" s="35" t="s">
        <v>236</v>
      </c>
      <c r="AS4" s="33" t="s">
        <v>11</v>
      </c>
      <c r="AT4" s="47" t="s">
        <v>40</v>
      </c>
      <c r="AU4" s="47" t="s">
        <v>149</v>
      </c>
      <c r="AV4" s="47" t="s">
        <v>150</v>
      </c>
      <c r="AW4" s="47" t="s">
        <v>323</v>
      </c>
      <c r="AX4" s="47" t="s">
        <v>340</v>
      </c>
      <c r="AY4" s="47" t="s">
        <v>357</v>
      </c>
      <c r="AZ4" s="47" t="s">
        <v>374</v>
      </c>
      <c r="BA4" s="48" t="s">
        <v>157</v>
      </c>
      <c r="BB4" s="49">
        <v>44338</v>
      </c>
      <c r="BC4" s="48" t="s">
        <v>158</v>
      </c>
      <c r="BD4" s="49">
        <v>44338</v>
      </c>
      <c r="BE4" s="38" t="s">
        <v>561</v>
      </c>
      <c r="BF4" s="38">
        <v>2</v>
      </c>
      <c r="BG4" s="40" t="s">
        <v>577</v>
      </c>
      <c r="BH4" s="40" t="s">
        <v>593</v>
      </c>
      <c r="BI4" s="40" t="s">
        <v>620</v>
      </c>
      <c r="BJ4" s="40" t="s">
        <v>621</v>
      </c>
      <c r="BK4" s="40" t="s">
        <v>622</v>
      </c>
      <c r="BL4" s="40" t="s">
        <v>623</v>
      </c>
      <c r="BM4" s="40" t="s">
        <v>624</v>
      </c>
      <c r="BN4" s="40" t="s">
        <v>625</v>
      </c>
      <c r="BO4" s="40" t="s">
        <v>626</v>
      </c>
      <c r="BP4" s="40" t="s">
        <v>627</v>
      </c>
      <c r="BQ4" s="40" t="s">
        <v>628</v>
      </c>
      <c r="BR4" s="40" t="s">
        <v>629</v>
      </c>
      <c r="BS4" s="44">
        <v>11</v>
      </c>
      <c r="BT4" s="45">
        <v>12</v>
      </c>
      <c r="BU4" s="44">
        <v>13</v>
      </c>
      <c r="BV4" s="44">
        <v>14</v>
      </c>
      <c r="BW4" s="44">
        <v>21</v>
      </c>
      <c r="BX4" s="44">
        <v>22</v>
      </c>
      <c r="BY4" s="44">
        <v>23</v>
      </c>
      <c r="BZ4" s="44">
        <v>24</v>
      </c>
      <c r="CA4" s="44">
        <v>31</v>
      </c>
      <c r="CB4" s="44">
        <v>32</v>
      </c>
      <c r="CC4" s="44">
        <v>33</v>
      </c>
      <c r="CD4" s="44">
        <v>34</v>
      </c>
      <c r="CE4" s="44">
        <v>41</v>
      </c>
      <c r="CF4" s="44">
        <v>42</v>
      </c>
      <c r="CG4" s="44">
        <v>43</v>
      </c>
      <c r="CH4" s="44">
        <v>44</v>
      </c>
      <c r="CI4" s="44">
        <v>51</v>
      </c>
      <c r="CJ4" s="44">
        <v>52</v>
      </c>
      <c r="CK4" s="44">
        <v>53</v>
      </c>
      <c r="CL4" s="44">
        <v>54</v>
      </c>
      <c r="CM4" s="44">
        <v>61</v>
      </c>
      <c r="CN4" s="44">
        <v>62</v>
      </c>
      <c r="CO4" s="44">
        <v>63</v>
      </c>
      <c r="CP4" s="44">
        <v>64</v>
      </c>
      <c r="CQ4" s="44">
        <v>71</v>
      </c>
      <c r="CR4" s="44">
        <v>72</v>
      </c>
      <c r="CS4" s="44">
        <v>73</v>
      </c>
      <c r="CT4" s="44">
        <v>74</v>
      </c>
      <c r="CU4" s="44">
        <v>81</v>
      </c>
      <c r="CV4" s="44">
        <v>82</v>
      </c>
      <c r="CW4" s="44">
        <v>83</v>
      </c>
      <c r="CX4" s="44">
        <v>84</v>
      </c>
      <c r="CY4" s="44">
        <v>91</v>
      </c>
      <c r="CZ4" s="44">
        <v>92</v>
      </c>
      <c r="DA4" s="44">
        <v>93</v>
      </c>
      <c r="DB4" s="44">
        <v>94</v>
      </c>
      <c r="DC4" s="44">
        <v>101</v>
      </c>
      <c r="DD4" s="44">
        <v>102</v>
      </c>
      <c r="DE4" s="44">
        <v>103</v>
      </c>
      <c r="DF4" s="44">
        <v>104</v>
      </c>
      <c r="DG4" s="12"/>
      <c r="DH4" s="12"/>
      <c r="DI4" s="12"/>
    </row>
    <row r="5" spans="1:113" s="1" customFormat="1" ht="20.100000000000001" customHeight="1" x14ac:dyDescent="0.2">
      <c r="A5" s="53">
        <f t="shared" si="0"/>
        <v>5</v>
      </c>
      <c r="B5" s="10" t="s">
        <v>794</v>
      </c>
      <c r="C5" s="15">
        <v>44345</v>
      </c>
      <c r="D5" s="10" t="s">
        <v>796</v>
      </c>
      <c r="E5" s="10" t="s">
        <v>812</v>
      </c>
      <c r="F5" s="22" t="s">
        <v>46</v>
      </c>
      <c r="G5" s="22" t="s">
        <v>19</v>
      </c>
      <c r="H5" s="17" t="s">
        <v>34</v>
      </c>
      <c r="I5" s="18" t="s">
        <v>5</v>
      </c>
      <c r="J5" s="19" t="s">
        <v>9</v>
      </c>
      <c r="K5" s="23" t="s">
        <v>392</v>
      </c>
      <c r="L5" s="24" t="s">
        <v>409</v>
      </c>
      <c r="M5" s="24" t="s">
        <v>426</v>
      </c>
      <c r="N5" s="24" t="s">
        <v>443</v>
      </c>
      <c r="O5" s="24" t="s">
        <v>460</v>
      </c>
      <c r="P5" s="24" t="s">
        <v>477</v>
      </c>
      <c r="Q5" s="25" t="s">
        <v>720</v>
      </c>
      <c r="R5" s="25" t="s">
        <v>721</v>
      </c>
      <c r="S5" s="24" t="s">
        <v>494</v>
      </c>
      <c r="T5" s="24" t="s">
        <v>511</v>
      </c>
      <c r="U5" s="24" t="s">
        <v>528</v>
      </c>
      <c r="V5" s="24" t="s">
        <v>545</v>
      </c>
      <c r="W5" s="33" t="s">
        <v>7</v>
      </c>
      <c r="X5" s="34" t="s">
        <v>7</v>
      </c>
      <c r="Y5" s="33" t="s">
        <v>169</v>
      </c>
      <c r="Z5" s="33" t="s">
        <v>6</v>
      </c>
      <c r="AA5" s="33" t="s">
        <v>254</v>
      </c>
      <c r="AB5" s="33" t="s">
        <v>6</v>
      </c>
      <c r="AC5" s="33" t="s">
        <v>264</v>
      </c>
      <c r="AD5" s="33" t="s">
        <v>6</v>
      </c>
      <c r="AE5" s="33" t="s">
        <v>274</v>
      </c>
      <c r="AF5" s="33" t="s">
        <v>6</v>
      </c>
      <c r="AG5" s="33" t="s">
        <v>284</v>
      </c>
      <c r="AH5" s="33" t="s">
        <v>6</v>
      </c>
      <c r="AI5" s="33" t="s">
        <v>294</v>
      </c>
      <c r="AJ5" s="33" t="s">
        <v>6</v>
      </c>
      <c r="AK5" s="33" t="s">
        <v>304</v>
      </c>
      <c r="AL5" s="33" t="s">
        <v>6</v>
      </c>
      <c r="AM5" s="33" t="s">
        <v>314</v>
      </c>
      <c r="AN5" s="33" t="s">
        <v>6</v>
      </c>
      <c r="AO5" s="35" t="s">
        <v>186</v>
      </c>
      <c r="AP5" s="35" t="s">
        <v>203</v>
      </c>
      <c r="AQ5" s="35" t="s">
        <v>220</v>
      </c>
      <c r="AR5" s="35" t="s">
        <v>237</v>
      </c>
      <c r="AS5" s="33" t="s">
        <v>11</v>
      </c>
      <c r="AT5" s="47" t="s">
        <v>41</v>
      </c>
      <c r="AU5" s="47" t="s">
        <v>151</v>
      </c>
      <c r="AV5" s="47" t="s">
        <v>152</v>
      </c>
      <c r="AW5" s="47" t="s">
        <v>324</v>
      </c>
      <c r="AX5" s="47" t="s">
        <v>341</v>
      </c>
      <c r="AY5" s="47" t="s">
        <v>358</v>
      </c>
      <c r="AZ5" s="47" t="s">
        <v>375</v>
      </c>
      <c r="BA5" s="48" t="s">
        <v>157</v>
      </c>
      <c r="BB5" s="49">
        <v>44339</v>
      </c>
      <c r="BC5" s="48" t="s">
        <v>158</v>
      </c>
      <c r="BD5" s="49">
        <v>44339</v>
      </c>
      <c r="BE5" s="38" t="s">
        <v>562</v>
      </c>
      <c r="BF5" s="38">
        <v>3</v>
      </c>
      <c r="BG5" s="40" t="s">
        <v>578</v>
      </c>
      <c r="BH5" s="40" t="s">
        <v>594</v>
      </c>
      <c r="BI5" s="40" t="s">
        <v>630</v>
      </c>
      <c r="BJ5" s="40" t="s">
        <v>631</v>
      </c>
      <c r="BK5" s="40" t="s">
        <v>632</v>
      </c>
      <c r="BL5" s="40" t="s">
        <v>633</v>
      </c>
      <c r="BM5" s="40" t="s">
        <v>634</v>
      </c>
      <c r="BN5" s="40" t="s">
        <v>635</v>
      </c>
      <c r="BO5" s="40" t="s">
        <v>636</v>
      </c>
      <c r="BP5" s="40" t="s">
        <v>637</v>
      </c>
      <c r="BQ5" s="40" t="s">
        <v>638</v>
      </c>
      <c r="BR5" s="40" t="s">
        <v>639</v>
      </c>
      <c r="BS5" s="44">
        <v>11</v>
      </c>
      <c r="BT5" s="45">
        <v>12</v>
      </c>
      <c r="BU5" s="44">
        <v>13</v>
      </c>
      <c r="BV5" s="44">
        <v>14</v>
      </c>
      <c r="BW5" s="44">
        <v>21</v>
      </c>
      <c r="BX5" s="44">
        <v>22</v>
      </c>
      <c r="BY5" s="44">
        <v>23</v>
      </c>
      <c r="BZ5" s="44">
        <v>24</v>
      </c>
      <c r="CA5" s="44">
        <v>31</v>
      </c>
      <c r="CB5" s="44">
        <v>32</v>
      </c>
      <c r="CC5" s="44">
        <v>33</v>
      </c>
      <c r="CD5" s="44">
        <v>34</v>
      </c>
      <c r="CE5" s="44">
        <v>41</v>
      </c>
      <c r="CF5" s="44">
        <v>42</v>
      </c>
      <c r="CG5" s="44">
        <v>43</v>
      </c>
      <c r="CH5" s="44">
        <v>44</v>
      </c>
      <c r="CI5" s="44">
        <v>51</v>
      </c>
      <c r="CJ5" s="44">
        <v>52</v>
      </c>
      <c r="CK5" s="44">
        <v>53</v>
      </c>
      <c r="CL5" s="44">
        <v>54</v>
      </c>
      <c r="CM5" s="44">
        <v>61</v>
      </c>
      <c r="CN5" s="44">
        <v>62</v>
      </c>
      <c r="CO5" s="44">
        <v>63</v>
      </c>
      <c r="CP5" s="44">
        <v>64</v>
      </c>
      <c r="CQ5" s="44">
        <v>71</v>
      </c>
      <c r="CR5" s="44">
        <v>72</v>
      </c>
      <c r="CS5" s="44">
        <v>73</v>
      </c>
      <c r="CT5" s="44">
        <v>74</v>
      </c>
      <c r="CU5" s="44">
        <v>81</v>
      </c>
      <c r="CV5" s="44">
        <v>82</v>
      </c>
      <c r="CW5" s="44">
        <v>83</v>
      </c>
      <c r="CX5" s="44">
        <v>84</v>
      </c>
      <c r="CY5" s="44">
        <v>91</v>
      </c>
      <c r="CZ5" s="44">
        <v>92</v>
      </c>
      <c r="DA5" s="44">
        <v>93</v>
      </c>
      <c r="DB5" s="44">
        <v>94</v>
      </c>
      <c r="DC5" s="44">
        <v>101</v>
      </c>
      <c r="DD5" s="44">
        <v>102</v>
      </c>
      <c r="DE5" s="44">
        <v>103</v>
      </c>
      <c r="DF5" s="44">
        <v>104</v>
      </c>
      <c r="DG5" s="12"/>
      <c r="DH5" s="12"/>
      <c r="DI5" s="12"/>
    </row>
    <row r="6" spans="1:113" s="1" customFormat="1" ht="20.100000000000001" customHeight="1" x14ac:dyDescent="0.2">
      <c r="A6" s="53">
        <f t="shared" si="0"/>
        <v>6</v>
      </c>
      <c r="B6" s="10" t="s">
        <v>791</v>
      </c>
      <c r="C6" s="15">
        <v>44346</v>
      </c>
      <c r="D6" s="10" t="s">
        <v>797</v>
      </c>
      <c r="E6" s="10" t="s">
        <v>813</v>
      </c>
      <c r="F6" s="26" t="s">
        <v>47</v>
      </c>
      <c r="G6" s="51" t="s">
        <v>59</v>
      </c>
      <c r="H6" s="17" t="s">
        <v>35</v>
      </c>
      <c r="I6" s="18" t="s">
        <v>5</v>
      </c>
      <c r="J6" s="19" t="s">
        <v>29</v>
      </c>
      <c r="K6" s="23" t="s">
        <v>393</v>
      </c>
      <c r="L6" s="24" t="s">
        <v>410</v>
      </c>
      <c r="M6" s="24" t="s">
        <v>427</v>
      </c>
      <c r="N6" s="24" t="s">
        <v>444</v>
      </c>
      <c r="O6" s="24" t="s">
        <v>461</v>
      </c>
      <c r="P6" s="24" t="s">
        <v>478</v>
      </c>
      <c r="Q6" s="25" t="s">
        <v>720</v>
      </c>
      <c r="R6" s="25" t="s">
        <v>721</v>
      </c>
      <c r="S6" s="24" t="s">
        <v>495</v>
      </c>
      <c r="T6" s="24" t="s">
        <v>512</v>
      </c>
      <c r="U6" s="24" t="s">
        <v>529</v>
      </c>
      <c r="V6" s="24" t="s">
        <v>546</v>
      </c>
      <c r="W6" s="33" t="s">
        <v>4</v>
      </c>
      <c r="X6" s="34" t="s">
        <v>827</v>
      </c>
      <c r="Y6" s="33" t="s">
        <v>170</v>
      </c>
      <c r="Z6" s="33" t="s">
        <v>6</v>
      </c>
      <c r="AA6" s="33" t="s">
        <v>255</v>
      </c>
      <c r="AB6" s="33" t="s">
        <v>6</v>
      </c>
      <c r="AC6" s="33" t="s">
        <v>265</v>
      </c>
      <c r="AD6" s="33" t="s">
        <v>6</v>
      </c>
      <c r="AE6" s="33" t="s">
        <v>275</v>
      </c>
      <c r="AF6" s="33" t="s">
        <v>6</v>
      </c>
      <c r="AG6" s="33" t="s">
        <v>285</v>
      </c>
      <c r="AH6" s="33" t="s">
        <v>6</v>
      </c>
      <c r="AI6" s="33" t="s">
        <v>295</v>
      </c>
      <c r="AJ6" s="33" t="s">
        <v>6</v>
      </c>
      <c r="AK6" s="33" t="s">
        <v>305</v>
      </c>
      <c r="AL6" s="33" t="s">
        <v>6</v>
      </c>
      <c r="AM6" s="33" t="s">
        <v>315</v>
      </c>
      <c r="AN6" s="33" t="s">
        <v>6</v>
      </c>
      <c r="AO6" s="35" t="s">
        <v>187</v>
      </c>
      <c r="AP6" s="35" t="s">
        <v>204</v>
      </c>
      <c r="AQ6" s="35" t="s">
        <v>221</v>
      </c>
      <c r="AR6" s="35" t="s">
        <v>238</v>
      </c>
      <c r="AS6" s="33" t="s">
        <v>11</v>
      </c>
      <c r="AT6" s="47" t="s">
        <v>42</v>
      </c>
      <c r="AU6" s="47" t="s">
        <v>153</v>
      </c>
      <c r="AV6" s="47" t="s">
        <v>154</v>
      </c>
      <c r="AW6" s="47" t="s">
        <v>325</v>
      </c>
      <c r="AX6" s="47" t="s">
        <v>342</v>
      </c>
      <c r="AY6" s="47" t="s">
        <v>359</v>
      </c>
      <c r="AZ6" s="47" t="s">
        <v>376</v>
      </c>
      <c r="BA6" s="48" t="s">
        <v>157</v>
      </c>
      <c r="BB6" s="49">
        <v>44340</v>
      </c>
      <c r="BC6" s="48" t="s">
        <v>158</v>
      </c>
      <c r="BD6" s="49">
        <v>44340</v>
      </c>
      <c r="BE6" s="38" t="s">
        <v>563</v>
      </c>
      <c r="BF6" s="38">
        <v>4</v>
      </c>
      <c r="BG6" s="40" t="s">
        <v>579</v>
      </c>
      <c r="BH6" s="40" t="s">
        <v>595</v>
      </c>
      <c r="BI6" s="40" t="s">
        <v>640</v>
      </c>
      <c r="BJ6" s="40" t="s">
        <v>641</v>
      </c>
      <c r="BK6" s="40" t="s">
        <v>642</v>
      </c>
      <c r="BL6" s="40" t="s">
        <v>643</v>
      </c>
      <c r="BM6" s="40" t="s">
        <v>644</v>
      </c>
      <c r="BN6" s="40" t="s">
        <v>645</v>
      </c>
      <c r="BO6" s="40" t="s">
        <v>646</v>
      </c>
      <c r="BP6" s="40" t="s">
        <v>647</v>
      </c>
      <c r="BQ6" s="40" t="s">
        <v>648</v>
      </c>
      <c r="BR6" s="40" t="s">
        <v>649</v>
      </c>
      <c r="BS6" s="44">
        <v>11</v>
      </c>
      <c r="BT6" s="45">
        <v>12</v>
      </c>
      <c r="BU6" s="44">
        <v>13</v>
      </c>
      <c r="BV6" s="44">
        <v>14</v>
      </c>
      <c r="BW6" s="44">
        <v>21</v>
      </c>
      <c r="BX6" s="44">
        <v>22</v>
      </c>
      <c r="BY6" s="44">
        <v>23</v>
      </c>
      <c r="BZ6" s="44">
        <v>24</v>
      </c>
      <c r="CA6" s="44">
        <v>31</v>
      </c>
      <c r="CB6" s="44">
        <v>32</v>
      </c>
      <c r="CC6" s="44">
        <v>33</v>
      </c>
      <c r="CD6" s="44">
        <v>34</v>
      </c>
      <c r="CE6" s="44">
        <v>41</v>
      </c>
      <c r="CF6" s="44">
        <v>42</v>
      </c>
      <c r="CG6" s="44">
        <v>43</v>
      </c>
      <c r="CH6" s="44">
        <v>44</v>
      </c>
      <c r="CI6" s="44">
        <v>51</v>
      </c>
      <c r="CJ6" s="44">
        <v>52</v>
      </c>
      <c r="CK6" s="44">
        <v>53</v>
      </c>
      <c r="CL6" s="44">
        <v>54</v>
      </c>
      <c r="CM6" s="44">
        <v>61</v>
      </c>
      <c r="CN6" s="44">
        <v>62</v>
      </c>
      <c r="CO6" s="44">
        <v>63</v>
      </c>
      <c r="CP6" s="44">
        <v>64</v>
      </c>
      <c r="CQ6" s="44">
        <v>71</v>
      </c>
      <c r="CR6" s="44">
        <v>72</v>
      </c>
      <c r="CS6" s="44">
        <v>73</v>
      </c>
      <c r="CT6" s="44">
        <v>74</v>
      </c>
      <c r="CU6" s="44">
        <v>81</v>
      </c>
      <c r="CV6" s="44">
        <v>82</v>
      </c>
      <c r="CW6" s="44">
        <v>83</v>
      </c>
      <c r="CX6" s="44">
        <v>84</v>
      </c>
      <c r="CY6" s="44">
        <v>91</v>
      </c>
      <c r="CZ6" s="44">
        <v>92</v>
      </c>
      <c r="DA6" s="44">
        <v>93</v>
      </c>
      <c r="DB6" s="44">
        <v>94</v>
      </c>
      <c r="DC6" s="44">
        <v>101</v>
      </c>
      <c r="DD6" s="44">
        <v>102</v>
      </c>
      <c r="DE6" s="44">
        <v>103</v>
      </c>
      <c r="DF6" s="44">
        <v>104</v>
      </c>
      <c r="DG6" s="12"/>
      <c r="DH6" s="12"/>
      <c r="DI6" s="12"/>
    </row>
    <row r="7" spans="1:113" s="1" customFormat="1" ht="20.100000000000001" customHeight="1" x14ac:dyDescent="0.2">
      <c r="A7" s="53">
        <f t="shared" si="0"/>
        <v>7</v>
      </c>
      <c r="B7" s="10" t="s">
        <v>792</v>
      </c>
      <c r="C7" s="15">
        <v>44347</v>
      </c>
      <c r="D7" s="10" t="s">
        <v>798</v>
      </c>
      <c r="E7" s="10" t="s">
        <v>814</v>
      </c>
      <c r="F7" s="27" t="s">
        <v>48</v>
      </c>
      <c r="G7" s="52" t="s">
        <v>60</v>
      </c>
      <c r="H7" s="17" t="s">
        <v>10</v>
      </c>
      <c r="I7" s="18" t="s">
        <v>5</v>
      </c>
      <c r="J7" s="19" t="s">
        <v>27</v>
      </c>
      <c r="K7" s="23" t="s">
        <v>394</v>
      </c>
      <c r="L7" s="24" t="s">
        <v>411</v>
      </c>
      <c r="M7" s="24" t="s">
        <v>428</v>
      </c>
      <c r="N7" s="24" t="s">
        <v>445</v>
      </c>
      <c r="O7" s="24" t="s">
        <v>462</v>
      </c>
      <c r="P7" s="24" t="s">
        <v>479</v>
      </c>
      <c r="Q7" s="25" t="s">
        <v>720</v>
      </c>
      <c r="R7" s="25" t="s">
        <v>721</v>
      </c>
      <c r="S7" s="24" t="s">
        <v>496</v>
      </c>
      <c r="T7" s="24" t="s">
        <v>513</v>
      </c>
      <c r="U7" s="24" t="s">
        <v>530</v>
      </c>
      <c r="V7" s="24" t="s">
        <v>547</v>
      </c>
      <c r="W7" s="33" t="s">
        <v>7</v>
      </c>
      <c r="X7" s="34" t="s">
        <v>7</v>
      </c>
      <c r="Y7" s="33" t="s">
        <v>171</v>
      </c>
      <c r="Z7" s="33" t="s">
        <v>6</v>
      </c>
      <c r="AA7" s="33" t="s">
        <v>256</v>
      </c>
      <c r="AB7" s="33" t="s">
        <v>6</v>
      </c>
      <c r="AC7" s="33" t="s">
        <v>266</v>
      </c>
      <c r="AD7" s="33" t="s">
        <v>6</v>
      </c>
      <c r="AE7" s="33" t="s">
        <v>276</v>
      </c>
      <c r="AF7" s="33" t="s">
        <v>6</v>
      </c>
      <c r="AG7" s="33" t="s">
        <v>286</v>
      </c>
      <c r="AH7" s="33" t="s">
        <v>6</v>
      </c>
      <c r="AI7" s="33" t="s">
        <v>296</v>
      </c>
      <c r="AJ7" s="33" t="s">
        <v>6</v>
      </c>
      <c r="AK7" s="33" t="s">
        <v>306</v>
      </c>
      <c r="AL7" s="33" t="s">
        <v>6</v>
      </c>
      <c r="AM7" s="33" t="s">
        <v>316</v>
      </c>
      <c r="AN7" s="33" t="s">
        <v>6</v>
      </c>
      <c r="AO7" s="35" t="s">
        <v>188</v>
      </c>
      <c r="AP7" s="35" t="s">
        <v>205</v>
      </c>
      <c r="AQ7" s="35" t="s">
        <v>222</v>
      </c>
      <c r="AR7" s="35" t="s">
        <v>239</v>
      </c>
      <c r="AS7" s="33" t="s">
        <v>11</v>
      </c>
      <c r="AT7" s="47" t="s">
        <v>39</v>
      </c>
      <c r="AU7" s="47" t="s">
        <v>147</v>
      </c>
      <c r="AV7" s="47" t="s">
        <v>148</v>
      </c>
      <c r="AW7" s="47" t="s">
        <v>326</v>
      </c>
      <c r="AX7" s="47" t="s">
        <v>343</v>
      </c>
      <c r="AY7" s="47" t="s">
        <v>360</v>
      </c>
      <c r="AZ7" s="47" t="s">
        <v>377</v>
      </c>
      <c r="BA7" s="48" t="s">
        <v>157</v>
      </c>
      <c r="BB7" s="49">
        <v>44341</v>
      </c>
      <c r="BC7" s="48" t="s">
        <v>158</v>
      </c>
      <c r="BD7" s="49">
        <v>44341</v>
      </c>
      <c r="BE7" s="38" t="s">
        <v>564</v>
      </c>
      <c r="BF7" s="38">
        <v>5</v>
      </c>
      <c r="BG7" s="40" t="s">
        <v>580</v>
      </c>
      <c r="BH7" s="40" t="s">
        <v>596</v>
      </c>
      <c r="BI7" s="40" t="s">
        <v>650</v>
      </c>
      <c r="BJ7" s="40" t="s">
        <v>651</v>
      </c>
      <c r="BK7" s="40" t="s">
        <v>652</v>
      </c>
      <c r="BL7" s="40" t="s">
        <v>653</v>
      </c>
      <c r="BM7" s="40" t="s">
        <v>654</v>
      </c>
      <c r="BN7" s="40" t="s">
        <v>655</v>
      </c>
      <c r="BO7" s="40" t="s">
        <v>656</v>
      </c>
      <c r="BP7" s="40" t="s">
        <v>657</v>
      </c>
      <c r="BQ7" s="40" t="s">
        <v>658</v>
      </c>
      <c r="BR7" s="40" t="s">
        <v>659</v>
      </c>
      <c r="BS7" s="44">
        <v>11</v>
      </c>
      <c r="BT7" s="45">
        <v>12</v>
      </c>
      <c r="BU7" s="44">
        <v>13</v>
      </c>
      <c r="BV7" s="44">
        <v>14</v>
      </c>
      <c r="BW7" s="44">
        <v>21</v>
      </c>
      <c r="BX7" s="44">
        <v>22</v>
      </c>
      <c r="BY7" s="44">
        <v>23</v>
      </c>
      <c r="BZ7" s="44">
        <v>24</v>
      </c>
      <c r="CA7" s="44">
        <v>31</v>
      </c>
      <c r="CB7" s="44">
        <v>32</v>
      </c>
      <c r="CC7" s="44">
        <v>33</v>
      </c>
      <c r="CD7" s="44">
        <v>34</v>
      </c>
      <c r="CE7" s="44">
        <v>41</v>
      </c>
      <c r="CF7" s="44">
        <v>42</v>
      </c>
      <c r="CG7" s="44">
        <v>43</v>
      </c>
      <c r="CH7" s="44">
        <v>44</v>
      </c>
      <c r="CI7" s="44">
        <v>51</v>
      </c>
      <c r="CJ7" s="44">
        <v>52</v>
      </c>
      <c r="CK7" s="44">
        <v>53</v>
      </c>
      <c r="CL7" s="44">
        <v>54</v>
      </c>
      <c r="CM7" s="44">
        <v>61</v>
      </c>
      <c r="CN7" s="44">
        <v>62</v>
      </c>
      <c r="CO7" s="44">
        <v>63</v>
      </c>
      <c r="CP7" s="44">
        <v>64</v>
      </c>
      <c r="CQ7" s="44">
        <v>71</v>
      </c>
      <c r="CR7" s="44">
        <v>72</v>
      </c>
      <c r="CS7" s="44">
        <v>73</v>
      </c>
      <c r="CT7" s="44">
        <v>74</v>
      </c>
      <c r="CU7" s="44">
        <v>81</v>
      </c>
      <c r="CV7" s="44">
        <v>82</v>
      </c>
      <c r="CW7" s="44">
        <v>83</v>
      </c>
      <c r="CX7" s="44">
        <v>84</v>
      </c>
      <c r="CY7" s="44">
        <v>91</v>
      </c>
      <c r="CZ7" s="44">
        <v>92</v>
      </c>
      <c r="DA7" s="44">
        <v>93</v>
      </c>
      <c r="DB7" s="44">
        <v>94</v>
      </c>
      <c r="DC7" s="44">
        <v>101</v>
      </c>
      <c r="DD7" s="44">
        <v>102</v>
      </c>
      <c r="DE7" s="44">
        <v>103</v>
      </c>
      <c r="DF7" s="44">
        <v>104</v>
      </c>
      <c r="DG7" s="12"/>
      <c r="DH7" s="12"/>
      <c r="DI7" s="12"/>
    </row>
    <row r="8" spans="1:113" s="1" customFormat="1" ht="20.100000000000001" customHeight="1" x14ac:dyDescent="0.2">
      <c r="A8" s="53">
        <f t="shared" si="0"/>
        <v>8</v>
      </c>
      <c r="B8" s="10" t="s">
        <v>793</v>
      </c>
      <c r="C8" s="15">
        <v>44348</v>
      </c>
      <c r="D8" s="10" t="s">
        <v>799</v>
      </c>
      <c r="E8" s="10" t="s">
        <v>815</v>
      </c>
      <c r="F8" s="27" t="s">
        <v>49</v>
      </c>
      <c r="G8" s="22" t="s">
        <v>20</v>
      </c>
      <c r="H8" s="17" t="s">
        <v>33</v>
      </c>
      <c r="I8" s="18" t="s">
        <v>5</v>
      </c>
      <c r="J8" s="19" t="s">
        <v>31</v>
      </c>
      <c r="K8" s="23" t="s">
        <v>395</v>
      </c>
      <c r="L8" s="24" t="s">
        <v>412</v>
      </c>
      <c r="M8" s="24" t="s">
        <v>429</v>
      </c>
      <c r="N8" s="24" t="s">
        <v>446</v>
      </c>
      <c r="O8" s="24" t="s">
        <v>463</v>
      </c>
      <c r="P8" s="24" t="s">
        <v>480</v>
      </c>
      <c r="Q8" s="25" t="s">
        <v>720</v>
      </c>
      <c r="R8" s="25" t="s">
        <v>721</v>
      </c>
      <c r="S8" s="24" t="s">
        <v>497</v>
      </c>
      <c r="T8" s="24" t="s">
        <v>514</v>
      </c>
      <c r="U8" s="24" t="s">
        <v>531</v>
      </c>
      <c r="V8" s="24" t="s">
        <v>548</v>
      </c>
      <c r="W8" s="33" t="s">
        <v>3</v>
      </c>
      <c r="X8" s="34" t="s">
        <v>830</v>
      </c>
      <c r="Y8" s="33" t="s">
        <v>172</v>
      </c>
      <c r="Z8" s="33" t="s">
        <v>6</v>
      </c>
      <c r="AA8" s="33" t="s">
        <v>257</v>
      </c>
      <c r="AB8" s="33" t="s">
        <v>6</v>
      </c>
      <c r="AC8" s="33" t="s">
        <v>267</v>
      </c>
      <c r="AD8" s="33" t="s">
        <v>6</v>
      </c>
      <c r="AE8" s="33" t="s">
        <v>277</v>
      </c>
      <c r="AF8" s="33" t="s">
        <v>6</v>
      </c>
      <c r="AG8" s="33" t="s">
        <v>287</v>
      </c>
      <c r="AH8" s="33" t="s">
        <v>6</v>
      </c>
      <c r="AI8" s="33" t="s">
        <v>297</v>
      </c>
      <c r="AJ8" s="33" t="s">
        <v>6</v>
      </c>
      <c r="AK8" s="33" t="s">
        <v>307</v>
      </c>
      <c r="AL8" s="33" t="s">
        <v>6</v>
      </c>
      <c r="AM8" s="33" t="s">
        <v>317</v>
      </c>
      <c r="AN8" s="33" t="s">
        <v>6</v>
      </c>
      <c r="AO8" s="35" t="s">
        <v>189</v>
      </c>
      <c r="AP8" s="35" t="s">
        <v>206</v>
      </c>
      <c r="AQ8" s="35" t="s">
        <v>223</v>
      </c>
      <c r="AR8" s="35" t="s">
        <v>240</v>
      </c>
      <c r="AS8" s="33" t="s">
        <v>11</v>
      </c>
      <c r="AT8" s="47" t="s">
        <v>40</v>
      </c>
      <c r="AU8" s="47" t="s">
        <v>149</v>
      </c>
      <c r="AV8" s="47" t="s">
        <v>150</v>
      </c>
      <c r="AW8" s="47" t="s">
        <v>327</v>
      </c>
      <c r="AX8" s="47" t="s">
        <v>344</v>
      </c>
      <c r="AY8" s="47" t="s">
        <v>361</v>
      </c>
      <c r="AZ8" s="47" t="s">
        <v>378</v>
      </c>
      <c r="BA8" s="48" t="s">
        <v>157</v>
      </c>
      <c r="BB8" s="49">
        <v>44342</v>
      </c>
      <c r="BC8" s="48" t="s">
        <v>158</v>
      </c>
      <c r="BD8" s="49">
        <v>44342</v>
      </c>
      <c r="BE8" s="38" t="s">
        <v>565</v>
      </c>
      <c r="BF8" s="38">
        <v>6</v>
      </c>
      <c r="BG8" s="40" t="s">
        <v>581</v>
      </c>
      <c r="BH8" s="40" t="s">
        <v>597</v>
      </c>
      <c r="BI8" s="40" t="s">
        <v>660</v>
      </c>
      <c r="BJ8" s="40" t="s">
        <v>661</v>
      </c>
      <c r="BK8" s="40" t="s">
        <v>662</v>
      </c>
      <c r="BL8" s="40" t="s">
        <v>663</v>
      </c>
      <c r="BM8" s="40" t="s">
        <v>664</v>
      </c>
      <c r="BN8" s="40" t="s">
        <v>665</v>
      </c>
      <c r="BO8" s="40" t="s">
        <v>666</v>
      </c>
      <c r="BP8" s="40" t="s">
        <v>667</v>
      </c>
      <c r="BQ8" s="40" t="s">
        <v>668</v>
      </c>
      <c r="BR8" s="40" t="s">
        <v>669</v>
      </c>
      <c r="BS8" s="44">
        <v>11</v>
      </c>
      <c r="BT8" s="45">
        <v>12</v>
      </c>
      <c r="BU8" s="44">
        <v>13</v>
      </c>
      <c r="BV8" s="44">
        <v>14</v>
      </c>
      <c r="BW8" s="44">
        <v>21</v>
      </c>
      <c r="BX8" s="44">
        <v>22</v>
      </c>
      <c r="BY8" s="44">
        <v>23</v>
      </c>
      <c r="BZ8" s="44">
        <v>24</v>
      </c>
      <c r="CA8" s="44">
        <v>31</v>
      </c>
      <c r="CB8" s="44">
        <v>32</v>
      </c>
      <c r="CC8" s="44">
        <v>33</v>
      </c>
      <c r="CD8" s="44">
        <v>34</v>
      </c>
      <c r="CE8" s="44">
        <v>41</v>
      </c>
      <c r="CF8" s="44">
        <v>42</v>
      </c>
      <c r="CG8" s="44">
        <v>43</v>
      </c>
      <c r="CH8" s="44">
        <v>44</v>
      </c>
      <c r="CI8" s="44">
        <v>51</v>
      </c>
      <c r="CJ8" s="44">
        <v>52</v>
      </c>
      <c r="CK8" s="44">
        <v>53</v>
      </c>
      <c r="CL8" s="44">
        <v>54</v>
      </c>
      <c r="CM8" s="44">
        <v>61</v>
      </c>
      <c r="CN8" s="44">
        <v>62</v>
      </c>
      <c r="CO8" s="44">
        <v>63</v>
      </c>
      <c r="CP8" s="44">
        <v>64</v>
      </c>
      <c r="CQ8" s="44">
        <v>71</v>
      </c>
      <c r="CR8" s="44">
        <v>72</v>
      </c>
      <c r="CS8" s="44">
        <v>73</v>
      </c>
      <c r="CT8" s="44">
        <v>74</v>
      </c>
      <c r="CU8" s="44">
        <v>81</v>
      </c>
      <c r="CV8" s="44">
        <v>82</v>
      </c>
      <c r="CW8" s="44">
        <v>83</v>
      </c>
      <c r="CX8" s="44">
        <v>84</v>
      </c>
      <c r="CY8" s="44">
        <v>91</v>
      </c>
      <c r="CZ8" s="44">
        <v>92</v>
      </c>
      <c r="DA8" s="44">
        <v>93</v>
      </c>
      <c r="DB8" s="44">
        <v>94</v>
      </c>
      <c r="DC8" s="44">
        <v>101</v>
      </c>
      <c r="DD8" s="44">
        <v>102</v>
      </c>
      <c r="DE8" s="44">
        <v>103</v>
      </c>
      <c r="DF8" s="44">
        <v>104</v>
      </c>
      <c r="DG8" s="12"/>
      <c r="DH8" s="12"/>
      <c r="DI8" s="12"/>
    </row>
    <row r="9" spans="1:113" s="1" customFormat="1" ht="20.100000000000001" customHeight="1" x14ac:dyDescent="0.2">
      <c r="A9" s="53">
        <f t="shared" si="0"/>
        <v>9</v>
      </c>
      <c r="B9" s="10" t="s">
        <v>794</v>
      </c>
      <c r="C9" s="15">
        <v>44349</v>
      </c>
      <c r="D9" s="10" t="s">
        <v>800</v>
      </c>
      <c r="E9" s="10" t="s">
        <v>816</v>
      </c>
      <c r="F9" s="22" t="s">
        <v>50</v>
      </c>
      <c r="G9" s="52" t="s">
        <v>61</v>
      </c>
      <c r="H9" s="17" t="s">
        <v>34</v>
      </c>
      <c r="I9" s="18" t="s">
        <v>5</v>
      </c>
      <c r="J9" s="19" t="s">
        <v>26</v>
      </c>
      <c r="K9" s="23" t="s">
        <v>396</v>
      </c>
      <c r="L9" s="24" t="s">
        <v>413</v>
      </c>
      <c r="M9" s="24" t="s">
        <v>430</v>
      </c>
      <c r="N9" s="24" t="s">
        <v>447</v>
      </c>
      <c r="O9" s="24" t="s">
        <v>464</v>
      </c>
      <c r="P9" s="24" t="s">
        <v>481</v>
      </c>
      <c r="Q9" s="25" t="s">
        <v>720</v>
      </c>
      <c r="R9" s="25" t="s">
        <v>721</v>
      </c>
      <c r="S9" s="24" t="s">
        <v>498</v>
      </c>
      <c r="T9" s="24" t="s">
        <v>515</v>
      </c>
      <c r="U9" s="24" t="s">
        <v>532</v>
      </c>
      <c r="V9" s="24" t="s">
        <v>549</v>
      </c>
      <c r="W9" s="33" t="s">
        <v>3</v>
      </c>
      <c r="X9" s="34" t="s">
        <v>830</v>
      </c>
      <c r="Y9" s="33" t="s">
        <v>173</v>
      </c>
      <c r="Z9" s="33" t="s">
        <v>6</v>
      </c>
      <c r="AA9" s="33" t="s">
        <v>258</v>
      </c>
      <c r="AB9" s="33" t="s">
        <v>6</v>
      </c>
      <c r="AC9" s="33" t="s">
        <v>268</v>
      </c>
      <c r="AD9" s="33" t="s">
        <v>6</v>
      </c>
      <c r="AE9" s="33" t="s">
        <v>278</v>
      </c>
      <c r="AF9" s="33" t="s">
        <v>6</v>
      </c>
      <c r="AG9" s="33" t="s">
        <v>288</v>
      </c>
      <c r="AH9" s="33" t="s">
        <v>6</v>
      </c>
      <c r="AI9" s="33" t="s">
        <v>298</v>
      </c>
      <c r="AJ9" s="33" t="s">
        <v>6</v>
      </c>
      <c r="AK9" s="33" t="s">
        <v>308</v>
      </c>
      <c r="AL9" s="33" t="s">
        <v>6</v>
      </c>
      <c r="AM9" s="33" t="s">
        <v>318</v>
      </c>
      <c r="AN9" s="33" t="s">
        <v>6</v>
      </c>
      <c r="AO9" s="35" t="s">
        <v>190</v>
      </c>
      <c r="AP9" s="35" t="s">
        <v>207</v>
      </c>
      <c r="AQ9" s="35" t="s">
        <v>224</v>
      </c>
      <c r="AR9" s="35" t="s">
        <v>241</v>
      </c>
      <c r="AS9" s="33" t="s">
        <v>11</v>
      </c>
      <c r="AT9" s="47" t="s">
        <v>41</v>
      </c>
      <c r="AU9" s="47" t="s">
        <v>151</v>
      </c>
      <c r="AV9" s="47" t="s">
        <v>152</v>
      </c>
      <c r="AW9" s="47" t="s">
        <v>328</v>
      </c>
      <c r="AX9" s="47" t="s">
        <v>345</v>
      </c>
      <c r="AY9" s="47" t="s">
        <v>362</v>
      </c>
      <c r="AZ9" s="47" t="s">
        <v>379</v>
      </c>
      <c r="BA9" s="48" t="s">
        <v>157</v>
      </c>
      <c r="BB9" s="49">
        <v>44343</v>
      </c>
      <c r="BC9" s="48" t="s">
        <v>158</v>
      </c>
      <c r="BD9" s="49">
        <v>44343</v>
      </c>
      <c r="BE9" s="38" t="s">
        <v>566</v>
      </c>
      <c r="BF9" s="38">
        <v>7</v>
      </c>
      <c r="BG9" s="40" t="s">
        <v>582</v>
      </c>
      <c r="BH9" s="40" t="s">
        <v>598</v>
      </c>
      <c r="BI9" s="40" t="s">
        <v>670</v>
      </c>
      <c r="BJ9" s="40" t="s">
        <v>671</v>
      </c>
      <c r="BK9" s="40" t="s">
        <v>672</v>
      </c>
      <c r="BL9" s="40" t="s">
        <v>673</v>
      </c>
      <c r="BM9" s="40" t="s">
        <v>674</v>
      </c>
      <c r="BN9" s="40" t="s">
        <v>675</v>
      </c>
      <c r="BO9" s="40" t="s">
        <v>676</v>
      </c>
      <c r="BP9" s="40" t="s">
        <v>677</v>
      </c>
      <c r="BQ9" s="40" t="s">
        <v>678</v>
      </c>
      <c r="BR9" s="40" t="s">
        <v>679</v>
      </c>
      <c r="BS9" s="44">
        <v>11</v>
      </c>
      <c r="BT9" s="45">
        <v>12</v>
      </c>
      <c r="BU9" s="44">
        <v>13</v>
      </c>
      <c r="BV9" s="44">
        <v>14</v>
      </c>
      <c r="BW9" s="44">
        <v>21</v>
      </c>
      <c r="BX9" s="44">
        <v>22</v>
      </c>
      <c r="BY9" s="44">
        <v>23</v>
      </c>
      <c r="BZ9" s="44">
        <v>24</v>
      </c>
      <c r="CA9" s="44">
        <v>31</v>
      </c>
      <c r="CB9" s="44">
        <v>32</v>
      </c>
      <c r="CC9" s="44">
        <v>33</v>
      </c>
      <c r="CD9" s="44">
        <v>34</v>
      </c>
      <c r="CE9" s="44">
        <v>41</v>
      </c>
      <c r="CF9" s="44">
        <v>42</v>
      </c>
      <c r="CG9" s="44">
        <v>43</v>
      </c>
      <c r="CH9" s="44">
        <v>44</v>
      </c>
      <c r="CI9" s="44">
        <v>51</v>
      </c>
      <c r="CJ9" s="44">
        <v>52</v>
      </c>
      <c r="CK9" s="44">
        <v>53</v>
      </c>
      <c r="CL9" s="44">
        <v>54</v>
      </c>
      <c r="CM9" s="44">
        <v>61</v>
      </c>
      <c r="CN9" s="44">
        <v>62</v>
      </c>
      <c r="CO9" s="44">
        <v>63</v>
      </c>
      <c r="CP9" s="44">
        <v>64</v>
      </c>
      <c r="CQ9" s="44">
        <v>71</v>
      </c>
      <c r="CR9" s="44">
        <v>72</v>
      </c>
      <c r="CS9" s="44">
        <v>73</v>
      </c>
      <c r="CT9" s="44">
        <v>74</v>
      </c>
      <c r="CU9" s="44">
        <v>81</v>
      </c>
      <c r="CV9" s="44">
        <v>82</v>
      </c>
      <c r="CW9" s="44">
        <v>83</v>
      </c>
      <c r="CX9" s="44">
        <v>84</v>
      </c>
      <c r="CY9" s="44">
        <v>91</v>
      </c>
      <c r="CZ9" s="44">
        <v>92</v>
      </c>
      <c r="DA9" s="44">
        <v>93</v>
      </c>
      <c r="DB9" s="44">
        <v>94</v>
      </c>
      <c r="DC9" s="44">
        <v>101</v>
      </c>
      <c r="DD9" s="44">
        <v>102</v>
      </c>
      <c r="DE9" s="44">
        <v>103</v>
      </c>
      <c r="DF9" s="44">
        <v>104</v>
      </c>
      <c r="DG9" s="12"/>
      <c r="DH9" s="12"/>
      <c r="DI9" s="12"/>
    </row>
    <row r="10" spans="1:113" ht="20.100000000000001" customHeight="1" x14ac:dyDescent="0.2">
      <c r="A10" s="53">
        <f t="shared" si="0"/>
        <v>10</v>
      </c>
      <c r="B10" s="10" t="s">
        <v>791</v>
      </c>
      <c r="C10" s="15">
        <v>44350</v>
      </c>
      <c r="D10" s="10" t="s">
        <v>801</v>
      </c>
      <c r="E10" s="10" t="s">
        <v>817</v>
      </c>
      <c r="F10" s="26" t="s">
        <v>51</v>
      </c>
      <c r="G10" s="51" t="s">
        <v>62</v>
      </c>
      <c r="H10" s="17" t="s">
        <v>35</v>
      </c>
      <c r="I10" s="18" t="s">
        <v>5</v>
      </c>
      <c r="J10" s="19" t="s">
        <v>28</v>
      </c>
      <c r="K10" s="23" t="s">
        <v>397</v>
      </c>
      <c r="L10" s="24" t="s">
        <v>414</v>
      </c>
      <c r="M10" s="24" t="s">
        <v>431</v>
      </c>
      <c r="N10" s="24" t="s">
        <v>448</v>
      </c>
      <c r="O10" s="24" t="s">
        <v>465</v>
      </c>
      <c r="P10" s="24" t="s">
        <v>482</v>
      </c>
      <c r="Q10" s="25" t="s">
        <v>720</v>
      </c>
      <c r="R10" s="25" t="s">
        <v>721</v>
      </c>
      <c r="S10" s="24" t="s">
        <v>499</v>
      </c>
      <c r="T10" s="24" t="s">
        <v>516</v>
      </c>
      <c r="U10" s="24" t="s">
        <v>533</v>
      </c>
      <c r="V10" s="24" t="s">
        <v>550</v>
      </c>
      <c r="W10" s="33" t="s">
        <v>1</v>
      </c>
      <c r="X10" s="34" t="s">
        <v>831</v>
      </c>
      <c r="Y10" s="33" t="s">
        <v>174</v>
      </c>
      <c r="Z10" s="33" t="s">
        <v>6</v>
      </c>
      <c r="AA10" s="33" t="s">
        <v>259</v>
      </c>
      <c r="AB10" s="33" t="s">
        <v>6</v>
      </c>
      <c r="AC10" s="33" t="s">
        <v>269</v>
      </c>
      <c r="AD10" s="33" t="s">
        <v>6</v>
      </c>
      <c r="AE10" s="33" t="s">
        <v>279</v>
      </c>
      <c r="AF10" s="33" t="s">
        <v>6</v>
      </c>
      <c r="AG10" s="33" t="s">
        <v>289</v>
      </c>
      <c r="AH10" s="33" t="s">
        <v>6</v>
      </c>
      <c r="AI10" s="33" t="s">
        <v>299</v>
      </c>
      <c r="AJ10" s="33" t="s">
        <v>6</v>
      </c>
      <c r="AK10" s="33" t="s">
        <v>309</v>
      </c>
      <c r="AL10" s="33" t="s">
        <v>6</v>
      </c>
      <c r="AM10" s="33" t="s">
        <v>319</v>
      </c>
      <c r="AN10" s="33" t="s">
        <v>6</v>
      </c>
      <c r="AO10" s="35" t="s">
        <v>191</v>
      </c>
      <c r="AP10" s="35" t="s">
        <v>208</v>
      </c>
      <c r="AQ10" s="35" t="s">
        <v>225</v>
      </c>
      <c r="AR10" s="35" t="s">
        <v>242</v>
      </c>
      <c r="AS10" s="33" t="s">
        <v>11</v>
      </c>
      <c r="AT10" s="47" t="s">
        <v>42</v>
      </c>
      <c r="AU10" s="47" t="s">
        <v>153</v>
      </c>
      <c r="AV10" s="47" t="s">
        <v>154</v>
      </c>
      <c r="AW10" s="47" t="s">
        <v>329</v>
      </c>
      <c r="AX10" s="47" t="s">
        <v>346</v>
      </c>
      <c r="AY10" s="47" t="s">
        <v>363</v>
      </c>
      <c r="AZ10" s="47" t="s">
        <v>380</v>
      </c>
      <c r="BA10" s="48" t="s">
        <v>157</v>
      </c>
      <c r="BB10" s="49">
        <v>44344</v>
      </c>
      <c r="BC10" s="48" t="s">
        <v>158</v>
      </c>
      <c r="BD10" s="49">
        <v>44344</v>
      </c>
      <c r="BE10" s="38" t="s">
        <v>567</v>
      </c>
      <c r="BF10" s="38">
        <v>8</v>
      </c>
      <c r="BG10" s="40" t="s">
        <v>583</v>
      </c>
      <c r="BH10" s="40" t="s">
        <v>599</v>
      </c>
      <c r="BI10" s="40" t="s">
        <v>680</v>
      </c>
      <c r="BJ10" s="40" t="s">
        <v>681</v>
      </c>
      <c r="BK10" s="40" t="s">
        <v>682</v>
      </c>
      <c r="BL10" s="40" t="s">
        <v>683</v>
      </c>
      <c r="BM10" s="40" t="s">
        <v>684</v>
      </c>
      <c r="BN10" s="40" t="s">
        <v>685</v>
      </c>
      <c r="BO10" s="40" t="s">
        <v>686</v>
      </c>
      <c r="BP10" s="40" t="s">
        <v>687</v>
      </c>
      <c r="BQ10" s="40" t="s">
        <v>688</v>
      </c>
      <c r="BR10" s="40" t="s">
        <v>689</v>
      </c>
      <c r="BS10" s="44">
        <v>11</v>
      </c>
      <c r="BT10" s="45">
        <v>12</v>
      </c>
      <c r="BU10" s="44">
        <v>13</v>
      </c>
      <c r="BV10" s="44">
        <v>14</v>
      </c>
      <c r="BW10" s="44">
        <v>21</v>
      </c>
      <c r="BX10" s="44">
        <v>22</v>
      </c>
      <c r="BY10" s="44">
        <v>23</v>
      </c>
      <c r="BZ10" s="44">
        <v>24</v>
      </c>
      <c r="CA10" s="44">
        <v>31</v>
      </c>
      <c r="CB10" s="44">
        <v>32</v>
      </c>
      <c r="CC10" s="44">
        <v>33</v>
      </c>
      <c r="CD10" s="44">
        <v>34</v>
      </c>
      <c r="CE10" s="44">
        <v>41</v>
      </c>
      <c r="CF10" s="44">
        <v>42</v>
      </c>
      <c r="CG10" s="44">
        <v>43</v>
      </c>
      <c r="CH10" s="44">
        <v>44</v>
      </c>
      <c r="CI10" s="44">
        <v>51</v>
      </c>
      <c r="CJ10" s="44">
        <v>52</v>
      </c>
      <c r="CK10" s="44">
        <v>53</v>
      </c>
      <c r="CL10" s="44">
        <v>54</v>
      </c>
      <c r="CM10" s="44">
        <v>61</v>
      </c>
      <c r="CN10" s="44">
        <v>62</v>
      </c>
      <c r="CO10" s="44">
        <v>63</v>
      </c>
      <c r="CP10" s="44">
        <v>64</v>
      </c>
      <c r="CQ10" s="44">
        <v>71</v>
      </c>
      <c r="CR10" s="44">
        <v>72</v>
      </c>
      <c r="CS10" s="44">
        <v>73</v>
      </c>
      <c r="CT10" s="44">
        <v>74</v>
      </c>
      <c r="CU10" s="44">
        <v>81</v>
      </c>
      <c r="CV10" s="44">
        <v>82</v>
      </c>
      <c r="CW10" s="44">
        <v>83</v>
      </c>
      <c r="CX10" s="44">
        <v>84</v>
      </c>
      <c r="CY10" s="44">
        <v>91</v>
      </c>
      <c r="CZ10" s="44">
        <v>92</v>
      </c>
      <c r="DA10" s="44">
        <v>93</v>
      </c>
      <c r="DB10" s="44">
        <v>94</v>
      </c>
      <c r="DC10" s="44">
        <v>101</v>
      </c>
      <c r="DD10" s="44">
        <v>102</v>
      </c>
      <c r="DE10" s="44">
        <v>103</v>
      </c>
      <c r="DF10" s="44">
        <v>104</v>
      </c>
    </row>
    <row r="11" spans="1:113" ht="20.100000000000001" customHeight="1" x14ac:dyDescent="0.2">
      <c r="A11" s="53">
        <f t="shared" si="0"/>
        <v>11</v>
      </c>
      <c r="B11" s="10" t="s">
        <v>792</v>
      </c>
      <c r="C11" s="15">
        <v>44351</v>
      </c>
      <c r="D11" s="10" t="s">
        <v>802</v>
      </c>
      <c r="E11" s="10" t="s">
        <v>818</v>
      </c>
      <c r="F11" s="26" t="s">
        <v>14</v>
      </c>
      <c r="G11" s="51" t="s">
        <v>63</v>
      </c>
      <c r="H11" s="17" t="s">
        <v>10</v>
      </c>
      <c r="I11" s="18" t="s">
        <v>5</v>
      </c>
      <c r="J11" s="19" t="s">
        <v>9</v>
      </c>
      <c r="K11" s="23" t="s">
        <v>398</v>
      </c>
      <c r="L11" s="24" t="s">
        <v>415</v>
      </c>
      <c r="M11" s="24" t="s">
        <v>432</v>
      </c>
      <c r="N11" s="24" t="s">
        <v>449</v>
      </c>
      <c r="O11" s="24" t="s">
        <v>466</v>
      </c>
      <c r="P11" s="24" t="s">
        <v>483</v>
      </c>
      <c r="Q11" s="25" t="s">
        <v>720</v>
      </c>
      <c r="R11" s="25" t="s">
        <v>721</v>
      </c>
      <c r="S11" s="24" t="s">
        <v>500</v>
      </c>
      <c r="T11" s="24" t="s">
        <v>517</v>
      </c>
      <c r="U11" s="24" t="s">
        <v>534</v>
      </c>
      <c r="V11" s="24" t="s">
        <v>551</v>
      </c>
      <c r="W11" s="33" t="s">
        <v>2</v>
      </c>
      <c r="X11" s="34" t="s">
        <v>832</v>
      </c>
      <c r="Y11" s="33" t="s">
        <v>175</v>
      </c>
      <c r="Z11" s="33" t="s">
        <v>6</v>
      </c>
      <c r="AA11" s="33" t="s">
        <v>260</v>
      </c>
      <c r="AB11" s="33" t="s">
        <v>6</v>
      </c>
      <c r="AC11" s="33" t="s">
        <v>270</v>
      </c>
      <c r="AD11" s="33" t="s">
        <v>6</v>
      </c>
      <c r="AE11" s="33" t="s">
        <v>280</v>
      </c>
      <c r="AF11" s="33" t="s">
        <v>6</v>
      </c>
      <c r="AG11" s="33" t="s">
        <v>290</v>
      </c>
      <c r="AH11" s="33" t="s">
        <v>6</v>
      </c>
      <c r="AI11" s="33" t="s">
        <v>300</v>
      </c>
      <c r="AJ11" s="33" t="s">
        <v>6</v>
      </c>
      <c r="AK11" s="33" t="s">
        <v>310</v>
      </c>
      <c r="AL11" s="33" t="s">
        <v>6</v>
      </c>
      <c r="AM11" s="33" t="s">
        <v>320</v>
      </c>
      <c r="AN11" s="33" t="s">
        <v>6</v>
      </c>
      <c r="AO11" s="35" t="s">
        <v>192</v>
      </c>
      <c r="AP11" s="35" t="s">
        <v>209</v>
      </c>
      <c r="AQ11" s="35" t="s">
        <v>226</v>
      </c>
      <c r="AR11" s="35" t="s">
        <v>243</v>
      </c>
      <c r="AS11" s="33" t="s">
        <v>11</v>
      </c>
      <c r="AT11" s="47" t="s">
        <v>39</v>
      </c>
      <c r="AU11" s="47" t="s">
        <v>147</v>
      </c>
      <c r="AV11" s="47" t="s">
        <v>148</v>
      </c>
      <c r="AW11" s="47" t="s">
        <v>330</v>
      </c>
      <c r="AX11" s="47" t="s">
        <v>347</v>
      </c>
      <c r="AY11" s="47" t="s">
        <v>364</v>
      </c>
      <c r="AZ11" s="47" t="s">
        <v>381</v>
      </c>
      <c r="BA11" s="48" t="s">
        <v>157</v>
      </c>
      <c r="BB11" s="49">
        <v>44345</v>
      </c>
      <c r="BC11" s="48" t="s">
        <v>158</v>
      </c>
      <c r="BD11" s="49">
        <v>44345</v>
      </c>
      <c r="BE11" s="38" t="s">
        <v>568</v>
      </c>
      <c r="BF11" s="38">
        <v>9</v>
      </c>
      <c r="BG11" s="40" t="s">
        <v>584</v>
      </c>
      <c r="BH11" s="40" t="s">
        <v>600</v>
      </c>
      <c r="BI11" s="40" t="s">
        <v>690</v>
      </c>
      <c r="BJ11" s="40" t="s">
        <v>691</v>
      </c>
      <c r="BK11" s="40" t="s">
        <v>692</v>
      </c>
      <c r="BL11" s="40" t="s">
        <v>693</v>
      </c>
      <c r="BM11" s="40" t="s">
        <v>694</v>
      </c>
      <c r="BN11" s="40" t="s">
        <v>695</v>
      </c>
      <c r="BO11" s="40" t="s">
        <v>696</v>
      </c>
      <c r="BP11" s="40" t="s">
        <v>697</v>
      </c>
      <c r="BQ11" s="40" t="s">
        <v>698</v>
      </c>
      <c r="BR11" s="40" t="s">
        <v>699</v>
      </c>
      <c r="BS11" s="44">
        <v>11</v>
      </c>
      <c r="BT11" s="45">
        <v>12</v>
      </c>
      <c r="BU11" s="44">
        <v>13</v>
      </c>
      <c r="BV11" s="44">
        <v>14</v>
      </c>
      <c r="BW11" s="44">
        <v>21</v>
      </c>
      <c r="BX11" s="44">
        <v>22</v>
      </c>
      <c r="BY11" s="44">
        <v>23</v>
      </c>
      <c r="BZ11" s="44">
        <v>24</v>
      </c>
      <c r="CA11" s="44">
        <v>31</v>
      </c>
      <c r="CB11" s="44">
        <v>32</v>
      </c>
      <c r="CC11" s="44">
        <v>33</v>
      </c>
      <c r="CD11" s="44">
        <v>34</v>
      </c>
      <c r="CE11" s="44">
        <v>41</v>
      </c>
      <c r="CF11" s="44">
        <v>42</v>
      </c>
      <c r="CG11" s="44">
        <v>43</v>
      </c>
      <c r="CH11" s="44">
        <v>44</v>
      </c>
      <c r="CI11" s="44">
        <v>51</v>
      </c>
      <c r="CJ11" s="44">
        <v>52</v>
      </c>
      <c r="CK11" s="44">
        <v>53</v>
      </c>
      <c r="CL11" s="44">
        <v>54</v>
      </c>
      <c r="CM11" s="44">
        <v>61</v>
      </c>
      <c r="CN11" s="44">
        <v>62</v>
      </c>
      <c r="CO11" s="44">
        <v>63</v>
      </c>
      <c r="CP11" s="44">
        <v>64</v>
      </c>
      <c r="CQ11" s="44">
        <v>71</v>
      </c>
      <c r="CR11" s="44">
        <v>72</v>
      </c>
      <c r="CS11" s="44">
        <v>73</v>
      </c>
      <c r="CT11" s="44">
        <v>74</v>
      </c>
      <c r="CU11" s="44">
        <v>81</v>
      </c>
      <c r="CV11" s="44">
        <v>82</v>
      </c>
      <c r="CW11" s="44">
        <v>83</v>
      </c>
      <c r="CX11" s="44">
        <v>84</v>
      </c>
      <c r="CY11" s="44">
        <v>91</v>
      </c>
      <c r="CZ11" s="44">
        <v>92</v>
      </c>
      <c r="DA11" s="44">
        <v>93</v>
      </c>
      <c r="DB11" s="44">
        <v>94</v>
      </c>
      <c r="DC11" s="44">
        <v>101</v>
      </c>
      <c r="DD11" s="44">
        <v>102</v>
      </c>
      <c r="DE11" s="44">
        <v>103</v>
      </c>
      <c r="DF11" s="44">
        <v>104</v>
      </c>
    </row>
    <row r="12" spans="1:113" s="29" customFormat="1" ht="20.100000000000001" customHeight="1" x14ac:dyDescent="0.2">
      <c r="A12" s="53">
        <f t="shared" si="0"/>
        <v>12</v>
      </c>
      <c r="B12" s="10" t="s">
        <v>793</v>
      </c>
      <c r="C12" s="15">
        <v>44352</v>
      </c>
      <c r="D12" s="10" t="s">
        <v>803</v>
      </c>
      <c r="E12" s="10" t="s">
        <v>819</v>
      </c>
      <c r="F12" s="26" t="s">
        <v>15</v>
      </c>
      <c r="G12" s="26" t="s">
        <v>21</v>
      </c>
      <c r="H12" s="17" t="s">
        <v>33</v>
      </c>
      <c r="I12" s="18" t="s">
        <v>5</v>
      </c>
      <c r="J12" s="19" t="s">
        <v>9</v>
      </c>
      <c r="K12" s="23" t="s">
        <v>399</v>
      </c>
      <c r="L12" s="24" t="s">
        <v>416</v>
      </c>
      <c r="M12" s="24" t="s">
        <v>433</v>
      </c>
      <c r="N12" s="24" t="s">
        <v>450</v>
      </c>
      <c r="O12" s="24" t="s">
        <v>467</v>
      </c>
      <c r="P12" s="24" t="s">
        <v>484</v>
      </c>
      <c r="Q12" s="25" t="s">
        <v>720</v>
      </c>
      <c r="R12" s="25" t="s">
        <v>721</v>
      </c>
      <c r="S12" s="24" t="s">
        <v>501</v>
      </c>
      <c r="T12" s="24" t="s">
        <v>518</v>
      </c>
      <c r="U12" s="24" t="s">
        <v>535</v>
      </c>
      <c r="V12" s="24" t="s">
        <v>552</v>
      </c>
      <c r="W12" s="33" t="s">
        <v>7</v>
      </c>
      <c r="X12" s="34" t="s">
        <v>7</v>
      </c>
      <c r="Y12" s="33" t="s">
        <v>176</v>
      </c>
      <c r="Z12" s="33" t="s">
        <v>6</v>
      </c>
      <c r="AA12" s="33" t="s">
        <v>261</v>
      </c>
      <c r="AB12" s="33" t="s">
        <v>6</v>
      </c>
      <c r="AC12" s="33" t="s">
        <v>271</v>
      </c>
      <c r="AD12" s="33" t="s">
        <v>6</v>
      </c>
      <c r="AE12" s="33" t="s">
        <v>281</v>
      </c>
      <c r="AF12" s="33" t="s">
        <v>6</v>
      </c>
      <c r="AG12" s="33" t="s">
        <v>291</v>
      </c>
      <c r="AH12" s="33" t="s">
        <v>6</v>
      </c>
      <c r="AI12" s="33" t="s">
        <v>301</v>
      </c>
      <c r="AJ12" s="33" t="s">
        <v>6</v>
      </c>
      <c r="AK12" s="33" t="s">
        <v>311</v>
      </c>
      <c r="AL12" s="33" t="s">
        <v>6</v>
      </c>
      <c r="AM12" s="33" t="s">
        <v>321</v>
      </c>
      <c r="AN12" s="33" t="s">
        <v>6</v>
      </c>
      <c r="AO12" s="35" t="s">
        <v>193</v>
      </c>
      <c r="AP12" s="35" t="s">
        <v>210</v>
      </c>
      <c r="AQ12" s="35" t="s">
        <v>227</v>
      </c>
      <c r="AR12" s="35" t="s">
        <v>244</v>
      </c>
      <c r="AS12" s="33" t="s">
        <v>11</v>
      </c>
      <c r="AT12" s="47" t="s">
        <v>40</v>
      </c>
      <c r="AU12" s="47" t="s">
        <v>149</v>
      </c>
      <c r="AV12" s="47" t="s">
        <v>150</v>
      </c>
      <c r="AW12" s="47" t="s">
        <v>331</v>
      </c>
      <c r="AX12" s="47" t="s">
        <v>348</v>
      </c>
      <c r="AY12" s="47" t="s">
        <v>365</v>
      </c>
      <c r="AZ12" s="47" t="s">
        <v>382</v>
      </c>
      <c r="BA12" s="48" t="s">
        <v>157</v>
      </c>
      <c r="BB12" s="49">
        <v>44346</v>
      </c>
      <c r="BC12" s="48" t="s">
        <v>158</v>
      </c>
      <c r="BD12" s="49">
        <v>44346</v>
      </c>
      <c r="BE12" s="38" t="s">
        <v>569</v>
      </c>
      <c r="BF12" s="38">
        <v>10</v>
      </c>
      <c r="BG12" s="40" t="s">
        <v>585</v>
      </c>
      <c r="BH12" s="40" t="s">
        <v>601</v>
      </c>
      <c r="BI12" s="40" t="s">
        <v>700</v>
      </c>
      <c r="BJ12" s="40" t="s">
        <v>701</v>
      </c>
      <c r="BK12" s="40" t="s">
        <v>702</v>
      </c>
      <c r="BL12" s="40" t="s">
        <v>703</v>
      </c>
      <c r="BM12" s="40" t="s">
        <v>704</v>
      </c>
      <c r="BN12" s="40" t="s">
        <v>705</v>
      </c>
      <c r="BO12" s="40" t="s">
        <v>706</v>
      </c>
      <c r="BP12" s="40" t="s">
        <v>707</v>
      </c>
      <c r="BQ12" s="40" t="s">
        <v>708</v>
      </c>
      <c r="BR12" s="40" t="s">
        <v>709</v>
      </c>
      <c r="BS12" s="44">
        <v>11</v>
      </c>
      <c r="BT12" s="45">
        <v>12</v>
      </c>
      <c r="BU12" s="44">
        <v>13</v>
      </c>
      <c r="BV12" s="44">
        <v>14</v>
      </c>
      <c r="BW12" s="44">
        <v>21</v>
      </c>
      <c r="BX12" s="44">
        <v>22</v>
      </c>
      <c r="BY12" s="44">
        <v>23</v>
      </c>
      <c r="BZ12" s="44">
        <v>24</v>
      </c>
      <c r="CA12" s="44">
        <v>31</v>
      </c>
      <c r="CB12" s="44">
        <v>32</v>
      </c>
      <c r="CC12" s="44">
        <v>33</v>
      </c>
      <c r="CD12" s="44">
        <v>34</v>
      </c>
      <c r="CE12" s="44">
        <v>41</v>
      </c>
      <c r="CF12" s="44">
        <v>42</v>
      </c>
      <c r="CG12" s="44">
        <v>43</v>
      </c>
      <c r="CH12" s="44">
        <v>44</v>
      </c>
      <c r="CI12" s="44">
        <v>51</v>
      </c>
      <c r="CJ12" s="44">
        <v>52</v>
      </c>
      <c r="CK12" s="44">
        <v>53</v>
      </c>
      <c r="CL12" s="44">
        <v>54</v>
      </c>
      <c r="CM12" s="44">
        <v>61</v>
      </c>
      <c r="CN12" s="44">
        <v>62</v>
      </c>
      <c r="CO12" s="44">
        <v>63</v>
      </c>
      <c r="CP12" s="44">
        <v>64</v>
      </c>
      <c r="CQ12" s="44">
        <v>71</v>
      </c>
      <c r="CR12" s="44">
        <v>72</v>
      </c>
      <c r="CS12" s="44">
        <v>73</v>
      </c>
      <c r="CT12" s="44">
        <v>74</v>
      </c>
      <c r="CU12" s="44">
        <v>81</v>
      </c>
      <c r="CV12" s="44">
        <v>82</v>
      </c>
      <c r="CW12" s="44">
        <v>83</v>
      </c>
      <c r="CX12" s="44">
        <v>84</v>
      </c>
      <c r="CY12" s="44">
        <v>91</v>
      </c>
      <c r="CZ12" s="44">
        <v>92</v>
      </c>
      <c r="DA12" s="44">
        <v>93</v>
      </c>
      <c r="DB12" s="44">
        <v>94</v>
      </c>
      <c r="DC12" s="44">
        <v>101</v>
      </c>
      <c r="DD12" s="44">
        <v>102</v>
      </c>
      <c r="DE12" s="44">
        <v>103</v>
      </c>
      <c r="DF12" s="44">
        <v>104</v>
      </c>
      <c r="DG12" s="28"/>
      <c r="DH12" s="28"/>
      <c r="DI12" s="28"/>
    </row>
    <row r="13" spans="1:113" ht="20.100000000000001" customHeight="1" x14ac:dyDescent="0.2">
      <c r="A13" s="53">
        <f t="shared" si="0"/>
        <v>13</v>
      </c>
      <c r="B13" s="10" t="s">
        <v>794</v>
      </c>
      <c r="C13" s="15">
        <v>44353</v>
      </c>
      <c r="D13" s="10" t="s">
        <v>804</v>
      </c>
      <c r="E13" s="10" t="s">
        <v>820</v>
      </c>
      <c r="F13" s="26" t="s">
        <v>16</v>
      </c>
      <c r="G13" s="26" t="s">
        <v>22</v>
      </c>
      <c r="H13" s="17" t="s">
        <v>34</v>
      </c>
      <c r="I13" s="18" t="s">
        <v>5</v>
      </c>
      <c r="J13" s="19" t="s">
        <v>9</v>
      </c>
      <c r="K13" s="23" t="s">
        <v>400</v>
      </c>
      <c r="L13" s="24" t="s">
        <v>417</v>
      </c>
      <c r="M13" s="24" t="s">
        <v>434</v>
      </c>
      <c r="N13" s="24" t="s">
        <v>451</v>
      </c>
      <c r="O13" s="24" t="s">
        <v>468</v>
      </c>
      <c r="P13" s="24" t="s">
        <v>485</v>
      </c>
      <c r="Q13" s="25" t="s">
        <v>720</v>
      </c>
      <c r="R13" s="25" t="s">
        <v>721</v>
      </c>
      <c r="S13" s="24" t="s">
        <v>502</v>
      </c>
      <c r="T13" s="24" t="s">
        <v>519</v>
      </c>
      <c r="U13" s="24" t="s">
        <v>536</v>
      </c>
      <c r="V13" s="24" t="s">
        <v>553</v>
      </c>
      <c r="W13" s="33" t="s">
        <v>7</v>
      </c>
      <c r="X13" s="34" t="s">
        <v>7</v>
      </c>
      <c r="Y13" s="33" t="s">
        <v>177</v>
      </c>
      <c r="Z13" s="33" t="s">
        <v>6</v>
      </c>
      <c r="AA13" s="36" t="s">
        <v>0</v>
      </c>
      <c r="AB13" s="33" t="s">
        <v>7</v>
      </c>
      <c r="AC13" s="36" t="s">
        <v>0</v>
      </c>
      <c r="AD13" s="33" t="s">
        <v>7</v>
      </c>
      <c r="AE13" s="36" t="s">
        <v>0</v>
      </c>
      <c r="AF13" s="33" t="s">
        <v>7</v>
      </c>
      <c r="AG13" s="36" t="s">
        <v>0</v>
      </c>
      <c r="AH13" s="33" t="s">
        <v>7</v>
      </c>
      <c r="AI13" s="36" t="s">
        <v>0</v>
      </c>
      <c r="AJ13" s="33" t="s">
        <v>7</v>
      </c>
      <c r="AK13" s="36" t="s">
        <v>0</v>
      </c>
      <c r="AL13" s="33" t="s">
        <v>7</v>
      </c>
      <c r="AM13" s="36" t="s">
        <v>0</v>
      </c>
      <c r="AN13" s="33" t="s">
        <v>7</v>
      </c>
      <c r="AO13" s="35" t="s">
        <v>194</v>
      </c>
      <c r="AP13" s="35" t="s">
        <v>211</v>
      </c>
      <c r="AQ13" s="35" t="s">
        <v>228</v>
      </c>
      <c r="AR13" s="35" t="s">
        <v>245</v>
      </c>
      <c r="AS13" s="33" t="s">
        <v>32</v>
      </c>
      <c r="AT13" s="47" t="s">
        <v>41</v>
      </c>
      <c r="AU13" s="47" t="s">
        <v>151</v>
      </c>
      <c r="AV13" s="47" t="s">
        <v>152</v>
      </c>
      <c r="AW13" s="47" t="s">
        <v>332</v>
      </c>
      <c r="AX13" s="47" t="s">
        <v>349</v>
      </c>
      <c r="AY13" s="47" t="s">
        <v>366</v>
      </c>
      <c r="AZ13" s="47" t="s">
        <v>383</v>
      </c>
      <c r="BA13" s="48" t="s">
        <v>157</v>
      </c>
      <c r="BB13" s="49">
        <v>44347</v>
      </c>
      <c r="BC13" s="48" t="s">
        <v>158</v>
      </c>
      <c r="BD13" s="49">
        <v>44347</v>
      </c>
      <c r="BE13" s="38" t="s">
        <v>570</v>
      </c>
      <c r="BF13" s="38">
        <v>11</v>
      </c>
      <c r="BG13" s="40" t="s">
        <v>586</v>
      </c>
      <c r="BH13" s="40" t="s">
        <v>602</v>
      </c>
      <c r="BI13" s="40" t="s">
        <v>609</v>
      </c>
      <c r="BJ13" s="40" t="s">
        <v>611</v>
      </c>
      <c r="BK13" s="40" t="s">
        <v>612</v>
      </c>
      <c r="BL13" s="40" t="s">
        <v>613</v>
      </c>
      <c r="BM13" s="40" t="s">
        <v>614</v>
      </c>
      <c r="BN13" s="40" t="s">
        <v>615</v>
      </c>
      <c r="BO13" s="40" t="s">
        <v>616</v>
      </c>
      <c r="BP13" s="40" t="s">
        <v>617</v>
      </c>
      <c r="BQ13" s="40" t="s">
        <v>618</v>
      </c>
      <c r="BR13" s="40" t="s">
        <v>619</v>
      </c>
      <c r="BS13" s="44">
        <v>11</v>
      </c>
      <c r="BT13" s="45">
        <v>12</v>
      </c>
      <c r="BU13" s="44">
        <v>13</v>
      </c>
      <c r="BV13" s="44">
        <v>14</v>
      </c>
      <c r="BW13" s="44">
        <v>21</v>
      </c>
      <c r="BX13" s="44">
        <v>22</v>
      </c>
      <c r="BY13" s="44">
        <v>23</v>
      </c>
      <c r="BZ13" s="44">
        <v>24</v>
      </c>
      <c r="CA13" s="44">
        <v>31</v>
      </c>
      <c r="CB13" s="44">
        <v>32</v>
      </c>
      <c r="CC13" s="44">
        <v>33</v>
      </c>
      <c r="CD13" s="44">
        <v>34</v>
      </c>
      <c r="CE13" s="44">
        <v>41</v>
      </c>
      <c r="CF13" s="44">
        <v>42</v>
      </c>
      <c r="CG13" s="44">
        <v>43</v>
      </c>
      <c r="CH13" s="44">
        <v>44</v>
      </c>
      <c r="CI13" s="44">
        <v>51</v>
      </c>
      <c r="CJ13" s="44">
        <v>52</v>
      </c>
      <c r="CK13" s="44">
        <v>53</v>
      </c>
      <c r="CL13" s="44">
        <v>54</v>
      </c>
      <c r="CM13" s="44">
        <v>61</v>
      </c>
      <c r="CN13" s="44">
        <v>62</v>
      </c>
      <c r="CO13" s="44">
        <v>63</v>
      </c>
      <c r="CP13" s="44">
        <v>64</v>
      </c>
      <c r="CQ13" s="44">
        <v>71</v>
      </c>
      <c r="CR13" s="44">
        <v>72</v>
      </c>
      <c r="CS13" s="44">
        <v>73</v>
      </c>
      <c r="CT13" s="44">
        <v>74</v>
      </c>
      <c r="CU13" s="44">
        <v>81</v>
      </c>
      <c r="CV13" s="44">
        <v>82</v>
      </c>
      <c r="CW13" s="44">
        <v>83</v>
      </c>
      <c r="CX13" s="44">
        <v>84</v>
      </c>
      <c r="CY13" s="44">
        <v>91</v>
      </c>
      <c r="CZ13" s="44">
        <v>92</v>
      </c>
      <c r="DA13" s="44">
        <v>93</v>
      </c>
      <c r="DB13" s="44">
        <v>94</v>
      </c>
      <c r="DC13" s="44">
        <v>101</v>
      </c>
      <c r="DD13" s="44">
        <v>102</v>
      </c>
      <c r="DE13" s="44">
        <v>103</v>
      </c>
      <c r="DF13" s="44">
        <v>104</v>
      </c>
    </row>
    <row r="14" spans="1:113" ht="20.100000000000001" customHeight="1" x14ac:dyDescent="0.2">
      <c r="A14" s="53">
        <f t="shared" si="0"/>
        <v>14</v>
      </c>
      <c r="B14" s="10" t="s">
        <v>791</v>
      </c>
      <c r="C14" s="15">
        <v>44354</v>
      </c>
      <c r="D14" s="10" t="s">
        <v>805</v>
      </c>
      <c r="E14" s="10" t="s">
        <v>821</v>
      </c>
      <c r="F14" s="27" t="s">
        <v>52</v>
      </c>
      <c r="G14" s="52" t="s">
        <v>64</v>
      </c>
      <c r="H14" s="17" t="s">
        <v>35</v>
      </c>
      <c r="I14" s="18" t="s">
        <v>5</v>
      </c>
      <c r="J14" s="19" t="s">
        <v>9</v>
      </c>
      <c r="K14" s="23" t="s">
        <v>401</v>
      </c>
      <c r="L14" s="24" t="s">
        <v>418</v>
      </c>
      <c r="M14" s="24" t="s">
        <v>435</v>
      </c>
      <c r="N14" s="24" t="s">
        <v>452</v>
      </c>
      <c r="O14" s="24" t="s">
        <v>469</v>
      </c>
      <c r="P14" s="24" t="s">
        <v>486</v>
      </c>
      <c r="Q14" s="25" t="s">
        <v>720</v>
      </c>
      <c r="R14" s="25" t="s">
        <v>721</v>
      </c>
      <c r="S14" s="24" t="s">
        <v>503</v>
      </c>
      <c r="T14" s="24" t="s">
        <v>520</v>
      </c>
      <c r="U14" s="24" t="s">
        <v>537</v>
      </c>
      <c r="V14" s="24" t="s">
        <v>554</v>
      </c>
      <c r="W14" s="33" t="s">
        <v>107</v>
      </c>
      <c r="X14" s="34" t="s">
        <v>829</v>
      </c>
      <c r="Y14" s="33" t="s">
        <v>178</v>
      </c>
      <c r="Z14" s="33" t="s">
        <v>6</v>
      </c>
      <c r="AA14" s="33" t="s">
        <v>0</v>
      </c>
      <c r="AB14" s="33" t="s">
        <v>7</v>
      </c>
      <c r="AC14" s="33" t="s">
        <v>0</v>
      </c>
      <c r="AD14" s="33" t="s">
        <v>7</v>
      </c>
      <c r="AE14" s="33" t="s">
        <v>0</v>
      </c>
      <c r="AF14" s="33" t="s">
        <v>7</v>
      </c>
      <c r="AG14" s="33" t="s">
        <v>0</v>
      </c>
      <c r="AH14" s="33" t="s">
        <v>7</v>
      </c>
      <c r="AI14" s="33" t="s">
        <v>0</v>
      </c>
      <c r="AJ14" s="33" t="s">
        <v>7</v>
      </c>
      <c r="AK14" s="33" t="s">
        <v>0</v>
      </c>
      <c r="AL14" s="33" t="s">
        <v>7</v>
      </c>
      <c r="AM14" s="33" t="s">
        <v>0</v>
      </c>
      <c r="AN14" s="33" t="s">
        <v>7</v>
      </c>
      <c r="AO14" s="35" t="s">
        <v>195</v>
      </c>
      <c r="AP14" s="35" t="s">
        <v>212</v>
      </c>
      <c r="AQ14" s="35" t="s">
        <v>229</v>
      </c>
      <c r="AR14" s="35" t="s">
        <v>246</v>
      </c>
      <c r="AS14" s="33" t="s">
        <v>11</v>
      </c>
      <c r="AT14" s="47" t="s">
        <v>42</v>
      </c>
      <c r="AU14" s="47" t="s">
        <v>153</v>
      </c>
      <c r="AV14" s="47" t="s">
        <v>154</v>
      </c>
      <c r="AW14" s="47" t="s">
        <v>333</v>
      </c>
      <c r="AX14" s="47" t="s">
        <v>350</v>
      </c>
      <c r="AY14" s="47" t="s">
        <v>367</v>
      </c>
      <c r="AZ14" s="47" t="s">
        <v>384</v>
      </c>
      <c r="BA14" s="48" t="s">
        <v>157</v>
      </c>
      <c r="BB14" s="49">
        <v>44348</v>
      </c>
      <c r="BC14" s="48" t="s">
        <v>158</v>
      </c>
      <c r="BD14" s="49">
        <v>44348</v>
      </c>
      <c r="BE14" s="38" t="s">
        <v>571</v>
      </c>
      <c r="BF14" s="38">
        <v>12</v>
      </c>
      <c r="BG14" s="40" t="s">
        <v>587</v>
      </c>
      <c r="BH14" s="40" t="s">
        <v>603</v>
      </c>
      <c r="BI14" s="40" t="s">
        <v>620</v>
      </c>
      <c r="BJ14" s="40" t="s">
        <v>621</v>
      </c>
      <c r="BK14" s="40" t="s">
        <v>622</v>
      </c>
      <c r="BL14" s="40" t="s">
        <v>623</v>
      </c>
      <c r="BM14" s="40" t="s">
        <v>624</v>
      </c>
      <c r="BN14" s="40" t="s">
        <v>625</v>
      </c>
      <c r="BO14" s="40" t="s">
        <v>626</v>
      </c>
      <c r="BP14" s="40" t="s">
        <v>627</v>
      </c>
      <c r="BQ14" s="40" t="s">
        <v>628</v>
      </c>
      <c r="BR14" s="40" t="s">
        <v>629</v>
      </c>
      <c r="BS14" s="44">
        <v>11</v>
      </c>
      <c r="BT14" s="45">
        <v>12</v>
      </c>
      <c r="BU14" s="44">
        <v>13</v>
      </c>
      <c r="BV14" s="44">
        <v>14</v>
      </c>
      <c r="BW14" s="44">
        <v>21</v>
      </c>
      <c r="BX14" s="44">
        <v>22</v>
      </c>
      <c r="BY14" s="44">
        <v>23</v>
      </c>
      <c r="BZ14" s="44">
        <v>24</v>
      </c>
      <c r="CA14" s="44">
        <v>31</v>
      </c>
      <c r="CB14" s="44">
        <v>32</v>
      </c>
      <c r="CC14" s="44">
        <v>33</v>
      </c>
      <c r="CD14" s="44">
        <v>34</v>
      </c>
      <c r="CE14" s="44">
        <v>41</v>
      </c>
      <c r="CF14" s="44">
        <v>42</v>
      </c>
      <c r="CG14" s="44">
        <v>43</v>
      </c>
      <c r="CH14" s="44">
        <v>44</v>
      </c>
      <c r="CI14" s="44">
        <v>51</v>
      </c>
      <c r="CJ14" s="44">
        <v>52</v>
      </c>
      <c r="CK14" s="44">
        <v>53</v>
      </c>
      <c r="CL14" s="44">
        <v>54</v>
      </c>
      <c r="CM14" s="44">
        <v>61</v>
      </c>
      <c r="CN14" s="44">
        <v>62</v>
      </c>
      <c r="CO14" s="44">
        <v>63</v>
      </c>
      <c r="CP14" s="44">
        <v>64</v>
      </c>
      <c r="CQ14" s="44">
        <v>71</v>
      </c>
      <c r="CR14" s="44">
        <v>72</v>
      </c>
      <c r="CS14" s="44">
        <v>73</v>
      </c>
      <c r="CT14" s="44">
        <v>74</v>
      </c>
      <c r="CU14" s="44">
        <v>81</v>
      </c>
      <c r="CV14" s="44">
        <v>82</v>
      </c>
      <c r="CW14" s="44">
        <v>83</v>
      </c>
      <c r="CX14" s="44">
        <v>84</v>
      </c>
      <c r="CY14" s="44">
        <v>91</v>
      </c>
      <c r="CZ14" s="44">
        <v>92</v>
      </c>
      <c r="DA14" s="44">
        <v>93</v>
      </c>
      <c r="DB14" s="44">
        <v>94</v>
      </c>
      <c r="DC14" s="44">
        <v>101</v>
      </c>
      <c r="DD14" s="44">
        <v>102</v>
      </c>
      <c r="DE14" s="44">
        <v>103</v>
      </c>
      <c r="DF14" s="44">
        <v>104</v>
      </c>
    </row>
    <row r="15" spans="1:113" ht="20.100000000000001" customHeight="1" x14ac:dyDescent="0.2">
      <c r="A15" s="53">
        <f t="shared" si="0"/>
        <v>15</v>
      </c>
      <c r="B15" s="10" t="s">
        <v>792</v>
      </c>
      <c r="C15" s="15">
        <v>44355</v>
      </c>
      <c r="D15" s="10" t="s">
        <v>806</v>
      </c>
      <c r="E15" s="10" t="s">
        <v>822</v>
      </c>
      <c r="F15" s="22" t="s">
        <v>53</v>
      </c>
      <c r="G15" s="52" t="s">
        <v>65</v>
      </c>
      <c r="H15" s="17" t="s">
        <v>10</v>
      </c>
      <c r="I15" s="18" t="s">
        <v>5</v>
      </c>
      <c r="J15" s="19" t="s">
        <v>9</v>
      </c>
      <c r="K15" s="23" t="s">
        <v>402</v>
      </c>
      <c r="L15" s="24" t="s">
        <v>419</v>
      </c>
      <c r="M15" s="24" t="s">
        <v>436</v>
      </c>
      <c r="N15" s="24" t="s">
        <v>453</v>
      </c>
      <c r="O15" s="24" t="s">
        <v>470</v>
      </c>
      <c r="P15" s="24" t="s">
        <v>487</v>
      </c>
      <c r="Q15" s="25" t="s">
        <v>720</v>
      </c>
      <c r="R15" s="25" t="s">
        <v>721</v>
      </c>
      <c r="S15" s="24" t="s">
        <v>504</v>
      </c>
      <c r="T15" s="24" t="s">
        <v>521</v>
      </c>
      <c r="U15" s="24" t="s">
        <v>538</v>
      </c>
      <c r="V15" s="24" t="s">
        <v>555</v>
      </c>
      <c r="W15" s="33" t="s">
        <v>108</v>
      </c>
      <c r="X15" s="34" t="s">
        <v>828</v>
      </c>
      <c r="Y15" s="33" t="s">
        <v>179</v>
      </c>
      <c r="Z15" s="33" t="s">
        <v>6</v>
      </c>
      <c r="AA15" s="33" t="s">
        <v>0</v>
      </c>
      <c r="AB15" s="33" t="s">
        <v>7</v>
      </c>
      <c r="AC15" s="33" t="s">
        <v>0</v>
      </c>
      <c r="AD15" s="33" t="s">
        <v>7</v>
      </c>
      <c r="AE15" s="33" t="s">
        <v>0</v>
      </c>
      <c r="AF15" s="33" t="s">
        <v>7</v>
      </c>
      <c r="AG15" s="33" t="s">
        <v>0</v>
      </c>
      <c r="AH15" s="33" t="s">
        <v>7</v>
      </c>
      <c r="AI15" s="33" t="s">
        <v>0</v>
      </c>
      <c r="AJ15" s="33" t="s">
        <v>7</v>
      </c>
      <c r="AK15" s="33" t="s">
        <v>0</v>
      </c>
      <c r="AL15" s="33" t="s">
        <v>7</v>
      </c>
      <c r="AM15" s="33" t="s">
        <v>0</v>
      </c>
      <c r="AN15" s="33" t="s">
        <v>7</v>
      </c>
      <c r="AO15" s="35" t="s">
        <v>196</v>
      </c>
      <c r="AP15" s="35" t="s">
        <v>213</v>
      </c>
      <c r="AQ15" s="35" t="s">
        <v>230</v>
      </c>
      <c r="AR15" s="35" t="s">
        <v>247</v>
      </c>
      <c r="AS15" s="33" t="s">
        <v>11</v>
      </c>
      <c r="AT15" s="47" t="s">
        <v>39</v>
      </c>
      <c r="AU15" s="47" t="s">
        <v>147</v>
      </c>
      <c r="AV15" s="47" t="s">
        <v>148</v>
      </c>
      <c r="AW15" s="47" t="s">
        <v>334</v>
      </c>
      <c r="AX15" s="47" t="s">
        <v>351</v>
      </c>
      <c r="AY15" s="47" t="s">
        <v>368</v>
      </c>
      <c r="AZ15" s="47" t="s">
        <v>385</v>
      </c>
      <c r="BA15" s="48" t="s">
        <v>157</v>
      </c>
      <c r="BB15" s="49">
        <v>44349</v>
      </c>
      <c r="BC15" s="48" t="s">
        <v>158</v>
      </c>
      <c r="BD15" s="49">
        <v>44349</v>
      </c>
      <c r="BE15" s="38" t="s">
        <v>572</v>
      </c>
      <c r="BF15" s="38">
        <v>13</v>
      </c>
      <c r="BG15" s="40" t="s">
        <v>588</v>
      </c>
      <c r="BH15" s="40" t="s">
        <v>604</v>
      </c>
      <c r="BI15" s="40" t="s">
        <v>630</v>
      </c>
      <c r="BJ15" s="40" t="s">
        <v>631</v>
      </c>
      <c r="BK15" s="40" t="s">
        <v>632</v>
      </c>
      <c r="BL15" s="40" t="s">
        <v>633</v>
      </c>
      <c r="BM15" s="40" t="s">
        <v>634</v>
      </c>
      <c r="BN15" s="40" t="s">
        <v>635</v>
      </c>
      <c r="BO15" s="40" t="s">
        <v>636</v>
      </c>
      <c r="BP15" s="40" t="s">
        <v>637</v>
      </c>
      <c r="BQ15" s="40" t="s">
        <v>638</v>
      </c>
      <c r="BR15" s="40" t="s">
        <v>639</v>
      </c>
      <c r="BS15" s="44">
        <v>11</v>
      </c>
      <c r="BT15" s="45">
        <v>12</v>
      </c>
      <c r="BU15" s="44">
        <v>13</v>
      </c>
      <c r="BV15" s="44">
        <v>14</v>
      </c>
      <c r="BW15" s="44">
        <v>21</v>
      </c>
      <c r="BX15" s="44">
        <v>22</v>
      </c>
      <c r="BY15" s="44">
        <v>23</v>
      </c>
      <c r="BZ15" s="44">
        <v>24</v>
      </c>
      <c r="CA15" s="44">
        <v>31</v>
      </c>
      <c r="CB15" s="44">
        <v>32</v>
      </c>
      <c r="CC15" s="44">
        <v>33</v>
      </c>
      <c r="CD15" s="44">
        <v>34</v>
      </c>
      <c r="CE15" s="44">
        <v>41</v>
      </c>
      <c r="CF15" s="44">
        <v>42</v>
      </c>
      <c r="CG15" s="44">
        <v>43</v>
      </c>
      <c r="CH15" s="44">
        <v>44</v>
      </c>
      <c r="CI15" s="44">
        <v>51</v>
      </c>
      <c r="CJ15" s="44">
        <v>52</v>
      </c>
      <c r="CK15" s="44">
        <v>53</v>
      </c>
      <c r="CL15" s="44">
        <v>54</v>
      </c>
      <c r="CM15" s="44">
        <v>61</v>
      </c>
      <c r="CN15" s="44">
        <v>62</v>
      </c>
      <c r="CO15" s="44">
        <v>63</v>
      </c>
      <c r="CP15" s="44">
        <v>64</v>
      </c>
      <c r="CQ15" s="44">
        <v>71</v>
      </c>
      <c r="CR15" s="44">
        <v>72</v>
      </c>
      <c r="CS15" s="44">
        <v>73</v>
      </c>
      <c r="CT15" s="44">
        <v>74</v>
      </c>
      <c r="CU15" s="44">
        <v>81</v>
      </c>
      <c r="CV15" s="44">
        <v>82</v>
      </c>
      <c r="CW15" s="44">
        <v>83</v>
      </c>
      <c r="CX15" s="44">
        <v>84</v>
      </c>
      <c r="CY15" s="44">
        <v>91</v>
      </c>
      <c r="CZ15" s="44">
        <v>92</v>
      </c>
      <c r="DA15" s="44">
        <v>93</v>
      </c>
      <c r="DB15" s="44">
        <v>94</v>
      </c>
      <c r="DC15" s="44">
        <v>101</v>
      </c>
      <c r="DD15" s="44">
        <v>102</v>
      </c>
      <c r="DE15" s="44">
        <v>103</v>
      </c>
      <c r="DF15" s="44">
        <v>104</v>
      </c>
    </row>
    <row r="16" spans="1:113" ht="20.100000000000001" customHeight="1" x14ac:dyDescent="0.2">
      <c r="A16" s="53">
        <f t="shared" si="0"/>
        <v>16</v>
      </c>
      <c r="B16" s="10" t="s">
        <v>793</v>
      </c>
      <c r="C16" s="15">
        <v>44356</v>
      </c>
      <c r="D16" s="10" t="s">
        <v>807</v>
      </c>
      <c r="E16" s="10" t="s">
        <v>823</v>
      </c>
      <c r="F16" s="26" t="s">
        <v>17</v>
      </c>
      <c r="G16" s="51" t="s">
        <v>66</v>
      </c>
      <c r="H16" s="17" t="s">
        <v>33</v>
      </c>
      <c r="I16" s="18" t="s">
        <v>5</v>
      </c>
      <c r="J16" s="19" t="s">
        <v>9</v>
      </c>
      <c r="K16" s="23" t="s">
        <v>403</v>
      </c>
      <c r="L16" s="24" t="s">
        <v>420</v>
      </c>
      <c r="M16" s="24" t="s">
        <v>437</v>
      </c>
      <c r="N16" s="24" t="s">
        <v>454</v>
      </c>
      <c r="O16" s="24" t="s">
        <v>471</v>
      </c>
      <c r="P16" s="24" t="s">
        <v>488</v>
      </c>
      <c r="Q16" s="25" t="s">
        <v>720</v>
      </c>
      <c r="R16" s="25" t="s">
        <v>721</v>
      </c>
      <c r="S16" s="24" t="s">
        <v>505</v>
      </c>
      <c r="T16" s="24" t="s">
        <v>522</v>
      </c>
      <c r="U16" s="24" t="s">
        <v>539</v>
      </c>
      <c r="V16" s="24" t="s">
        <v>556</v>
      </c>
      <c r="W16" s="33" t="s">
        <v>3</v>
      </c>
      <c r="X16" s="34" t="s">
        <v>830</v>
      </c>
      <c r="Y16" s="33" t="s">
        <v>180</v>
      </c>
      <c r="Z16" s="33" t="s">
        <v>6</v>
      </c>
      <c r="AA16" s="36" t="s">
        <v>0</v>
      </c>
      <c r="AB16" s="33" t="s">
        <v>7</v>
      </c>
      <c r="AC16" s="36" t="s">
        <v>0</v>
      </c>
      <c r="AD16" s="33" t="s">
        <v>7</v>
      </c>
      <c r="AE16" s="36" t="s">
        <v>0</v>
      </c>
      <c r="AF16" s="33" t="s">
        <v>7</v>
      </c>
      <c r="AG16" s="36" t="s">
        <v>0</v>
      </c>
      <c r="AH16" s="33" t="s">
        <v>7</v>
      </c>
      <c r="AI16" s="36" t="s">
        <v>0</v>
      </c>
      <c r="AJ16" s="33" t="s">
        <v>7</v>
      </c>
      <c r="AK16" s="36" t="s">
        <v>0</v>
      </c>
      <c r="AL16" s="33" t="s">
        <v>7</v>
      </c>
      <c r="AM16" s="36" t="s">
        <v>0</v>
      </c>
      <c r="AN16" s="33" t="s">
        <v>7</v>
      </c>
      <c r="AO16" s="35" t="s">
        <v>197</v>
      </c>
      <c r="AP16" s="35" t="s">
        <v>214</v>
      </c>
      <c r="AQ16" s="35" t="s">
        <v>231</v>
      </c>
      <c r="AR16" s="35" t="s">
        <v>248</v>
      </c>
      <c r="AS16" s="33" t="s">
        <v>11</v>
      </c>
      <c r="AT16" s="47" t="s">
        <v>40</v>
      </c>
      <c r="AU16" s="47" t="s">
        <v>149</v>
      </c>
      <c r="AV16" s="47" t="s">
        <v>150</v>
      </c>
      <c r="AW16" s="47" t="s">
        <v>335</v>
      </c>
      <c r="AX16" s="47" t="s">
        <v>352</v>
      </c>
      <c r="AY16" s="47" t="s">
        <v>369</v>
      </c>
      <c r="AZ16" s="47" t="s">
        <v>386</v>
      </c>
      <c r="BA16" s="48" t="s">
        <v>157</v>
      </c>
      <c r="BB16" s="49">
        <v>44350</v>
      </c>
      <c r="BC16" s="48" t="s">
        <v>158</v>
      </c>
      <c r="BD16" s="49">
        <v>44350</v>
      </c>
      <c r="BE16" s="38" t="s">
        <v>573</v>
      </c>
      <c r="BF16" s="38">
        <v>14</v>
      </c>
      <c r="BG16" s="40" t="s">
        <v>589</v>
      </c>
      <c r="BH16" s="40" t="s">
        <v>605</v>
      </c>
      <c r="BI16" s="40" t="s">
        <v>640</v>
      </c>
      <c r="BJ16" s="40" t="s">
        <v>641</v>
      </c>
      <c r="BK16" s="40" t="s">
        <v>642</v>
      </c>
      <c r="BL16" s="40" t="s">
        <v>643</v>
      </c>
      <c r="BM16" s="40" t="s">
        <v>644</v>
      </c>
      <c r="BN16" s="40" t="s">
        <v>645</v>
      </c>
      <c r="BO16" s="40" t="s">
        <v>646</v>
      </c>
      <c r="BP16" s="40" t="s">
        <v>647</v>
      </c>
      <c r="BQ16" s="40" t="s">
        <v>648</v>
      </c>
      <c r="BR16" s="40" t="s">
        <v>649</v>
      </c>
      <c r="BS16" s="44">
        <v>11</v>
      </c>
      <c r="BT16" s="45">
        <v>12</v>
      </c>
      <c r="BU16" s="44">
        <v>13</v>
      </c>
      <c r="BV16" s="44">
        <v>14</v>
      </c>
      <c r="BW16" s="44">
        <v>21</v>
      </c>
      <c r="BX16" s="44">
        <v>22</v>
      </c>
      <c r="BY16" s="44">
        <v>23</v>
      </c>
      <c r="BZ16" s="44">
        <v>24</v>
      </c>
      <c r="CA16" s="44">
        <v>31</v>
      </c>
      <c r="CB16" s="44">
        <v>32</v>
      </c>
      <c r="CC16" s="44">
        <v>33</v>
      </c>
      <c r="CD16" s="44">
        <v>34</v>
      </c>
      <c r="CE16" s="44">
        <v>41</v>
      </c>
      <c r="CF16" s="44">
        <v>42</v>
      </c>
      <c r="CG16" s="44">
        <v>43</v>
      </c>
      <c r="CH16" s="44">
        <v>44</v>
      </c>
      <c r="CI16" s="44">
        <v>51</v>
      </c>
      <c r="CJ16" s="44">
        <v>52</v>
      </c>
      <c r="CK16" s="44">
        <v>53</v>
      </c>
      <c r="CL16" s="44">
        <v>54</v>
      </c>
      <c r="CM16" s="44">
        <v>61</v>
      </c>
      <c r="CN16" s="44">
        <v>62</v>
      </c>
      <c r="CO16" s="44">
        <v>63</v>
      </c>
      <c r="CP16" s="44">
        <v>64</v>
      </c>
      <c r="CQ16" s="44">
        <v>71</v>
      </c>
      <c r="CR16" s="44">
        <v>72</v>
      </c>
      <c r="CS16" s="44">
        <v>73</v>
      </c>
      <c r="CT16" s="44">
        <v>74</v>
      </c>
      <c r="CU16" s="44">
        <v>81</v>
      </c>
      <c r="CV16" s="44">
        <v>82</v>
      </c>
      <c r="CW16" s="44">
        <v>83</v>
      </c>
      <c r="CX16" s="44">
        <v>84</v>
      </c>
      <c r="CY16" s="44">
        <v>91</v>
      </c>
      <c r="CZ16" s="44">
        <v>92</v>
      </c>
      <c r="DA16" s="44">
        <v>93</v>
      </c>
      <c r="DB16" s="44">
        <v>94</v>
      </c>
      <c r="DC16" s="44">
        <v>101</v>
      </c>
      <c r="DD16" s="44">
        <v>102</v>
      </c>
      <c r="DE16" s="44">
        <v>103</v>
      </c>
      <c r="DF16" s="44">
        <v>104</v>
      </c>
    </row>
    <row r="17" spans="1:110" ht="20.100000000000001" customHeight="1" x14ac:dyDescent="0.2">
      <c r="A17" s="53">
        <f t="shared" si="0"/>
        <v>17</v>
      </c>
      <c r="B17" s="10" t="s">
        <v>794</v>
      </c>
      <c r="C17" s="15">
        <v>44357</v>
      </c>
      <c r="D17" s="10" t="s">
        <v>808</v>
      </c>
      <c r="E17" s="10" t="s">
        <v>824</v>
      </c>
      <c r="F17" s="22" t="s">
        <v>54</v>
      </c>
      <c r="G17" s="22" t="s">
        <v>23</v>
      </c>
      <c r="H17" s="17" t="s">
        <v>34</v>
      </c>
      <c r="I17" s="18" t="s">
        <v>5</v>
      </c>
      <c r="J17" s="19" t="s">
        <v>30</v>
      </c>
      <c r="K17" s="23" t="s">
        <v>404</v>
      </c>
      <c r="L17" s="24" t="s">
        <v>421</v>
      </c>
      <c r="M17" s="24" t="s">
        <v>438</v>
      </c>
      <c r="N17" s="24" t="s">
        <v>455</v>
      </c>
      <c r="O17" s="24" t="s">
        <v>472</v>
      </c>
      <c r="P17" s="24" t="s">
        <v>489</v>
      </c>
      <c r="Q17" s="25" t="s">
        <v>720</v>
      </c>
      <c r="R17" s="25" t="s">
        <v>721</v>
      </c>
      <c r="S17" s="24" t="s">
        <v>506</v>
      </c>
      <c r="T17" s="24" t="s">
        <v>523</v>
      </c>
      <c r="U17" s="24" t="s">
        <v>540</v>
      </c>
      <c r="V17" s="24" t="s">
        <v>557</v>
      </c>
      <c r="W17" s="33" t="s">
        <v>3</v>
      </c>
      <c r="X17" s="34" t="s">
        <v>830</v>
      </c>
      <c r="Y17" s="33" t="s">
        <v>181</v>
      </c>
      <c r="Z17" s="33" t="s">
        <v>6</v>
      </c>
      <c r="AA17" s="36" t="s">
        <v>0</v>
      </c>
      <c r="AB17" s="33" t="s">
        <v>7</v>
      </c>
      <c r="AC17" s="36" t="s">
        <v>0</v>
      </c>
      <c r="AD17" s="33" t="s">
        <v>7</v>
      </c>
      <c r="AE17" s="36" t="s">
        <v>0</v>
      </c>
      <c r="AF17" s="33" t="s">
        <v>7</v>
      </c>
      <c r="AG17" s="36" t="s">
        <v>0</v>
      </c>
      <c r="AH17" s="33" t="s">
        <v>7</v>
      </c>
      <c r="AI17" s="36" t="s">
        <v>0</v>
      </c>
      <c r="AJ17" s="33" t="s">
        <v>7</v>
      </c>
      <c r="AK17" s="36" t="s">
        <v>0</v>
      </c>
      <c r="AL17" s="33" t="s">
        <v>7</v>
      </c>
      <c r="AM17" s="36" t="s">
        <v>0</v>
      </c>
      <c r="AN17" s="33" t="s">
        <v>7</v>
      </c>
      <c r="AO17" s="35" t="s">
        <v>198</v>
      </c>
      <c r="AP17" s="35" t="s">
        <v>215</v>
      </c>
      <c r="AQ17" s="35" t="s">
        <v>232</v>
      </c>
      <c r="AR17" s="35" t="s">
        <v>249</v>
      </c>
      <c r="AS17" s="33" t="s">
        <v>11</v>
      </c>
      <c r="AT17" s="47" t="s">
        <v>41</v>
      </c>
      <c r="AU17" s="47" t="s">
        <v>151</v>
      </c>
      <c r="AV17" s="47" t="s">
        <v>152</v>
      </c>
      <c r="AW17" s="47" t="s">
        <v>336</v>
      </c>
      <c r="AX17" s="47" t="s">
        <v>353</v>
      </c>
      <c r="AY17" s="47" t="s">
        <v>370</v>
      </c>
      <c r="AZ17" s="47" t="s">
        <v>387</v>
      </c>
      <c r="BA17" s="48" t="s">
        <v>157</v>
      </c>
      <c r="BB17" s="49">
        <v>44351</v>
      </c>
      <c r="BC17" s="48" t="s">
        <v>158</v>
      </c>
      <c r="BD17" s="49">
        <v>44351</v>
      </c>
      <c r="BE17" s="38" t="s">
        <v>574</v>
      </c>
      <c r="BF17" s="38">
        <v>15</v>
      </c>
      <c r="BG17" s="40" t="s">
        <v>590</v>
      </c>
      <c r="BH17" s="40" t="s">
        <v>606</v>
      </c>
      <c r="BI17" s="40" t="s">
        <v>650</v>
      </c>
      <c r="BJ17" s="40" t="s">
        <v>651</v>
      </c>
      <c r="BK17" s="40" t="s">
        <v>652</v>
      </c>
      <c r="BL17" s="40" t="s">
        <v>653</v>
      </c>
      <c r="BM17" s="40" t="s">
        <v>654</v>
      </c>
      <c r="BN17" s="40" t="s">
        <v>655</v>
      </c>
      <c r="BO17" s="40" t="s">
        <v>656</v>
      </c>
      <c r="BP17" s="40" t="s">
        <v>657</v>
      </c>
      <c r="BQ17" s="40" t="s">
        <v>658</v>
      </c>
      <c r="BR17" s="40" t="s">
        <v>659</v>
      </c>
      <c r="BS17" s="44">
        <v>11</v>
      </c>
      <c r="BT17" s="45">
        <v>12</v>
      </c>
      <c r="BU17" s="44">
        <v>13</v>
      </c>
      <c r="BV17" s="44">
        <v>14</v>
      </c>
      <c r="BW17" s="44">
        <v>21</v>
      </c>
      <c r="BX17" s="44">
        <v>22</v>
      </c>
      <c r="BY17" s="44">
        <v>23</v>
      </c>
      <c r="BZ17" s="44">
        <v>24</v>
      </c>
      <c r="CA17" s="44">
        <v>31</v>
      </c>
      <c r="CB17" s="44">
        <v>32</v>
      </c>
      <c r="CC17" s="44">
        <v>33</v>
      </c>
      <c r="CD17" s="44">
        <v>34</v>
      </c>
      <c r="CE17" s="44">
        <v>41</v>
      </c>
      <c r="CF17" s="44">
        <v>42</v>
      </c>
      <c r="CG17" s="44">
        <v>43</v>
      </c>
      <c r="CH17" s="44">
        <v>44</v>
      </c>
      <c r="CI17" s="44">
        <v>51</v>
      </c>
      <c r="CJ17" s="44">
        <v>52</v>
      </c>
      <c r="CK17" s="44">
        <v>53</v>
      </c>
      <c r="CL17" s="44">
        <v>54</v>
      </c>
      <c r="CM17" s="44">
        <v>61</v>
      </c>
      <c r="CN17" s="44">
        <v>62</v>
      </c>
      <c r="CO17" s="44">
        <v>63</v>
      </c>
      <c r="CP17" s="44">
        <v>64</v>
      </c>
      <c r="CQ17" s="44">
        <v>71</v>
      </c>
      <c r="CR17" s="44">
        <v>72</v>
      </c>
      <c r="CS17" s="44">
        <v>73</v>
      </c>
      <c r="CT17" s="44">
        <v>74</v>
      </c>
      <c r="CU17" s="44">
        <v>81</v>
      </c>
      <c r="CV17" s="44">
        <v>82</v>
      </c>
      <c r="CW17" s="44">
        <v>83</v>
      </c>
      <c r="CX17" s="44">
        <v>84</v>
      </c>
      <c r="CY17" s="44">
        <v>91</v>
      </c>
      <c r="CZ17" s="44">
        <v>92</v>
      </c>
      <c r="DA17" s="44">
        <v>93</v>
      </c>
      <c r="DB17" s="44">
        <v>94</v>
      </c>
      <c r="DC17" s="44">
        <v>101</v>
      </c>
      <c r="DD17" s="44">
        <v>102</v>
      </c>
      <c r="DE17" s="44">
        <v>103</v>
      </c>
      <c r="DF17" s="44">
        <v>104</v>
      </c>
    </row>
    <row r="18" spans="1:110" ht="20.100000000000001" customHeight="1" x14ac:dyDescent="0.2">
      <c r="A18" s="53">
        <f t="shared" si="0"/>
        <v>18</v>
      </c>
      <c r="B18" s="10" t="s">
        <v>791</v>
      </c>
      <c r="C18" s="15">
        <v>44358</v>
      </c>
      <c r="D18" s="10" t="s">
        <v>809</v>
      </c>
      <c r="E18" s="10" t="s">
        <v>825</v>
      </c>
      <c r="F18" s="22" t="s">
        <v>55</v>
      </c>
      <c r="G18" s="22" t="s">
        <v>24</v>
      </c>
      <c r="H18" s="17" t="s">
        <v>35</v>
      </c>
      <c r="I18" s="18" t="s">
        <v>5</v>
      </c>
      <c r="J18" s="19" t="s">
        <v>9</v>
      </c>
      <c r="K18" s="23" t="s">
        <v>405</v>
      </c>
      <c r="L18" s="24" t="s">
        <v>422</v>
      </c>
      <c r="M18" s="24" t="s">
        <v>439</v>
      </c>
      <c r="N18" s="24" t="s">
        <v>456</v>
      </c>
      <c r="O18" s="24" t="s">
        <v>473</v>
      </c>
      <c r="P18" s="24" t="s">
        <v>490</v>
      </c>
      <c r="Q18" s="25" t="s">
        <v>720</v>
      </c>
      <c r="R18" s="25" t="s">
        <v>721</v>
      </c>
      <c r="S18" s="24" t="s">
        <v>507</v>
      </c>
      <c r="T18" s="24" t="s">
        <v>524</v>
      </c>
      <c r="U18" s="24" t="s">
        <v>541</v>
      </c>
      <c r="V18" s="24" t="s">
        <v>558</v>
      </c>
      <c r="W18" s="33" t="s">
        <v>107</v>
      </c>
      <c r="X18" s="34" t="s">
        <v>829</v>
      </c>
      <c r="Y18" s="33" t="s">
        <v>182</v>
      </c>
      <c r="Z18" s="33" t="s">
        <v>6</v>
      </c>
      <c r="AA18" s="33" t="s">
        <v>0</v>
      </c>
      <c r="AB18" s="33" t="s">
        <v>7</v>
      </c>
      <c r="AC18" s="33" t="s">
        <v>0</v>
      </c>
      <c r="AD18" s="33" t="s">
        <v>7</v>
      </c>
      <c r="AE18" s="33" t="s">
        <v>0</v>
      </c>
      <c r="AF18" s="33" t="s">
        <v>7</v>
      </c>
      <c r="AG18" s="33" t="s">
        <v>0</v>
      </c>
      <c r="AH18" s="33" t="s">
        <v>7</v>
      </c>
      <c r="AI18" s="33" t="s">
        <v>0</v>
      </c>
      <c r="AJ18" s="33" t="s">
        <v>7</v>
      </c>
      <c r="AK18" s="33" t="s">
        <v>0</v>
      </c>
      <c r="AL18" s="33" t="s">
        <v>7</v>
      </c>
      <c r="AM18" s="33" t="s">
        <v>0</v>
      </c>
      <c r="AN18" s="33" t="s">
        <v>7</v>
      </c>
      <c r="AO18" s="35" t="s">
        <v>199</v>
      </c>
      <c r="AP18" s="35" t="s">
        <v>216</v>
      </c>
      <c r="AQ18" s="35" t="s">
        <v>233</v>
      </c>
      <c r="AR18" s="35" t="s">
        <v>250</v>
      </c>
      <c r="AS18" s="33" t="s">
        <v>11</v>
      </c>
      <c r="AT18" s="47" t="s">
        <v>42</v>
      </c>
      <c r="AU18" s="47" t="s">
        <v>153</v>
      </c>
      <c r="AV18" s="47" t="s">
        <v>154</v>
      </c>
      <c r="AW18" s="47" t="s">
        <v>337</v>
      </c>
      <c r="AX18" s="47" t="s">
        <v>354</v>
      </c>
      <c r="AY18" s="47" t="s">
        <v>371</v>
      </c>
      <c r="AZ18" s="47" t="s">
        <v>388</v>
      </c>
      <c r="BA18" s="48" t="s">
        <v>157</v>
      </c>
      <c r="BB18" s="49">
        <v>44352</v>
      </c>
      <c r="BC18" s="48" t="s">
        <v>158</v>
      </c>
      <c r="BD18" s="49">
        <v>44352</v>
      </c>
      <c r="BE18" s="38" t="s">
        <v>575</v>
      </c>
      <c r="BF18" s="38">
        <v>16</v>
      </c>
      <c r="BG18" s="40" t="s">
        <v>591</v>
      </c>
      <c r="BH18" s="40" t="s">
        <v>607</v>
      </c>
      <c r="BI18" s="40" t="s">
        <v>660</v>
      </c>
      <c r="BJ18" s="40" t="s">
        <v>661</v>
      </c>
      <c r="BK18" s="40" t="s">
        <v>662</v>
      </c>
      <c r="BL18" s="40" t="s">
        <v>663</v>
      </c>
      <c r="BM18" s="40" t="s">
        <v>664</v>
      </c>
      <c r="BN18" s="40" t="s">
        <v>665</v>
      </c>
      <c r="BO18" s="40" t="s">
        <v>666</v>
      </c>
      <c r="BP18" s="40" t="s">
        <v>667</v>
      </c>
      <c r="BQ18" s="40" t="s">
        <v>668</v>
      </c>
      <c r="BR18" s="40" t="s">
        <v>669</v>
      </c>
      <c r="BS18" s="44">
        <v>11</v>
      </c>
      <c r="BT18" s="45">
        <v>12</v>
      </c>
      <c r="BU18" s="44">
        <v>13</v>
      </c>
      <c r="BV18" s="44">
        <v>14</v>
      </c>
      <c r="BW18" s="44">
        <v>21</v>
      </c>
      <c r="BX18" s="44">
        <v>22</v>
      </c>
      <c r="BY18" s="44">
        <v>23</v>
      </c>
      <c r="BZ18" s="44">
        <v>24</v>
      </c>
      <c r="CA18" s="44">
        <v>31</v>
      </c>
      <c r="CB18" s="44">
        <v>32</v>
      </c>
      <c r="CC18" s="44">
        <v>33</v>
      </c>
      <c r="CD18" s="44">
        <v>34</v>
      </c>
      <c r="CE18" s="44">
        <v>41</v>
      </c>
      <c r="CF18" s="44">
        <v>42</v>
      </c>
      <c r="CG18" s="44">
        <v>43</v>
      </c>
      <c r="CH18" s="44">
        <v>44</v>
      </c>
      <c r="CI18" s="44">
        <v>51</v>
      </c>
      <c r="CJ18" s="44">
        <v>52</v>
      </c>
      <c r="CK18" s="44">
        <v>53</v>
      </c>
      <c r="CL18" s="44">
        <v>54</v>
      </c>
      <c r="CM18" s="44">
        <v>61</v>
      </c>
      <c r="CN18" s="44">
        <v>62</v>
      </c>
      <c r="CO18" s="44">
        <v>63</v>
      </c>
      <c r="CP18" s="44">
        <v>64</v>
      </c>
      <c r="CQ18" s="44">
        <v>71</v>
      </c>
      <c r="CR18" s="44">
        <v>72</v>
      </c>
      <c r="CS18" s="44">
        <v>73</v>
      </c>
      <c r="CT18" s="44">
        <v>74</v>
      </c>
      <c r="CU18" s="44">
        <v>81</v>
      </c>
      <c r="CV18" s="44">
        <v>82</v>
      </c>
      <c r="CW18" s="44">
        <v>83</v>
      </c>
      <c r="CX18" s="44">
        <v>84</v>
      </c>
      <c r="CY18" s="44">
        <v>91</v>
      </c>
      <c r="CZ18" s="44">
        <v>92</v>
      </c>
      <c r="DA18" s="44">
        <v>93</v>
      </c>
      <c r="DB18" s="44">
        <v>94</v>
      </c>
      <c r="DC18" s="44">
        <v>101</v>
      </c>
      <c r="DD18" s="44">
        <v>102</v>
      </c>
      <c r="DE18" s="44">
        <v>103</v>
      </c>
      <c r="DF18" s="44">
        <v>104</v>
      </c>
    </row>
    <row r="19" spans="1:110" ht="20.100000000000001" customHeight="1" x14ac:dyDescent="0.2">
      <c r="A19" s="53">
        <f t="shared" si="0"/>
        <v>19</v>
      </c>
      <c r="B19" s="10" t="s">
        <v>792</v>
      </c>
      <c r="C19" s="15">
        <v>44359</v>
      </c>
      <c r="D19" s="10" t="s">
        <v>810</v>
      </c>
      <c r="E19" s="10" t="s">
        <v>826</v>
      </c>
      <c r="F19" s="22" t="s">
        <v>56</v>
      </c>
      <c r="G19" s="22" t="s">
        <v>25</v>
      </c>
      <c r="H19" s="17" t="s">
        <v>36</v>
      </c>
      <c r="I19" s="18" t="s">
        <v>5</v>
      </c>
      <c r="J19" s="19" t="s">
        <v>9</v>
      </c>
      <c r="K19" s="23" t="s">
        <v>406</v>
      </c>
      <c r="L19" s="24" t="s">
        <v>423</v>
      </c>
      <c r="M19" s="24" t="s">
        <v>440</v>
      </c>
      <c r="N19" s="24" t="s">
        <v>457</v>
      </c>
      <c r="O19" s="24" t="s">
        <v>474</v>
      </c>
      <c r="P19" s="24" t="s">
        <v>491</v>
      </c>
      <c r="Q19" s="25" t="s">
        <v>720</v>
      </c>
      <c r="R19" s="25" t="s">
        <v>721</v>
      </c>
      <c r="S19" s="24" t="s">
        <v>508</v>
      </c>
      <c r="T19" s="24" t="s">
        <v>525</v>
      </c>
      <c r="U19" s="24" t="s">
        <v>542</v>
      </c>
      <c r="V19" s="24" t="s">
        <v>559</v>
      </c>
      <c r="W19" s="33" t="s">
        <v>108</v>
      </c>
      <c r="X19" s="34" t="s">
        <v>828</v>
      </c>
      <c r="Y19" s="33" t="s">
        <v>183</v>
      </c>
      <c r="Z19" s="33" t="s">
        <v>6</v>
      </c>
      <c r="AA19" s="33" t="s">
        <v>0</v>
      </c>
      <c r="AB19" s="33" t="s">
        <v>7</v>
      </c>
      <c r="AC19" s="33" t="s">
        <v>0</v>
      </c>
      <c r="AD19" s="33" t="s">
        <v>7</v>
      </c>
      <c r="AE19" s="33" t="s">
        <v>0</v>
      </c>
      <c r="AF19" s="33" t="s">
        <v>7</v>
      </c>
      <c r="AG19" s="33" t="s">
        <v>0</v>
      </c>
      <c r="AH19" s="33" t="s">
        <v>7</v>
      </c>
      <c r="AI19" s="33" t="s">
        <v>0</v>
      </c>
      <c r="AJ19" s="33" t="s">
        <v>7</v>
      </c>
      <c r="AK19" s="33" t="s">
        <v>0</v>
      </c>
      <c r="AL19" s="33" t="s">
        <v>7</v>
      </c>
      <c r="AM19" s="33" t="s">
        <v>0</v>
      </c>
      <c r="AN19" s="33" t="s">
        <v>7</v>
      </c>
      <c r="AO19" s="35" t="s">
        <v>200</v>
      </c>
      <c r="AP19" s="35" t="s">
        <v>217</v>
      </c>
      <c r="AQ19" s="35" t="s">
        <v>234</v>
      </c>
      <c r="AR19" s="35" t="s">
        <v>251</v>
      </c>
      <c r="AS19" s="33" t="s">
        <v>11</v>
      </c>
      <c r="AT19" s="47" t="s">
        <v>43</v>
      </c>
      <c r="AU19" s="47" t="s">
        <v>155</v>
      </c>
      <c r="AV19" s="47" t="s">
        <v>156</v>
      </c>
      <c r="AW19" s="47" t="s">
        <v>338</v>
      </c>
      <c r="AX19" s="47" t="s">
        <v>355</v>
      </c>
      <c r="AY19" s="47" t="s">
        <v>372</v>
      </c>
      <c r="AZ19" s="47" t="s">
        <v>389</v>
      </c>
      <c r="BA19" s="48" t="s">
        <v>157</v>
      </c>
      <c r="BB19" s="49">
        <v>44353</v>
      </c>
      <c r="BC19" s="48" t="s">
        <v>158</v>
      </c>
      <c r="BD19" s="49">
        <v>44353</v>
      </c>
      <c r="BE19" s="38" t="s">
        <v>576</v>
      </c>
      <c r="BF19" s="38">
        <v>17</v>
      </c>
      <c r="BG19" s="40" t="s">
        <v>592</v>
      </c>
      <c r="BH19" s="40" t="s">
        <v>608</v>
      </c>
      <c r="BI19" s="40" t="s">
        <v>670</v>
      </c>
      <c r="BJ19" s="40" t="s">
        <v>671</v>
      </c>
      <c r="BK19" s="40" t="s">
        <v>672</v>
      </c>
      <c r="BL19" s="40" t="s">
        <v>673</v>
      </c>
      <c r="BM19" s="40" t="s">
        <v>674</v>
      </c>
      <c r="BN19" s="40" t="s">
        <v>675</v>
      </c>
      <c r="BO19" s="40" t="s">
        <v>676</v>
      </c>
      <c r="BP19" s="40" t="s">
        <v>677</v>
      </c>
      <c r="BQ19" s="40" t="s">
        <v>678</v>
      </c>
      <c r="BR19" s="40" t="s">
        <v>679</v>
      </c>
      <c r="BS19" s="44">
        <v>11</v>
      </c>
      <c r="BT19" s="45">
        <v>12</v>
      </c>
      <c r="BU19" s="44">
        <v>13</v>
      </c>
      <c r="BV19" s="44">
        <v>14</v>
      </c>
      <c r="BW19" s="44">
        <v>21</v>
      </c>
      <c r="BX19" s="44">
        <v>22</v>
      </c>
      <c r="BY19" s="44">
        <v>23</v>
      </c>
      <c r="BZ19" s="44">
        <v>24</v>
      </c>
      <c r="CA19" s="44">
        <v>31</v>
      </c>
      <c r="CB19" s="44">
        <v>32</v>
      </c>
      <c r="CC19" s="44">
        <v>33</v>
      </c>
      <c r="CD19" s="44">
        <v>34</v>
      </c>
      <c r="CE19" s="44">
        <v>41</v>
      </c>
      <c r="CF19" s="44">
        <v>42</v>
      </c>
      <c r="CG19" s="44">
        <v>43</v>
      </c>
      <c r="CH19" s="44">
        <v>44</v>
      </c>
      <c r="CI19" s="44">
        <v>51</v>
      </c>
      <c r="CJ19" s="44">
        <v>52</v>
      </c>
      <c r="CK19" s="44">
        <v>53</v>
      </c>
      <c r="CL19" s="44">
        <v>54</v>
      </c>
      <c r="CM19" s="44">
        <v>61</v>
      </c>
      <c r="CN19" s="44">
        <v>62</v>
      </c>
      <c r="CO19" s="44">
        <v>63</v>
      </c>
      <c r="CP19" s="44">
        <v>64</v>
      </c>
      <c r="CQ19" s="44">
        <v>71</v>
      </c>
      <c r="CR19" s="44">
        <v>72</v>
      </c>
      <c r="CS19" s="44">
        <v>73</v>
      </c>
      <c r="CT19" s="44">
        <v>74</v>
      </c>
      <c r="CU19" s="44">
        <v>81</v>
      </c>
      <c r="CV19" s="44">
        <v>82</v>
      </c>
      <c r="CW19" s="44">
        <v>83</v>
      </c>
      <c r="CX19" s="44">
        <v>84</v>
      </c>
      <c r="CY19" s="44">
        <v>91</v>
      </c>
      <c r="CZ19" s="44">
        <v>92</v>
      </c>
      <c r="DA19" s="44">
        <v>93</v>
      </c>
      <c r="DB19" s="44">
        <v>94</v>
      </c>
      <c r="DC19" s="44">
        <v>101</v>
      </c>
      <c r="DD19" s="44">
        <v>102</v>
      </c>
      <c r="DE19" s="44">
        <v>103</v>
      </c>
      <c r="DF19" s="44">
        <v>104</v>
      </c>
    </row>
    <row r="20" spans="1:110" x14ac:dyDescent="0.2">
      <c r="B20" s="13"/>
      <c r="C20" s="13"/>
      <c r="D20" s="13"/>
      <c r="E20" s="13"/>
      <c r="F20" s="13"/>
      <c r="G20" s="13"/>
      <c r="H20" s="13"/>
      <c r="BS20" s="30"/>
      <c r="BT20" s="30"/>
      <c r="BU20" s="30"/>
      <c r="BV20" s="30"/>
      <c r="BW20" s="30"/>
      <c r="BX20" s="30"/>
      <c r="BY20" s="30"/>
      <c r="BZ20" s="30"/>
      <c r="CA20" s="30"/>
      <c r="CB20" s="30"/>
    </row>
    <row r="21" spans="1:110" x14ac:dyDescent="0.2">
      <c r="B21" s="13"/>
      <c r="C21" s="13"/>
      <c r="D21" s="13"/>
      <c r="E21" s="13"/>
      <c r="F21" s="13"/>
      <c r="G21" s="13"/>
      <c r="H21" s="13"/>
      <c r="BS21" s="30"/>
      <c r="BT21" s="30"/>
      <c r="BU21" s="30"/>
      <c r="BV21" s="30"/>
      <c r="BW21" s="30"/>
      <c r="BX21" s="30"/>
      <c r="BY21" s="30"/>
      <c r="BZ21" s="30"/>
      <c r="CA21" s="30"/>
      <c r="CB21" s="30"/>
    </row>
    <row r="22" spans="1:110" x14ac:dyDescent="0.2">
      <c r="B22" s="13"/>
      <c r="C22" s="13"/>
      <c r="D22" s="13"/>
      <c r="E22" s="13"/>
      <c r="F22" s="13"/>
      <c r="G22" s="13"/>
      <c r="H22" s="13"/>
      <c r="BS22" s="30"/>
      <c r="BT22" s="30"/>
      <c r="BU22" s="30"/>
      <c r="BV22" s="30"/>
      <c r="BW22" s="30"/>
      <c r="BX22" s="30"/>
      <c r="BY22" s="30"/>
      <c r="BZ22" s="30"/>
      <c r="CA22" s="30"/>
      <c r="CB22" s="30"/>
    </row>
    <row r="23" spans="1:110" x14ac:dyDescent="0.2">
      <c r="B23" s="13"/>
      <c r="C23" s="13"/>
      <c r="D23" s="13"/>
      <c r="E23" s="13"/>
      <c r="F23" s="13"/>
      <c r="G23" s="13"/>
      <c r="H23" s="13"/>
      <c r="BS23" s="30"/>
      <c r="BT23" s="30"/>
      <c r="BU23" s="30"/>
      <c r="BV23" s="30"/>
      <c r="BW23" s="30"/>
      <c r="BX23" s="30"/>
      <c r="BY23" s="30"/>
      <c r="BZ23" s="30"/>
      <c r="CA23" s="30"/>
      <c r="CB23" s="30"/>
    </row>
    <row r="24" spans="1:110" x14ac:dyDescent="0.2">
      <c r="B24" s="13"/>
      <c r="C24" s="13"/>
      <c r="D24" s="13"/>
      <c r="E24" s="13"/>
      <c r="F24" s="13"/>
      <c r="G24" s="13"/>
      <c r="H24" s="13"/>
      <c r="BS24" s="30"/>
      <c r="BT24" s="30"/>
      <c r="BU24" s="30"/>
      <c r="BV24" s="30"/>
      <c r="BW24" s="30"/>
      <c r="BX24" s="30"/>
      <c r="BY24" s="30"/>
      <c r="BZ24" s="30"/>
      <c r="CA24" s="30"/>
      <c r="CB24" s="30"/>
    </row>
    <row r="25" spans="1:110" x14ac:dyDescent="0.2">
      <c r="C25" s="13"/>
      <c r="BS25" s="30"/>
      <c r="BT25" s="30"/>
      <c r="BU25" s="30"/>
      <c r="BV25" s="30"/>
      <c r="BW25" s="30"/>
      <c r="BX25" s="30"/>
      <c r="BY25" s="30"/>
      <c r="BZ25" s="30"/>
      <c r="CA25" s="30"/>
      <c r="CB25" s="30"/>
    </row>
    <row r="26" spans="1:110" x14ac:dyDescent="0.2">
      <c r="C26" s="13"/>
      <c r="AQ26" s="76"/>
      <c r="BS26" s="30"/>
      <c r="BT26" s="30"/>
      <c r="BU26" s="30"/>
      <c r="BV26" s="30"/>
      <c r="BW26" s="30"/>
      <c r="BX26" s="30"/>
      <c r="BY26" s="30"/>
      <c r="BZ26" s="30"/>
      <c r="CA26" s="30"/>
      <c r="CB26" s="30"/>
    </row>
    <row r="27" spans="1:110" x14ac:dyDescent="0.2">
      <c r="C27" s="13"/>
      <c r="BS27" s="30"/>
      <c r="BT27" s="30"/>
      <c r="BU27" s="30"/>
      <c r="BV27" s="30"/>
      <c r="BW27" s="30"/>
      <c r="BX27" s="30"/>
      <c r="BY27" s="30"/>
      <c r="BZ27" s="30"/>
      <c r="CA27" s="30"/>
      <c r="CB27" s="30"/>
    </row>
    <row r="28" spans="1:110" x14ac:dyDescent="0.2">
      <c r="C28" s="13"/>
      <c r="BS28" s="30"/>
      <c r="BT28" s="30"/>
      <c r="BU28" s="30"/>
      <c r="BV28" s="30"/>
      <c r="BW28" s="30"/>
      <c r="BX28" s="30"/>
      <c r="BY28" s="30"/>
      <c r="BZ28" s="30"/>
      <c r="CA28" s="30"/>
      <c r="CB28" s="30"/>
    </row>
    <row r="29" spans="1:110" x14ac:dyDescent="0.2">
      <c r="C29" s="13"/>
      <c r="BS29" s="30"/>
      <c r="BT29" s="30"/>
      <c r="BU29" s="30"/>
      <c r="BV29" s="30"/>
      <c r="BW29" s="30"/>
      <c r="BX29" s="30"/>
      <c r="BY29" s="30"/>
      <c r="BZ29" s="30"/>
      <c r="CA29" s="30"/>
      <c r="CB29" s="30"/>
    </row>
    <row r="30" spans="1:110" x14ac:dyDescent="0.2">
      <c r="C30" s="13"/>
      <c r="BS30" s="30"/>
      <c r="BT30" s="30"/>
      <c r="BU30" s="30"/>
      <c r="BV30" s="30"/>
      <c r="BW30" s="30"/>
      <c r="BX30" s="30"/>
      <c r="BY30" s="30"/>
      <c r="BZ30" s="30"/>
      <c r="CA30" s="30"/>
      <c r="CB30" s="30"/>
    </row>
    <row r="31" spans="1:110" x14ac:dyDescent="0.2">
      <c r="C31" s="13"/>
      <c r="BS31" s="30"/>
      <c r="BT31" s="30"/>
      <c r="BU31" s="30"/>
      <c r="BV31" s="30"/>
      <c r="BW31" s="30"/>
      <c r="BX31" s="30"/>
      <c r="BY31" s="30"/>
      <c r="BZ31" s="30"/>
      <c r="CA31" s="30"/>
      <c r="CB31" s="30"/>
    </row>
    <row r="32" spans="1:110" x14ac:dyDescent="0.2">
      <c r="C32" s="13"/>
      <c r="BS32" s="30"/>
      <c r="BT32" s="30"/>
      <c r="BU32" s="30"/>
      <c r="BV32" s="30"/>
      <c r="BW32" s="30"/>
      <c r="BX32" s="30"/>
      <c r="BY32" s="30"/>
      <c r="BZ32" s="30"/>
      <c r="CA32" s="30"/>
      <c r="CB32" s="30"/>
    </row>
    <row r="33" spans="3:80" x14ac:dyDescent="0.2">
      <c r="C33" s="13"/>
      <c r="BS33" s="30"/>
      <c r="BT33" s="30"/>
      <c r="BU33" s="30"/>
      <c r="BV33" s="30"/>
      <c r="BW33" s="30"/>
      <c r="BX33" s="30"/>
      <c r="BY33" s="30"/>
      <c r="BZ33" s="30"/>
      <c r="CA33" s="30"/>
      <c r="CB33" s="30"/>
    </row>
    <row r="34" spans="3:80" x14ac:dyDescent="0.2">
      <c r="C34" s="13"/>
      <c r="BS34" s="30"/>
      <c r="BT34" s="30"/>
      <c r="BU34" s="30"/>
      <c r="BV34" s="30"/>
      <c r="BW34" s="30"/>
      <c r="BX34" s="30"/>
      <c r="BY34" s="30"/>
      <c r="BZ34" s="30"/>
      <c r="CA34" s="30"/>
      <c r="CB34" s="30"/>
    </row>
    <row r="35" spans="3:80" x14ac:dyDescent="0.2">
      <c r="C35" s="13"/>
      <c r="BS35" s="30"/>
      <c r="BT35" s="30"/>
      <c r="BU35" s="30"/>
      <c r="BV35" s="30"/>
      <c r="BW35" s="30"/>
      <c r="BX35" s="30"/>
      <c r="BY35" s="30"/>
      <c r="BZ35" s="30"/>
      <c r="CA35" s="30"/>
      <c r="CB35" s="30"/>
    </row>
    <row r="36" spans="3:80" x14ac:dyDescent="0.2">
      <c r="C36" s="13"/>
      <c r="BS36" s="30"/>
      <c r="BT36" s="30"/>
      <c r="BU36" s="30"/>
      <c r="BV36" s="30"/>
      <c r="BW36" s="30"/>
      <c r="BX36" s="30"/>
      <c r="BY36" s="30"/>
      <c r="BZ36" s="30"/>
      <c r="CA36" s="30"/>
      <c r="CB36" s="30"/>
    </row>
    <row r="37" spans="3:80" x14ac:dyDescent="0.2">
      <c r="C37" s="13"/>
      <c r="BS37" s="30"/>
      <c r="BT37" s="30"/>
      <c r="BU37" s="30"/>
      <c r="BV37" s="30"/>
      <c r="BW37" s="30"/>
      <c r="BX37" s="30"/>
      <c r="BY37" s="30"/>
      <c r="BZ37" s="30"/>
      <c r="CA37" s="30"/>
      <c r="CB37" s="30"/>
    </row>
    <row r="38" spans="3:80" x14ac:dyDescent="0.2">
      <c r="C38" s="13"/>
      <c r="D38" s="13"/>
      <c r="BS38" s="30"/>
      <c r="BT38" s="30"/>
      <c r="BU38" s="30"/>
      <c r="BV38" s="30"/>
      <c r="BW38" s="30"/>
      <c r="BX38" s="30"/>
      <c r="BY38" s="30"/>
      <c r="BZ38" s="30"/>
      <c r="CA38" s="30"/>
      <c r="CB38" s="30"/>
    </row>
    <row r="39" spans="3:80" x14ac:dyDescent="0.2">
      <c r="BS39" s="30"/>
      <c r="BT39" s="30"/>
      <c r="BU39" s="30"/>
      <c r="BV39" s="30"/>
      <c r="BW39" s="30"/>
      <c r="BX39" s="30"/>
      <c r="BY39" s="30"/>
      <c r="BZ39" s="30"/>
      <c r="CA39" s="30"/>
      <c r="CB39" s="30"/>
    </row>
    <row r="40" spans="3:80" x14ac:dyDescent="0.2">
      <c r="C40" s="13"/>
      <c r="BS40" s="30"/>
      <c r="BT40" s="30"/>
      <c r="BU40" s="30"/>
      <c r="BV40" s="30"/>
      <c r="BW40" s="30"/>
      <c r="BX40" s="30"/>
      <c r="BY40" s="30"/>
      <c r="BZ40" s="30"/>
      <c r="CA40" s="30"/>
      <c r="CB40" s="30"/>
    </row>
    <row r="41" spans="3:80" x14ac:dyDescent="0.2">
      <c r="BS41" s="30"/>
      <c r="BT41" s="30"/>
      <c r="BU41" s="30"/>
      <c r="BV41" s="30"/>
      <c r="BW41" s="30"/>
      <c r="BX41" s="30"/>
      <c r="BY41" s="30"/>
      <c r="BZ41" s="30"/>
      <c r="CA41" s="30"/>
      <c r="CB41" s="30"/>
    </row>
    <row r="42" spans="3:80" x14ac:dyDescent="0.2">
      <c r="BS42" s="30"/>
      <c r="BT42" s="30"/>
      <c r="BU42" s="30"/>
      <c r="BV42" s="30"/>
      <c r="BW42" s="30"/>
      <c r="BX42" s="30"/>
      <c r="BY42" s="30"/>
      <c r="BZ42" s="30"/>
      <c r="CA42" s="30"/>
      <c r="CB42" s="30"/>
    </row>
  </sheetData>
  <mergeCells count="1">
    <mergeCell ref="A1:A2"/>
  </mergeCells>
  <phoneticPr fontId="2" type="noConversion"/>
  <dataValidations disablePrompts="1" count="1">
    <dataValidation type="list" allowBlank="1" showInputMessage="1" showErrorMessage="1" sqref="AS3:AS19" xr:uid="{D9FBD228-B45E-4686-8462-143E5E5DC0D6}">
      <formula1>#REF!</formula1>
    </dataValidation>
  </dataValidations>
  <pageMargins left="0.31496062992126012" right="0.31496062992126012" top="0.31496062992125906" bottom="0.39370078740157405" header="0.19685039370078702" footer="0.19685039370078702"/>
  <pageSetup paperSize="9" scale="46" fitToWidth="0" fitToHeight="0" orientation="landscape" r:id="rId1"/>
  <headerFooter alignWithMargins="0">
    <oddHeader>&amp;CListe des approvisionnements à délais longs</oddHeader>
    <oddFooter>&amp;R&amp;8Réf : BE0023I</oddFooter>
  </headerFooter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FCC895B-E91B-4B74-A65B-584F96DCF7CF}">
  <sheetPr codeName="Feuil2"/>
  <dimension ref="A1:BP69"/>
  <sheetViews>
    <sheetView view="pageBreakPreview" zoomScale="85" zoomScaleNormal="115" zoomScaleSheetLayoutView="85" workbookViewId="0">
      <selection activeCell="BL14" sqref="BL14"/>
    </sheetView>
  </sheetViews>
  <sheetFormatPr baseColWidth="10" defaultColWidth="11.42578125" defaultRowHeight="20.100000000000001" customHeight="1" x14ac:dyDescent="0.25"/>
  <cols>
    <col min="1" max="1" width="11.42578125" style="57" bestFit="1" customWidth="1"/>
    <col min="2" max="61" width="2.7109375" style="57" customWidth="1"/>
    <col min="62" max="16384" width="11.42578125" style="57"/>
  </cols>
  <sheetData>
    <row r="1" spans="1:61" ht="12.75" customHeight="1" thickBot="1" x14ac:dyDescent="0.3">
      <c r="A1" s="57" t="s">
        <v>790</v>
      </c>
    </row>
    <row r="2" spans="1:61" ht="20.100000000000001" customHeight="1" x14ac:dyDescent="0.25">
      <c r="A2" s="3" cm="1">
        <f t="array" aca="1" ref="A2" ca="1">INDIRECT("'"&amp;A1&amp;"'!A3")</f>
        <v>3</v>
      </c>
      <c r="B2" s="58"/>
      <c r="C2" s="59"/>
      <c r="D2" s="59"/>
      <c r="E2" s="59"/>
      <c r="F2" s="59"/>
      <c r="G2" s="59"/>
      <c r="H2" s="59"/>
      <c r="I2" s="59"/>
      <c r="J2" s="59"/>
      <c r="K2" s="59"/>
      <c r="L2" s="59"/>
      <c r="M2" s="59"/>
      <c r="N2" s="59"/>
      <c r="O2" s="60"/>
      <c r="P2" s="88" t="s">
        <v>67</v>
      </c>
      <c r="Q2" s="89"/>
      <c r="R2" s="89"/>
      <c r="S2" s="89"/>
      <c r="T2" s="89"/>
      <c r="U2" s="89"/>
      <c r="V2" s="89"/>
      <c r="W2" s="89"/>
      <c r="X2" s="89"/>
      <c r="Y2" s="89"/>
      <c r="Z2" s="89"/>
      <c r="AA2" s="89"/>
      <c r="AB2" s="89"/>
      <c r="AC2" s="89"/>
      <c r="AD2" s="89"/>
      <c r="AE2" s="89"/>
      <c r="AF2" s="89"/>
      <c r="AG2" s="89"/>
      <c r="AH2" s="89"/>
      <c r="AI2" s="89"/>
      <c r="AJ2" s="89"/>
      <c r="AK2" s="89"/>
      <c r="AL2" s="89"/>
      <c r="AM2" s="89"/>
      <c r="AN2" s="90"/>
      <c r="AO2" s="58"/>
      <c r="AP2" s="59"/>
      <c r="AQ2" s="59"/>
      <c r="AR2" s="59"/>
      <c r="AS2" s="59"/>
      <c r="AT2" s="59"/>
      <c r="AU2" s="59"/>
      <c r="AV2" s="59"/>
      <c r="AW2" s="59"/>
      <c r="AX2" s="59"/>
      <c r="AY2" s="59"/>
      <c r="AZ2" s="59"/>
      <c r="BA2" s="59"/>
      <c r="BB2" s="59"/>
      <c r="BC2" s="59"/>
      <c r="BD2" s="59"/>
      <c r="BE2" s="59"/>
      <c r="BF2" s="59"/>
      <c r="BG2" s="59"/>
      <c r="BH2" s="59"/>
      <c r="BI2" s="60"/>
    </row>
    <row r="3" spans="1:61" ht="20.100000000000001" customHeight="1" x14ac:dyDescent="0.25">
      <c r="B3" s="61"/>
      <c r="C3" s="62"/>
      <c r="D3" s="62"/>
      <c r="E3" s="62"/>
      <c r="F3" s="62"/>
      <c r="G3" s="62"/>
      <c r="H3" s="62"/>
      <c r="I3" s="62"/>
      <c r="J3" s="62"/>
      <c r="K3" s="62"/>
      <c r="L3" s="62"/>
      <c r="M3" s="62"/>
      <c r="N3" s="62"/>
      <c r="O3" s="63"/>
      <c r="P3" s="91"/>
      <c r="Q3" s="92"/>
      <c r="R3" s="92"/>
      <c r="S3" s="92"/>
      <c r="T3" s="92"/>
      <c r="U3" s="92"/>
      <c r="V3" s="92"/>
      <c r="W3" s="92"/>
      <c r="X3" s="92"/>
      <c r="Y3" s="92"/>
      <c r="Z3" s="92"/>
      <c r="AA3" s="92"/>
      <c r="AB3" s="92"/>
      <c r="AC3" s="92"/>
      <c r="AD3" s="92"/>
      <c r="AE3" s="92"/>
      <c r="AF3" s="92"/>
      <c r="AG3" s="92"/>
      <c r="AH3" s="92"/>
      <c r="AI3" s="92"/>
      <c r="AJ3" s="92"/>
      <c r="AK3" s="92"/>
      <c r="AL3" s="92"/>
      <c r="AM3" s="92"/>
      <c r="AN3" s="93"/>
      <c r="AO3" s="61"/>
      <c r="AP3" s="62" t="s">
        <v>68</v>
      </c>
      <c r="AQ3" s="62"/>
      <c r="AR3" s="62"/>
      <c r="AS3" s="62"/>
      <c r="AT3" s="62"/>
      <c r="AU3" s="97" t="str" cm="1">
        <f t="array" aca="1" ref="AU3" ca="1">INDIRECT("'"&amp;$A$1&amp;"'!B"&amp;A2)</f>
        <v>PAUL</v>
      </c>
      <c r="AV3" s="98"/>
      <c r="AW3" s="98"/>
      <c r="AX3" s="98"/>
      <c r="AY3" s="98"/>
      <c r="AZ3" s="99"/>
      <c r="BA3" s="62"/>
      <c r="BB3" s="62" t="s">
        <v>69</v>
      </c>
      <c r="BC3" s="62"/>
      <c r="BD3" s="100" cm="1">
        <f t="array" aca="1" ref="BD3" ca="1">INDIRECT("'"&amp;$A$1&amp;"'!C"&amp;A2)</f>
        <v>44343</v>
      </c>
      <c r="BE3" s="101"/>
      <c r="BF3" s="101"/>
      <c r="BG3" s="101"/>
      <c r="BH3" s="102"/>
      <c r="BI3" s="63"/>
    </row>
    <row r="4" spans="1:61" ht="20.100000000000001" customHeight="1" x14ac:dyDescent="0.25">
      <c r="B4" s="61"/>
      <c r="C4" s="62"/>
      <c r="D4" s="62"/>
      <c r="E4" s="62"/>
      <c r="F4" s="62"/>
      <c r="G4" s="64"/>
      <c r="H4" s="62"/>
      <c r="I4" s="62"/>
      <c r="J4" s="62"/>
      <c r="K4" s="62"/>
      <c r="L4" s="62"/>
      <c r="M4" s="62"/>
      <c r="N4" s="62"/>
      <c r="O4" s="63"/>
      <c r="P4" s="91"/>
      <c r="Q4" s="92"/>
      <c r="R4" s="92"/>
      <c r="S4" s="92"/>
      <c r="T4" s="92"/>
      <c r="U4" s="92"/>
      <c r="V4" s="92"/>
      <c r="W4" s="92"/>
      <c r="X4" s="92"/>
      <c r="Y4" s="92"/>
      <c r="Z4" s="92"/>
      <c r="AA4" s="92"/>
      <c r="AB4" s="92"/>
      <c r="AC4" s="92"/>
      <c r="AD4" s="92"/>
      <c r="AE4" s="92"/>
      <c r="AF4" s="92"/>
      <c r="AG4" s="92"/>
      <c r="AH4" s="92"/>
      <c r="AI4" s="92"/>
      <c r="AJ4" s="92"/>
      <c r="AK4" s="92"/>
      <c r="AL4" s="92"/>
      <c r="AM4" s="92"/>
      <c r="AN4" s="93"/>
      <c r="AO4" s="61"/>
      <c r="AP4" s="62"/>
      <c r="AQ4" s="62"/>
      <c r="AR4" s="62"/>
      <c r="AS4" s="62"/>
      <c r="AT4" s="62"/>
      <c r="AU4" s="62"/>
      <c r="AV4" s="62"/>
      <c r="AW4" s="62"/>
      <c r="AX4" s="62"/>
      <c r="AY4" s="62"/>
      <c r="AZ4" s="62"/>
      <c r="BA4" s="62"/>
      <c r="BB4" s="62"/>
      <c r="BC4" s="62"/>
      <c r="BD4" s="62"/>
      <c r="BE4" s="62"/>
      <c r="BF4" s="62"/>
      <c r="BG4" s="62"/>
      <c r="BH4" s="62"/>
      <c r="BI4" s="63"/>
    </row>
    <row r="5" spans="1:61" ht="20.100000000000001" customHeight="1" x14ac:dyDescent="0.25">
      <c r="B5" s="61"/>
      <c r="C5" s="62"/>
      <c r="D5" s="62"/>
      <c r="E5" s="62"/>
      <c r="F5" s="62"/>
      <c r="G5" s="62"/>
      <c r="H5" s="62"/>
      <c r="I5" s="62"/>
      <c r="J5" s="62"/>
      <c r="K5" s="62"/>
      <c r="L5" s="62"/>
      <c r="M5" s="62"/>
      <c r="N5" s="62"/>
      <c r="O5" s="63"/>
      <c r="P5" s="91"/>
      <c r="Q5" s="92"/>
      <c r="R5" s="92"/>
      <c r="S5" s="92"/>
      <c r="T5" s="92"/>
      <c r="U5" s="92"/>
      <c r="V5" s="92"/>
      <c r="W5" s="92"/>
      <c r="X5" s="92"/>
      <c r="Y5" s="92"/>
      <c r="Z5" s="92"/>
      <c r="AA5" s="92"/>
      <c r="AB5" s="92"/>
      <c r="AC5" s="92"/>
      <c r="AD5" s="92"/>
      <c r="AE5" s="92"/>
      <c r="AF5" s="92"/>
      <c r="AG5" s="92"/>
      <c r="AH5" s="92"/>
      <c r="AI5" s="92"/>
      <c r="AJ5" s="92"/>
      <c r="AK5" s="92"/>
      <c r="AL5" s="92"/>
      <c r="AM5" s="92"/>
      <c r="AN5" s="93"/>
      <c r="AO5" s="61"/>
      <c r="AP5" s="62" t="s">
        <v>70</v>
      </c>
      <c r="AQ5" s="62"/>
      <c r="AR5" s="62"/>
      <c r="AS5" s="62"/>
      <c r="AT5" s="62"/>
      <c r="AU5" s="103" t="str" cm="1">
        <f t="array" aca="1" ref="AU5" ca="1">INDIRECT("'"&amp;$A$1&amp;"'!D"&amp;A2)</f>
        <v>SP55200731-01</v>
      </c>
      <c r="AV5" s="101"/>
      <c r="AW5" s="101"/>
      <c r="AX5" s="101"/>
      <c r="AY5" s="101"/>
      <c r="AZ5" s="102"/>
      <c r="BA5" s="62"/>
      <c r="BB5" s="62"/>
      <c r="BC5" s="62"/>
      <c r="BD5" s="62"/>
      <c r="BE5" s="62"/>
      <c r="BF5" s="62"/>
      <c r="BG5" s="62"/>
      <c r="BH5" s="62"/>
      <c r="BI5" s="63"/>
    </row>
    <row r="6" spans="1:61" ht="20.100000000000001" customHeight="1" x14ac:dyDescent="0.25">
      <c r="B6" s="61"/>
      <c r="C6" s="62"/>
      <c r="D6" s="62"/>
      <c r="E6" s="62"/>
      <c r="F6" s="62"/>
      <c r="G6" s="62"/>
      <c r="H6" s="62"/>
      <c r="I6" s="62"/>
      <c r="J6" s="62"/>
      <c r="K6" s="62"/>
      <c r="L6" s="62"/>
      <c r="M6" s="62"/>
      <c r="N6" s="62"/>
      <c r="O6" s="63"/>
      <c r="P6" s="91"/>
      <c r="Q6" s="92"/>
      <c r="R6" s="92"/>
      <c r="S6" s="92"/>
      <c r="T6" s="92"/>
      <c r="U6" s="92"/>
      <c r="V6" s="92"/>
      <c r="W6" s="92"/>
      <c r="X6" s="92"/>
      <c r="Y6" s="92"/>
      <c r="Z6" s="92"/>
      <c r="AA6" s="92"/>
      <c r="AB6" s="92"/>
      <c r="AC6" s="92"/>
      <c r="AD6" s="92"/>
      <c r="AE6" s="92"/>
      <c r="AF6" s="92"/>
      <c r="AG6" s="92"/>
      <c r="AH6" s="92"/>
      <c r="AI6" s="92"/>
      <c r="AJ6" s="92"/>
      <c r="AK6" s="92"/>
      <c r="AL6" s="92"/>
      <c r="AM6" s="92"/>
      <c r="AN6" s="93"/>
      <c r="AO6" s="61"/>
      <c r="AP6" s="62"/>
      <c r="AQ6" s="62"/>
      <c r="AR6" s="62"/>
      <c r="AS6" s="62"/>
      <c r="AT6" s="62"/>
      <c r="AU6" s="62"/>
      <c r="AV6" s="62"/>
      <c r="AW6" s="62"/>
      <c r="AX6" s="62"/>
      <c r="AY6" s="62"/>
      <c r="AZ6" s="62"/>
      <c r="BA6" s="62"/>
      <c r="BB6" s="62"/>
      <c r="BC6" s="62"/>
      <c r="BD6" s="62"/>
      <c r="BE6" s="62"/>
      <c r="BF6" s="62"/>
      <c r="BG6" s="62"/>
      <c r="BH6" s="62"/>
      <c r="BI6" s="63"/>
    </row>
    <row r="7" spans="1:61" ht="20.100000000000001" customHeight="1" x14ac:dyDescent="0.25">
      <c r="B7" s="61"/>
      <c r="C7" s="62"/>
      <c r="D7" s="62"/>
      <c r="E7" s="62"/>
      <c r="F7" s="62"/>
      <c r="G7" s="62"/>
      <c r="H7" s="65" t="s">
        <v>159</v>
      </c>
      <c r="I7" s="62"/>
      <c r="J7" s="62"/>
      <c r="K7" s="62"/>
      <c r="L7" s="62"/>
      <c r="M7" s="62"/>
      <c r="N7" s="62"/>
      <c r="O7" s="63"/>
      <c r="P7" s="91"/>
      <c r="Q7" s="92"/>
      <c r="R7" s="92"/>
      <c r="S7" s="92"/>
      <c r="T7" s="92"/>
      <c r="U7" s="92"/>
      <c r="V7" s="92"/>
      <c r="W7" s="92"/>
      <c r="X7" s="92"/>
      <c r="Y7" s="92"/>
      <c r="Z7" s="92"/>
      <c r="AA7" s="92"/>
      <c r="AB7" s="92"/>
      <c r="AC7" s="92"/>
      <c r="AD7" s="92"/>
      <c r="AE7" s="92"/>
      <c r="AF7" s="92"/>
      <c r="AG7" s="92"/>
      <c r="AH7" s="92"/>
      <c r="AI7" s="92"/>
      <c r="AJ7" s="92"/>
      <c r="AK7" s="92"/>
      <c r="AL7" s="92"/>
      <c r="AM7" s="92"/>
      <c r="AN7" s="93"/>
      <c r="AO7" s="61"/>
      <c r="AP7" s="62" t="s">
        <v>71</v>
      </c>
      <c r="AQ7" s="62"/>
      <c r="AR7" s="62"/>
      <c r="AS7" s="62"/>
      <c r="AT7" s="62"/>
      <c r="AU7" s="103" t="str" cm="1">
        <f t="array" aca="1" ref="AU7" ca="1">INDIRECT("'"&amp;$A$1&amp;"'!E"&amp;A2)</f>
        <v>PK2202</v>
      </c>
      <c r="AV7" s="101"/>
      <c r="AW7" s="101"/>
      <c r="AX7" s="101"/>
      <c r="AY7" s="101"/>
      <c r="AZ7" s="102"/>
      <c r="BA7" s="62"/>
      <c r="BB7" s="62"/>
      <c r="BC7" s="62"/>
      <c r="BD7" s="62"/>
      <c r="BE7" s="62"/>
      <c r="BF7" s="62"/>
      <c r="BG7" s="62"/>
      <c r="BH7" s="62"/>
      <c r="BI7" s="63"/>
    </row>
    <row r="8" spans="1:61" ht="20.100000000000001" customHeight="1" thickBot="1" x14ac:dyDescent="0.3">
      <c r="B8" s="66"/>
      <c r="C8" s="67"/>
      <c r="D8" s="67"/>
      <c r="E8" s="67"/>
      <c r="F8" s="67"/>
      <c r="G8" s="67"/>
      <c r="H8" s="67"/>
      <c r="I8" s="67"/>
      <c r="J8" s="67"/>
      <c r="K8" s="67"/>
      <c r="L8" s="67"/>
      <c r="M8" s="67"/>
      <c r="N8" s="67"/>
      <c r="O8" s="68"/>
      <c r="P8" s="94"/>
      <c r="Q8" s="95"/>
      <c r="R8" s="95"/>
      <c r="S8" s="95"/>
      <c r="T8" s="95"/>
      <c r="U8" s="95"/>
      <c r="V8" s="95"/>
      <c r="W8" s="95"/>
      <c r="X8" s="95"/>
      <c r="Y8" s="95"/>
      <c r="Z8" s="95"/>
      <c r="AA8" s="95"/>
      <c r="AB8" s="95"/>
      <c r="AC8" s="95"/>
      <c r="AD8" s="95"/>
      <c r="AE8" s="95"/>
      <c r="AF8" s="95"/>
      <c r="AG8" s="95"/>
      <c r="AH8" s="95"/>
      <c r="AI8" s="95"/>
      <c r="AJ8" s="95"/>
      <c r="AK8" s="95"/>
      <c r="AL8" s="95"/>
      <c r="AM8" s="95"/>
      <c r="AN8" s="96"/>
      <c r="AO8" s="66"/>
      <c r="AP8" s="67"/>
      <c r="AQ8" s="67"/>
      <c r="AR8" s="67"/>
      <c r="AS8" s="67"/>
      <c r="AT8" s="67"/>
      <c r="AU8" s="67"/>
      <c r="AV8" s="67"/>
      <c r="AW8" s="67"/>
      <c r="AX8" s="67"/>
      <c r="AY8" s="67"/>
      <c r="AZ8" s="67"/>
      <c r="BA8" s="67"/>
      <c r="BB8" s="67"/>
      <c r="BC8" s="67"/>
      <c r="BD8" s="67"/>
      <c r="BE8" s="67"/>
      <c r="BF8" s="67"/>
      <c r="BG8" s="67"/>
      <c r="BH8" s="67"/>
      <c r="BI8" s="68"/>
    </row>
    <row r="9" spans="1:61" ht="20.100000000000001" customHeight="1" x14ac:dyDescent="0.25">
      <c r="B9" s="61"/>
      <c r="C9" s="62"/>
      <c r="D9" s="62"/>
      <c r="E9" s="62"/>
      <c r="F9" s="62"/>
      <c r="G9" s="62"/>
      <c r="H9" s="62"/>
      <c r="I9" s="62"/>
      <c r="J9" s="62"/>
      <c r="K9" s="62"/>
      <c r="L9" s="62"/>
      <c r="M9" s="62"/>
      <c r="N9" s="62"/>
      <c r="O9" s="62"/>
      <c r="P9" s="62"/>
      <c r="Q9" s="62"/>
      <c r="R9" s="62"/>
      <c r="S9" s="62"/>
      <c r="T9" s="62"/>
      <c r="U9" s="62"/>
      <c r="V9" s="62"/>
      <c r="W9" s="62"/>
      <c r="X9" s="62"/>
      <c r="Y9" s="62"/>
      <c r="Z9" s="62"/>
      <c r="AA9" s="62"/>
      <c r="AB9" s="62"/>
      <c r="AC9" s="62"/>
      <c r="AD9" s="62"/>
      <c r="AE9" s="62"/>
      <c r="AF9" s="62"/>
      <c r="AG9" s="62"/>
      <c r="AH9" s="62"/>
      <c r="AI9" s="62"/>
      <c r="AJ9" s="62"/>
      <c r="AK9" s="62"/>
      <c r="AL9" s="62"/>
      <c r="AM9" s="62"/>
      <c r="AN9" s="62"/>
      <c r="AO9" s="62"/>
      <c r="AP9" s="62"/>
      <c r="AQ9" s="62"/>
      <c r="AR9" s="62"/>
      <c r="AS9" s="62"/>
      <c r="AT9" s="62"/>
      <c r="AU9" s="62"/>
      <c r="AV9" s="62"/>
      <c r="AW9" s="62"/>
      <c r="AX9" s="62"/>
      <c r="AY9" s="62"/>
      <c r="AZ9" s="62"/>
      <c r="BA9" s="62"/>
      <c r="BB9" s="62"/>
      <c r="BC9" s="62"/>
      <c r="BD9" s="62"/>
      <c r="BE9" s="62"/>
      <c r="BF9" s="62"/>
      <c r="BG9" s="62"/>
      <c r="BH9" s="62"/>
      <c r="BI9" s="63"/>
    </row>
    <row r="10" spans="1:61" ht="20.100000000000001" customHeight="1" x14ac:dyDescent="0.25">
      <c r="B10" s="61"/>
      <c r="C10" s="62" t="s">
        <v>72</v>
      </c>
      <c r="D10" s="62"/>
      <c r="E10" s="62"/>
      <c r="F10" s="62"/>
      <c r="G10" s="62"/>
      <c r="H10" s="103" t="str" cm="1">
        <f t="array" aca="1" ref="H10" ca="1">INDIRECT("'"&amp;$A$1&amp;"'!G"&amp;A2)</f>
        <v>58767-NPO-PK2202</v>
      </c>
      <c r="I10" s="101"/>
      <c r="J10" s="101"/>
      <c r="K10" s="101"/>
      <c r="L10" s="101"/>
      <c r="M10" s="101"/>
      <c r="N10" s="101"/>
      <c r="O10" s="101"/>
      <c r="P10" s="101"/>
      <c r="Q10" s="101"/>
      <c r="R10" s="101"/>
      <c r="S10" s="101"/>
      <c r="T10" s="101"/>
      <c r="U10" s="101"/>
      <c r="V10" s="101"/>
      <c r="W10" s="102"/>
      <c r="X10" s="62"/>
      <c r="Y10" s="62"/>
      <c r="Z10" s="62"/>
      <c r="AA10" s="62" t="s">
        <v>73</v>
      </c>
      <c r="AB10" s="62"/>
      <c r="AC10" s="62"/>
      <c r="AD10" s="62"/>
      <c r="AE10" s="62"/>
      <c r="AF10" s="62"/>
      <c r="AG10" s="106" t="str" cm="1">
        <f t="array" aca="1" ref="AG10" ca="1">INDIRECT("'"&amp;$A$1&amp;"'!F"&amp;A2)</f>
        <v>GOUJON M20- 65/46 J=30</v>
      </c>
      <c r="AH10" s="106"/>
      <c r="AI10" s="106"/>
      <c r="AJ10" s="106"/>
      <c r="AK10" s="106"/>
      <c r="AL10" s="106"/>
      <c r="AM10" s="106"/>
      <c r="AN10" s="106"/>
      <c r="AO10" s="106"/>
      <c r="AP10" s="106"/>
      <c r="AQ10" s="106"/>
      <c r="AR10" s="106"/>
      <c r="AS10" s="106"/>
      <c r="AT10" s="106"/>
      <c r="AU10" s="106"/>
      <c r="AV10" s="106"/>
      <c r="AW10" s="106"/>
      <c r="AX10" s="106"/>
      <c r="AY10" s="106"/>
      <c r="AZ10" s="106"/>
      <c r="BA10" s="106"/>
      <c r="BB10" s="106"/>
      <c r="BC10" s="106"/>
      <c r="BD10" s="106"/>
      <c r="BE10" s="106"/>
      <c r="BF10" s="106"/>
      <c r="BG10" s="106"/>
      <c r="BH10" s="106"/>
      <c r="BI10" s="107"/>
    </row>
    <row r="11" spans="1:61" ht="20.100000000000001" customHeight="1" x14ac:dyDescent="0.25">
      <c r="B11" s="61"/>
      <c r="C11" s="62"/>
      <c r="D11" s="62"/>
      <c r="E11" s="62"/>
      <c r="F11" s="62"/>
      <c r="G11" s="62"/>
      <c r="H11" s="62"/>
      <c r="I11" s="62"/>
      <c r="J11" s="62"/>
      <c r="K11" s="62"/>
      <c r="L11" s="62"/>
      <c r="M11" s="62"/>
      <c r="N11" s="62"/>
      <c r="O11" s="62"/>
      <c r="P11" s="62"/>
      <c r="Q11" s="62"/>
      <c r="R11" s="62"/>
      <c r="S11" s="62"/>
      <c r="T11" s="62"/>
      <c r="U11" s="62"/>
      <c r="V11" s="62"/>
      <c r="W11" s="62"/>
      <c r="X11" s="62"/>
      <c r="Y11" s="62"/>
      <c r="Z11" s="62"/>
      <c r="AA11" s="62"/>
      <c r="AB11" s="62"/>
      <c r="AC11" s="62"/>
      <c r="AD11" s="62"/>
      <c r="AE11" s="62"/>
      <c r="AF11" s="62"/>
      <c r="AG11" s="106"/>
      <c r="AH11" s="106"/>
      <c r="AI11" s="106"/>
      <c r="AJ11" s="106"/>
      <c r="AK11" s="106"/>
      <c r="AL11" s="106"/>
      <c r="AM11" s="106"/>
      <c r="AN11" s="106"/>
      <c r="AO11" s="106"/>
      <c r="AP11" s="106"/>
      <c r="AQ11" s="106"/>
      <c r="AR11" s="106"/>
      <c r="AS11" s="106"/>
      <c r="AT11" s="106"/>
      <c r="AU11" s="106"/>
      <c r="AV11" s="106"/>
      <c r="AW11" s="106"/>
      <c r="AX11" s="106"/>
      <c r="AY11" s="106"/>
      <c r="AZ11" s="106"/>
      <c r="BA11" s="106"/>
      <c r="BB11" s="106"/>
      <c r="BC11" s="106"/>
      <c r="BD11" s="106"/>
      <c r="BE11" s="106"/>
      <c r="BF11" s="106"/>
      <c r="BG11" s="106"/>
      <c r="BH11" s="106"/>
      <c r="BI11" s="107"/>
    </row>
    <row r="12" spans="1:61" ht="20.100000000000001" customHeight="1" x14ac:dyDescent="0.25">
      <c r="B12" s="61"/>
      <c r="C12" s="62" t="s">
        <v>74</v>
      </c>
      <c r="D12" s="62"/>
      <c r="E12" s="62"/>
      <c r="F12" s="62"/>
      <c r="G12" s="62"/>
      <c r="H12" s="103" t="str" cm="1">
        <f t="array" aca="1" ref="H12" ca="1">INDIRECT("'"&amp;$A$1&amp;"'!H"&amp;A2)</f>
        <v>MFD</v>
      </c>
      <c r="I12" s="101"/>
      <c r="J12" s="101"/>
      <c r="K12" s="101"/>
      <c r="L12" s="101"/>
      <c r="M12" s="101"/>
      <c r="N12" s="101"/>
      <c r="O12" s="101"/>
      <c r="P12" s="101"/>
      <c r="Q12" s="101"/>
      <c r="R12" s="101"/>
      <c r="S12" s="101"/>
      <c r="T12" s="101"/>
      <c r="U12" s="101"/>
      <c r="V12" s="101"/>
      <c r="W12" s="102"/>
      <c r="X12" s="62"/>
      <c r="Y12" s="62"/>
      <c r="Z12" s="62"/>
      <c r="AA12" s="62"/>
      <c r="AB12" s="62"/>
      <c r="AC12" s="62"/>
      <c r="AD12" s="62"/>
      <c r="AE12" s="62"/>
      <c r="AF12" s="62"/>
      <c r="AG12" s="106"/>
      <c r="AH12" s="106"/>
      <c r="AI12" s="106"/>
      <c r="AJ12" s="106"/>
      <c r="AK12" s="106"/>
      <c r="AL12" s="106"/>
      <c r="AM12" s="106"/>
      <c r="AN12" s="106"/>
      <c r="AO12" s="106"/>
      <c r="AP12" s="106"/>
      <c r="AQ12" s="106"/>
      <c r="AR12" s="106"/>
      <c r="AS12" s="106"/>
      <c r="AT12" s="106"/>
      <c r="AU12" s="106"/>
      <c r="AV12" s="106"/>
      <c r="AW12" s="106"/>
      <c r="AX12" s="106"/>
      <c r="AY12" s="106"/>
      <c r="AZ12" s="106"/>
      <c r="BA12" s="106"/>
      <c r="BB12" s="106"/>
      <c r="BC12" s="106"/>
      <c r="BD12" s="106"/>
      <c r="BE12" s="106"/>
      <c r="BF12" s="106"/>
      <c r="BG12" s="106"/>
      <c r="BH12" s="106"/>
      <c r="BI12" s="107"/>
    </row>
    <row r="13" spans="1:61" ht="20.100000000000001" customHeight="1" thickBot="1" x14ac:dyDescent="0.3">
      <c r="B13" s="61"/>
      <c r="C13" s="62"/>
      <c r="D13" s="62"/>
      <c r="E13" s="62"/>
      <c r="F13" s="62"/>
      <c r="G13" s="62"/>
      <c r="H13" s="62"/>
      <c r="I13" s="62"/>
      <c r="J13" s="62"/>
      <c r="K13" s="62"/>
      <c r="L13" s="62"/>
      <c r="M13" s="62"/>
      <c r="N13" s="62"/>
      <c r="O13" s="62"/>
      <c r="P13" s="62"/>
      <c r="Q13" s="62"/>
      <c r="R13" s="62"/>
      <c r="S13" s="62"/>
      <c r="T13" s="62"/>
      <c r="U13" s="62"/>
      <c r="V13" s="62"/>
      <c r="W13" s="62"/>
      <c r="X13" s="62"/>
      <c r="Y13" s="62"/>
      <c r="Z13" s="62"/>
      <c r="AA13" s="62"/>
      <c r="AB13" s="62"/>
      <c r="AC13" s="62"/>
      <c r="AD13" s="62"/>
      <c r="AE13" s="62"/>
      <c r="AF13" s="62"/>
      <c r="AG13" s="62"/>
      <c r="AH13" s="62"/>
      <c r="AI13" s="62"/>
      <c r="AJ13" s="62"/>
      <c r="AK13" s="62"/>
      <c r="AL13" s="62"/>
      <c r="AM13" s="62"/>
      <c r="AN13" s="62"/>
      <c r="AO13" s="62"/>
      <c r="AP13" s="62"/>
      <c r="AQ13" s="62"/>
      <c r="AR13" s="62"/>
      <c r="AS13" s="62"/>
      <c r="AT13" s="62"/>
      <c r="AU13" s="62"/>
      <c r="AV13" s="62"/>
      <c r="AW13" s="62"/>
      <c r="AX13" s="62"/>
      <c r="AY13" s="62"/>
      <c r="AZ13" s="62"/>
      <c r="BA13" s="62"/>
      <c r="BB13" s="62"/>
      <c r="BC13" s="62"/>
      <c r="BD13" s="62"/>
      <c r="BE13" s="62"/>
      <c r="BF13" s="62"/>
      <c r="BG13" s="62"/>
      <c r="BH13" s="62"/>
      <c r="BI13" s="63"/>
    </row>
    <row r="14" spans="1:61" ht="30" customHeight="1" x14ac:dyDescent="0.25">
      <c r="B14" s="104" t="s">
        <v>75</v>
      </c>
      <c r="C14" s="105"/>
      <c r="D14" s="105"/>
      <c r="E14" s="105"/>
      <c r="F14" s="105"/>
      <c r="G14" s="105"/>
      <c r="H14" s="105"/>
      <c r="I14" s="105"/>
      <c r="J14" s="105"/>
      <c r="K14" s="108" t="s">
        <v>76</v>
      </c>
      <c r="L14" s="109"/>
      <c r="M14" s="109"/>
      <c r="N14" s="109"/>
      <c r="O14" s="109"/>
      <c r="P14" s="105"/>
      <c r="Q14" s="105"/>
      <c r="R14" s="105"/>
      <c r="S14" s="105"/>
      <c r="T14" s="105"/>
      <c r="U14" s="105"/>
      <c r="V14" s="105"/>
      <c r="W14" s="110"/>
      <c r="X14" s="104" t="s">
        <v>77</v>
      </c>
      <c r="Y14" s="105"/>
      <c r="Z14" s="105"/>
      <c r="AA14" s="105"/>
      <c r="AB14" s="105"/>
      <c r="AC14" s="105"/>
      <c r="AD14" s="105"/>
      <c r="AE14" s="105"/>
      <c r="AF14" s="105"/>
      <c r="AG14" s="105"/>
      <c r="AH14" s="108" t="s">
        <v>76</v>
      </c>
      <c r="AI14" s="109"/>
      <c r="AJ14" s="109"/>
      <c r="AK14" s="109"/>
      <c r="AL14" s="109"/>
      <c r="AM14" s="105"/>
      <c r="AN14" s="105"/>
      <c r="AO14" s="105"/>
      <c r="AP14" s="105"/>
      <c r="AQ14" s="105"/>
      <c r="AR14" s="105"/>
      <c r="AS14" s="105"/>
      <c r="AT14" s="105"/>
      <c r="AU14" s="105"/>
      <c r="AV14" s="105"/>
      <c r="AW14" s="105"/>
      <c r="AX14" s="105"/>
      <c r="AY14" s="105"/>
      <c r="AZ14" s="105"/>
      <c r="BA14" s="105"/>
      <c r="BB14" s="105"/>
      <c r="BC14" s="105"/>
      <c r="BD14" s="105"/>
      <c r="BE14" s="105"/>
      <c r="BF14" s="105"/>
      <c r="BG14" s="105"/>
      <c r="BH14" s="105"/>
      <c r="BI14" s="110"/>
    </row>
    <row r="15" spans="1:61" ht="20.100000000000001" customHeight="1" x14ac:dyDescent="0.25">
      <c r="B15" s="61"/>
      <c r="C15" s="69" t="s">
        <v>78</v>
      </c>
      <c r="D15" s="62"/>
      <c r="E15" s="62"/>
      <c r="F15" s="62"/>
      <c r="G15" s="62"/>
      <c r="H15" s="62"/>
      <c r="I15" s="62"/>
      <c r="J15" s="62"/>
      <c r="K15" s="62"/>
      <c r="L15" s="62"/>
      <c r="M15" s="62"/>
      <c r="N15" s="62"/>
      <c r="O15" s="62"/>
      <c r="P15" s="62"/>
      <c r="Q15" s="62"/>
      <c r="R15" s="62"/>
      <c r="S15" s="62"/>
      <c r="T15" s="62"/>
      <c r="U15" s="62"/>
      <c r="V15" s="62"/>
      <c r="W15" s="63"/>
      <c r="X15" s="61"/>
      <c r="Y15" s="62"/>
      <c r="Z15" s="62"/>
      <c r="AA15" s="62"/>
      <c r="AB15" s="62"/>
      <c r="AC15" s="62"/>
      <c r="AD15" s="62"/>
      <c r="AE15" s="62"/>
      <c r="AF15" s="62"/>
      <c r="AG15" s="62"/>
      <c r="AH15" s="62"/>
      <c r="AI15" s="62"/>
      <c r="AJ15" s="62"/>
      <c r="AK15" s="62"/>
      <c r="AL15" s="62"/>
      <c r="AM15" s="62"/>
      <c r="AN15" s="62"/>
      <c r="AO15" s="62"/>
      <c r="AP15" s="62"/>
      <c r="AQ15" s="62"/>
      <c r="AR15" s="62"/>
      <c r="AS15" s="62"/>
      <c r="AT15" s="62"/>
      <c r="AU15" s="62"/>
      <c r="AV15" s="62"/>
      <c r="AW15" s="62"/>
      <c r="AX15" s="62"/>
      <c r="AY15" s="62"/>
      <c r="AZ15" s="62"/>
      <c r="BA15" s="62"/>
      <c r="BB15" s="62"/>
      <c r="BC15" s="62"/>
      <c r="BD15" s="62"/>
      <c r="BE15" s="62"/>
      <c r="BF15" s="62"/>
      <c r="BG15" s="62"/>
      <c r="BH15" s="62"/>
      <c r="BI15" s="63"/>
    </row>
    <row r="16" spans="1:61" ht="20.100000000000001" customHeight="1" x14ac:dyDescent="0.25">
      <c r="B16" s="61"/>
      <c r="C16" s="111" t="str" cm="1">
        <f t="array" aca="1" ref="C16" ca="1">INDIRECT("'"&amp;$A$1&amp;"'!K"&amp;A2)</f>
        <v>des-angl-1</v>
      </c>
      <c r="D16" s="111"/>
      <c r="E16" s="111"/>
      <c r="F16" s="111"/>
      <c r="G16" s="111"/>
      <c r="H16" s="111"/>
      <c r="I16" s="111"/>
      <c r="J16" s="111"/>
      <c r="K16" s="111"/>
      <c r="L16" s="111"/>
      <c r="M16" s="111"/>
      <c r="N16" s="111"/>
      <c r="O16" s="111"/>
      <c r="P16" s="111"/>
      <c r="Q16" s="111"/>
      <c r="R16" s="111"/>
      <c r="S16" s="111"/>
      <c r="T16" s="111"/>
      <c r="U16" s="111"/>
      <c r="V16" s="111"/>
      <c r="W16" s="63"/>
      <c r="X16" s="61"/>
      <c r="Y16" s="137" t="str" cm="1">
        <f t="array" aca="1" ref="Y16" ca="1">INDIRECT("'"&amp;$A$1&amp;"'!L"&amp;A2)</f>
        <v>loc-1</v>
      </c>
      <c r="Z16" s="138"/>
      <c r="AA16" s="138"/>
      <c r="AB16" s="138"/>
      <c r="AC16" s="138"/>
      <c r="AD16" s="138"/>
      <c r="AE16" s="138"/>
      <c r="AF16" s="138"/>
      <c r="AG16" s="138"/>
      <c r="AH16" s="138"/>
      <c r="AI16" s="138"/>
      <c r="AJ16" s="138"/>
      <c r="AK16" s="138"/>
      <c r="AL16" s="138"/>
      <c r="AM16" s="138"/>
      <c r="AN16" s="138"/>
      <c r="AO16" s="138"/>
      <c r="AP16" s="138"/>
      <c r="AQ16" s="138"/>
      <c r="AR16" s="138"/>
      <c r="AS16" s="138"/>
      <c r="AT16" s="138"/>
      <c r="AU16" s="138"/>
      <c r="AV16" s="138"/>
      <c r="AW16" s="138"/>
      <c r="AX16" s="138"/>
      <c r="AY16" s="138"/>
      <c r="AZ16" s="138"/>
      <c r="BA16" s="138"/>
      <c r="BB16" s="138"/>
      <c r="BC16" s="138"/>
      <c r="BD16" s="138"/>
      <c r="BE16" s="138"/>
      <c r="BF16" s="138"/>
      <c r="BG16" s="138"/>
      <c r="BH16" s="139"/>
      <c r="BI16" s="63"/>
    </row>
    <row r="17" spans="2:68" ht="20.100000000000001" customHeight="1" x14ac:dyDescent="0.25">
      <c r="B17" s="61"/>
      <c r="C17" s="111"/>
      <c r="D17" s="111"/>
      <c r="E17" s="111"/>
      <c r="F17" s="111"/>
      <c r="G17" s="111"/>
      <c r="H17" s="111"/>
      <c r="I17" s="111"/>
      <c r="J17" s="111"/>
      <c r="K17" s="111"/>
      <c r="L17" s="111"/>
      <c r="M17" s="111"/>
      <c r="N17" s="111"/>
      <c r="O17" s="111"/>
      <c r="P17" s="111"/>
      <c r="Q17" s="111"/>
      <c r="R17" s="111"/>
      <c r="S17" s="111"/>
      <c r="T17" s="111"/>
      <c r="U17" s="111"/>
      <c r="V17" s="111"/>
      <c r="W17" s="63"/>
      <c r="X17" s="61"/>
      <c r="Y17" s="140"/>
      <c r="Z17" s="141"/>
      <c r="AA17" s="141"/>
      <c r="AB17" s="141"/>
      <c r="AC17" s="141"/>
      <c r="AD17" s="141"/>
      <c r="AE17" s="141"/>
      <c r="AF17" s="141"/>
      <c r="AG17" s="141"/>
      <c r="AH17" s="141"/>
      <c r="AI17" s="141"/>
      <c r="AJ17" s="141"/>
      <c r="AK17" s="141"/>
      <c r="AL17" s="141"/>
      <c r="AM17" s="141"/>
      <c r="AN17" s="141"/>
      <c r="AO17" s="141"/>
      <c r="AP17" s="141"/>
      <c r="AQ17" s="141"/>
      <c r="AR17" s="141"/>
      <c r="AS17" s="141"/>
      <c r="AT17" s="141"/>
      <c r="AU17" s="141"/>
      <c r="AV17" s="141"/>
      <c r="AW17" s="141"/>
      <c r="AX17" s="141"/>
      <c r="AY17" s="141"/>
      <c r="AZ17" s="141"/>
      <c r="BA17" s="141"/>
      <c r="BB17" s="141"/>
      <c r="BC17" s="141"/>
      <c r="BD17" s="141"/>
      <c r="BE17" s="141"/>
      <c r="BF17" s="141"/>
      <c r="BG17" s="141"/>
      <c r="BH17" s="142"/>
      <c r="BI17" s="63"/>
    </row>
    <row r="18" spans="2:68" ht="20.100000000000001" customHeight="1" x14ac:dyDescent="0.25">
      <c r="B18" s="61"/>
      <c r="C18" s="111"/>
      <c r="D18" s="111"/>
      <c r="E18" s="111"/>
      <c r="F18" s="111"/>
      <c r="G18" s="111"/>
      <c r="H18" s="111"/>
      <c r="I18" s="111"/>
      <c r="J18" s="111"/>
      <c r="K18" s="111"/>
      <c r="L18" s="111"/>
      <c r="M18" s="111"/>
      <c r="N18" s="111"/>
      <c r="O18" s="111"/>
      <c r="P18" s="111"/>
      <c r="Q18" s="111"/>
      <c r="R18" s="111"/>
      <c r="S18" s="111"/>
      <c r="T18" s="111"/>
      <c r="U18" s="111"/>
      <c r="V18" s="111"/>
      <c r="W18" s="63"/>
      <c r="X18" s="61"/>
      <c r="Y18" s="143"/>
      <c r="Z18" s="144"/>
      <c r="AA18" s="144"/>
      <c r="AB18" s="144"/>
      <c r="AC18" s="144"/>
      <c r="AD18" s="144"/>
      <c r="AE18" s="144"/>
      <c r="AF18" s="144"/>
      <c r="AG18" s="144"/>
      <c r="AH18" s="144"/>
      <c r="AI18" s="144"/>
      <c r="AJ18" s="144"/>
      <c r="AK18" s="144"/>
      <c r="AL18" s="144"/>
      <c r="AM18" s="144"/>
      <c r="AN18" s="144"/>
      <c r="AO18" s="144"/>
      <c r="AP18" s="144"/>
      <c r="AQ18" s="144"/>
      <c r="AR18" s="144"/>
      <c r="AS18" s="144"/>
      <c r="AT18" s="144"/>
      <c r="AU18" s="144"/>
      <c r="AV18" s="144"/>
      <c r="AW18" s="144"/>
      <c r="AX18" s="144"/>
      <c r="AY18" s="144"/>
      <c r="AZ18" s="144"/>
      <c r="BA18" s="144"/>
      <c r="BB18" s="144"/>
      <c r="BC18" s="144"/>
      <c r="BD18" s="144"/>
      <c r="BE18" s="144"/>
      <c r="BF18" s="144"/>
      <c r="BG18" s="144"/>
      <c r="BH18" s="126"/>
      <c r="BI18" s="63"/>
    </row>
    <row r="19" spans="2:68" ht="20.100000000000001" customHeight="1" x14ac:dyDescent="0.25">
      <c r="B19" s="61"/>
      <c r="C19" s="111"/>
      <c r="D19" s="111"/>
      <c r="E19" s="111"/>
      <c r="F19" s="111"/>
      <c r="G19" s="111"/>
      <c r="H19" s="111"/>
      <c r="I19" s="111"/>
      <c r="J19" s="111"/>
      <c r="K19" s="111"/>
      <c r="L19" s="111"/>
      <c r="M19" s="111"/>
      <c r="N19" s="111"/>
      <c r="O19" s="111"/>
      <c r="P19" s="111"/>
      <c r="Q19" s="111"/>
      <c r="R19" s="111"/>
      <c r="S19" s="111"/>
      <c r="T19" s="111"/>
      <c r="U19" s="111"/>
      <c r="V19" s="111"/>
      <c r="W19" s="63"/>
      <c r="X19" s="61"/>
      <c r="Y19" s="62"/>
      <c r="Z19" s="62"/>
      <c r="AA19" s="62"/>
      <c r="AB19" s="62"/>
      <c r="AC19" s="62"/>
      <c r="AD19" s="62"/>
      <c r="AE19" s="62"/>
      <c r="AF19" s="62"/>
      <c r="AG19" s="62"/>
      <c r="AH19" s="62"/>
      <c r="AI19" s="62"/>
      <c r="AJ19" s="62"/>
      <c r="AK19" s="62"/>
      <c r="AL19" s="62"/>
      <c r="AM19" s="62"/>
      <c r="AN19" s="62"/>
      <c r="AO19" s="62"/>
      <c r="AP19" s="62"/>
      <c r="AQ19" s="62"/>
      <c r="AR19" s="62"/>
      <c r="AS19" s="62"/>
      <c r="AT19" s="62"/>
      <c r="AU19" s="62"/>
      <c r="AV19" s="62"/>
      <c r="AW19" s="62"/>
      <c r="AX19" s="62"/>
      <c r="AY19" s="62"/>
      <c r="AZ19" s="62"/>
      <c r="BA19" s="62"/>
      <c r="BB19" s="62"/>
      <c r="BC19" s="62"/>
      <c r="BD19" s="62"/>
      <c r="BE19" s="62"/>
      <c r="BF19" s="62"/>
      <c r="BG19" s="62"/>
      <c r="BH19" s="62"/>
      <c r="BI19" s="63"/>
    </row>
    <row r="20" spans="2:68" ht="20.100000000000001" customHeight="1" x14ac:dyDescent="0.25">
      <c r="B20" s="61"/>
      <c r="C20" s="111"/>
      <c r="D20" s="111"/>
      <c r="E20" s="111"/>
      <c r="F20" s="111"/>
      <c r="G20" s="111"/>
      <c r="H20" s="111"/>
      <c r="I20" s="111"/>
      <c r="J20" s="111"/>
      <c r="K20" s="111"/>
      <c r="L20" s="111"/>
      <c r="M20" s="111"/>
      <c r="N20" s="111"/>
      <c r="O20" s="111"/>
      <c r="P20" s="111"/>
      <c r="Q20" s="111"/>
      <c r="R20" s="111"/>
      <c r="S20" s="111"/>
      <c r="T20" s="111"/>
      <c r="U20" s="111"/>
      <c r="V20" s="111"/>
      <c r="W20" s="63"/>
      <c r="X20" s="61"/>
      <c r="Y20" s="62" t="s">
        <v>79</v>
      </c>
      <c r="Z20" s="62"/>
      <c r="AA20" s="62"/>
      <c r="AB20" s="62"/>
      <c r="AC20" s="62"/>
      <c r="AD20" s="62" t="s">
        <v>80</v>
      </c>
      <c r="AE20" s="62"/>
      <c r="AF20" s="62"/>
      <c r="AG20" s="62"/>
      <c r="AH20" s="62"/>
      <c r="AI20" s="62"/>
      <c r="AJ20" s="111" t="str" cm="1">
        <f t="array" aca="1" ref="AJ20" ca="1">INDIRECT("'"&amp;$A$1&amp;"'!M"&amp;A2)</f>
        <v>acc-1</v>
      </c>
      <c r="AK20" s="111"/>
      <c r="AL20" s="111"/>
      <c r="AM20" s="111"/>
      <c r="AN20" s="111"/>
      <c r="AO20" s="111"/>
      <c r="AP20" s="111"/>
      <c r="AQ20" s="111"/>
      <c r="AR20" s="111"/>
      <c r="AS20" s="111"/>
      <c r="AT20" s="111"/>
      <c r="AU20" s="111"/>
      <c r="AV20" s="111"/>
      <c r="AW20" s="111"/>
      <c r="AX20" s="62"/>
      <c r="AY20" s="62"/>
      <c r="AZ20" s="62" t="s">
        <v>81</v>
      </c>
      <c r="BA20" s="62"/>
      <c r="BB20" s="62"/>
      <c r="BC20" s="103" t="str" cm="1">
        <f t="array" aca="1" ref="BC20" ca="1">INDIRECT("'"&amp;$A$1&amp;"'!P"&amp;A2)</f>
        <v>planif-1</v>
      </c>
      <c r="BD20" s="101"/>
      <c r="BE20" s="101"/>
      <c r="BF20" s="101"/>
      <c r="BG20" s="101"/>
      <c r="BH20" s="102"/>
      <c r="BI20" s="63"/>
    </row>
    <row r="21" spans="2:68" ht="20.100000000000001" customHeight="1" x14ac:dyDescent="0.25">
      <c r="B21" s="61"/>
      <c r="C21" s="111"/>
      <c r="D21" s="111"/>
      <c r="E21" s="111"/>
      <c r="F21" s="111"/>
      <c r="G21" s="111"/>
      <c r="H21" s="111"/>
      <c r="I21" s="111"/>
      <c r="J21" s="111"/>
      <c r="K21" s="111"/>
      <c r="L21" s="111"/>
      <c r="M21" s="111"/>
      <c r="N21" s="111"/>
      <c r="O21" s="111"/>
      <c r="P21" s="111"/>
      <c r="Q21" s="111"/>
      <c r="R21" s="111"/>
      <c r="S21" s="111"/>
      <c r="T21" s="111"/>
      <c r="U21" s="111"/>
      <c r="V21" s="111"/>
      <c r="W21" s="63"/>
      <c r="X21" s="61"/>
      <c r="Y21" s="62"/>
      <c r="Z21" s="62"/>
      <c r="AA21" s="62"/>
      <c r="AB21" s="62"/>
      <c r="AC21" s="62"/>
      <c r="AD21" s="62"/>
      <c r="AE21" s="62"/>
      <c r="AF21" s="62"/>
      <c r="AG21" s="62"/>
      <c r="AH21" s="62"/>
      <c r="AI21" s="62"/>
      <c r="AJ21" s="62"/>
      <c r="AK21" s="62"/>
      <c r="AL21" s="62"/>
      <c r="AM21" s="62"/>
      <c r="AN21" s="62"/>
      <c r="AO21" s="62"/>
      <c r="AP21" s="62"/>
      <c r="AQ21" s="62"/>
      <c r="AR21" s="62"/>
      <c r="AS21" s="62"/>
      <c r="AT21" s="62"/>
      <c r="AU21" s="62"/>
      <c r="AV21" s="62"/>
      <c r="AW21" s="62"/>
      <c r="AX21" s="62"/>
      <c r="AY21" s="62"/>
      <c r="AZ21" s="62"/>
      <c r="BA21" s="62"/>
      <c r="BB21" s="62"/>
      <c r="BC21" s="62"/>
      <c r="BD21" s="62"/>
      <c r="BE21" s="62"/>
      <c r="BF21" s="62"/>
      <c r="BG21" s="62"/>
      <c r="BH21" s="62"/>
      <c r="BI21" s="63"/>
    </row>
    <row r="22" spans="2:68" ht="20.100000000000001" customHeight="1" x14ac:dyDescent="0.25">
      <c r="B22" s="61"/>
      <c r="C22" s="62"/>
      <c r="D22" s="62"/>
      <c r="E22" s="62"/>
      <c r="F22" s="62"/>
      <c r="G22" s="62"/>
      <c r="H22" s="62"/>
      <c r="I22" s="62"/>
      <c r="J22" s="62"/>
      <c r="K22" s="62"/>
      <c r="L22" s="62"/>
      <c r="M22" s="62"/>
      <c r="N22" s="62"/>
      <c r="O22" s="62"/>
      <c r="P22" s="62"/>
      <c r="Q22" s="62"/>
      <c r="R22" s="62"/>
      <c r="S22" s="62"/>
      <c r="T22" s="62"/>
      <c r="U22" s="62"/>
      <c r="V22" s="62"/>
      <c r="W22" s="63"/>
      <c r="X22" s="61"/>
      <c r="Y22" s="62"/>
      <c r="Z22" s="62"/>
      <c r="AA22" s="62"/>
      <c r="AB22" s="62"/>
      <c r="AC22" s="62"/>
      <c r="AD22" s="62" t="s">
        <v>83</v>
      </c>
      <c r="AE22" s="62"/>
      <c r="AF22" s="62"/>
      <c r="AG22" s="62"/>
      <c r="AH22" s="62"/>
      <c r="AI22" s="62"/>
      <c r="AJ22" s="111" t="str" cm="1">
        <f t="array" aca="1" ref="AJ22" ca="1">INDIRECT("'"&amp;$A$1&amp;"'!N"&amp;A2)</f>
        <v>pur-1</v>
      </c>
      <c r="AK22" s="111"/>
      <c r="AL22" s="111"/>
      <c r="AM22" s="111"/>
      <c r="AN22" s="111"/>
      <c r="AO22" s="111"/>
      <c r="AP22" s="111"/>
      <c r="AQ22" s="111"/>
      <c r="AR22" s="111"/>
      <c r="AS22" s="111"/>
      <c r="AT22" s="111"/>
      <c r="AU22" s="111"/>
      <c r="AV22" s="111"/>
      <c r="AW22" s="111"/>
      <c r="AX22" s="62"/>
      <c r="AY22" s="62"/>
      <c r="AZ22" s="62" t="s">
        <v>84</v>
      </c>
      <c r="BA22" s="62"/>
      <c r="BB22" s="62"/>
      <c r="BC22" s="103" t="str" cm="1">
        <f t="array" aca="1" ref="BC22" ca="1">INDIRECT("'"&amp;$A$1&amp;"'!Q"&amp;A2)</f>
        <v>T 1  €</v>
      </c>
      <c r="BD22" s="101"/>
      <c r="BE22" s="101"/>
      <c r="BF22" s="101"/>
      <c r="BG22" s="101"/>
      <c r="BH22" s="102"/>
      <c r="BI22" s="63"/>
    </row>
    <row r="23" spans="2:68" ht="20.100000000000001" customHeight="1" x14ac:dyDescent="0.25">
      <c r="B23" s="61"/>
      <c r="C23" s="62" t="s">
        <v>82</v>
      </c>
      <c r="D23" s="62"/>
      <c r="E23" s="62"/>
      <c r="F23" s="62"/>
      <c r="G23" s="62"/>
      <c r="H23" s="62"/>
      <c r="I23" s="62"/>
      <c r="J23" s="62"/>
      <c r="K23" s="62"/>
      <c r="L23" s="62"/>
      <c r="M23" s="62"/>
      <c r="N23" s="62"/>
      <c r="O23" s="62"/>
      <c r="P23" s="62"/>
      <c r="Q23" s="62"/>
      <c r="R23" s="62"/>
      <c r="S23" s="62"/>
      <c r="T23" s="62"/>
      <c r="U23" s="62"/>
      <c r="V23" s="62"/>
      <c r="W23" s="63"/>
      <c r="X23" s="61"/>
      <c r="Y23" s="62"/>
      <c r="Z23" s="62"/>
      <c r="AA23" s="62"/>
      <c r="AB23" s="62"/>
      <c r="AC23" s="62"/>
      <c r="AD23" s="62"/>
      <c r="AE23" s="62"/>
      <c r="AF23" s="62"/>
      <c r="AG23" s="62"/>
      <c r="AH23" s="62"/>
      <c r="AI23" s="62"/>
      <c r="AJ23" s="62"/>
      <c r="AK23" s="62"/>
      <c r="AL23" s="62"/>
      <c r="AM23" s="62"/>
      <c r="AN23" s="62"/>
      <c r="AO23" s="62"/>
      <c r="AP23" s="62"/>
      <c r="AQ23" s="62"/>
      <c r="AR23" s="62"/>
      <c r="AS23" s="62"/>
      <c r="AT23" s="62"/>
      <c r="AU23" s="62"/>
      <c r="AV23" s="62"/>
      <c r="AW23" s="62"/>
      <c r="AX23" s="62"/>
      <c r="AY23" s="62"/>
      <c r="AZ23" s="62"/>
      <c r="BA23" s="62"/>
      <c r="BB23" s="62"/>
      <c r="BC23" s="62"/>
      <c r="BD23" s="62"/>
      <c r="BE23" s="62"/>
      <c r="BF23" s="62"/>
      <c r="BG23" s="62"/>
      <c r="BH23" s="62"/>
      <c r="BI23" s="63"/>
    </row>
    <row r="24" spans="2:68" ht="20.100000000000001" customHeight="1" x14ac:dyDescent="0.25">
      <c r="B24" s="61"/>
      <c r="C24" s="62"/>
      <c r="D24" s="62"/>
      <c r="E24" s="62"/>
      <c r="F24" s="62"/>
      <c r="G24" s="62"/>
      <c r="H24" s="62"/>
      <c r="I24" s="62"/>
      <c r="J24" s="62"/>
      <c r="K24" s="62"/>
      <c r="L24" s="62"/>
      <c r="M24" s="62"/>
      <c r="N24" s="62"/>
      <c r="O24" s="62"/>
      <c r="P24" s="62"/>
      <c r="Q24" s="62"/>
      <c r="R24" s="62"/>
      <c r="S24" s="62"/>
      <c r="T24" s="62"/>
      <c r="U24" s="62"/>
      <c r="V24" s="62"/>
      <c r="W24" s="63"/>
      <c r="X24" s="61"/>
      <c r="Y24" s="62"/>
      <c r="Z24" s="62"/>
      <c r="AA24" s="62"/>
      <c r="AB24" s="62"/>
      <c r="AC24" s="62"/>
      <c r="AD24" s="62" t="s">
        <v>86</v>
      </c>
      <c r="AE24" s="62"/>
      <c r="AF24" s="62"/>
      <c r="AG24" s="62"/>
      <c r="AH24" s="62"/>
      <c r="AI24" s="62"/>
      <c r="AJ24" s="111" t="str" cm="1">
        <f t="array" aca="1" ref="AJ24" ca="1">INDIRECT("'"&amp;$A$1&amp;"'!O"&amp;A2)</f>
        <v>stock-1</v>
      </c>
      <c r="AK24" s="111"/>
      <c r="AL24" s="111"/>
      <c r="AM24" s="111"/>
      <c r="AN24" s="111"/>
      <c r="AO24" s="111"/>
      <c r="AP24" s="111"/>
      <c r="AQ24" s="111"/>
      <c r="AR24" s="111"/>
      <c r="AS24" s="111"/>
      <c r="AT24" s="111"/>
      <c r="AU24" s="111"/>
      <c r="AV24" s="111"/>
      <c r="AW24" s="111"/>
      <c r="AX24" s="62"/>
      <c r="AY24" s="62"/>
      <c r="AZ24" s="62"/>
      <c r="BA24" s="62"/>
      <c r="BB24" s="62"/>
      <c r="BC24" s="103" t="str" cm="1">
        <f t="array" aca="1" ref="BC24" ca="1">INDIRECT("'"&amp;$A$1&amp;"'!R"&amp;A2)</f>
        <v>T 2 €</v>
      </c>
      <c r="BD24" s="101"/>
      <c r="BE24" s="101"/>
      <c r="BF24" s="101"/>
      <c r="BG24" s="101"/>
      <c r="BH24" s="102"/>
      <c r="BI24" s="63"/>
    </row>
    <row r="25" spans="2:68" ht="20.100000000000001" customHeight="1" x14ac:dyDescent="0.25">
      <c r="B25" s="61"/>
      <c r="C25" s="62" t="s">
        <v>85</v>
      </c>
      <c r="D25" s="62"/>
      <c r="E25" s="62"/>
      <c r="F25" s="62"/>
      <c r="G25" s="62"/>
      <c r="H25" s="62"/>
      <c r="I25" s="62"/>
      <c r="J25" s="62"/>
      <c r="K25" s="62"/>
      <c r="L25" s="62"/>
      <c r="M25" s="62"/>
      <c r="N25" s="103" t="str" cm="1">
        <f t="array" aca="1" ref="N25" ca="1">INDIRECT("'"&amp;$A$1&amp;"'!I"&amp;A2)</f>
        <v>P</v>
      </c>
      <c r="O25" s="101"/>
      <c r="P25" s="101"/>
      <c r="Q25" s="101"/>
      <c r="R25" s="102"/>
      <c r="S25" s="62"/>
      <c r="T25" s="62"/>
      <c r="U25" s="62"/>
      <c r="V25" s="62"/>
      <c r="W25" s="63"/>
      <c r="X25" s="61"/>
      <c r="Y25" s="62"/>
      <c r="Z25" s="62"/>
      <c r="AA25" s="62"/>
      <c r="AB25" s="62"/>
      <c r="AC25" s="62"/>
      <c r="AD25" s="62"/>
      <c r="AE25" s="62"/>
      <c r="AF25" s="62"/>
      <c r="AG25" s="62"/>
      <c r="AH25" s="62"/>
      <c r="AI25" s="62"/>
      <c r="AJ25" s="62"/>
      <c r="AK25" s="62"/>
      <c r="AL25" s="62"/>
      <c r="AM25" s="62"/>
      <c r="AN25" s="62"/>
      <c r="AO25" s="62"/>
      <c r="AP25" s="62"/>
      <c r="AQ25" s="62"/>
      <c r="AR25" s="62"/>
      <c r="AS25" s="62"/>
      <c r="AT25" s="62"/>
      <c r="AU25" s="62"/>
      <c r="AV25" s="62"/>
      <c r="AW25" s="62"/>
      <c r="AX25" s="62"/>
      <c r="AY25" s="62"/>
      <c r="AZ25" s="62"/>
      <c r="BA25" s="62"/>
      <c r="BB25" s="62"/>
      <c r="BC25" s="62"/>
      <c r="BD25" s="62"/>
      <c r="BE25" s="62"/>
      <c r="BF25" s="62"/>
      <c r="BG25" s="62"/>
      <c r="BH25" s="62"/>
      <c r="BI25" s="63"/>
      <c r="BL25" s="62"/>
      <c r="BM25" s="62"/>
      <c r="BN25" s="62"/>
      <c r="BO25" s="62"/>
      <c r="BP25" s="62"/>
    </row>
    <row r="26" spans="2:68" ht="20.100000000000001" customHeight="1" x14ac:dyDescent="0.25">
      <c r="B26" s="61"/>
      <c r="C26" s="62"/>
      <c r="D26" s="62"/>
      <c r="E26" s="62"/>
      <c r="F26" s="62"/>
      <c r="G26" s="62"/>
      <c r="H26" s="62"/>
      <c r="I26" s="62"/>
      <c r="J26" s="62"/>
      <c r="K26" s="62"/>
      <c r="L26" s="62"/>
      <c r="M26" s="62"/>
      <c r="N26" s="62"/>
      <c r="O26" s="62"/>
      <c r="P26" s="62"/>
      <c r="Q26" s="62"/>
      <c r="R26" s="62"/>
      <c r="S26" s="62"/>
      <c r="T26" s="62"/>
      <c r="U26" s="62"/>
      <c r="V26" s="62"/>
      <c r="W26" s="63"/>
      <c r="X26" s="61"/>
      <c r="Y26" s="62" t="s">
        <v>87</v>
      </c>
      <c r="Z26" s="62"/>
      <c r="AA26" s="62"/>
      <c r="AB26" s="62"/>
      <c r="AC26" s="62"/>
      <c r="AD26" s="62" t="s">
        <v>89</v>
      </c>
      <c r="AE26" s="62"/>
      <c r="AF26" s="62"/>
      <c r="AG26" s="62"/>
      <c r="AH26" s="62"/>
      <c r="AI26" s="62"/>
      <c r="AJ26" s="111" t="str" cm="1">
        <f t="array" aca="1" ref="AJ26" ca="1">INDIRECT("'"&amp;$A$1&amp;"'!U"&amp;A2)</f>
        <v>prod-line-1</v>
      </c>
      <c r="AK26" s="111"/>
      <c r="AL26" s="111"/>
      <c r="AM26" s="111"/>
      <c r="AN26" s="111"/>
      <c r="AO26" s="111"/>
      <c r="AP26" s="111"/>
      <c r="AQ26" s="111"/>
      <c r="AR26" s="111"/>
      <c r="AS26" s="111"/>
      <c r="AT26" s="111"/>
      <c r="AU26" s="111"/>
      <c r="AV26" s="62" t="s">
        <v>88</v>
      </c>
      <c r="BC26" s="103" t="str" cm="1">
        <f t="array" aca="1" ref="BC26" ca="1">INDIRECT("'"&amp;$A$1&amp;"'!S"&amp;A2)</f>
        <v>gen-1</v>
      </c>
      <c r="BD26" s="101"/>
      <c r="BE26" s="101"/>
      <c r="BF26" s="101"/>
      <c r="BG26" s="101"/>
      <c r="BH26" s="102"/>
      <c r="BI26" s="63"/>
    </row>
    <row r="27" spans="2:68" ht="20.100000000000001" customHeight="1" x14ac:dyDescent="0.25">
      <c r="B27" s="61"/>
      <c r="C27" s="62" t="s">
        <v>786</v>
      </c>
      <c r="D27" s="62"/>
      <c r="E27" s="62"/>
      <c r="F27" s="62"/>
      <c r="G27" s="62"/>
      <c r="H27" s="62"/>
      <c r="I27" s="62"/>
      <c r="J27" s="62"/>
      <c r="K27" s="62"/>
      <c r="L27" s="62"/>
      <c r="M27" s="62"/>
      <c r="N27" s="103" t="str" cm="1">
        <f t="array" aca="1" ref="N27" ca="1">INDIRECT("'"&amp;$A$1&amp;"'!J"&amp;A2)</f>
        <v>N/A</v>
      </c>
      <c r="O27" s="101"/>
      <c r="P27" s="101"/>
      <c r="Q27" s="101"/>
      <c r="R27" s="102"/>
      <c r="S27" s="62"/>
      <c r="T27" s="62"/>
      <c r="U27" s="62"/>
      <c r="V27" s="62"/>
      <c r="W27" s="63"/>
      <c r="X27" s="61"/>
      <c r="Y27" s="62"/>
      <c r="Z27" s="62"/>
      <c r="AA27" s="62"/>
      <c r="AB27" s="62"/>
      <c r="AC27" s="62"/>
      <c r="AD27" s="62"/>
      <c r="AE27" s="62"/>
      <c r="AF27" s="62"/>
      <c r="AG27" s="62"/>
      <c r="AH27" s="62"/>
      <c r="AI27" s="62"/>
      <c r="AJ27" s="62"/>
      <c r="AK27" s="62"/>
      <c r="AL27" s="62"/>
      <c r="AM27" s="62"/>
      <c r="AN27" s="62"/>
      <c r="AO27" s="62"/>
      <c r="AP27" s="62"/>
      <c r="AQ27" s="62"/>
      <c r="AR27" s="62"/>
      <c r="AS27" s="62"/>
      <c r="AT27" s="62"/>
      <c r="AU27" s="62"/>
      <c r="AV27" s="62"/>
      <c r="AW27" s="62"/>
      <c r="AX27" s="62"/>
      <c r="AY27" s="62"/>
      <c r="AZ27" s="62"/>
      <c r="BA27" s="62"/>
      <c r="BB27" s="62"/>
      <c r="BC27" s="62"/>
      <c r="BD27" s="62"/>
      <c r="BE27" s="62"/>
      <c r="BF27" s="62"/>
      <c r="BG27" s="62"/>
      <c r="BH27" s="62"/>
      <c r="BI27" s="63"/>
    </row>
    <row r="28" spans="2:68" ht="20.100000000000001" customHeight="1" x14ac:dyDescent="0.25">
      <c r="B28" s="61"/>
      <c r="C28" s="62"/>
      <c r="D28" s="62" t="s">
        <v>787</v>
      </c>
      <c r="E28" s="62"/>
      <c r="F28" s="62"/>
      <c r="G28" s="62"/>
      <c r="H28" s="62"/>
      <c r="I28" s="62"/>
      <c r="J28" s="62"/>
      <c r="K28" s="62"/>
      <c r="L28" s="62"/>
      <c r="M28" s="62"/>
      <c r="N28" s="62"/>
      <c r="O28" s="62"/>
      <c r="P28" s="62"/>
      <c r="Q28" s="62"/>
      <c r="R28" s="62"/>
      <c r="S28" s="62"/>
      <c r="T28" s="62"/>
      <c r="U28" s="62"/>
      <c r="V28" s="62"/>
      <c r="W28" s="63"/>
      <c r="X28" s="61"/>
      <c r="Y28" s="62" t="s">
        <v>90</v>
      </c>
      <c r="Z28" s="62"/>
      <c r="AA28" s="62"/>
      <c r="AB28" s="62"/>
      <c r="AC28" s="62"/>
      <c r="AE28" s="103" t="str" cm="1">
        <f t="array" aca="1" ref="AE28" ca="1">INDIRECT("'"&amp;$A$1&amp;"'!T"&amp;A2)</f>
        <v>buyer-1</v>
      </c>
      <c r="AF28" s="101"/>
      <c r="AG28" s="101"/>
      <c r="AH28" s="101"/>
      <c r="AI28" s="101"/>
      <c r="AJ28" s="101"/>
      <c r="AK28" s="101"/>
      <c r="AL28" s="101"/>
      <c r="AM28" s="101"/>
      <c r="AN28" s="101"/>
      <c r="AO28" s="102"/>
      <c r="AP28" s="62"/>
      <c r="AQ28" s="62" t="s">
        <v>91</v>
      </c>
      <c r="AR28" s="62"/>
      <c r="AS28" s="62"/>
      <c r="AT28" s="62"/>
      <c r="AU28" s="62"/>
      <c r="AV28" s="62"/>
      <c r="AW28" s="62"/>
      <c r="AX28" s="62"/>
      <c r="AY28" s="62"/>
      <c r="AZ28" s="62"/>
      <c r="BA28" s="62"/>
      <c r="BB28" s="103" t="str" cm="1">
        <f t="array" aca="1" ref="BB28" ca="1">INDIRECT("'"&amp;$A$1&amp;"'!V"&amp;A2)</f>
        <v>process-1</v>
      </c>
      <c r="BC28" s="101"/>
      <c r="BD28" s="101"/>
      <c r="BE28" s="101"/>
      <c r="BF28" s="101"/>
      <c r="BG28" s="101"/>
      <c r="BH28" s="102"/>
      <c r="BI28" s="63"/>
    </row>
    <row r="29" spans="2:68" ht="20.100000000000001" customHeight="1" thickBot="1" x14ac:dyDescent="0.3">
      <c r="B29" s="61"/>
      <c r="C29" s="62"/>
      <c r="D29" s="62"/>
      <c r="E29" s="62"/>
      <c r="F29" s="62"/>
      <c r="G29" s="62"/>
      <c r="H29" s="62"/>
      <c r="I29" s="62"/>
      <c r="J29" s="62"/>
      <c r="K29" s="62"/>
      <c r="L29" s="62"/>
      <c r="M29" s="62"/>
      <c r="N29" s="62"/>
      <c r="O29" s="62"/>
      <c r="P29" s="62"/>
      <c r="Q29" s="62"/>
      <c r="R29" s="62"/>
      <c r="S29" s="62"/>
      <c r="T29" s="62"/>
      <c r="U29" s="62"/>
      <c r="V29" s="62"/>
      <c r="W29" s="63"/>
      <c r="X29" s="61"/>
      <c r="Y29" s="62"/>
      <c r="Z29" s="62"/>
      <c r="AA29" s="62"/>
      <c r="AB29" s="62"/>
      <c r="AC29" s="62"/>
      <c r="AD29" s="62"/>
      <c r="AE29" s="62"/>
      <c r="AF29" s="62"/>
      <c r="AG29" s="62"/>
      <c r="AH29" s="62"/>
      <c r="AI29" s="62"/>
      <c r="AJ29" s="62"/>
      <c r="AK29" s="62"/>
      <c r="AL29" s="62"/>
      <c r="AM29" s="62"/>
      <c r="AN29" s="62"/>
      <c r="AO29" s="62"/>
      <c r="AP29" s="62"/>
      <c r="AQ29" s="62"/>
      <c r="AR29" s="62"/>
      <c r="AS29" s="62"/>
      <c r="AT29" s="62"/>
      <c r="AU29" s="62"/>
      <c r="AV29" s="62"/>
      <c r="AW29" s="62"/>
      <c r="AX29" s="62"/>
      <c r="AY29" s="62"/>
      <c r="AZ29" s="62"/>
      <c r="BA29" s="62"/>
      <c r="BB29" s="62"/>
      <c r="BC29" s="62"/>
      <c r="BD29" s="62"/>
      <c r="BE29" s="62"/>
      <c r="BF29" s="62"/>
      <c r="BG29" s="62"/>
      <c r="BH29" s="62"/>
      <c r="BI29" s="63"/>
    </row>
    <row r="30" spans="2:68" ht="30" customHeight="1" thickBot="1" x14ac:dyDescent="0.3">
      <c r="B30" s="113" t="s">
        <v>92</v>
      </c>
      <c r="C30" s="114"/>
      <c r="D30" s="114"/>
      <c r="E30" s="114"/>
      <c r="F30" s="114"/>
      <c r="G30" s="114"/>
      <c r="H30" s="114"/>
      <c r="I30" s="114"/>
      <c r="J30" s="114"/>
      <c r="K30" s="114"/>
      <c r="L30" s="114"/>
      <c r="M30" s="114"/>
      <c r="N30" s="114"/>
      <c r="O30" s="114"/>
      <c r="P30" s="114"/>
      <c r="Q30" s="114"/>
      <c r="R30" s="114"/>
      <c r="S30" s="114"/>
      <c r="T30" s="114"/>
      <c r="U30" s="114"/>
      <c r="V30" s="114"/>
      <c r="W30" s="114"/>
      <c r="X30" s="114"/>
      <c r="Y30" s="114"/>
      <c r="Z30" s="114"/>
      <c r="AA30" s="114"/>
      <c r="AB30" s="114"/>
      <c r="AC30" s="114"/>
      <c r="AD30" s="114"/>
      <c r="AE30" s="114"/>
      <c r="AF30" s="114"/>
      <c r="AG30" s="114"/>
      <c r="AH30" s="114"/>
      <c r="AI30" s="114"/>
      <c r="AJ30" s="114"/>
      <c r="AK30" s="114"/>
      <c r="AL30" s="114"/>
      <c r="AM30" s="114"/>
      <c r="AN30" s="114"/>
      <c r="AO30" s="114"/>
      <c r="AP30" s="114"/>
      <c r="AQ30" s="114"/>
      <c r="AR30" s="114"/>
      <c r="AS30" s="114"/>
      <c r="AT30" s="114"/>
      <c r="AU30" s="114"/>
      <c r="AV30" s="114"/>
      <c r="AW30" s="114"/>
      <c r="AX30" s="114"/>
      <c r="AY30" s="114"/>
      <c r="AZ30" s="114"/>
      <c r="BA30" s="114"/>
      <c r="BB30" s="114"/>
      <c r="BC30" s="114"/>
      <c r="BD30" s="114"/>
      <c r="BE30" s="114"/>
      <c r="BF30" s="114"/>
      <c r="BG30" s="114"/>
      <c r="BH30" s="114"/>
      <c r="BI30" s="115"/>
    </row>
    <row r="31" spans="2:68" ht="20.100000000000001" customHeight="1" x14ac:dyDescent="0.25">
      <c r="B31" s="58" t="s">
        <v>93</v>
      </c>
      <c r="C31" s="59"/>
      <c r="D31" s="59"/>
      <c r="E31" s="59"/>
      <c r="F31" s="59"/>
      <c r="G31" s="59"/>
      <c r="H31" s="59"/>
      <c r="I31" s="59"/>
      <c r="J31" s="59"/>
      <c r="K31" s="59"/>
      <c r="L31" s="59"/>
      <c r="M31" s="59"/>
      <c r="N31" s="59"/>
      <c r="O31" s="59"/>
      <c r="P31" s="59"/>
      <c r="Q31" s="59"/>
      <c r="R31" s="59"/>
      <c r="S31" s="59"/>
      <c r="T31" s="59"/>
      <c r="U31" s="59"/>
      <c r="V31" s="59"/>
      <c r="W31" s="59"/>
      <c r="X31" s="59"/>
      <c r="Y31" s="59"/>
      <c r="Z31" s="59"/>
      <c r="AA31" s="59"/>
      <c r="AB31" s="59"/>
      <c r="AC31" s="59"/>
      <c r="AD31" s="59"/>
      <c r="AE31" s="59"/>
      <c r="AF31" s="59"/>
      <c r="AG31" s="59"/>
      <c r="AH31" s="59"/>
      <c r="AI31" s="59"/>
      <c r="AJ31" s="58" t="s">
        <v>94</v>
      </c>
      <c r="AK31" s="59"/>
      <c r="AL31" s="59"/>
      <c r="AM31" s="59"/>
      <c r="AN31" s="59"/>
      <c r="AO31" s="59"/>
      <c r="AP31" s="59"/>
      <c r="AQ31" s="59"/>
      <c r="AR31" s="59"/>
      <c r="AS31" s="59"/>
      <c r="AT31" s="59"/>
      <c r="AU31" s="59"/>
      <c r="AV31" s="59"/>
      <c r="AW31" s="59"/>
      <c r="AX31" s="59"/>
      <c r="AY31" s="59"/>
      <c r="AZ31" s="59"/>
      <c r="BA31" s="59"/>
      <c r="BB31" s="59"/>
      <c r="BC31" s="59"/>
      <c r="BD31" s="59"/>
      <c r="BE31" s="59"/>
      <c r="BF31" s="59"/>
      <c r="BG31" s="59"/>
      <c r="BH31" s="59"/>
      <c r="BI31" s="60"/>
    </row>
    <row r="32" spans="2:68" ht="20.100000000000001" customHeight="1" x14ac:dyDescent="0.25">
      <c r="B32" s="61"/>
      <c r="C32" s="62" t="s">
        <v>779</v>
      </c>
      <c r="D32" s="62"/>
      <c r="E32" s="62"/>
      <c r="F32" s="62"/>
      <c r="G32" s="62" t="s">
        <v>95</v>
      </c>
      <c r="H32" s="62"/>
      <c r="I32" s="62"/>
      <c r="J32" s="111" t="str" cm="1">
        <f t="array" aca="1" ref="J32" ca="1">INDIRECT("'"&amp;$A$1&amp;"'!W"&amp;A2)</f>
        <v>D2040</v>
      </c>
      <c r="K32" s="111"/>
      <c r="L32" s="111"/>
      <c r="M32" s="111"/>
      <c r="N32" s="111"/>
      <c r="O32" s="111"/>
      <c r="P32" s="111"/>
      <c r="Q32" s="111"/>
      <c r="R32" s="62"/>
      <c r="S32" s="62"/>
      <c r="T32" s="70" t="s">
        <v>96</v>
      </c>
      <c r="U32" s="62"/>
      <c r="V32" s="62"/>
      <c r="W32" s="62"/>
      <c r="X32" s="103" t="str" cm="1">
        <f t="array" aca="1" ref="X32" ca="1">INDIRECT("'"&amp;$A$1&amp;"'!X"&amp;A2)</f>
        <v>acier</v>
      </c>
      <c r="Y32" s="101"/>
      <c r="Z32" s="101"/>
      <c r="AA32" s="101"/>
      <c r="AB32" s="101"/>
      <c r="AC32" s="101"/>
      <c r="AD32" s="101"/>
      <c r="AE32" s="101"/>
      <c r="AF32" s="101"/>
      <c r="AG32" s="101"/>
      <c r="AH32" s="102"/>
      <c r="AI32" s="62"/>
      <c r="AJ32" s="61"/>
      <c r="AK32" s="62"/>
      <c r="AL32" s="62"/>
      <c r="AM32" s="62"/>
      <c r="AN32" s="62"/>
      <c r="AO32" s="62"/>
      <c r="AP32" s="84"/>
      <c r="AQ32" s="84"/>
      <c r="AR32" s="84"/>
      <c r="AS32" s="84"/>
      <c r="AT32" s="84"/>
      <c r="AU32" s="84"/>
      <c r="AV32" s="84"/>
      <c r="AW32" s="84"/>
      <c r="AX32" s="62"/>
      <c r="AY32" s="62"/>
      <c r="AZ32" s="62"/>
      <c r="BA32" s="62"/>
      <c r="BB32" s="62"/>
      <c r="BC32" s="84"/>
      <c r="BD32" s="84"/>
      <c r="BE32" s="84"/>
      <c r="BF32" s="84"/>
      <c r="BG32" s="84"/>
      <c r="BH32" s="84"/>
      <c r="BI32" s="63"/>
    </row>
    <row r="33" spans="2:61" ht="20.100000000000001" customHeight="1" x14ac:dyDescent="0.25">
      <c r="B33" s="61"/>
      <c r="C33" s="62"/>
      <c r="D33" s="62"/>
      <c r="E33" s="62"/>
      <c r="F33" s="62"/>
      <c r="G33" s="62"/>
      <c r="H33" s="62"/>
      <c r="I33" s="62"/>
      <c r="J33" s="62"/>
      <c r="K33" s="62"/>
      <c r="L33" s="62"/>
      <c r="M33" s="62"/>
      <c r="N33" s="62"/>
      <c r="O33" s="62"/>
      <c r="P33" s="62"/>
      <c r="Q33" s="62"/>
      <c r="R33" s="62"/>
      <c r="S33" s="62"/>
      <c r="T33" s="62"/>
      <c r="U33" s="62"/>
      <c r="V33" s="62"/>
      <c r="W33" s="62"/>
      <c r="X33" s="62"/>
      <c r="Y33" s="62"/>
      <c r="Z33" s="62"/>
      <c r="AA33" s="62"/>
      <c r="AB33" s="62"/>
      <c r="AC33" s="62"/>
      <c r="AD33" s="62"/>
      <c r="AE33" s="62"/>
      <c r="AF33" s="62"/>
      <c r="AG33" s="62"/>
      <c r="AH33" s="62"/>
      <c r="AI33" s="62"/>
      <c r="AJ33" s="61"/>
      <c r="AK33" s="70" t="s">
        <v>109</v>
      </c>
      <c r="AL33" s="62"/>
      <c r="AM33" s="62"/>
      <c r="AN33" s="62"/>
      <c r="AO33" s="62"/>
      <c r="AP33" s="112" t="str" cm="1">
        <f t="array" aca="1" ref="AP33" ca="1">INDIRECT("'"&amp;$A$1&amp;"'!AT"&amp;A2)</f>
        <v>4MFD26</v>
      </c>
      <c r="AQ33" s="112"/>
      <c r="AR33" s="112"/>
      <c r="AS33" s="112"/>
      <c r="AT33" s="112"/>
      <c r="AU33" s="112"/>
      <c r="AV33" s="112"/>
      <c r="AW33" s="84"/>
      <c r="AX33" s="62" t="s">
        <v>97</v>
      </c>
      <c r="AY33" s="62"/>
      <c r="AZ33" s="62"/>
      <c r="BA33" s="62"/>
      <c r="BB33" s="62"/>
      <c r="BC33" s="112" t="str" cm="1">
        <f t="array" aca="1" ref="BC33" ca="1">INDIRECT("'"&amp;$A$1&amp;"'!AX"&amp;A2)</f>
        <v>ANF1</v>
      </c>
      <c r="BD33" s="112"/>
      <c r="BE33" s="112"/>
      <c r="BF33" s="112"/>
      <c r="BG33" s="112"/>
      <c r="BH33" s="112"/>
      <c r="BI33" s="63"/>
    </row>
    <row r="34" spans="2:61" ht="20.100000000000001" customHeight="1" x14ac:dyDescent="0.25">
      <c r="B34" s="61"/>
      <c r="C34" s="62"/>
      <c r="D34" s="62"/>
      <c r="E34" s="62"/>
      <c r="F34" s="62"/>
      <c r="G34" s="62"/>
      <c r="H34" s="62"/>
      <c r="I34" s="62"/>
      <c r="J34" s="62"/>
      <c r="K34" s="62"/>
      <c r="L34" s="62"/>
      <c r="M34" s="62"/>
      <c r="N34" s="62"/>
      <c r="O34" s="62"/>
      <c r="P34" s="62"/>
      <c r="Q34" s="62"/>
      <c r="R34" s="62"/>
      <c r="S34" s="62"/>
      <c r="T34" s="70" t="s">
        <v>780</v>
      </c>
      <c r="U34" s="62"/>
      <c r="V34" s="62"/>
      <c r="W34" s="62"/>
      <c r="X34" s="62"/>
      <c r="Y34" s="103" t="str" cm="1">
        <f t="array" aca="1" ref="Y34" ca="1">INDIRECT("'"&amp;$A$1&amp;"'!AO"&amp;A2)</f>
        <v>pat-1</v>
      </c>
      <c r="Z34" s="101"/>
      <c r="AA34" s="101"/>
      <c r="AB34" s="101"/>
      <c r="AC34" s="101"/>
      <c r="AD34" s="101"/>
      <c r="AE34" s="101"/>
      <c r="AF34" s="101"/>
      <c r="AG34" s="101"/>
      <c r="AH34" s="102"/>
      <c r="AI34" s="62"/>
      <c r="AJ34" s="61"/>
      <c r="AK34" s="62"/>
      <c r="AL34" s="62"/>
      <c r="AM34" s="62"/>
      <c r="AN34" s="62"/>
      <c r="AO34" s="62"/>
      <c r="AP34" s="112" t="str" cm="1">
        <f t="array" aca="1" ref="AP34" ca="1">INDIRECT("'"&amp;$A$1&amp;"'!AU"&amp;A2)</f>
        <v>4MFD27</v>
      </c>
      <c r="AQ34" s="112"/>
      <c r="AR34" s="112"/>
      <c r="AS34" s="112"/>
      <c r="AT34" s="112"/>
      <c r="AU34" s="112"/>
      <c r="AV34" s="112"/>
      <c r="AW34" s="84"/>
      <c r="AX34" s="62"/>
      <c r="AY34" s="62"/>
      <c r="AZ34" s="62"/>
      <c r="BA34" s="62"/>
      <c r="BB34" s="62"/>
      <c r="BC34" s="84"/>
      <c r="BD34" s="84"/>
      <c r="BE34" s="84"/>
      <c r="BF34" s="84"/>
      <c r="BG34" s="84"/>
      <c r="BH34" s="84"/>
      <c r="BI34" s="63"/>
    </row>
    <row r="35" spans="2:61" ht="20.100000000000001" customHeight="1" x14ac:dyDescent="0.25">
      <c r="B35" s="61"/>
      <c r="C35" s="62" t="s">
        <v>778</v>
      </c>
      <c r="D35" s="62"/>
      <c r="E35" s="62"/>
      <c r="F35" s="62"/>
      <c r="G35" s="111" t="str" cm="1">
        <f t="array" aca="1" ref="G35" ca="1">INDIRECT("'"&amp;$A$1&amp;"'!Y"&amp;A2)</f>
        <v>A-00001</v>
      </c>
      <c r="H35" s="111"/>
      <c r="I35" s="111"/>
      <c r="J35" s="111"/>
      <c r="K35" s="111"/>
      <c r="L35" s="111"/>
      <c r="M35" s="62"/>
      <c r="N35" s="70" t="s">
        <v>98</v>
      </c>
      <c r="O35" s="62"/>
      <c r="P35" s="103" t="str" cm="1">
        <f t="array" aca="1" ref="P35" ca="1">INDIRECT("'"&amp;$A$1&amp;"'!Z"&amp;A2)</f>
        <v>A</v>
      </c>
      <c r="Q35" s="102"/>
      <c r="R35" s="62"/>
      <c r="S35" s="62"/>
      <c r="T35" s="62"/>
      <c r="U35" s="62"/>
      <c r="V35" s="62"/>
      <c r="W35" s="62"/>
      <c r="X35" s="62"/>
      <c r="Y35" s="62"/>
      <c r="Z35" s="62"/>
      <c r="AA35" s="62"/>
      <c r="AB35" s="62"/>
      <c r="AC35" s="62"/>
      <c r="AD35" s="62"/>
      <c r="AE35" s="62"/>
      <c r="AF35" s="62"/>
      <c r="AG35" s="62"/>
      <c r="AH35" s="62"/>
      <c r="AI35" s="62"/>
      <c r="AJ35" s="61"/>
      <c r="AK35" s="62"/>
      <c r="AL35" s="62"/>
      <c r="AM35" s="62"/>
      <c r="AN35" s="62"/>
      <c r="AO35" s="62"/>
      <c r="AP35" s="112" t="str" cm="1">
        <f t="array" aca="1" ref="AP35" ca="1">INDIRECT("'"&amp;$A$1&amp;"'!AV"&amp;A2)</f>
        <v>4MFD28</v>
      </c>
      <c r="AQ35" s="112"/>
      <c r="AR35" s="112"/>
      <c r="AS35" s="112"/>
      <c r="AT35" s="112"/>
      <c r="AU35" s="112"/>
      <c r="AV35" s="112"/>
      <c r="AW35" s="84"/>
      <c r="AX35" s="62" t="s">
        <v>100</v>
      </c>
      <c r="AY35" s="62"/>
      <c r="AZ35" s="62"/>
      <c r="BA35" s="62"/>
      <c r="BB35" s="62"/>
      <c r="BC35" s="112" t="str" cm="1">
        <f t="array" aca="1" ref="BC35" ca="1">INDIRECT("'"&amp;$A$1&amp;"'!AY"&amp;A2)</f>
        <v>AP1</v>
      </c>
      <c r="BD35" s="112"/>
      <c r="BE35" s="112"/>
      <c r="BF35" s="112"/>
      <c r="BG35" s="112"/>
      <c r="BH35" s="112"/>
      <c r="BI35" s="63"/>
    </row>
    <row r="36" spans="2:61" ht="20.100000000000001" customHeight="1" x14ac:dyDescent="0.25">
      <c r="B36" s="61"/>
      <c r="C36" s="62"/>
      <c r="D36" s="62"/>
      <c r="E36" s="62"/>
      <c r="F36" s="62"/>
      <c r="G36" s="111" t="str" cm="1">
        <f t="array" aca="1" ref="G36" ca="1">INDIRECT("'"&amp;$A$1&amp;"'!AA"&amp;A2)</f>
        <v>A-00020</v>
      </c>
      <c r="H36" s="111"/>
      <c r="I36" s="111"/>
      <c r="J36" s="111"/>
      <c r="K36" s="111"/>
      <c r="L36" s="111"/>
      <c r="M36" s="62"/>
      <c r="N36" s="70" t="s">
        <v>98</v>
      </c>
      <c r="O36" s="62"/>
      <c r="P36" s="103" t="str" cm="1">
        <f t="array" aca="1" ref="P36" ca="1">INDIRECT("'"&amp;$A$1&amp;"'!AB"&amp;A2)</f>
        <v>A</v>
      </c>
      <c r="Q36" s="102"/>
      <c r="R36" s="62"/>
      <c r="S36" s="62"/>
      <c r="T36" s="70" t="s">
        <v>781</v>
      </c>
      <c r="U36" s="62"/>
      <c r="V36" s="62"/>
      <c r="W36" s="62"/>
      <c r="X36" s="62"/>
      <c r="Y36" s="103" t="str" cm="1">
        <f t="array" aca="1" ref="Y36" ca="1">INDIRECT("'"&amp;$A$1&amp;"'!AP"&amp;A2)</f>
        <v>CCN1</v>
      </c>
      <c r="Z36" s="101"/>
      <c r="AA36" s="101"/>
      <c r="AB36" s="101"/>
      <c r="AC36" s="101"/>
      <c r="AD36" s="101"/>
      <c r="AE36" s="101"/>
      <c r="AF36" s="101"/>
      <c r="AG36" s="101"/>
      <c r="AH36" s="102"/>
      <c r="AI36" s="62"/>
      <c r="AJ36" s="61"/>
      <c r="AK36" s="62"/>
      <c r="AL36" s="62"/>
      <c r="AM36" s="62"/>
      <c r="AN36" s="62"/>
      <c r="AO36" s="62"/>
      <c r="AP36" s="84"/>
      <c r="AQ36" s="84"/>
      <c r="AR36" s="84"/>
      <c r="AS36" s="84"/>
      <c r="AT36" s="84"/>
      <c r="AU36" s="84"/>
      <c r="AV36" s="84"/>
      <c r="AW36" s="84"/>
      <c r="AX36" s="62"/>
      <c r="AY36" s="62"/>
      <c r="AZ36" s="62"/>
      <c r="BA36" s="62"/>
      <c r="BB36" s="62"/>
      <c r="BC36" s="84"/>
      <c r="BD36" s="84"/>
      <c r="BE36" s="84"/>
      <c r="BF36" s="84"/>
      <c r="BG36" s="84"/>
      <c r="BH36" s="84"/>
      <c r="BI36" s="63"/>
    </row>
    <row r="37" spans="2:61" ht="20.100000000000001" customHeight="1" x14ac:dyDescent="0.25">
      <c r="B37" s="61"/>
      <c r="C37" s="62"/>
      <c r="D37" s="62"/>
      <c r="E37" s="62"/>
      <c r="F37" s="62"/>
      <c r="G37" s="111" t="str" cm="1">
        <f t="array" aca="1" ref="G37" ca="1">INDIRECT("'"&amp;$A$1&amp;"'!AC"&amp;A2)</f>
        <v>A-00030</v>
      </c>
      <c r="H37" s="111"/>
      <c r="I37" s="111"/>
      <c r="J37" s="111"/>
      <c r="K37" s="111"/>
      <c r="L37" s="111"/>
      <c r="M37" s="62"/>
      <c r="N37" s="70" t="s">
        <v>98</v>
      </c>
      <c r="O37" s="62"/>
      <c r="P37" s="103" t="str" cm="1">
        <f t="array" aca="1" ref="P37" ca="1">INDIRECT("'"&amp;$A$1&amp;"'!AD"&amp;A2)</f>
        <v>A</v>
      </c>
      <c r="Q37" s="102"/>
      <c r="R37" s="62"/>
      <c r="S37" s="62"/>
      <c r="T37" s="62"/>
      <c r="U37" s="62"/>
      <c r="V37" s="62"/>
      <c r="W37" s="62"/>
      <c r="X37" s="62"/>
      <c r="Y37" s="62"/>
      <c r="Z37" s="62"/>
      <c r="AA37" s="62"/>
      <c r="AB37" s="62"/>
      <c r="AC37" s="62"/>
      <c r="AD37" s="62"/>
      <c r="AE37" s="62"/>
      <c r="AF37" s="62"/>
      <c r="AG37" s="62"/>
      <c r="AH37" s="62"/>
      <c r="AI37" s="62"/>
      <c r="AJ37" s="61"/>
      <c r="AK37" s="62" t="s">
        <v>99</v>
      </c>
      <c r="AL37" s="62"/>
      <c r="AM37" s="62"/>
      <c r="AN37" s="62"/>
      <c r="AO37" s="62"/>
      <c r="AP37" s="112" t="str" cm="1">
        <f t="array" aca="1" ref="AP37" ca="1">INDIRECT("'"&amp;$A$1&amp;"'!AW"&amp;A2)</f>
        <v>AJ1</v>
      </c>
      <c r="AQ37" s="112"/>
      <c r="AR37" s="112"/>
      <c r="AS37" s="112"/>
      <c r="AT37" s="112"/>
      <c r="AU37" s="112"/>
      <c r="AV37" s="112"/>
      <c r="AW37" s="84"/>
      <c r="AX37" s="62" t="s">
        <v>101</v>
      </c>
      <c r="AY37" s="62"/>
      <c r="AZ37" s="62"/>
      <c r="BA37" s="62"/>
      <c r="BB37" s="62"/>
      <c r="BC37" s="112" t="str" cm="1">
        <f t="array" aca="1" ref="BC37" ca="1">INDIRECT("'"&amp;$A$1&amp;"'!AZ"&amp;A2)</f>
        <v>QC1</v>
      </c>
      <c r="BD37" s="112"/>
      <c r="BE37" s="112"/>
      <c r="BF37" s="112"/>
      <c r="BG37" s="112"/>
      <c r="BH37" s="112"/>
      <c r="BI37" s="63"/>
    </row>
    <row r="38" spans="2:61" ht="20.100000000000001" customHeight="1" x14ac:dyDescent="0.25">
      <c r="B38" s="61"/>
      <c r="C38" s="62"/>
      <c r="D38" s="62"/>
      <c r="E38" s="62"/>
      <c r="F38" s="62"/>
      <c r="G38" s="111" t="str" cm="1">
        <f t="array" aca="1" ref="G38" ca="1">INDIRECT("'"&amp;$A$1&amp;"'!ae"&amp;A2)</f>
        <v>A-00040</v>
      </c>
      <c r="H38" s="111"/>
      <c r="I38" s="111"/>
      <c r="J38" s="111"/>
      <c r="K38" s="111"/>
      <c r="L38" s="111"/>
      <c r="M38" s="62"/>
      <c r="N38" s="70" t="s">
        <v>98</v>
      </c>
      <c r="O38" s="62"/>
      <c r="P38" s="103" t="str" cm="1">
        <f t="array" aca="1" ref="P38" ca="1">INDIRECT("'"&amp;$A$1&amp;"'!AF"&amp;A2)</f>
        <v>A</v>
      </c>
      <c r="Q38" s="102"/>
      <c r="R38" s="62"/>
      <c r="S38" s="62"/>
      <c r="T38" s="70" t="s">
        <v>782</v>
      </c>
      <c r="U38" s="62"/>
      <c r="V38" s="62"/>
      <c r="W38" s="62"/>
      <c r="X38" s="62"/>
      <c r="Y38" s="103" t="str" cm="1">
        <f t="array" aca="1" ref="Y38" ca="1">INDIRECT("'"&amp;$A$1&amp;"'!AQ"&amp;A2)</f>
        <v>level1</v>
      </c>
      <c r="Z38" s="101"/>
      <c r="AA38" s="101"/>
      <c r="AB38" s="101"/>
      <c r="AC38" s="101"/>
      <c r="AD38" s="101"/>
      <c r="AE38" s="101"/>
      <c r="AF38" s="101"/>
      <c r="AG38" s="101"/>
      <c r="AH38" s="102"/>
      <c r="AI38" s="62"/>
      <c r="AJ38" s="61"/>
      <c r="AK38" s="62"/>
      <c r="AL38" s="62"/>
      <c r="AM38" s="62"/>
      <c r="AN38" s="62"/>
      <c r="AO38" s="62"/>
      <c r="AP38" s="84"/>
      <c r="AQ38" s="84"/>
      <c r="AR38" s="84"/>
      <c r="AS38" s="84"/>
      <c r="AT38" s="84"/>
      <c r="AU38" s="84"/>
      <c r="AV38" s="84"/>
      <c r="AW38" s="84"/>
      <c r="AX38" s="62"/>
      <c r="AY38" s="62"/>
      <c r="AZ38" s="62"/>
      <c r="BA38" s="62"/>
      <c r="BB38" s="62"/>
      <c r="BC38" s="84"/>
      <c r="BD38" s="84"/>
      <c r="BE38" s="84"/>
      <c r="BF38" s="84"/>
      <c r="BG38" s="84"/>
      <c r="BH38" s="84"/>
      <c r="BI38" s="63"/>
    </row>
    <row r="39" spans="2:61" ht="20.100000000000001" customHeight="1" x14ac:dyDescent="0.25">
      <c r="B39" s="61"/>
      <c r="C39" s="62"/>
      <c r="D39" s="62"/>
      <c r="E39" s="62"/>
      <c r="F39" s="62"/>
      <c r="G39" s="111" t="str" cm="1">
        <f t="array" aca="1" ref="G39" ca="1">INDIRECT("'"&amp;$A$1&amp;"'!AG"&amp;A2)</f>
        <v>A-00050</v>
      </c>
      <c r="H39" s="111"/>
      <c r="I39" s="111"/>
      <c r="J39" s="111"/>
      <c r="K39" s="111"/>
      <c r="L39" s="111"/>
      <c r="M39" s="62"/>
      <c r="N39" s="70" t="s">
        <v>98</v>
      </c>
      <c r="O39" s="62"/>
      <c r="P39" s="103" t="str" cm="1">
        <f t="array" aca="1" ref="P39" ca="1">INDIRECT("'"&amp;$A$1&amp;"'!AH"&amp;A2)</f>
        <v>A</v>
      </c>
      <c r="Q39" s="102"/>
      <c r="R39" s="62"/>
      <c r="S39" s="62"/>
      <c r="T39" s="62"/>
      <c r="U39" s="62"/>
      <c r="V39" s="62"/>
      <c r="W39" s="62"/>
      <c r="X39" s="62"/>
      <c r="Y39" s="62"/>
      <c r="Z39" s="62"/>
      <c r="AA39" s="62"/>
      <c r="AB39" s="62"/>
      <c r="AC39" s="62"/>
      <c r="AD39" s="62"/>
      <c r="AE39" s="62"/>
      <c r="AF39" s="62"/>
      <c r="AG39" s="62"/>
      <c r="AH39" s="62"/>
      <c r="AI39" s="62"/>
      <c r="AJ39" s="61"/>
      <c r="AK39" s="62"/>
      <c r="AL39" s="62"/>
      <c r="AM39" s="62"/>
      <c r="AN39" s="62"/>
      <c r="AO39" s="62"/>
      <c r="AP39" s="84"/>
      <c r="AQ39" s="84"/>
      <c r="AR39" s="84"/>
      <c r="AS39" s="84"/>
      <c r="AT39" s="84"/>
      <c r="AU39" s="84"/>
      <c r="AV39" s="84"/>
      <c r="AW39" s="84"/>
      <c r="AX39" s="62"/>
      <c r="AY39" s="62"/>
      <c r="AZ39" s="62"/>
      <c r="BA39" s="62"/>
      <c r="BB39" s="62"/>
      <c r="BC39" s="84"/>
      <c r="BD39" s="84"/>
      <c r="BE39" s="84"/>
      <c r="BF39" s="84"/>
      <c r="BG39" s="84"/>
      <c r="BH39" s="84"/>
      <c r="BI39" s="63"/>
    </row>
    <row r="40" spans="2:61" ht="20.100000000000001" customHeight="1" x14ac:dyDescent="0.25">
      <c r="B40" s="61"/>
      <c r="C40" s="62"/>
      <c r="D40" s="62"/>
      <c r="E40" s="62"/>
      <c r="F40" s="62"/>
      <c r="G40" s="111" t="str" cm="1">
        <f t="array" aca="1" ref="G40" ca="1">INDIRECT("'"&amp;$A$1&amp;"'!AI"&amp;A2)</f>
        <v>A-00060</v>
      </c>
      <c r="H40" s="111"/>
      <c r="I40" s="111"/>
      <c r="J40" s="111"/>
      <c r="K40" s="111"/>
      <c r="L40" s="111"/>
      <c r="M40" s="62"/>
      <c r="N40" s="70" t="s">
        <v>98</v>
      </c>
      <c r="O40" s="62"/>
      <c r="P40" s="103" t="str" cm="1">
        <f t="array" aca="1" ref="P40" ca="1">INDIRECT("'"&amp;$A$1&amp;"'!AJ"&amp;A2)</f>
        <v>A</v>
      </c>
      <c r="Q40" s="102"/>
      <c r="R40" s="62"/>
      <c r="S40" s="62"/>
      <c r="T40" s="70" t="s">
        <v>783</v>
      </c>
      <c r="U40" s="62"/>
      <c r="V40" s="62"/>
      <c r="W40" s="62"/>
      <c r="X40" s="62"/>
      <c r="Y40" s="103" t="str" cm="1">
        <f t="array" aca="1" ref="Y40" ca="1">INDIRECT("'"&amp;$A$1&amp;"'!AR"&amp;A2)</f>
        <v>spec1</v>
      </c>
      <c r="Z40" s="101"/>
      <c r="AA40" s="101"/>
      <c r="AB40" s="101"/>
      <c r="AC40" s="101"/>
      <c r="AD40" s="101"/>
      <c r="AE40" s="101"/>
      <c r="AF40" s="101"/>
      <c r="AG40" s="101"/>
      <c r="AH40" s="102"/>
      <c r="AI40" s="62"/>
      <c r="AJ40" s="61"/>
      <c r="AK40" s="62" t="s">
        <v>102</v>
      </c>
      <c r="AL40" s="62"/>
      <c r="AM40" s="62"/>
      <c r="AN40" s="62"/>
      <c r="AO40" s="62"/>
      <c r="AP40" s="112" t="str" cm="1">
        <f t="array" aca="1" ref="AP40" ca="1">INDIRECT("'"&amp;$A$1&amp;"'!BA"&amp;A2)</f>
        <v>JD</v>
      </c>
      <c r="AQ40" s="112"/>
      <c r="AR40" s="112"/>
      <c r="AS40" s="112"/>
      <c r="AT40" s="112"/>
      <c r="AU40" s="112"/>
      <c r="AV40" s="112"/>
      <c r="AW40" s="84"/>
      <c r="AX40" s="62" t="s">
        <v>69</v>
      </c>
      <c r="AY40" s="62"/>
      <c r="AZ40" s="62"/>
      <c r="BA40" s="62"/>
      <c r="BB40" s="62"/>
      <c r="BC40" s="112" cm="1">
        <f t="array" aca="1" ref="BC40" ca="1">INDIRECT("'"&amp;$A$1&amp;"'!BB"&amp;A2)</f>
        <v>44337</v>
      </c>
      <c r="BD40" s="112"/>
      <c r="BE40" s="112"/>
      <c r="BF40" s="112"/>
      <c r="BG40" s="112"/>
      <c r="BH40" s="112"/>
      <c r="BI40" s="63"/>
    </row>
    <row r="41" spans="2:61" ht="20.100000000000001" customHeight="1" x14ac:dyDescent="0.25">
      <c r="B41" s="61"/>
      <c r="C41" s="62"/>
      <c r="D41" s="62"/>
      <c r="E41" s="62"/>
      <c r="F41" s="62"/>
      <c r="G41" s="111" t="str" cm="1">
        <f t="array" aca="1" ref="G41" ca="1">INDIRECT("'"&amp;$A$1&amp;"'!AK"&amp;A2)</f>
        <v>A-00070</v>
      </c>
      <c r="H41" s="111"/>
      <c r="I41" s="111"/>
      <c r="J41" s="111"/>
      <c r="K41" s="111"/>
      <c r="L41" s="111"/>
      <c r="M41" s="62"/>
      <c r="N41" s="70" t="s">
        <v>98</v>
      </c>
      <c r="O41" s="62"/>
      <c r="P41" s="103" t="str" cm="1">
        <f t="array" aca="1" ref="P41" ca="1">INDIRECT("'"&amp;$A$1&amp;"'!AL"&amp;A2)</f>
        <v>A</v>
      </c>
      <c r="Q41" s="102"/>
      <c r="R41" s="62"/>
      <c r="S41" s="62"/>
      <c r="T41" s="62"/>
      <c r="U41" s="62"/>
      <c r="V41" s="62"/>
      <c r="W41" s="62"/>
      <c r="X41" s="62"/>
      <c r="Y41" s="62"/>
      <c r="Z41" s="62"/>
      <c r="AA41" s="62"/>
      <c r="AB41" s="62"/>
      <c r="AC41" s="62"/>
      <c r="AD41" s="62"/>
      <c r="AE41" s="62"/>
      <c r="AF41" s="62"/>
      <c r="AG41" s="62"/>
      <c r="AH41" s="62"/>
      <c r="AI41" s="62"/>
      <c r="AJ41" s="61"/>
      <c r="AK41" s="62"/>
      <c r="AL41" s="62"/>
      <c r="AM41" s="62"/>
      <c r="AN41" s="62"/>
      <c r="AO41" s="62"/>
      <c r="AP41" s="84"/>
      <c r="AQ41" s="84"/>
      <c r="AR41" s="84"/>
      <c r="AS41" s="84"/>
      <c r="AT41" s="84"/>
      <c r="AU41" s="84"/>
      <c r="AV41" s="84"/>
      <c r="AW41" s="84"/>
      <c r="AX41" s="62"/>
      <c r="AY41" s="62"/>
      <c r="AZ41" s="62"/>
      <c r="BA41" s="62"/>
      <c r="BB41" s="62"/>
      <c r="BC41" s="84"/>
      <c r="BD41" s="84"/>
      <c r="BE41" s="84"/>
      <c r="BF41" s="84"/>
      <c r="BG41" s="84"/>
      <c r="BH41" s="84"/>
      <c r="BI41" s="63"/>
    </row>
    <row r="42" spans="2:61" ht="20.100000000000001" customHeight="1" x14ac:dyDescent="0.25">
      <c r="B42" s="61"/>
      <c r="C42" s="62"/>
      <c r="D42" s="62"/>
      <c r="E42" s="62"/>
      <c r="F42" s="62"/>
      <c r="G42" s="111" t="str" cm="1">
        <f t="array" aca="1" ref="G42" ca="1">INDIRECT("'"&amp;$A$1&amp;"'!AM"&amp;A2)</f>
        <v>A-00080</v>
      </c>
      <c r="H42" s="111"/>
      <c r="I42" s="111"/>
      <c r="J42" s="111"/>
      <c r="K42" s="111"/>
      <c r="L42" s="111"/>
      <c r="M42" s="62"/>
      <c r="N42" s="70" t="s">
        <v>98</v>
      </c>
      <c r="O42" s="62"/>
      <c r="P42" s="103" t="str" cm="1">
        <f t="array" aca="1" ref="P42" ca="1">INDIRECT("'"&amp;$A$1&amp;"'!AN"&amp;A2)</f>
        <v>A</v>
      </c>
      <c r="Q42" s="102"/>
      <c r="R42" s="62"/>
      <c r="S42" s="62"/>
      <c r="T42" s="70" t="s">
        <v>784</v>
      </c>
      <c r="U42" s="62"/>
      <c r="V42" s="62"/>
      <c r="W42" s="62"/>
      <c r="X42" s="62"/>
      <c r="Y42" s="103" t="str" cm="1">
        <f t="array" aca="1" ref="Y42" ca="1">INDIRECT("'"&amp;$A$1&amp;"'!AS"&amp;A2)</f>
        <v>NA</v>
      </c>
      <c r="Z42" s="101"/>
      <c r="AA42" s="101"/>
      <c r="AB42" s="101"/>
      <c r="AC42" s="101"/>
      <c r="AD42" s="101"/>
      <c r="AE42" s="101"/>
      <c r="AF42" s="101"/>
      <c r="AG42" s="101"/>
      <c r="AH42" s="102"/>
      <c r="AI42" s="62"/>
      <c r="AJ42" s="61"/>
      <c r="AK42" s="62" t="s">
        <v>103</v>
      </c>
      <c r="AL42" s="62"/>
      <c r="AM42" s="62"/>
      <c r="AN42" s="62"/>
      <c r="AO42" s="62"/>
      <c r="AP42" s="112" t="str" cm="1">
        <f t="array" aca="1" ref="AP42" ca="1">INDIRECT("'"&amp;$A$1&amp;"'!BC"&amp;A2)</f>
        <v>JG</v>
      </c>
      <c r="AQ42" s="112"/>
      <c r="AR42" s="112"/>
      <c r="AS42" s="112"/>
      <c r="AT42" s="112"/>
      <c r="AU42" s="112"/>
      <c r="AV42" s="112"/>
      <c r="AW42" s="84"/>
      <c r="AX42" s="62" t="s">
        <v>69</v>
      </c>
      <c r="AY42" s="62"/>
      <c r="AZ42" s="62"/>
      <c r="BA42" s="62"/>
      <c r="BB42" s="62"/>
      <c r="BC42" s="112" cm="1">
        <f t="array" aca="1" ref="BC42" ca="1">INDIRECT("'"&amp;$A$1&amp;"'!BD"&amp;A2)</f>
        <v>44337</v>
      </c>
      <c r="BD42" s="112"/>
      <c r="BE42" s="112"/>
      <c r="BF42" s="112"/>
      <c r="BG42" s="112"/>
      <c r="BH42" s="112"/>
      <c r="BI42" s="63"/>
    </row>
    <row r="43" spans="2:61" ht="20.100000000000001" customHeight="1" thickBot="1" x14ac:dyDescent="0.3">
      <c r="B43" s="66"/>
      <c r="C43" s="67"/>
      <c r="D43" s="67"/>
      <c r="E43" s="67"/>
      <c r="F43" s="67"/>
      <c r="G43" s="67"/>
      <c r="H43" s="67"/>
      <c r="I43" s="67"/>
      <c r="J43" s="67"/>
      <c r="K43" s="67"/>
      <c r="L43" s="67"/>
      <c r="M43" s="67"/>
      <c r="N43" s="67"/>
      <c r="O43" s="67"/>
      <c r="P43" s="67"/>
      <c r="Q43" s="67"/>
      <c r="R43" s="67"/>
      <c r="S43" s="67"/>
      <c r="T43" s="67"/>
      <c r="U43" s="67"/>
      <c r="V43" s="67"/>
      <c r="W43" s="67"/>
      <c r="X43" s="67"/>
      <c r="Y43" s="67"/>
      <c r="Z43" s="67"/>
      <c r="AA43" s="67"/>
      <c r="AB43" s="67"/>
      <c r="AC43" s="67"/>
      <c r="AD43" s="67"/>
      <c r="AE43" s="67"/>
      <c r="AF43" s="67"/>
      <c r="AG43" s="67"/>
      <c r="AH43" s="67"/>
      <c r="AI43" s="67"/>
      <c r="AJ43" s="66"/>
      <c r="AK43" s="67"/>
      <c r="AL43" s="67"/>
      <c r="AM43" s="67"/>
      <c r="AN43" s="67"/>
      <c r="AO43" s="67"/>
      <c r="AP43" s="67"/>
      <c r="AQ43" s="67"/>
      <c r="AR43" s="67"/>
      <c r="AS43" s="67"/>
      <c r="AT43" s="67"/>
      <c r="AU43" s="67"/>
      <c r="AV43" s="67"/>
      <c r="AW43" s="67"/>
      <c r="AX43" s="67"/>
      <c r="AY43" s="67"/>
      <c r="AZ43" s="67"/>
      <c r="BA43" s="67"/>
      <c r="BB43" s="67"/>
      <c r="BC43" s="85"/>
      <c r="BD43" s="85"/>
      <c r="BE43" s="85"/>
      <c r="BF43" s="85"/>
      <c r="BG43" s="85"/>
      <c r="BH43" s="85"/>
      <c r="BI43" s="68"/>
    </row>
    <row r="44" spans="2:61" ht="20.100000000000001" customHeight="1" x14ac:dyDescent="0.25">
      <c r="B44" s="58"/>
      <c r="C44" s="59"/>
      <c r="D44" s="59"/>
      <c r="E44" s="59"/>
      <c r="F44" s="59"/>
      <c r="G44" s="59"/>
      <c r="H44" s="59"/>
      <c r="I44" s="59"/>
      <c r="J44" s="59"/>
      <c r="K44" s="59"/>
      <c r="L44" s="59"/>
      <c r="M44" s="59"/>
      <c r="N44" s="59"/>
      <c r="O44" s="59"/>
      <c r="P44" s="59"/>
      <c r="Q44" s="59"/>
      <c r="R44" s="59"/>
      <c r="S44" s="59"/>
      <c r="T44" s="59"/>
      <c r="U44" s="59"/>
      <c r="V44" s="59"/>
      <c r="W44" s="59"/>
      <c r="X44" s="59"/>
      <c r="Y44" s="59"/>
      <c r="Z44" s="59"/>
      <c r="AA44" s="59"/>
      <c r="AB44" s="59"/>
      <c r="AC44" s="59"/>
      <c r="AD44" s="59"/>
      <c r="AE44" s="59"/>
      <c r="AF44" s="59"/>
      <c r="AG44" s="59"/>
      <c r="AH44" s="59"/>
      <c r="AI44" s="59"/>
      <c r="AJ44" s="59"/>
      <c r="AK44" s="59"/>
      <c r="AL44" s="59"/>
      <c r="AM44" s="59"/>
      <c r="AN44" s="59"/>
      <c r="AO44" s="59"/>
      <c r="AP44" s="59"/>
      <c r="AQ44" s="59"/>
      <c r="AR44" s="59"/>
      <c r="AS44" s="59"/>
      <c r="AT44" s="59"/>
      <c r="AU44" s="59"/>
      <c r="AV44" s="59"/>
      <c r="AW44" s="59"/>
      <c r="AX44" s="59"/>
      <c r="AY44" s="59"/>
      <c r="AZ44" s="59"/>
      <c r="BA44" s="59"/>
      <c r="BB44" s="59"/>
      <c r="BC44" s="59"/>
      <c r="BD44" s="59"/>
      <c r="BE44" s="59"/>
      <c r="BF44" s="59"/>
      <c r="BG44" s="59"/>
      <c r="BH44" s="59"/>
      <c r="BI44" s="60"/>
    </row>
    <row r="45" spans="2:61" ht="20.100000000000001" customHeight="1" x14ac:dyDescent="0.25">
      <c r="B45" s="71" t="s">
        <v>119</v>
      </c>
      <c r="C45" s="62"/>
      <c r="D45" s="62"/>
      <c r="E45" s="62"/>
      <c r="F45" s="62"/>
      <c r="G45" s="62"/>
      <c r="H45" s="62"/>
      <c r="I45" s="62"/>
      <c r="J45" s="62"/>
      <c r="K45" s="62"/>
      <c r="L45" s="62"/>
      <c r="M45" s="62"/>
      <c r="N45" s="62"/>
      <c r="O45" s="62"/>
      <c r="P45" s="62"/>
      <c r="Q45" s="62"/>
      <c r="R45" s="62"/>
      <c r="S45" s="72" t="s">
        <v>110</v>
      </c>
      <c r="T45" s="62"/>
      <c r="U45" s="62"/>
      <c r="V45" s="62"/>
      <c r="W45" s="62"/>
      <c r="X45" s="62"/>
      <c r="Y45" s="111" t="str" cm="1">
        <f t="array" aca="1" ref="Y45" ca="1">INDIRECT("'"&amp;$A$1&amp;"'!BE"&amp;A2)</f>
        <v>1 bars</v>
      </c>
      <c r="Z45" s="111"/>
      <c r="AA45" s="111"/>
      <c r="AB45" s="111"/>
      <c r="AC45" s="111"/>
      <c r="AD45" s="111"/>
      <c r="AE45" s="111"/>
      <c r="AF45" s="111"/>
      <c r="AG45" s="111"/>
      <c r="AH45" s="111"/>
      <c r="AI45" s="62"/>
      <c r="AJ45" s="62"/>
      <c r="AK45" s="72" t="s">
        <v>111</v>
      </c>
      <c r="AL45" s="62"/>
      <c r="AM45" s="62"/>
      <c r="AN45" s="62"/>
      <c r="AO45" s="62"/>
      <c r="AP45" s="111" cm="1">
        <f t="array" aca="1" ref="AP45" ca="1">INDIRECT("'"&amp;$A$1&amp;"'!BF"&amp;A2)</f>
        <v>1</v>
      </c>
      <c r="AQ45" s="111"/>
      <c r="AR45" s="111"/>
      <c r="AS45" s="111"/>
      <c r="AT45" s="111"/>
      <c r="AU45" s="111"/>
      <c r="AV45" s="111"/>
      <c r="AW45" s="62"/>
      <c r="AX45" s="62"/>
      <c r="AY45" s="62"/>
      <c r="AZ45" s="62"/>
      <c r="BA45" s="62"/>
      <c r="BB45" s="62"/>
      <c r="BC45" s="62"/>
      <c r="BD45" s="62"/>
      <c r="BE45" s="62"/>
      <c r="BF45" s="62"/>
      <c r="BG45" s="62"/>
      <c r="BH45" s="62"/>
      <c r="BI45" s="63"/>
    </row>
    <row r="46" spans="2:61" ht="20.100000000000001" customHeight="1" thickBot="1" x14ac:dyDescent="0.3">
      <c r="B46" s="73"/>
      <c r="C46" s="67"/>
      <c r="D46" s="74"/>
      <c r="E46" s="67"/>
      <c r="F46" s="74"/>
      <c r="G46" s="74"/>
      <c r="H46" s="67"/>
      <c r="I46" s="67"/>
      <c r="J46" s="67"/>
      <c r="K46" s="67"/>
      <c r="L46" s="67"/>
      <c r="M46" s="67"/>
      <c r="N46" s="67"/>
      <c r="O46" s="67"/>
      <c r="P46" s="67"/>
      <c r="Q46" s="67"/>
      <c r="R46" s="67"/>
      <c r="S46" s="67"/>
      <c r="T46" s="67"/>
      <c r="U46" s="67"/>
      <c r="V46" s="67"/>
      <c r="W46" s="67"/>
      <c r="X46" s="67"/>
      <c r="Y46" s="67"/>
      <c r="Z46" s="67"/>
      <c r="AA46" s="67"/>
      <c r="AB46" s="67"/>
      <c r="AC46" s="67"/>
      <c r="AD46" s="67"/>
      <c r="AE46" s="67"/>
      <c r="AF46" s="67"/>
      <c r="AG46" s="67"/>
      <c r="AH46" s="67"/>
      <c r="AI46" s="67"/>
      <c r="AJ46" s="67"/>
      <c r="AK46" s="67"/>
      <c r="AL46" s="67"/>
      <c r="AM46" s="67"/>
      <c r="AN46" s="67"/>
      <c r="AO46" s="67"/>
      <c r="AP46" s="67"/>
      <c r="AQ46" s="67"/>
      <c r="AR46" s="67"/>
      <c r="AS46" s="67"/>
      <c r="AT46" s="67"/>
      <c r="AU46" s="67"/>
      <c r="AV46" s="67"/>
      <c r="AW46" s="67"/>
      <c r="AX46" s="67"/>
      <c r="AY46" s="67"/>
      <c r="AZ46" s="67"/>
      <c r="BA46" s="67"/>
      <c r="BB46" s="67"/>
      <c r="BC46" s="67"/>
      <c r="BD46" s="67"/>
      <c r="BE46" s="67"/>
      <c r="BF46" s="67"/>
      <c r="BG46" s="67"/>
      <c r="BH46" s="67"/>
      <c r="BI46" s="68"/>
    </row>
    <row r="47" spans="2:61" ht="30" customHeight="1" thickBot="1" x14ac:dyDescent="0.3">
      <c r="B47" s="113" t="s">
        <v>112</v>
      </c>
      <c r="C47" s="114"/>
      <c r="D47" s="114"/>
      <c r="E47" s="114"/>
      <c r="F47" s="114"/>
      <c r="G47" s="114"/>
      <c r="H47" s="114"/>
      <c r="I47" s="114"/>
      <c r="J47" s="114"/>
      <c r="K47" s="114"/>
      <c r="L47" s="114"/>
      <c r="M47" s="114"/>
      <c r="N47" s="114"/>
      <c r="O47" s="114"/>
      <c r="P47" s="114"/>
      <c r="Q47" s="114"/>
      <c r="R47" s="114"/>
      <c r="S47" s="114"/>
      <c r="T47" s="114"/>
      <c r="U47" s="114"/>
      <c r="V47" s="114"/>
      <c r="W47" s="114"/>
      <c r="X47" s="114"/>
      <c r="Y47" s="114"/>
      <c r="Z47" s="114"/>
      <c r="AA47" s="114"/>
      <c r="AB47" s="114"/>
      <c r="AC47" s="114"/>
      <c r="AD47" s="114"/>
      <c r="AE47" s="114"/>
      <c r="AF47" s="114"/>
      <c r="AG47" s="114"/>
      <c r="AH47" s="114"/>
      <c r="AI47" s="114"/>
      <c r="AJ47" s="114"/>
      <c r="AK47" s="114"/>
      <c r="AL47" s="114"/>
      <c r="AM47" s="114"/>
      <c r="AN47" s="114"/>
      <c r="AO47" s="114"/>
      <c r="AP47" s="114"/>
      <c r="AQ47" s="114"/>
      <c r="AR47" s="114"/>
      <c r="AS47" s="114"/>
      <c r="AT47" s="114"/>
      <c r="AU47" s="114"/>
      <c r="AV47" s="114"/>
      <c r="AW47" s="114"/>
      <c r="AX47" s="114"/>
      <c r="AY47" s="114"/>
      <c r="AZ47" s="114"/>
      <c r="BA47" s="114"/>
      <c r="BB47" s="114"/>
      <c r="BC47" s="114"/>
      <c r="BD47" s="114"/>
      <c r="BE47" s="114"/>
      <c r="BF47" s="114"/>
      <c r="BG47" s="114"/>
      <c r="BH47" s="114"/>
      <c r="BI47" s="115"/>
    </row>
    <row r="48" spans="2:61" ht="20.100000000000001" customHeight="1" thickBot="1" x14ac:dyDescent="0.3">
      <c r="B48" s="116" t="s">
        <v>93</v>
      </c>
      <c r="C48" s="117"/>
      <c r="D48" s="117"/>
      <c r="E48" s="117"/>
      <c r="F48" s="117"/>
      <c r="G48" s="117"/>
      <c r="H48" s="117"/>
      <c r="I48" s="117"/>
      <c r="J48" s="117"/>
      <c r="K48" s="117"/>
      <c r="L48" s="117"/>
      <c r="M48" s="117"/>
      <c r="N48" s="117"/>
      <c r="O48" s="117"/>
      <c r="P48" s="117"/>
      <c r="Q48" s="117"/>
      <c r="R48" s="117"/>
      <c r="S48" s="117"/>
      <c r="T48" s="117"/>
      <c r="U48" s="117"/>
      <c r="V48" s="117"/>
      <c r="W48" s="117"/>
      <c r="X48" s="117"/>
      <c r="Y48" s="117"/>
      <c r="Z48" s="117"/>
      <c r="AA48" s="117"/>
      <c r="AB48" s="117"/>
      <c r="AC48" s="117"/>
      <c r="AD48" s="117"/>
      <c r="AE48" s="118"/>
      <c r="AF48" s="116" t="s">
        <v>77</v>
      </c>
      <c r="AG48" s="117"/>
      <c r="AH48" s="117"/>
      <c r="AI48" s="117"/>
      <c r="AJ48" s="117"/>
      <c r="AK48" s="117"/>
      <c r="AL48" s="117"/>
      <c r="AM48" s="117"/>
      <c r="AN48" s="117"/>
      <c r="AO48" s="117"/>
      <c r="AP48" s="117"/>
      <c r="AQ48" s="117"/>
      <c r="AR48" s="117"/>
      <c r="AS48" s="117"/>
      <c r="AT48" s="117"/>
      <c r="AU48" s="117"/>
      <c r="AV48" s="117"/>
      <c r="AW48" s="117"/>
      <c r="AX48" s="117"/>
      <c r="AY48" s="117"/>
      <c r="AZ48" s="117"/>
      <c r="BA48" s="117"/>
      <c r="BB48" s="117"/>
      <c r="BC48" s="117"/>
      <c r="BD48" s="117"/>
      <c r="BE48" s="117"/>
      <c r="BF48" s="117"/>
      <c r="BG48" s="117"/>
      <c r="BH48" s="117"/>
      <c r="BI48" s="118"/>
    </row>
    <row r="49" spans="2:61" ht="20.100000000000001" customHeight="1" x14ac:dyDescent="0.25">
      <c r="B49" s="130" t="str" cm="1">
        <f t="array" aca="1" ref="B49" ca="1">INDIRECT("'"&amp;$A$1&amp;"'!BG"&amp;A2)</f>
        <v>mas-10</v>
      </c>
      <c r="C49" s="131"/>
      <c r="D49" s="131"/>
      <c r="E49" s="131"/>
      <c r="F49" s="131"/>
      <c r="G49" s="131"/>
      <c r="H49" s="131"/>
      <c r="I49" s="131"/>
      <c r="J49" s="131"/>
      <c r="K49" s="131"/>
      <c r="L49" s="131"/>
      <c r="M49" s="131"/>
      <c r="N49" s="131"/>
      <c r="O49" s="131"/>
      <c r="P49" s="131"/>
      <c r="Q49" s="131"/>
      <c r="R49" s="131"/>
      <c r="S49" s="131"/>
      <c r="T49" s="131"/>
      <c r="U49" s="131"/>
      <c r="V49" s="131"/>
      <c r="W49" s="131"/>
      <c r="X49" s="131"/>
      <c r="Y49" s="131"/>
      <c r="Z49" s="131"/>
      <c r="AA49" s="131"/>
      <c r="AB49" s="131"/>
      <c r="AC49" s="131"/>
      <c r="AD49" s="131"/>
      <c r="AE49" s="132"/>
      <c r="AF49" s="126" t="str" cm="1">
        <f t="array" aca="1" ref="AF49" ca="1">INDIRECT("'"&amp;$A$1&amp;"'!BH"&amp;A2)</f>
        <v>loc 10</v>
      </c>
      <c r="AG49" s="127"/>
      <c r="AH49" s="127"/>
      <c r="AI49" s="127"/>
      <c r="AJ49" s="127"/>
      <c r="AK49" s="127"/>
      <c r="AL49" s="127"/>
      <c r="AM49" s="127"/>
      <c r="AN49" s="127"/>
      <c r="AO49" s="127"/>
      <c r="AP49" s="127"/>
      <c r="AQ49" s="127"/>
      <c r="AR49" s="127"/>
      <c r="AS49" s="127"/>
      <c r="AT49" s="127"/>
      <c r="AU49" s="127"/>
      <c r="AV49" s="127"/>
      <c r="AW49" s="127"/>
      <c r="AX49" s="127"/>
      <c r="AY49" s="127"/>
      <c r="AZ49" s="127"/>
      <c r="BA49" s="127"/>
      <c r="BB49" s="127"/>
      <c r="BC49" s="127"/>
      <c r="BD49" s="127"/>
      <c r="BE49" s="127"/>
      <c r="BF49" s="127"/>
      <c r="BG49" s="127"/>
      <c r="BH49" s="127"/>
      <c r="BI49" s="128"/>
    </row>
    <row r="50" spans="2:61" ht="20.100000000000001" customHeight="1" x14ac:dyDescent="0.25">
      <c r="B50" s="121" t="str" cm="1">
        <f t="array" aca="1" ref="B50" ca="1">INDIRECT("'"&amp;$A$1&amp;"'!BI"&amp;A2)</f>
        <v>mas-20</v>
      </c>
      <c r="C50" s="111"/>
      <c r="D50" s="111"/>
      <c r="E50" s="111"/>
      <c r="F50" s="111"/>
      <c r="G50" s="111"/>
      <c r="H50" s="111"/>
      <c r="I50" s="111"/>
      <c r="J50" s="111"/>
      <c r="K50" s="111"/>
      <c r="L50" s="111"/>
      <c r="M50" s="111"/>
      <c r="N50" s="111"/>
      <c r="O50" s="111"/>
      <c r="P50" s="111"/>
      <c r="Q50" s="111"/>
      <c r="R50" s="111"/>
      <c r="S50" s="111"/>
      <c r="T50" s="111"/>
      <c r="U50" s="111"/>
      <c r="V50" s="111"/>
      <c r="W50" s="111"/>
      <c r="X50" s="111"/>
      <c r="Y50" s="111"/>
      <c r="Z50" s="111"/>
      <c r="AA50" s="111"/>
      <c r="AB50" s="111"/>
      <c r="AC50" s="111"/>
      <c r="AD50" s="111"/>
      <c r="AE50" s="122"/>
      <c r="AF50" s="102" t="str" cm="1">
        <f t="array" aca="1" ref="AF50" ca="1">INDIRECT("'"&amp;$A$1&amp;"'!BJ"&amp;A2)</f>
        <v>loc 20</v>
      </c>
      <c r="AG50" s="111"/>
      <c r="AH50" s="111"/>
      <c r="AI50" s="111"/>
      <c r="AJ50" s="111"/>
      <c r="AK50" s="111"/>
      <c r="AL50" s="111"/>
      <c r="AM50" s="111"/>
      <c r="AN50" s="111"/>
      <c r="AO50" s="111"/>
      <c r="AP50" s="111"/>
      <c r="AQ50" s="111"/>
      <c r="AR50" s="111"/>
      <c r="AS50" s="111"/>
      <c r="AT50" s="111"/>
      <c r="AU50" s="111"/>
      <c r="AV50" s="111"/>
      <c r="AW50" s="111"/>
      <c r="AX50" s="111"/>
      <c r="AY50" s="111"/>
      <c r="AZ50" s="111"/>
      <c r="BA50" s="111"/>
      <c r="BB50" s="111"/>
      <c r="BC50" s="111"/>
      <c r="BD50" s="111"/>
      <c r="BE50" s="111"/>
      <c r="BF50" s="111"/>
      <c r="BG50" s="111"/>
      <c r="BH50" s="111"/>
      <c r="BI50" s="122"/>
    </row>
    <row r="51" spans="2:61" ht="20.100000000000001" customHeight="1" x14ac:dyDescent="0.25">
      <c r="B51" s="121" t="str" cm="1">
        <f t="array" aca="1" ref="B51" ca="1">INDIRECT("'"&amp;$A$1&amp;"'!BK"&amp;A2)</f>
        <v>mas 30</v>
      </c>
      <c r="C51" s="111"/>
      <c r="D51" s="111"/>
      <c r="E51" s="111"/>
      <c r="F51" s="111"/>
      <c r="G51" s="111"/>
      <c r="H51" s="111"/>
      <c r="I51" s="111"/>
      <c r="J51" s="111"/>
      <c r="K51" s="111"/>
      <c r="L51" s="111"/>
      <c r="M51" s="111"/>
      <c r="N51" s="111"/>
      <c r="O51" s="111"/>
      <c r="P51" s="111"/>
      <c r="Q51" s="111"/>
      <c r="R51" s="111"/>
      <c r="S51" s="111"/>
      <c r="T51" s="111"/>
      <c r="U51" s="111"/>
      <c r="V51" s="111"/>
      <c r="W51" s="111"/>
      <c r="X51" s="111"/>
      <c r="Y51" s="111"/>
      <c r="Z51" s="111"/>
      <c r="AA51" s="111"/>
      <c r="AB51" s="111"/>
      <c r="AC51" s="111"/>
      <c r="AD51" s="111"/>
      <c r="AE51" s="122"/>
      <c r="AF51" s="102" t="str" cm="1">
        <f t="array" aca="1" ref="AF51" ca="1">INDIRECT("'"&amp;$A$1&amp;"'!BL"&amp;A2)</f>
        <v>loc 30</v>
      </c>
      <c r="AG51" s="111"/>
      <c r="AH51" s="111"/>
      <c r="AI51" s="111"/>
      <c r="AJ51" s="111"/>
      <c r="AK51" s="111"/>
      <c r="AL51" s="111"/>
      <c r="AM51" s="111"/>
      <c r="AN51" s="111"/>
      <c r="AO51" s="111"/>
      <c r="AP51" s="111"/>
      <c r="AQ51" s="111"/>
      <c r="AR51" s="111"/>
      <c r="AS51" s="111"/>
      <c r="AT51" s="111"/>
      <c r="AU51" s="111"/>
      <c r="AV51" s="111"/>
      <c r="AW51" s="111"/>
      <c r="AX51" s="111"/>
      <c r="AY51" s="111"/>
      <c r="AZ51" s="111"/>
      <c r="BA51" s="111"/>
      <c r="BB51" s="111"/>
      <c r="BC51" s="111"/>
      <c r="BD51" s="111"/>
      <c r="BE51" s="111"/>
      <c r="BF51" s="111"/>
      <c r="BG51" s="111"/>
      <c r="BH51" s="111"/>
      <c r="BI51" s="122"/>
    </row>
    <row r="52" spans="2:61" ht="20.100000000000001" customHeight="1" x14ac:dyDescent="0.25">
      <c r="B52" s="121" t="str" cm="1">
        <f t="array" aca="1" ref="B52" ca="1">INDIRECT("'"&amp;$A$1&amp;"'!BM"&amp;A2)</f>
        <v>mas 40</v>
      </c>
      <c r="C52" s="111"/>
      <c r="D52" s="111"/>
      <c r="E52" s="111"/>
      <c r="F52" s="111"/>
      <c r="G52" s="111"/>
      <c r="H52" s="111"/>
      <c r="I52" s="111"/>
      <c r="J52" s="111"/>
      <c r="K52" s="111"/>
      <c r="L52" s="111"/>
      <c r="M52" s="111"/>
      <c r="N52" s="111"/>
      <c r="O52" s="111"/>
      <c r="P52" s="111"/>
      <c r="Q52" s="111"/>
      <c r="R52" s="111"/>
      <c r="S52" s="111"/>
      <c r="T52" s="111"/>
      <c r="U52" s="111"/>
      <c r="V52" s="111"/>
      <c r="W52" s="111"/>
      <c r="X52" s="111"/>
      <c r="Y52" s="111"/>
      <c r="Z52" s="111"/>
      <c r="AA52" s="111"/>
      <c r="AB52" s="111"/>
      <c r="AC52" s="111"/>
      <c r="AD52" s="111"/>
      <c r="AE52" s="122"/>
      <c r="AF52" s="102" t="str" cm="1">
        <f t="array" aca="1" ref="AF52" ca="1">INDIRECT("'"&amp;$A$1&amp;"'!BN"&amp;A2)</f>
        <v>loc 40</v>
      </c>
      <c r="AG52" s="111"/>
      <c r="AH52" s="111"/>
      <c r="AI52" s="111"/>
      <c r="AJ52" s="111"/>
      <c r="AK52" s="111"/>
      <c r="AL52" s="111"/>
      <c r="AM52" s="111"/>
      <c r="AN52" s="111"/>
      <c r="AO52" s="111"/>
      <c r="AP52" s="111"/>
      <c r="AQ52" s="111"/>
      <c r="AR52" s="111"/>
      <c r="AS52" s="111"/>
      <c r="AT52" s="111"/>
      <c r="AU52" s="111"/>
      <c r="AV52" s="111"/>
      <c r="AW52" s="111"/>
      <c r="AX52" s="111"/>
      <c r="AY52" s="111"/>
      <c r="AZ52" s="111"/>
      <c r="BA52" s="111"/>
      <c r="BB52" s="111"/>
      <c r="BC52" s="111"/>
      <c r="BD52" s="111"/>
      <c r="BE52" s="111"/>
      <c r="BF52" s="111"/>
      <c r="BG52" s="111"/>
      <c r="BH52" s="111"/>
      <c r="BI52" s="122"/>
    </row>
    <row r="53" spans="2:61" ht="20.100000000000001" customHeight="1" x14ac:dyDescent="0.25">
      <c r="B53" s="121" t="str" cm="1">
        <f t="array" aca="1" ref="B53" ca="1">INDIRECT("'"&amp;$A$1&amp;"'!BO"&amp;A2)</f>
        <v>mas 50</v>
      </c>
      <c r="C53" s="111"/>
      <c r="D53" s="111"/>
      <c r="E53" s="111"/>
      <c r="F53" s="111"/>
      <c r="G53" s="111"/>
      <c r="H53" s="111"/>
      <c r="I53" s="111"/>
      <c r="J53" s="111"/>
      <c r="K53" s="111"/>
      <c r="L53" s="111"/>
      <c r="M53" s="111"/>
      <c r="N53" s="111"/>
      <c r="O53" s="111"/>
      <c r="P53" s="111"/>
      <c r="Q53" s="111"/>
      <c r="R53" s="111"/>
      <c r="S53" s="111"/>
      <c r="T53" s="111"/>
      <c r="U53" s="111"/>
      <c r="V53" s="111"/>
      <c r="W53" s="111"/>
      <c r="X53" s="111"/>
      <c r="Y53" s="111"/>
      <c r="Z53" s="111"/>
      <c r="AA53" s="111"/>
      <c r="AB53" s="111"/>
      <c r="AC53" s="111"/>
      <c r="AD53" s="111"/>
      <c r="AE53" s="122"/>
      <c r="AF53" s="102" t="str" cm="1">
        <f t="array" aca="1" ref="AF53" ca="1">INDIRECT("'"&amp;$A$1&amp;"'!BP"&amp;A2)</f>
        <v>loc 50</v>
      </c>
      <c r="AG53" s="111"/>
      <c r="AH53" s="111"/>
      <c r="AI53" s="111"/>
      <c r="AJ53" s="111"/>
      <c r="AK53" s="111"/>
      <c r="AL53" s="111"/>
      <c r="AM53" s="111"/>
      <c r="AN53" s="111"/>
      <c r="AO53" s="111"/>
      <c r="AP53" s="111"/>
      <c r="AQ53" s="111"/>
      <c r="AR53" s="111"/>
      <c r="AS53" s="111"/>
      <c r="AT53" s="111"/>
      <c r="AU53" s="111"/>
      <c r="AV53" s="111"/>
      <c r="AW53" s="111"/>
      <c r="AX53" s="111"/>
      <c r="AY53" s="111"/>
      <c r="AZ53" s="111"/>
      <c r="BA53" s="111"/>
      <c r="BB53" s="111"/>
      <c r="BC53" s="111"/>
      <c r="BD53" s="111"/>
      <c r="BE53" s="111"/>
      <c r="BF53" s="111"/>
      <c r="BG53" s="111"/>
      <c r="BH53" s="111"/>
      <c r="BI53" s="122"/>
    </row>
    <row r="54" spans="2:61" ht="20.100000000000001" customHeight="1" thickBot="1" x14ac:dyDescent="0.3">
      <c r="B54" s="123" t="str" cm="1">
        <f t="array" aca="1" ref="B54" ca="1">INDIRECT("'"&amp;$A$1&amp;"'!BQ"&amp;A2)</f>
        <v>mas 60</v>
      </c>
      <c r="C54" s="124"/>
      <c r="D54" s="124"/>
      <c r="E54" s="124"/>
      <c r="F54" s="124"/>
      <c r="G54" s="124"/>
      <c r="H54" s="124"/>
      <c r="I54" s="124"/>
      <c r="J54" s="124"/>
      <c r="K54" s="124"/>
      <c r="L54" s="124"/>
      <c r="M54" s="124"/>
      <c r="N54" s="124"/>
      <c r="O54" s="124"/>
      <c r="P54" s="124"/>
      <c r="Q54" s="124"/>
      <c r="R54" s="124"/>
      <c r="S54" s="124"/>
      <c r="T54" s="124"/>
      <c r="U54" s="124"/>
      <c r="V54" s="124"/>
      <c r="W54" s="124"/>
      <c r="X54" s="124"/>
      <c r="Y54" s="124"/>
      <c r="Z54" s="124"/>
      <c r="AA54" s="124"/>
      <c r="AB54" s="124"/>
      <c r="AC54" s="124"/>
      <c r="AD54" s="124"/>
      <c r="AE54" s="125"/>
      <c r="AF54" s="129" t="str" cm="1">
        <f t="array" aca="1" ref="AF54" ca="1">INDIRECT("'"&amp;$A$1&amp;"'!BR"&amp;A2)</f>
        <v>loc 60</v>
      </c>
      <c r="AG54" s="124"/>
      <c r="AH54" s="124"/>
      <c r="AI54" s="124"/>
      <c r="AJ54" s="124"/>
      <c r="AK54" s="124"/>
      <c r="AL54" s="124"/>
      <c r="AM54" s="124"/>
      <c r="AN54" s="124"/>
      <c r="AO54" s="124"/>
      <c r="AP54" s="124"/>
      <c r="AQ54" s="124"/>
      <c r="AR54" s="124"/>
      <c r="AS54" s="124"/>
      <c r="AT54" s="124"/>
      <c r="AU54" s="124"/>
      <c r="AV54" s="124"/>
      <c r="AW54" s="124"/>
      <c r="AX54" s="124"/>
      <c r="AY54" s="124"/>
      <c r="AZ54" s="124"/>
      <c r="BA54" s="124"/>
      <c r="BB54" s="124"/>
      <c r="BC54" s="124"/>
      <c r="BD54" s="124"/>
      <c r="BE54" s="124"/>
      <c r="BF54" s="124"/>
      <c r="BG54" s="124"/>
      <c r="BH54" s="124"/>
      <c r="BI54" s="125"/>
    </row>
    <row r="55" spans="2:61" ht="20.100000000000001" customHeight="1" thickBot="1" x14ac:dyDescent="0.3">
      <c r="B55" s="61"/>
      <c r="C55" s="62"/>
      <c r="D55" s="62"/>
      <c r="E55" s="62"/>
      <c r="F55" s="62"/>
      <c r="G55" s="62"/>
      <c r="H55" s="62"/>
      <c r="I55" s="62"/>
      <c r="J55" s="62"/>
      <c r="K55" s="62"/>
      <c r="L55" s="62"/>
      <c r="M55" s="62"/>
      <c r="N55" s="62"/>
      <c r="O55" s="62"/>
      <c r="P55" s="62"/>
      <c r="Q55" s="62"/>
      <c r="R55" s="62"/>
      <c r="S55" s="62"/>
      <c r="T55" s="62"/>
      <c r="U55" s="62"/>
      <c r="V55" s="62"/>
      <c r="W55" s="62"/>
      <c r="X55" s="62"/>
      <c r="Y55" s="62"/>
      <c r="Z55" s="62"/>
      <c r="AA55" s="62"/>
      <c r="AB55" s="62"/>
      <c r="AC55" s="62"/>
      <c r="AD55" s="62"/>
      <c r="AE55" s="62"/>
      <c r="AF55" s="62"/>
      <c r="AG55" s="62"/>
      <c r="AH55" s="62"/>
      <c r="AI55" s="62"/>
      <c r="AJ55" s="62"/>
      <c r="AK55" s="62"/>
      <c r="AL55" s="62"/>
      <c r="AM55" s="62"/>
      <c r="AN55" s="62"/>
      <c r="AO55" s="62"/>
      <c r="AP55" s="62"/>
      <c r="AQ55" s="62"/>
      <c r="AR55" s="62"/>
      <c r="AS55" s="62"/>
      <c r="AT55" s="62"/>
      <c r="AU55" s="62"/>
      <c r="AV55" s="62"/>
      <c r="AW55" s="62"/>
      <c r="AX55" s="62"/>
      <c r="AY55" s="62"/>
      <c r="AZ55" s="62"/>
      <c r="BA55" s="62"/>
      <c r="BB55" s="62"/>
      <c r="BC55" s="62"/>
      <c r="BD55" s="62"/>
      <c r="BE55" s="62"/>
      <c r="BF55" s="62"/>
      <c r="BG55" s="62"/>
      <c r="BH55" s="62"/>
      <c r="BI55" s="63"/>
    </row>
    <row r="56" spans="2:61" ht="30" customHeight="1" thickBot="1" x14ac:dyDescent="0.3">
      <c r="B56" s="116" t="s">
        <v>113</v>
      </c>
      <c r="C56" s="117"/>
      <c r="D56" s="117"/>
      <c r="E56" s="117"/>
      <c r="F56" s="117"/>
      <c r="G56" s="117"/>
      <c r="H56" s="117"/>
      <c r="I56" s="117"/>
      <c r="J56" s="117"/>
      <c r="K56" s="117"/>
      <c r="L56" s="117"/>
      <c r="M56" s="117"/>
      <c r="N56" s="117"/>
      <c r="O56" s="117"/>
      <c r="P56" s="117"/>
      <c r="Q56" s="117"/>
      <c r="R56" s="117"/>
      <c r="S56" s="117"/>
      <c r="T56" s="117"/>
      <c r="U56" s="117"/>
      <c r="V56" s="117"/>
      <c r="W56" s="117"/>
      <c r="X56" s="117"/>
      <c r="Y56" s="117"/>
      <c r="Z56" s="117"/>
      <c r="AA56" s="117"/>
      <c r="AB56" s="117"/>
      <c r="AC56" s="117"/>
      <c r="AD56" s="117"/>
      <c r="AE56" s="117"/>
      <c r="AF56" s="117"/>
      <c r="AG56" s="117"/>
      <c r="AH56" s="117"/>
      <c r="AI56" s="117"/>
      <c r="AJ56" s="117"/>
      <c r="AK56" s="117"/>
      <c r="AL56" s="117"/>
      <c r="AM56" s="117"/>
      <c r="AN56" s="117"/>
      <c r="AO56" s="117"/>
      <c r="AP56" s="117"/>
      <c r="AQ56" s="117"/>
      <c r="AR56" s="117"/>
      <c r="AS56" s="117"/>
      <c r="AT56" s="117"/>
      <c r="AU56" s="117"/>
      <c r="AV56" s="117"/>
      <c r="AW56" s="117"/>
      <c r="AX56" s="117"/>
      <c r="AY56" s="117"/>
      <c r="AZ56" s="117"/>
      <c r="BA56" s="117"/>
      <c r="BB56" s="117"/>
      <c r="BC56" s="117"/>
      <c r="BD56" s="117"/>
      <c r="BE56" s="117"/>
      <c r="BF56" s="117"/>
      <c r="BG56" s="117"/>
      <c r="BH56" s="117"/>
      <c r="BI56" s="118"/>
    </row>
    <row r="57" spans="2:61" ht="20.100000000000001" customHeight="1" x14ac:dyDescent="0.25">
      <c r="B57" s="61"/>
      <c r="C57" s="62"/>
      <c r="D57" s="62"/>
      <c r="E57" s="62"/>
      <c r="F57" s="62"/>
      <c r="G57" s="62"/>
      <c r="H57" s="62"/>
      <c r="I57" s="62"/>
      <c r="J57" s="62"/>
      <c r="K57" s="62"/>
      <c r="L57" s="62"/>
      <c r="M57" s="62"/>
      <c r="N57" s="62"/>
      <c r="O57" s="62"/>
      <c r="P57" s="62"/>
      <c r="Q57" s="62"/>
      <c r="R57" s="62"/>
      <c r="S57" s="62"/>
      <c r="T57" s="62"/>
      <c r="U57" s="62"/>
      <c r="V57" s="62"/>
      <c r="W57" s="62"/>
      <c r="X57" s="62"/>
      <c r="Y57" s="62"/>
      <c r="Z57" s="62"/>
      <c r="AA57" s="62"/>
      <c r="AB57" s="62"/>
      <c r="AC57" s="62"/>
      <c r="AD57" s="62"/>
      <c r="AE57" s="62"/>
      <c r="AF57" s="62"/>
      <c r="AG57" s="62"/>
      <c r="AH57" s="62"/>
      <c r="AI57" s="62"/>
      <c r="AJ57" s="62"/>
      <c r="AK57" s="62"/>
      <c r="AL57" s="62"/>
      <c r="AM57" s="62"/>
      <c r="AN57" s="62"/>
      <c r="AO57" s="62"/>
      <c r="AP57" s="62"/>
      <c r="AQ57" s="62"/>
      <c r="AR57" s="62"/>
      <c r="AS57" s="62"/>
      <c r="AT57" s="62"/>
      <c r="AU57" s="62"/>
      <c r="AV57" s="62"/>
      <c r="AW57" s="62"/>
      <c r="AX57" s="62"/>
      <c r="AY57" s="62"/>
      <c r="AZ57" s="62"/>
      <c r="BA57" s="62"/>
      <c r="BB57" s="62"/>
      <c r="BC57" s="62"/>
      <c r="BD57" s="62"/>
      <c r="BE57" s="62"/>
      <c r="BF57" s="62"/>
      <c r="BG57" s="62"/>
      <c r="BH57" s="62"/>
      <c r="BI57" s="63"/>
    </row>
    <row r="58" spans="2:61" ht="20.100000000000001" customHeight="1" x14ac:dyDescent="0.25">
      <c r="B58" s="119" t="s">
        <v>114</v>
      </c>
      <c r="C58" s="120"/>
      <c r="D58" s="120"/>
      <c r="E58" s="120"/>
      <c r="F58" s="120"/>
      <c r="G58" s="120"/>
      <c r="H58" s="120"/>
      <c r="I58" s="120"/>
      <c r="J58" s="120"/>
      <c r="K58" s="120"/>
      <c r="L58" s="120"/>
      <c r="M58" s="120"/>
      <c r="N58" s="120"/>
      <c r="O58" s="62"/>
      <c r="P58" s="111" t="s">
        <v>115</v>
      </c>
      <c r="Q58" s="111"/>
      <c r="R58" s="111"/>
      <c r="S58" s="111"/>
      <c r="T58" s="62"/>
      <c r="U58" s="111" t="s">
        <v>116</v>
      </c>
      <c r="V58" s="111"/>
      <c r="W58" s="111"/>
      <c r="X58" s="111"/>
      <c r="Y58" s="111"/>
      <c r="Z58" s="111"/>
      <c r="AA58" s="111"/>
      <c r="AB58" s="111"/>
      <c r="AC58" s="111"/>
      <c r="AD58" s="111"/>
      <c r="AE58" s="111"/>
      <c r="AF58" s="111"/>
      <c r="AG58" s="111"/>
      <c r="AH58" s="111"/>
      <c r="AI58" s="111"/>
      <c r="AJ58" s="111"/>
      <c r="AK58" s="111"/>
      <c r="AL58" s="62"/>
      <c r="AM58" s="111" t="s">
        <v>117</v>
      </c>
      <c r="AN58" s="111"/>
      <c r="AO58" s="111"/>
      <c r="AP58" s="111"/>
      <c r="AQ58" s="62"/>
      <c r="AR58" s="111" t="s">
        <v>118</v>
      </c>
      <c r="AS58" s="111"/>
      <c r="AT58" s="111"/>
      <c r="AU58" s="111"/>
      <c r="AV58" s="111"/>
      <c r="AW58" s="111"/>
      <c r="AX58" s="111"/>
      <c r="AY58" s="111"/>
      <c r="AZ58" s="111"/>
      <c r="BA58" s="111"/>
      <c r="BB58" s="111"/>
      <c r="BC58" s="111"/>
      <c r="BD58" s="111"/>
      <c r="BE58" s="111"/>
      <c r="BF58" s="111"/>
      <c r="BG58" s="111"/>
      <c r="BH58" s="111"/>
      <c r="BI58" s="122"/>
    </row>
    <row r="59" spans="2:61" ht="20.100000000000001" customHeight="1" x14ac:dyDescent="0.25">
      <c r="B59" s="61"/>
      <c r="C59" s="62"/>
      <c r="D59" s="62"/>
      <c r="E59" s="62"/>
      <c r="F59" s="62"/>
      <c r="G59" s="62"/>
      <c r="H59" s="62"/>
      <c r="I59" s="62"/>
      <c r="J59" s="62"/>
      <c r="K59" s="62"/>
      <c r="L59" s="62"/>
      <c r="M59" s="62"/>
      <c r="N59" s="62"/>
      <c r="O59" s="62"/>
      <c r="P59" s="62"/>
      <c r="Q59" s="62"/>
      <c r="R59" s="62"/>
      <c r="S59" s="62"/>
      <c r="T59" s="62"/>
      <c r="U59" s="62"/>
      <c r="V59" s="62"/>
      <c r="W59" s="62"/>
      <c r="X59" s="62"/>
      <c r="Y59" s="62"/>
      <c r="Z59" s="62"/>
      <c r="AA59" s="62"/>
      <c r="AB59" s="62"/>
      <c r="AC59" s="62"/>
      <c r="AD59" s="62"/>
      <c r="AE59" s="62"/>
      <c r="AF59" s="62"/>
      <c r="AG59" s="62"/>
      <c r="AH59" s="62"/>
      <c r="AI59" s="62"/>
      <c r="AJ59" s="62"/>
      <c r="AK59" s="62"/>
      <c r="AL59" s="62"/>
      <c r="AM59" s="62"/>
      <c r="AN59" s="62"/>
      <c r="AO59" s="62"/>
      <c r="AP59" s="62"/>
      <c r="AQ59" s="62"/>
      <c r="AR59" s="62"/>
      <c r="AS59" s="62"/>
      <c r="AT59" s="62"/>
      <c r="AU59" s="62"/>
      <c r="AV59" s="62"/>
      <c r="AW59" s="62"/>
      <c r="AX59" s="62"/>
      <c r="AY59" s="62"/>
      <c r="AZ59" s="62"/>
      <c r="BA59" s="62"/>
      <c r="BB59" s="62"/>
      <c r="BC59" s="62"/>
      <c r="BD59" s="62"/>
      <c r="BE59" s="62"/>
      <c r="BF59" s="62"/>
      <c r="BG59" s="62"/>
      <c r="BH59" s="62"/>
      <c r="BI59" s="63"/>
    </row>
    <row r="60" spans="2:61" ht="20.100000000000001" customHeight="1" x14ac:dyDescent="0.25">
      <c r="B60" s="119" cm="1">
        <f t="array" aca="1" ref="B60" ca="1">INDIRECT("'"&amp;$A$1&amp;"'!BS"&amp;A2)</f>
        <v>11</v>
      </c>
      <c r="C60" s="120"/>
      <c r="D60" s="120"/>
      <c r="E60" s="120"/>
      <c r="F60" s="120"/>
      <c r="G60" s="120"/>
      <c r="H60" s="120"/>
      <c r="I60" s="120"/>
      <c r="J60" s="120"/>
      <c r="K60" s="120"/>
      <c r="L60" s="120"/>
      <c r="M60" s="120"/>
      <c r="N60" s="120"/>
      <c r="O60" s="62"/>
      <c r="P60" s="103" t="e">
        <f>#REF!</f>
        <v>#REF!</v>
      </c>
      <c r="Q60" s="101"/>
      <c r="R60" s="101"/>
      <c r="S60" s="102"/>
      <c r="T60" s="62"/>
      <c r="U60" s="111" cm="1">
        <f t="array" aca="1" ref="U60" ca="1">INDIRECT("'"&amp;$A$1&amp;"'!BT"&amp;A2)</f>
        <v>12</v>
      </c>
      <c r="V60" s="111"/>
      <c r="W60" s="111"/>
      <c r="X60" s="111"/>
      <c r="Y60" s="111"/>
      <c r="Z60" s="111"/>
      <c r="AA60" s="111"/>
      <c r="AB60" s="111"/>
      <c r="AC60" s="111"/>
      <c r="AD60" s="111"/>
      <c r="AE60" s="111"/>
      <c r="AF60" s="111"/>
      <c r="AG60" s="111"/>
      <c r="AH60" s="111"/>
      <c r="AI60" s="111"/>
      <c r="AJ60" s="111"/>
      <c r="AK60" s="111"/>
      <c r="AL60" s="62"/>
      <c r="AM60" s="111" cm="1">
        <f t="array" aca="1" ref="AM60" ca="1">INDIRECT("'"&amp;$A$1&amp;"'!BU"&amp;A2)</f>
        <v>13</v>
      </c>
      <c r="AN60" s="111"/>
      <c r="AO60" s="111"/>
      <c r="AP60" s="111"/>
      <c r="AQ60" s="62"/>
      <c r="AR60" s="111" cm="1">
        <f t="array" aca="1" ref="AR60" ca="1">INDIRECT("'"&amp;$A$1&amp;"'!BV"&amp;A2)</f>
        <v>14</v>
      </c>
      <c r="AS60" s="111"/>
      <c r="AT60" s="111"/>
      <c r="AU60" s="111"/>
      <c r="AV60" s="111"/>
      <c r="AW60" s="111"/>
      <c r="AX60" s="111"/>
      <c r="AY60" s="111"/>
      <c r="AZ60" s="111"/>
      <c r="BA60" s="111"/>
      <c r="BB60" s="111"/>
      <c r="BC60" s="111"/>
      <c r="BD60" s="111"/>
      <c r="BE60" s="111"/>
      <c r="BF60" s="111"/>
      <c r="BG60" s="111"/>
      <c r="BH60" s="111"/>
      <c r="BI60" s="122"/>
    </row>
    <row r="61" spans="2:61" ht="20.100000000000001" customHeight="1" x14ac:dyDescent="0.25">
      <c r="B61" s="119" cm="1">
        <f t="array" aca="1" ref="B61" ca="1">INDIRECT("'"&amp;$A$1&amp;"'!BW"&amp;A2)</f>
        <v>21</v>
      </c>
      <c r="C61" s="120"/>
      <c r="D61" s="120"/>
      <c r="E61" s="120"/>
      <c r="F61" s="120"/>
      <c r="G61" s="120"/>
      <c r="H61" s="120"/>
      <c r="I61" s="120"/>
      <c r="J61" s="120"/>
      <c r="K61" s="120"/>
      <c r="L61" s="120"/>
      <c r="M61" s="120"/>
      <c r="N61" s="120"/>
      <c r="O61" s="62"/>
      <c r="P61" s="103" t="e">
        <f>#REF!</f>
        <v>#REF!</v>
      </c>
      <c r="Q61" s="101"/>
      <c r="R61" s="101"/>
      <c r="S61" s="102"/>
      <c r="T61" s="62"/>
      <c r="U61" s="111" cm="1">
        <f t="array" aca="1" ref="U61" ca="1">INDIRECT("'"&amp;$A$1&amp;"'!BX"&amp;A2)</f>
        <v>22</v>
      </c>
      <c r="V61" s="111"/>
      <c r="W61" s="111"/>
      <c r="X61" s="111"/>
      <c r="Y61" s="111"/>
      <c r="Z61" s="111"/>
      <c r="AA61" s="111"/>
      <c r="AB61" s="111"/>
      <c r="AC61" s="111"/>
      <c r="AD61" s="111"/>
      <c r="AE61" s="111"/>
      <c r="AF61" s="111"/>
      <c r="AG61" s="111"/>
      <c r="AH61" s="111"/>
      <c r="AI61" s="111"/>
      <c r="AJ61" s="111"/>
      <c r="AK61" s="111"/>
      <c r="AL61" s="62"/>
      <c r="AM61" s="111" cm="1">
        <f t="array" aca="1" ref="AM61" ca="1">INDIRECT("'"&amp;$A$1&amp;"'!BY"&amp;A2)</f>
        <v>23</v>
      </c>
      <c r="AN61" s="111"/>
      <c r="AO61" s="111"/>
      <c r="AP61" s="111"/>
      <c r="AQ61" s="62"/>
      <c r="AR61" s="111" cm="1">
        <f t="array" aca="1" ref="AR61" ca="1">INDIRECT("'"&amp;$A$1&amp;"'!BZ"&amp;A2)</f>
        <v>24</v>
      </c>
      <c r="AS61" s="111"/>
      <c r="AT61" s="111"/>
      <c r="AU61" s="111"/>
      <c r="AV61" s="111"/>
      <c r="AW61" s="111"/>
      <c r="AX61" s="111"/>
      <c r="AY61" s="111"/>
      <c r="AZ61" s="111"/>
      <c r="BA61" s="111"/>
      <c r="BB61" s="111"/>
      <c r="BC61" s="111"/>
      <c r="BD61" s="111"/>
      <c r="BE61" s="111"/>
      <c r="BF61" s="111"/>
      <c r="BG61" s="111"/>
      <c r="BH61" s="111"/>
      <c r="BI61" s="122"/>
    </row>
    <row r="62" spans="2:61" ht="20.100000000000001" customHeight="1" x14ac:dyDescent="0.25">
      <c r="B62" s="119" cm="1">
        <f t="array" aca="1" ref="B62" ca="1">INDIRECT("'"&amp;$A$1&amp;"'!CA"&amp;A2)</f>
        <v>31</v>
      </c>
      <c r="C62" s="120"/>
      <c r="D62" s="120"/>
      <c r="E62" s="120"/>
      <c r="F62" s="120"/>
      <c r="G62" s="120"/>
      <c r="H62" s="120"/>
      <c r="I62" s="120"/>
      <c r="J62" s="120"/>
      <c r="K62" s="120"/>
      <c r="L62" s="120"/>
      <c r="M62" s="120"/>
      <c r="N62" s="120"/>
      <c r="O62" s="62"/>
      <c r="P62" s="103" t="e">
        <f>#REF!</f>
        <v>#REF!</v>
      </c>
      <c r="Q62" s="101"/>
      <c r="R62" s="101"/>
      <c r="S62" s="102"/>
      <c r="T62" s="62"/>
      <c r="U62" s="111" cm="1">
        <f t="array" aca="1" ref="U62" ca="1">INDIRECT("'"&amp;$A$1&amp;"'!CB"&amp;A2)</f>
        <v>32</v>
      </c>
      <c r="V62" s="111"/>
      <c r="W62" s="111"/>
      <c r="X62" s="111"/>
      <c r="Y62" s="111"/>
      <c r="Z62" s="111"/>
      <c r="AA62" s="111"/>
      <c r="AB62" s="111"/>
      <c r="AC62" s="111"/>
      <c r="AD62" s="111"/>
      <c r="AE62" s="111"/>
      <c r="AF62" s="111"/>
      <c r="AG62" s="111"/>
      <c r="AH62" s="111"/>
      <c r="AI62" s="111"/>
      <c r="AJ62" s="111"/>
      <c r="AK62" s="111"/>
      <c r="AL62" s="62"/>
      <c r="AM62" s="111" cm="1">
        <f t="array" aca="1" ref="AM62" ca="1">INDIRECT("'"&amp;$A$1&amp;"'!CC"&amp;A2)</f>
        <v>33</v>
      </c>
      <c r="AN62" s="111"/>
      <c r="AO62" s="111"/>
      <c r="AP62" s="111"/>
      <c r="AQ62" s="62"/>
      <c r="AR62" s="111" cm="1">
        <f t="array" aca="1" ref="AR62" ca="1">INDIRECT("'"&amp;$A$1&amp;"'!CD"&amp;A2)</f>
        <v>34</v>
      </c>
      <c r="AS62" s="111"/>
      <c r="AT62" s="111"/>
      <c r="AU62" s="111"/>
      <c r="AV62" s="111"/>
      <c r="AW62" s="111"/>
      <c r="AX62" s="111"/>
      <c r="AY62" s="111"/>
      <c r="AZ62" s="111"/>
      <c r="BA62" s="111"/>
      <c r="BB62" s="111"/>
      <c r="BC62" s="111"/>
      <c r="BD62" s="111"/>
      <c r="BE62" s="111"/>
      <c r="BF62" s="111"/>
      <c r="BG62" s="111"/>
      <c r="BH62" s="111"/>
      <c r="BI62" s="122"/>
    </row>
    <row r="63" spans="2:61" ht="20.100000000000001" customHeight="1" x14ac:dyDescent="0.25">
      <c r="B63" s="119" cm="1">
        <f t="array" aca="1" ref="B63" ca="1">INDIRECT("'"&amp;$A$1&amp;"'!CE"&amp;A2)</f>
        <v>41</v>
      </c>
      <c r="C63" s="120"/>
      <c r="D63" s="120"/>
      <c r="E63" s="120"/>
      <c r="F63" s="120"/>
      <c r="G63" s="120"/>
      <c r="H63" s="120"/>
      <c r="I63" s="120"/>
      <c r="J63" s="120"/>
      <c r="K63" s="120"/>
      <c r="L63" s="120"/>
      <c r="M63" s="120"/>
      <c r="N63" s="120"/>
      <c r="O63" s="62"/>
      <c r="P63" s="103" t="e">
        <f>#REF!</f>
        <v>#REF!</v>
      </c>
      <c r="Q63" s="101"/>
      <c r="R63" s="101"/>
      <c r="S63" s="102"/>
      <c r="T63" s="62"/>
      <c r="U63" s="111" cm="1">
        <f t="array" aca="1" ref="U63" ca="1">INDIRECT("'"&amp;$A$1&amp;"'!CF"&amp;A2)</f>
        <v>42</v>
      </c>
      <c r="V63" s="111"/>
      <c r="W63" s="111"/>
      <c r="X63" s="111"/>
      <c r="Y63" s="111"/>
      <c r="Z63" s="111"/>
      <c r="AA63" s="111"/>
      <c r="AB63" s="111"/>
      <c r="AC63" s="111"/>
      <c r="AD63" s="111"/>
      <c r="AE63" s="111"/>
      <c r="AF63" s="111"/>
      <c r="AG63" s="111"/>
      <c r="AH63" s="111"/>
      <c r="AI63" s="111"/>
      <c r="AJ63" s="111"/>
      <c r="AK63" s="111"/>
      <c r="AL63" s="62"/>
      <c r="AM63" s="111" cm="1">
        <f t="array" aca="1" ref="AM63" ca="1">INDIRECT("'"&amp;$A$1&amp;"'!CG"&amp;A2)</f>
        <v>43</v>
      </c>
      <c r="AN63" s="111"/>
      <c r="AO63" s="111"/>
      <c r="AP63" s="111"/>
      <c r="AQ63" s="62"/>
      <c r="AR63" s="111" cm="1">
        <f t="array" aca="1" ref="AR63" ca="1">INDIRECT("'"&amp;$A$1&amp;"'!CH"&amp;A2)</f>
        <v>44</v>
      </c>
      <c r="AS63" s="111"/>
      <c r="AT63" s="111"/>
      <c r="AU63" s="111"/>
      <c r="AV63" s="111"/>
      <c r="AW63" s="111"/>
      <c r="AX63" s="111"/>
      <c r="AY63" s="111"/>
      <c r="AZ63" s="111"/>
      <c r="BA63" s="111"/>
      <c r="BB63" s="111"/>
      <c r="BC63" s="111"/>
      <c r="BD63" s="111"/>
      <c r="BE63" s="111"/>
      <c r="BF63" s="111"/>
      <c r="BG63" s="111"/>
      <c r="BH63" s="111"/>
      <c r="BI63" s="122"/>
    </row>
    <row r="64" spans="2:61" ht="20.100000000000001" customHeight="1" x14ac:dyDescent="0.25">
      <c r="B64" s="119" cm="1">
        <f t="array" aca="1" ref="B64" ca="1">INDIRECT("'"&amp;$A$1&amp;"'!CI"&amp;A2)</f>
        <v>51</v>
      </c>
      <c r="C64" s="120"/>
      <c r="D64" s="120"/>
      <c r="E64" s="120"/>
      <c r="F64" s="120"/>
      <c r="G64" s="120"/>
      <c r="H64" s="120"/>
      <c r="I64" s="120"/>
      <c r="J64" s="120"/>
      <c r="K64" s="120"/>
      <c r="L64" s="120"/>
      <c r="M64" s="120"/>
      <c r="N64" s="120"/>
      <c r="O64" s="62"/>
      <c r="P64" s="103" t="e">
        <f>#REF!</f>
        <v>#REF!</v>
      </c>
      <c r="Q64" s="101"/>
      <c r="R64" s="101"/>
      <c r="S64" s="102"/>
      <c r="T64" s="62"/>
      <c r="U64" s="111" cm="1">
        <f t="array" aca="1" ref="U64" ca="1">INDIRECT("'"&amp;$A$1&amp;"'!CJ"&amp;A2)</f>
        <v>52</v>
      </c>
      <c r="V64" s="111"/>
      <c r="W64" s="111"/>
      <c r="X64" s="111"/>
      <c r="Y64" s="111"/>
      <c r="Z64" s="111"/>
      <c r="AA64" s="111"/>
      <c r="AB64" s="111"/>
      <c r="AC64" s="111"/>
      <c r="AD64" s="111"/>
      <c r="AE64" s="111"/>
      <c r="AF64" s="111"/>
      <c r="AG64" s="111"/>
      <c r="AH64" s="111"/>
      <c r="AI64" s="111"/>
      <c r="AJ64" s="111"/>
      <c r="AK64" s="111"/>
      <c r="AL64" s="62"/>
      <c r="AM64" s="111" cm="1">
        <f t="array" aca="1" ref="AM64" ca="1">INDIRECT("'"&amp;$A$1&amp;"'!CK"&amp;A2)</f>
        <v>53</v>
      </c>
      <c r="AN64" s="111"/>
      <c r="AO64" s="111"/>
      <c r="AP64" s="111"/>
      <c r="AQ64" s="62"/>
      <c r="AR64" s="111" cm="1">
        <f t="array" aca="1" ref="AR64" ca="1">INDIRECT("'"&amp;$A$1&amp;"'!CL"&amp;A2)</f>
        <v>54</v>
      </c>
      <c r="AS64" s="111"/>
      <c r="AT64" s="111"/>
      <c r="AU64" s="111"/>
      <c r="AV64" s="111"/>
      <c r="AW64" s="111"/>
      <c r="AX64" s="111"/>
      <c r="AY64" s="111"/>
      <c r="AZ64" s="111"/>
      <c r="BA64" s="111"/>
      <c r="BB64" s="111"/>
      <c r="BC64" s="111"/>
      <c r="BD64" s="111"/>
      <c r="BE64" s="111"/>
      <c r="BF64" s="111"/>
      <c r="BG64" s="111"/>
      <c r="BH64" s="111"/>
      <c r="BI64" s="122"/>
    </row>
    <row r="65" spans="2:61" ht="20.100000000000001" customHeight="1" x14ac:dyDescent="0.25">
      <c r="B65" s="119" cm="1">
        <f t="array" aca="1" ref="B65" ca="1">INDIRECT("'"&amp;$A$1&amp;"'!CM"&amp;A2)</f>
        <v>61</v>
      </c>
      <c r="C65" s="120"/>
      <c r="D65" s="120"/>
      <c r="E65" s="120"/>
      <c r="F65" s="120"/>
      <c r="G65" s="120"/>
      <c r="H65" s="120"/>
      <c r="I65" s="120"/>
      <c r="J65" s="120"/>
      <c r="K65" s="120"/>
      <c r="L65" s="120"/>
      <c r="M65" s="120"/>
      <c r="N65" s="120"/>
      <c r="O65" s="62"/>
      <c r="P65" s="103" t="e">
        <f>#REF!</f>
        <v>#REF!</v>
      </c>
      <c r="Q65" s="101"/>
      <c r="R65" s="101"/>
      <c r="S65" s="102"/>
      <c r="T65" s="62"/>
      <c r="U65" s="111" cm="1">
        <f t="array" aca="1" ref="U65" ca="1">INDIRECT("'"&amp;$A$1&amp;"'!CN"&amp;A2)</f>
        <v>62</v>
      </c>
      <c r="V65" s="111"/>
      <c r="W65" s="111"/>
      <c r="X65" s="111"/>
      <c r="Y65" s="111"/>
      <c r="Z65" s="111"/>
      <c r="AA65" s="111"/>
      <c r="AB65" s="111"/>
      <c r="AC65" s="111"/>
      <c r="AD65" s="111"/>
      <c r="AE65" s="111"/>
      <c r="AF65" s="111"/>
      <c r="AG65" s="111"/>
      <c r="AH65" s="111"/>
      <c r="AI65" s="111"/>
      <c r="AJ65" s="111"/>
      <c r="AK65" s="111"/>
      <c r="AL65" s="62"/>
      <c r="AM65" s="111" cm="1">
        <f t="array" aca="1" ref="AM65" ca="1">INDIRECT("'"&amp;$A$1&amp;"'!CO"&amp;A2)</f>
        <v>63</v>
      </c>
      <c r="AN65" s="111"/>
      <c r="AO65" s="111"/>
      <c r="AP65" s="111"/>
      <c r="AQ65" s="62"/>
      <c r="AR65" s="111" cm="1">
        <f t="array" aca="1" ref="AR65" ca="1">INDIRECT("'"&amp;$A$1&amp;"'!CP"&amp;A2)</f>
        <v>64</v>
      </c>
      <c r="AS65" s="111"/>
      <c r="AT65" s="111"/>
      <c r="AU65" s="111"/>
      <c r="AV65" s="111"/>
      <c r="AW65" s="111"/>
      <c r="AX65" s="111"/>
      <c r="AY65" s="111"/>
      <c r="AZ65" s="111"/>
      <c r="BA65" s="111"/>
      <c r="BB65" s="111"/>
      <c r="BC65" s="111"/>
      <c r="BD65" s="111"/>
      <c r="BE65" s="111"/>
      <c r="BF65" s="111"/>
      <c r="BG65" s="111"/>
      <c r="BH65" s="111"/>
      <c r="BI65" s="122"/>
    </row>
    <row r="66" spans="2:61" ht="20.100000000000001" customHeight="1" x14ac:dyDescent="0.25">
      <c r="B66" s="119" cm="1">
        <f t="array" aca="1" ref="B66" ca="1">INDIRECT("'"&amp;$A$1&amp;"'!CQ"&amp;A2)</f>
        <v>71</v>
      </c>
      <c r="C66" s="120"/>
      <c r="D66" s="120"/>
      <c r="E66" s="120"/>
      <c r="F66" s="120"/>
      <c r="G66" s="120"/>
      <c r="H66" s="120"/>
      <c r="I66" s="120"/>
      <c r="J66" s="120"/>
      <c r="K66" s="120"/>
      <c r="L66" s="120"/>
      <c r="M66" s="120"/>
      <c r="N66" s="120"/>
      <c r="O66" s="62"/>
      <c r="P66" s="103" t="e">
        <f>#REF!</f>
        <v>#REF!</v>
      </c>
      <c r="Q66" s="101"/>
      <c r="R66" s="101"/>
      <c r="S66" s="102"/>
      <c r="T66" s="62"/>
      <c r="U66" s="111" cm="1">
        <f t="array" aca="1" ref="U66" ca="1">INDIRECT("'"&amp;$A$1&amp;"'!CR"&amp;A2)</f>
        <v>72</v>
      </c>
      <c r="V66" s="111"/>
      <c r="W66" s="111"/>
      <c r="X66" s="111"/>
      <c r="Y66" s="111"/>
      <c r="Z66" s="111"/>
      <c r="AA66" s="111"/>
      <c r="AB66" s="111"/>
      <c r="AC66" s="111"/>
      <c r="AD66" s="111"/>
      <c r="AE66" s="111"/>
      <c r="AF66" s="111"/>
      <c r="AG66" s="111"/>
      <c r="AH66" s="111"/>
      <c r="AI66" s="111"/>
      <c r="AJ66" s="111"/>
      <c r="AK66" s="111"/>
      <c r="AL66" s="62"/>
      <c r="AM66" s="111" cm="1">
        <f t="array" aca="1" ref="AM66" ca="1">INDIRECT("'"&amp;$A$1&amp;"'!CS"&amp;A2)</f>
        <v>73</v>
      </c>
      <c r="AN66" s="111"/>
      <c r="AO66" s="111"/>
      <c r="AP66" s="111"/>
      <c r="AQ66" s="62"/>
      <c r="AR66" s="111" cm="1">
        <f t="array" aca="1" ref="AR66" ca="1">INDIRECT("'"&amp;$A$1&amp;"'!CT"&amp;A2)</f>
        <v>74</v>
      </c>
      <c r="AS66" s="111"/>
      <c r="AT66" s="111"/>
      <c r="AU66" s="111"/>
      <c r="AV66" s="111"/>
      <c r="AW66" s="111"/>
      <c r="AX66" s="111"/>
      <c r="AY66" s="111"/>
      <c r="AZ66" s="111"/>
      <c r="BA66" s="111"/>
      <c r="BB66" s="111"/>
      <c r="BC66" s="111"/>
      <c r="BD66" s="111"/>
      <c r="BE66" s="111"/>
      <c r="BF66" s="111"/>
      <c r="BG66" s="111"/>
      <c r="BH66" s="111"/>
      <c r="BI66" s="122"/>
    </row>
    <row r="67" spans="2:61" ht="20.100000000000001" customHeight="1" x14ac:dyDescent="0.25">
      <c r="B67" s="119" cm="1">
        <f t="array" aca="1" ref="B67" ca="1">INDIRECT("'"&amp;$A$1&amp;"'!CU"&amp;A2)</f>
        <v>81</v>
      </c>
      <c r="C67" s="120"/>
      <c r="D67" s="120"/>
      <c r="E67" s="120"/>
      <c r="F67" s="120"/>
      <c r="G67" s="120"/>
      <c r="H67" s="120"/>
      <c r="I67" s="120"/>
      <c r="J67" s="120"/>
      <c r="K67" s="120"/>
      <c r="L67" s="120"/>
      <c r="M67" s="120"/>
      <c r="N67" s="120"/>
      <c r="O67" s="62"/>
      <c r="P67" s="103" t="e">
        <f>#REF!</f>
        <v>#REF!</v>
      </c>
      <c r="Q67" s="101"/>
      <c r="R67" s="101"/>
      <c r="S67" s="102"/>
      <c r="T67" s="62"/>
      <c r="U67" s="111" cm="1">
        <f t="array" aca="1" ref="U67" ca="1">INDIRECT("'"&amp;$A$1&amp;"'!CV"&amp;A2)</f>
        <v>82</v>
      </c>
      <c r="V67" s="111"/>
      <c r="W67" s="111"/>
      <c r="X67" s="111"/>
      <c r="Y67" s="111"/>
      <c r="Z67" s="111"/>
      <c r="AA67" s="111"/>
      <c r="AB67" s="111"/>
      <c r="AC67" s="111"/>
      <c r="AD67" s="111"/>
      <c r="AE67" s="111"/>
      <c r="AF67" s="111"/>
      <c r="AG67" s="111"/>
      <c r="AH67" s="111"/>
      <c r="AI67" s="111"/>
      <c r="AJ67" s="111"/>
      <c r="AK67" s="111"/>
      <c r="AL67" s="62"/>
      <c r="AM67" s="111" cm="1">
        <f t="array" aca="1" ref="AM67" ca="1">INDIRECT("'"&amp;$A$1&amp;"'!CW"&amp;A2)</f>
        <v>83</v>
      </c>
      <c r="AN67" s="111"/>
      <c r="AO67" s="111"/>
      <c r="AP67" s="111"/>
      <c r="AQ67" s="62"/>
      <c r="AR67" s="111" cm="1">
        <f t="array" aca="1" ref="AR67" ca="1">INDIRECT("'"&amp;$A$1&amp;"'!CX"&amp;A2)</f>
        <v>84</v>
      </c>
      <c r="AS67" s="111"/>
      <c r="AT67" s="111"/>
      <c r="AU67" s="111"/>
      <c r="AV67" s="111"/>
      <c r="AW67" s="111"/>
      <c r="AX67" s="111"/>
      <c r="AY67" s="111"/>
      <c r="AZ67" s="111"/>
      <c r="BA67" s="111"/>
      <c r="BB67" s="111"/>
      <c r="BC67" s="111"/>
      <c r="BD67" s="111"/>
      <c r="BE67" s="111"/>
      <c r="BF67" s="111"/>
      <c r="BG67" s="111"/>
      <c r="BH67" s="111"/>
      <c r="BI67" s="122"/>
    </row>
    <row r="68" spans="2:61" ht="20.100000000000001" customHeight="1" x14ac:dyDescent="0.25">
      <c r="B68" s="119" cm="1">
        <f t="array" aca="1" ref="B68" ca="1">INDIRECT("'"&amp;$A$1&amp;"'!CY"&amp;A2)</f>
        <v>91</v>
      </c>
      <c r="C68" s="120"/>
      <c r="D68" s="120"/>
      <c r="E68" s="120"/>
      <c r="F68" s="120"/>
      <c r="G68" s="120"/>
      <c r="H68" s="120"/>
      <c r="I68" s="120"/>
      <c r="J68" s="120"/>
      <c r="K68" s="120"/>
      <c r="L68" s="120"/>
      <c r="M68" s="120"/>
      <c r="N68" s="120"/>
      <c r="O68" s="62"/>
      <c r="P68" s="103" t="e">
        <f>#REF!</f>
        <v>#REF!</v>
      </c>
      <c r="Q68" s="101"/>
      <c r="R68" s="101"/>
      <c r="S68" s="102"/>
      <c r="T68" s="62"/>
      <c r="U68" s="111" cm="1">
        <f t="array" aca="1" ref="U68" ca="1">INDIRECT("'"&amp;$A$1&amp;"'!CZ"&amp;A2)</f>
        <v>92</v>
      </c>
      <c r="V68" s="111"/>
      <c r="W68" s="111"/>
      <c r="X68" s="111"/>
      <c r="Y68" s="111"/>
      <c r="Z68" s="111"/>
      <c r="AA68" s="111"/>
      <c r="AB68" s="111"/>
      <c r="AC68" s="111"/>
      <c r="AD68" s="111"/>
      <c r="AE68" s="111"/>
      <c r="AF68" s="111"/>
      <c r="AG68" s="111"/>
      <c r="AH68" s="111"/>
      <c r="AI68" s="111"/>
      <c r="AJ68" s="111"/>
      <c r="AK68" s="111"/>
      <c r="AL68" s="62"/>
      <c r="AM68" s="111" cm="1">
        <f t="array" aca="1" ref="AM68" ca="1">INDIRECT("'"&amp;$A$1&amp;"'!DA"&amp;A2)</f>
        <v>93</v>
      </c>
      <c r="AN68" s="111"/>
      <c r="AO68" s="111"/>
      <c r="AP68" s="111"/>
      <c r="AQ68" s="62"/>
      <c r="AR68" s="111" cm="1">
        <f t="array" aca="1" ref="AR68" ca="1">INDIRECT("'"&amp;$A$1&amp;"'!DB"&amp;A2)</f>
        <v>94</v>
      </c>
      <c r="AS68" s="111"/>
      <c r="AT68" s="111"/>
      <c r="AU68" s="111"/>
      <c r="AV68" s="111"/>
      <c r="AW68" s="111"/>
      <c r="AX68" s="111"/>
      <c r="AY68" s="111"/>
      <c r="AZ68" s="111"/>
      <c r="BA68" s="111"/>
      <c r="BB68" s="111"/>
      <c r="BC68" s="111"/>
      <c r="BD68" s="111"/>
      <c r="BE68" s="111"/>
      <c r="BF68" s="111"/>
      <c r="BG68" s="111"/>
      <c r="BH68" s="111"/>
      <c r="BI68" s="122"/>
    </row>
    <row r="69" spans="2:61" ht="20.100000000000001" customHeight="1" thickBot="1" x14ac:dyDescent="0.3">
      <c r="B69" s="133" cm="1">
        <f t="array" aca="1" ref="B69" ca="1">INDIRECT("'"&amp;$A$1&amp;"'!DC"&amp;A2)</f>
        <v>101</v>
      </c>
      <c r="C69" s="134"/>
      <c r="D69" s="134"/>
      <c r="E69" s="134"/>
      <c r="F69" s="134"/>
      <c r="G69" s="134"/>
      <c r="H69" s="134"/>
      <c r="I69" s="134"/>
      <c r="J69" s="134"/>
      <c r="K69" s="134"/>
      <c r="L69" s="134"/>
      <c r="M69" s="134"/>
      <c r="N69" s="134"/>
      <c r="O69" s="67"/>
      <c r="P69" s="135" t="e">
        <f>#REF!</f>
        <v>#REF!</v>
      </c>
      <c r="Q69" s="136"/>
      <c r="R69" s="136"/>
      <c r="S69" s="129"/>
      <c r="T69" s="67"/>
      <c r="U69" s="124" cm="1">
        <f t="array" aca="1" ref="U69" ca="1">INDIRECT("'"&amp;$A$1&amp;"'!DD"&amp;A2)</f>
        <v>102</v>
      </c>
      <c r="V69" s="124"/>
      <c r="W69" s="124"/>
      <c r="X69" s="124"/>
      <c r="Y69" s="124"/>
      <c r="Z69" s="124"/>
      <c r="AA69" s="124"/>
      <c r="AB69" s="124"/>
      <c r="AC69" s="124"/>
      <c r="AD69" s="124"/>
      <c r="AE69" s="124"/>
      <c r="AF69" s="124"/>
      <c r="AG69" s="124"/>
      <c r="AH69" s="124"/>
      <c r="AI69" s="124"/>
      <c r="AJ69" s="124"/>
      <c r="AK69" s="124"/>
      <c r="AL69" s="67"/>
      <c r="AM69" s="124" cm="1">
        <f t="array" aca="1" ref="AM69" ca="1">INDIRECT("'"&amp;$A$1&amp;"'!DE"&amp;A2)</f>
        <v>103</v>
      </c>
      <c r="AN69" s="124"/>
      <c r="AO69" s="124"/>
      <c r="AP69" s="124"/>
      <c r="AQ69" s="67"/>
      <c r="AR69" s="124" cm="1">
        <f t="array" aca="1" ref="AR69" ca="1">INDIRECT("'"&amp;$A$1&amp;"'!DF"&amp;A2)</f>
        <v>104</v>
      </c>
      <c r="AS69" s="124"/>
      <c r="AT69" s="124"/>
      <c r="AU69" s="124"/>
      <c r="AV69" s="124"/>
      <c r="AW69" s="124"/>
      <c r="AX69" s="124"/>
      <c r="AY69" s="124"/>
      <c r="AZ69" s="124"/>
      <c r="BA69" s="124"/>
      <c r="BB69" s="124"/>
      <c r="BC69" s="124"/>
      <c r="BD69" s="124"/>
      <c r="BE69" s="124"/>
      <c r="BF69" s="124"/>
      <c r="BG69" s="124"/>
      <c r="BH69" s="124"/>
      <c r="BI69" s="125"/>
    </row>
  </sheetData>
  <mergeCells count="136">
    <mergeCell ref="AJ20:AW20"/>
    <mergeCell ref="AJ22:AW22"/>
    <mergeCell ref="AJ24:AW24"/>
    <mergeCell ref="BC20:BH20"/>
    <mergeCell ref="BC22:BH22"/>
    <mergeCell ref="BC24:BH24"/>
    <mergeCell ref="C16:V21"/>
    <mergeCell ref="G35:L35"/>
    <mergeCell ref="P35:Q35"/>
    <mergeCell ref="Y16:BH18"/>
    <mergeCell ref="X32:AH32"/>
    <mergeCell ref="AP33:AV33"/>
    <mergeCell ref="BC33:BH33"/>
    <mergeCell ref="BC35:BH35"/>
    <mergeCell ref="B69:N69"/>
    <mergeCell ref="AR58:BI58"/>
    <mergeCell ref="AR61:BI61"/>
    <mergeCell ref="AR62:BI62"/>
    <mergeCell ref="AR63:BI63"/>
    <mergeCell ref="AR64:BI64"/>
    <mergeCell ref="AR65:BI65"/>
    <mergeCell ref="AR66:BI66"/>
    <mergeCell ref="AR67:BI67"/>
    <mergeCell ref="AR68:BI68"/>
    <mergeCell ref="AR69:BI69"/>
    <mergeCell ref="B62:N62"/>
    <mergeCell ref="B63:N63"/>
    <mergeCell ref="B64:N64"/>
    <mergeCell ref="B65:N65"/>
    <mergeCell ref="B66:N66"/>
    <mergeCell ref="P65:S65"/>
    <mergeCell ref="P66:S66"/>
    <mergeCell ref="P67:S67"/>
    <mergeCell ref="P68:S68"/>
    <mergeCell ref="P69:S69"/>
    <mergeCell ref="AM66:AP66"/>
    <mergeCell ref="AM69:AP69"/>
    <mergeCell ref="AM61:AP61"/>
    <mergeCell ref="U69:AK69"/>
    <mergeCell ref="P60:S60"/>
    <mergeCell ref="P61:S61"/>
    <mergeCell ref="P62:S62"/>
    <mergeCell ref="P63:S63"/>
    <mergeCell ref="P64:S64"/>
    <mergeCell ref="AM62:AP62"/>
    <mergeCell ref="AM63:AP63"/>
    <mergeCell ref="AM64:AP64"/>
    <mergeCell ref="AM65:AP65"/>
    <mergeCell ref="U60:AK60"/>
    <mergeCell ref="U61:AK61"/>
    <mergeCell ref="U62:AK62"/>
    <mergeCell ref="U63:AK63"/>
    <mergeCell ref="U64:AK64"/>
    <mergeCell ref="U65:AK65"/>
    <mergeCell ref="B67:N67"/>
    <mergeCell ref="B68:N68"/>
    <mergeCell ref="AM58:AP58"/>
    <mergeCell ref="AR60:BI60"/>
    <mergeCell ref="U58:AK58"/>
    <mergeCell ref="AM60:AP60"/>
    <mergeCell ref="B60:N60"/>
    <mergeCell ref="B61:N61"/>
    <mergeCell ref="AM67:AP67"/>
    <mergeCell ref="AM68:AP68"/>
    <mergeCell ref="U66:AK66"/>
    <mergeCell ref="U67:AK67"/>
    <mergeCell ref="U68:AK68"/>
    <mergeCell ref="AF48:BI48"/>
    <mergeCell ref="B47:BI47"/>
    <mergeCell ref="B56:BI56"/>
    <mergeCell ref="P58:S58"/>
    <mergeCell ref="B58:N58"/>
    <mergeCell ref="B53:AE53"/>
    <mergeCell ref="B54:AE54"/>
    <mergeCell ref="AF49:BI49"/>
    <mergeCell ref="AF50:BI50"/>
    <mergeCell ref="AF51:BI51"/>
    <mergeCell ref="AF52:BI52"/>
    <mergeCell ref="AF53:BI53"/>
    <mergeCell ref="AF54:BI54"/>
    <mergeCell ref="B48:AE48"/>
    <mergeCell ref="B49:AE49"/>
    <mergeCell ref="B50:AE50"/>
    <mergeCell ref="B51:AE51"/>
    <mergeCell ref="B52:AE52"/>
    <mergeCell ref="Y45:AH45"/>
    <mergeCell ref="AP45:AV45"/>
    <mergeCell ref="AP40:AV40"/>
    <mergeCell ref="BC40:BH40"/>
    <mergeCell ref="G42:L42"/>
    <mergeCell ref="P42:Q42"/>
    <mergeCell ref="Y42:AH42"/>
    <mergeCell ref="AP42:AV42"/>
    <mergeCell ref="BC42:BH42"/>
    <mergeCell ref="G41:L41"/>
    <mergeCell ref="P41:Q41"/>
    <mergeCell ref="G38:L38"/>
    <mergeCell ref="P38:Q38"/>
    <mergeCell ref="Y38:AH38"/>
    <mergeCell ref="G40:L40"/>
    <mergeCell ref="P40:Q40"/>
    <mergeCell ref="Y40:AH40"/>
    <mergeCell ref="G39:L39"/>
    <mergeCell ref="P39:Q39"/>
    <mergeCell ref="BC37:BH37"/>
    <mergeCell ref="AP37:AV37"/>
    <mergeCell ref="G37:L37"/>
    <mergeCell ref="P37:Q37"/>
    <mergeCell ref="G36:L36"/>
    <mergeCell ref="P36:Q36"/>
    <mergeCell ref="AP35:AV35"/>
    <mergeCell ref="Y34:AH34"/>
    <mergeCell ref="Y36:AH36"/>
    <mergeCell ref="B30:BI30"/>
    <mergeCell ref="N25:R25"/>
    <mergeCell ref="N27:R27"/>
    <mergeCell ref="BB28:BH28"/>
    <mergeCell ref="BC26:BH26"/>
    <mergeCell ref="AJ26:AU26"/>
    <mergeCell ref="AP34:AV34"/>
    <mergeCell ref="J32:Q32"/>
    <mergeCell ref="AE28:AO28"/>
    <mergeCell ref="P2:AN8"/>
    <mergeCell ref="AU3:AZ3"/>
    <mergeCell ref="BD3:BH3"/>
    <mergeCell ref="AU5:AZ5"/>
    <mergeCell ref="AU7:AZ7"/>
    <mergeCell ref="H10:W10"/>
    <mergeCell ref="H12:W12"/>
    <mergeCell ref="B14:J14"/>
    <mergeCell ref="X14:AG14"/>
    <mergeCell ref="AG10:BI12"/>
    <mergeCell ref="K14:O14"/>
    <mergeCell ref="AH14:AL14"/>
    <mergeCell ref="P14:W14"/>
    <mergeCell ref="AM14:BI14"/>
  </mergeCells>
  <phoneticPr fontId="2" type="noConversion"/>
  <pageMargins left="0.78740157499999996" right="0.78740157499999996" top="0.98425196900000012" bottom="0.98425196900000012" header="0.49212598450000006" footer="0.49212598450000006"/>
  <pageSetup paperSize="9" scale="51" orientation="portrait" r:id="rId1"/>
  <headerFooter alignWithMargins="0"/>
  <drawing r:id="rId2"/>
  <legacyDrawing r:id="rId3"/>
  <oleObjects>
    <mc:AlternateContent xmlns:mc="http://schemas.openxmlformats.org/markup-compatibility/2006">
      <mc:Choice Requires="x14">
        <oleObject progId="Word.Picture.8" shapeId="2051" r:id="rId4">
          <objectPr defaultSize="0" autoPict="0" r:id="rId5">
            <anchor moveWithCells="1" sizeWithCells="1">
              <from>
                <xdr:col>2</xdr:col>
                <xdr:colOff>161925</xdr:colOff>
                <xdr:row>2</xdr:row>
                <xdr:rowOff>200025</xdr:rowOff>
              </from>
              <to>
                <xdr:col>13</xdr:col>
                <xdr:colOff>47625</xdr:colOff>
                <xdr:row>5</xdr:row>
                <xdr:rowOff>133350</xdr:rowOff>
              </to>
            </anchor>
          </objectPr>
        </oleObject>
      </mc:Choice>
      <mc:Fallback>
        <oleObject progId="Word.Picture.8" shapeId="2051" r:id="rId4"/>
      </mc:Fallback>
    </mc:AlternateContent>
  </oleObject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Table_Cod</vt:lpstr>
      <vt:lpstr>ligne-3</vt:lpstr>
      <vt:lpstr>'ligne-3'!Zone_d_impression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Guenez, Jeremie</dc:creator>
  <cp:lastModifiedBy>Dalamiot, Jérémy</cp:lastModifiedBy>
  <cp:lastPrinted>2021-05-28T08:09:58Z</cp:lastPrinted>
  <dcterms:created xsi:type="dcterms:W3CDTF">2018-06-13T12:54:17Z</dcterms:created>
  <dcterms:modified xsi:type="dcterms:W3CDTF">2021-11-19T15:23:26Z</dcterms:modified>
</cp:coreProperties>
</file>