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gaetan.noguer\Desktop\"/>
    </mc:Choice>
  </mc:AlternateContent>
  <bookViews>
    <workbookView xWindow="0" yWindow="0" windowWidth="19200" windowHeight="11595" activeTab="1"/>
  </bookViews>
  <sheets>
    <sheet name="Affichage" sheetId="5" r:id="rId1"/>
    <sheet name="Calcul" sheetId="4" r:id="rId2"/>
    <sheet name="Actuel" sheetId="1" r:id="rId3"/>
    <sheet name="Jour férié" sheetId="2" r:id="rId4"/>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 i="5" l="1"/>
  <c r="D6" i="5"/>
  <c r="C7" i="5"/>
  <c r="D7" i="5"/>
  <c r="C8" i="5"/>
  <c r="D8" i="5"/>
  <c r="C9" i="5"/>
  <c r="D9" i="5"/>
  <c r="C10" i="5"/>
  <c r="D10" i="5"/>
  <c r="C11" i="5"/>
  <c r="D11" i="5"/>
  <c r="C12" i="5"/>
  <c r="D12" i="5"/>
  <c r="C13" i="5"/>
  <c r="D13" i="5"/>
  <c r="C14" i="5"/>
  <c r="D14" i="5"/>
  <c r="C15" i="5"/>
  <c r="D15" i="5"/>
  <c r="C16" i="5"/>
  <c r="D16" i="5"/>
  <c r="C17" i="5"/>
  <c r="D17" i="5"/>
  <c r="C18" i="5"/>
  <c r="D18" i="5"/>
  <c r="C19" i="5"/>
  <c r="D19" i="5"/>
  <c r="C20" i="5"/>
  <c r="D20" i="5"/>
  <c r="C21" i="5"/>
  <c r="D21" i="5"/>
  <c r="C22" i="5"/>
  <c r="D22" i="5"/>
  <c r="C23" i="5"/>
  <c r="D23" i="5"/>
  <c r="C24" i="5"/>
  <c r="D24" i="5"/>
  <c r="C25" i="5"/>
  <c r="D25" i="5"/>
  <c r="C26" i="5"/>
  <c r="D26" i="5"/>
  <c r="C27" i="5"/>
  <c r="D27" i="5"/>
  <c r="C28" i="5"/>
  <c r="D28" i="5"/>
  <c r="D28" i="4"/>
  <c r="C28" i="4"/>
  <c r="D27" i="4"/>
  <c r="C27" i="4"/>
  <c r="D26" i="4"/>
  <c r="C26" i="4"/>
  <c r="D25" i="4"/>
  <c r="C25" i="4"/>
  <c r="D24" i="4"/>
  <c r="C24" i="4"/>
  <c r="D23" i="4"/>
  <c r="C23" i="4"/>
  <c r="D22" i="4"/>
  <c r="C22" i="4"/>
  <c r="D21" i="4"/>
  <c r="C21" i="4"/>
  <c r="D20" i="4"/>
  <c r="C20" i="4"/>
  <c r="D19" i="4"/>
  <c r="C19" i="4"/>
  <c r="D18" i="4"/>
  <c r="C18" i="4"/>
  <c r="D17" i="4"/>
  <c r="C17" i="4"/>
  <c r="D16" i="4"/>
  <c r="C16" i="4"/>
  <c r="D15" i="4"/>
  <c r="C15" i="4"/>
  <c r="D14" i="4"/>
  <c r="C14" i="4"/>
  <c r="D13" i="4"/>
  <c r="C13" i="4"/>
  <c r="D12" i="4"/>
  <c r="C12" i="4"/>
  <c r="D11" i="4"/>
  <c r="C11" i="4"/>
  <c r="D10" i="4"/>
  <c r="C10" i="4"/>
  <c r="D9" i="4"/>
  <c r="C9" i="4"/>
  <c r="D8" i="4"/>
  <c r="C8" i="4"/>
  <c r="D7" i="4"/>
  <c r="C7" i="4"/>
  <c r="D6" i="4"/>
  <c r="C6" i="4"/>
  <c r="G5" i="5" l="1"/>
  <c r="H5" i="5" s="1"/>
  <c r="B1" i="5"/>
  <c r="E1" i="5"/>
  <c r="F1" i="5"/>
  <c r="G1" i="5"/>
  <c r="H1" i="5"/>
  <c r="B2" i="5"/>
  <c r="E2" i="5"/>
  <c r="F2" i="5"/>
  <c r="G2" i="5"/>
  <c r="H2" i="5"/>
  <c r="A3" i="5"/>
  <c r="A4" i="5"/>
  <c r="A5" i="5"/>
  <c r="B5" i="5"/>
  <c r="A6" i="5"/>
  <c r="B6" i="5"/>
  <c r="E6" i="5"/>
  <c r="A7" i="5"/>
  <c r="B7" i="5"/>
  <c r="E7" i="5"/>
  <c r="A8" i="5"/>
  <c r="B8" i="5"/>
  <c r="A9" i="5"/>
  <c r="B9" i="5"/>
  <c r="A10" i="5"/>
  <c r="B10" i="5"/>
  <c r="A11" i="5"/>
  <c r="B11" i="5"/>
  <c r="A12" i="5"/>
  <c r="B12" i="5"/>
  <c r="A13" i="5"/>
  <c r="B13" i="5"/>
  <c r="A14" i="5"/>
  <c r="B14" i="5"/>
  <c r="A15" i="5"/>
  <c r="B15" i="5"/>
  <c r="A16" i="5"/>
  <c r="B16" i="5"/>
  <c r="A17" i="5"/>
  <c r="B17" i="5"/>
  <c r="A18" i="5"/>
  <c r="B18" i="5"/>
  <c r="A19" i="5"/>
  <c r="B19" i="5"/>
  <c r="A20" i="5"/>
  <c r="B20" i="5"/>
  <c r="A21" i="5"/>
  <c r="B21" i="5"/>
  <c r="A22" i="5"/>
  <c r="B22" i="5"/>
  <c r="A23" i="5"/>
  <c r="B23" i="5"/>
  <c r="A24" i="5"/>
  <c r="B24" i="5"/>
  <c r="A25" i="5"/>
  <c r="B25" i="5"/>
  <c r="A26" i="5"/>
  <c r="B26" i="5"/>
  <c r="A27" i="5"/>
  <c r="B27" i="5"/>
  <c r="A28" i="5"/>
  <c r="B28" i="5"/>
  <c r="F6" i="4" l="1"/>
  <c r="G6" i="4"/>
  <c r="I25" i="4" l="1"/>
  <c r="I26" i="4"/>
  <c r="I27" i="4"/>
  <c r="I28" i="4"/>
  <c r="J28" i="4" l="1"/>
  <c r="K28" i="4"/>
  <c r="J26" i="4"/>
  <c r="K26" i="4"/>
  <c r="J27" i="4"/>
  <c r="K27" i="4"/>
  <c r="J25" i="4"/>
  <c r="K25" i="4"/>
  <c r="F7" i="4"/>
  <c r="G7" i="4"/>
  <c r="H7" i="4" l="1"/>
  <c r="H5" i="4"/>
  <c r="H6" i="4" l="1"/>
  <c r="E8" i="4" l="1"/>
  <c r="E8" i="5" s="1"/>
  <c r="E9" i="4" l="1"/>
  <c r="F8" i="4"/>
  <c r="G8" i="4"/>
  <c r="C8" i="1"/>
  <c r="C6" i="1"/>
  <c r="C7" i="1"/>
  <c r="C9" i="1"/>
  <c r="C10" i="1"/>
  <c r="C11" i="1"/>
  <c r="C12" i="1"/>
  <c r="C13" i="1"/>
  <c r="C14" i="1"/>
  <c r="C15" i="1"/>
  <c r="C16" i="1"/>
  <c r="C17" i="1"/>
  <c r="C18" i="1"/>
  <c r="C19" i="1"/>
  <c r="C20" i="1"/>
  <c r="C21" i="1"/>
  <c r="C22" i="1"/>
  <c r="C23" i="1"/>
  <c r="C24" i="1"/>
  <c r="C25" i="1"/>
  <c r="C26" i="1"/>
  <c r="C27" i="1"/>
  <c r="C28" i="1"/>
  <c r="C29" i="1"/>
  <c r="C5" i="1"/>
  <c r="D28" i="2"/>
  <c r="D27" i="2"/>
  <c r="D26" i="2"/>
  <c r="D25" i="2"/>
  <c r="D24" i="2"/>
  <c r="D21" i="2"/>
  <c r="D20" i="2"/>
  <c r="D19" i="2"/>
  <c r="D23" i="2" s="1"/>
  <c r="D17" i="2"/>
  <c r="D16" i="2"/>
  <c r="D15" i="2"/>
  <c r="D14" i="2"/>
  <c r="D13" i="2"/>
  <c r="D12" i="2"/>
  <c r="D9" i="2"/>
  <c r="D8" i="2"/>
  <c r="D7" i="2"/>
  <c r="D6" i="2"/>
  <c r="E10" i="4" l="1"/>
  <c r="F10" i="4" s="1"/>
  <c r="E9" i="5"/>
  <c r="G9" i="4"/>
  <c r="H9" i="4" s="1"/>
  <c r="F9" i="4"/>
  <c r="E11" i="4"/>
  <c r="H8" i="4"/>
  <c r="D22" i="2"/>
  <c r="D11" i="2"/>
  <c r="D10" i="2"/>
  <c r="I7" i="4" l="1"/>
  <c r="E11" i="5"/>
  <c r="G10" i="4"/>
  <c r="H10" i="4" s="1"/>
  <c r="E10" i="5"/>
  <c r="I6" i="4"/>
  <c r="E12" i="4"/>
  <c r="E12" i="5" s="1"/>
  <c r="F11" i="4"/>
  <c r="G11" i="4"/>
  <c r="J6" i="4" l="1"/>
  <c r="F6" i="5" s="1"/>
  <c r="K6" i="4"/>
  <c r="G6" i="5" s="1"/>
  <c r="H6" i="5" s="1"/>
  <c r="J7" i="4"/>
  <c r="F7" i="5" s="1"/>
  <c r="K7" i="4"/>
  <c r="G7" i="5" s="1"/>
  <c r="H7" i="5" s="1"/>
  <c r="I8" i="4"/>
  <c r="F12" i="4"/>
  <c r="E13" i="4"/>
  <c r="E13" i="5" s="1"/>
  <c r="H11" i="4"/>
  <c r="G12" i="4"/>
  <c r="J8" i="4" l="1"/>
  <c r="F8" i="5" s="1"/>
  <c r="K8" i="4"/>
  <c r="E14" i="4"/>
  <c r="E14" i="5" s="1"/>
  <c r="G8" i="5"/>
  <c r="H8" i="5" s="1"/>
  <c r="F13" i="4"/>
  <c r="I9" i="4"/>
  <c r="H12" i="4"/>
  <c r="G13" i="4"/>
  <c r="J9" i="4" l="1"/>
  <c r="F9" i="5" s="1"/>
  <c r="K9" i="4"/>
  <c r="G9" i="5" s="1"/>
  <c r="H9" i="5" s="1"/>
  <c r="E15" i="4"/>
  <c r="F14" i="4"/>
  <c r="I10" i="4"/>
  <c r="E16" i="4"/>
  <c r="E16" i="5" s="1"/>
  <c r="H13" i="4"/>
  <c r="G14" i="4"/>
  <c r="J10" i="4" l="1"/>
  <c r="F10" i="5" s="1"/>
  <c r="K10" i="4"/>
  <c r="G10" i="5" s="1"/>
  <c r="H10" i="5" s="1"/>
  <c r="I11" i="4"/>
  <c r="E15" i="5"/>
  <c r="F15" i="4"/>
  <c r="I12" i="4"/>
  <c r="E17" i="4"/>
  <c r="E17" i="5" s="1"/>
  <c r="F16" i="4"/>
  <c r="H14" i="4"/>
  <c r="G15" i="4"/>
  <c r="J12" i="4" l="1"/>
  <c r="F12" i="5" s="1"/>
  <c r="K12" i="4"/>
  <c r="G12" i="5" s="1"/>
  <c r="H12" i="5" s="1"/>
  <c r="J11" i="4"/>
  <c r="F11" i="5" s="1"/>
  <c r="K11" i="4"/>
  <c r="G11" i="5" s="1"/>
  <c r="H11" i="5" s="1"/>
  <c r="I13" i="4"/>
  <c r="E18" i="4"/>
  <c r="E18" i="5" s="1"/>
  <c r="F17" i="4"/>
  <c r="E19" i="4"/>
  <c r="E19" i="5" s="1"/>
  <c r="H15" i="4"/>
  <c r="G16" i="4"/>
  <c r="J13" i="4" l="1"/>
  <c r="F13" i="5" s="1"/>
  <c r="K13" i="4"/>
  <c r="I15" i="4"/>
  <c r="G13" i="5"/>
  <c r="H13" i="5" s="1"/>
  <c r="I14" i="4"/>
  <c r="E20" i="4"/>
  <c r="E20" i="5" s="1"/>
  <c r="F18" i="4"/>
  <c r="F19" i="4"/>
  <c r="H16" i="4"/>
  <c r="G17" i="4"/>
  <c r="J14" i="4" l="1"/>
  <c r="F14" i="5" s="1"/>
  <c r="K14" i="4"/>
  <c r="G14" i="5" s="1"/>
  <c r="H14" i="5" s="1"/>
  <c r="J15" i="4"/>
  <c r="F15" i="5" s="1"/>
  <c r="K15" i="4"/>
  <c r="G15" i="5" s="1"/>
  <c r="H15" i="5" s="1"/>
  <c r="I16" i="4"/>
  <c r="E21" i="4"/>
  <c r="E21" i="5" s="1"/>
  <c r="F20" i="4"/>
  <c r="H17" i="4"/>
  <c r="G18" i="4"/>
  <c r="J16" i="4" l="1"/>
  <c r="F16" i="5" s="1"/>
  <c r="K16" i="4"/>
  <c r="F21" i="4"/>
  <c r="G16" i="5"/>
  <c r="H16" i="5" s="1"/>
  <c r="E22" i="4"/>
  <c r="I17" i="4"/>
  <c r="H18" i="4"/>
  <c r="G19" i="4"/>
  <c r="J17" i="4" l="1"/>
  <c r="F17" i="5" s="1"/>
  <c r="K17" i="4"/>
  <c r="G17" i="5" s="1"/>
  <c r="H17" i="5" s="1"/>
  <c r="I18" i="4"/>
  <c r="E22" i="5"/>
  <c r="E23" i="4"/>
  <c r="E23" i="5" s="1"/>
  <c r="F22" i="4"/>
  <c r="H19" i="4"/>
  <c r="G20" i="4"/>
  <c r="J18" i="4" l="1"/>
  <c r="F18" i="5" s="1"/>
  <c r="K18" i="4"/>
  <c r="G18" i="5" s="1"/>
  <c r="H18" i="5" s="1"/>
  <c r="F23" i="4"/>
  <c r="E24" i="4"/>
  <c r="E25" i="4" s="1"/>
  <c r="E25" i="5" s="1"/>
  <c r="I19" i="4"/>
  <c r="I20" i="4"/>
  <c r="H20" i="4"/>
  <c r="G21" i="4"/>
  <c r="J19" i="4" l="1"/>
  <c r="F19" i="5" s="1"/>
  <c r="K19" i="4"/>
  <c r="G19" i="5" s="1"/>
  <c r="H19" i="5" s="1"/>
  <c r="J20" i="4"/>
  <c r="F20" i="5" s="1"/>
  <c r="K20" i="4"/>
  <c r="G20" i="5" s="1"/>
  <c r="H20" i="5" s="1"/>
  <c r="F24" i="4"/>
  <c r="E24" i="5"/>
  <c r="I21" i="4"/>
  <c r="E26" i="4"/>
  <c r="E26" i="5" s="1"/>
  <c r="F25" i="4"/>
  <c r="F25" i="5" s="1"/>
  <c r="H21" i="4"/>
  <c r="G22" i="4"/>
  <c r="J21" i="4" l="1"/>
  <c r="F21" i="5" s="1"/>
  <c r="K21" i="4"/>
  <c r="I22" i="4"/>
  <c r="G21" i="5"/>
  <c r="H21" i="5" s="1"/>
  <c r="E27" i="4"/>
  <c r="E27" i="5" s="1"/>
  <c r="F26" i="4"/>
  <c r="F26" i="5" s="1"/>
  <c r="H22" i="4"/>
  <c r="G23" i="4"/>
  <c r="J22" i="4" l="1"/>
  <c r="F22" i="5" s="1"/>
  <c r="K22" i="4"/>
  <c r="I23" i="4"/>
  <c r="G22" i="5"/>
  <c r="H22" i="5" s="1"/>
  <c r="F27" i="4"/>
  <c r="F27" i="5" s="1"/>
  <c r="E28" i="4"/>
  <c r="E28" i="5" s="1"/>
  <c r="H23" i="4"/>
  <c r="G24" i="4"/>
  <c r="J23" i="4" l="1"/>
  <c r="F23" i="5" s="1"/>
  <c r="K23" i="4"/>
  <c r="G23" i="5" s="1"/>
  <c r="H23" i="5" s="1"/>
  <c r="I24" i="4"/>
  <c r="F28" i="4"/>
  <c r="F28" i="5" s="1"/>
  <c r="H24" i="4"/>
  <c r="G25" i="4"/>
  <c r="G25" i="5" s="1"/>
  <c r="H25" i="5" s="1"/>
  <c r="J24" i="4" l="1"/>
  <c r="F24" i="5" s="1"/>
  <c r="K24" i="4"/>
  <c r="G24" i="5" s="1"/>
  <c r="H24" i="5" s="1"/>
  <c r="H25" i="4"/>
  <c r="G26" i="4"/>
  <c r="G26" i="5" s="1"/>
  <c r="H26" i="5" s="1"/>
  <c r="H26" i="4" l="1"/>
  <c r="G27" i="4"/>
  <c r="G27" i="5" s="1"/>
  <c r="H27" i="5" s="1"/>
  <c r="H27" i="4" l="1"/>
  <c r="G28" i="4"/>
  <c r="G28" i="5" s="1"/>
  <c r="H28" i="5" s="1"/>
  <c r="H28" i="4" l="1"/>
</calcChain>
</file>

<file path=xl/sharedStrings.xml><?xml version="1.0" encoding="utf-8"?>
<sst xmlns="http://schemas.openxmlformats.org/spreadsheetml/2006/main" count="115" uniqueCount="54">
  <si>
    <t>Année</t>
  </si>
  <si>
    <t>Jour de l'an</t>
  </si>
  <si>
    <t>Pâques</t>
  </si>
  <si>
    <t>Fêtes du travail</t>
  </si>
  <si>
    <t>Armistice 39/45</t>
  </si>
  <si>
    <t>Ascension</t>
  </si>
  <si>
    <t>Pentecote</t>
  </si>
  <si>
    <t>Fête nationale</t>
  </si>
  <si>
    <t>Assomption</t>
  </si>
  <si>
    <t>Toussaint</t>
  </si>
  <si>
    <t>Armistice 14/18</t>
  </si>
  <si>
    <t>Noël</t>
  </si>
  <si>
    <t>Cadence</t>
  </si>
  <si>
    <t>PHB37</t>
  </si>
  <si>
    <t>PHB38</t>
  </si>
  <si>
    <t>PHB39</t>
  </si>
  <si>
    <t>PHB40</t>
  </si>
  <si>
    <t>PHB41</t>
  </si>
  <si>
    <t>PHB42</t>
  </si>
  <si>
    <t>PHB43</t>
  </si>
  <si>
    <t>PHB44</t>
  </si>
  <si>
    <t>PHB45</t>
  </si>
  <si>
    <t>PHB46</t>
  </si>
  <si>
    <t>PHB47</t>
  </si>
  <si>
    <t>PHB48</t>
  </si>
  <si>
    <t>PHB49</t>
  </si>
  <si>
    <t>PHB50</t>
  </si>
  <si>
    <t>PHB51</t>
  </si>
  <si>
    <t>PHB52</t>
  </si>
  <si>
    <t>PHB53</t>
  </si>
  <si>
    <t>PHB54</t>
  </si>
  <si>
    <t>PHB55</t>
  </si>
  <si>
    <t>PHB56</t>
  </si>
  <si>
    <t>PHB57</t>
  </si>
  <si>
    <t>PHB58</t>
  </si>
  <si>
    <t>PHB59</t>
  </si>
  <si>
    <t>PHB60</t>
  </si>
  <si>
    <t>PHB61</t>
  </si>
  <si>
    <t>PHB62</t>
  </si>
  <si>
    <t>Entrée chaine</t>
  </si>
  <si>
    <t>Pontage</t>
  </si>
  <si>
    <t>Sortie de chaîne</t>
  </si>
  <si>
    <t>Livraison</t>
  </si>
  <si>
    <t>Ecart</t>
  </si>
  <si>
    <t>CP noel</t>
  </si>
  <si>
    <t>CP été</t>
  </si>
  <si>
    <t>Pont</t>
  </si>
  <si>
    <t>Entrée en chaine</t>
  </si>
  <si>
    <t>Delta</t>
  </si>
  <si>
    <t>Sortie de chaine</t>
  </si>
  <si>
    <t>Nouvelle dates</t>
  </si>
  <si>
    <t>Planning PHB</t>
  </si>
  <si>
    <t>Gel coat coques</t>
  </si>
  <si>
    <t>Gel coat pont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</si>
</sst>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rgb="FFFF0000"/>
      <name val="Calibri"/>
      <family val="2"/>
      <scheme val="minor"/>
    </font>
    <font>
      <b/>
      <sz val="11"/>
      <color theme="1"/>
      <name val="Calibri"/>
      <family val="2"/>
      <scheme val="minor"/>
    </font>
  </fonts>
  <fills count="5">
    <fill>
      <patternFill patternType="none"/>
    </fill>
    <fill>
      <patternFill patternType="gray125"/>
    </fill>
    <fill>
      <patternFill patternType="solid">
        <fgColor theme="7" tint="0.39997558519241921"/>
        <bgColor indexed="64"/>
      </patternFill>
    </fill>
    <fill>
      <patternFill patternType="solid">
        <fgColor theme="7" tint="0.79998168889431442"/>
        <bgColor indexed="64"/>
      </patternFill>
    </fill>
    <fill>
      <patternFill patternType="solid">
        <fgColor theme="7" tint="0.599963377788628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right style="thin">
        <color indexed="64"/>
      </right>
      <top style="medium">
        <color indexed="64"/>
      </top>
      <bottom style="medium">
        <color indexed="64"/>
      </bottom>
      <diagonal/>
    </border>
  </borders>
  <cellStyleXfs count="1">
    <xf numFmtId="0" fontId="0" fillId="0" borderId="0"/>
  </cellStyleXfs>
  <cellXfs count="66">
    <xf numFmtId="0" fontId="0" fillId="0" borderId="0" xfId="0"/>
    <xf numFmtId="14" fontId="0" fillId="0" borderId="0" xfId="0" applyNumberFormat="1"/>
    <xf numFmtId="0" fontId="0" fillId="0" borderId="0" xfId="0" applyAlignment="1">
      <alignment horizontal="center"/>
    </xf>
    <xf numFmtId="0" fontId="0" fillId="0" borderId="1" xfId="0" applyBorder="1"/>
    <xf numFmtId="0" fontId="0" fillId="0" borderId="2" xfId="0" applyBorder="1"/>
    <xf numFmtId="14" fontId="0" fillId="0" borderId="3" xfId="0" applyNumberFormat="1" applyBorder="1"/>
    <xf numFmtId="0" fontId="0" fillId="0" borderId="4" xfId="0" applyBorder="1"/>
    <xf numFmtId="14" fontId="0" fillId="0" borderId="5" xfId="0" applyNumberFormat="1" applyBorder="1"/>
    <xf numFmtId="0" fontId="0" fillId="0" borderId="6" xfId="0" applyBorder="1"/>
    <xf numFmtId="14" fontId="0" fillId="0" borderId="7" xfId="0" applyNumberFormat="1" applyBorder="1"/>
    <xf numFmtId="0" fontId="0" fillId="0" borderId="8" xfId="0" applyFill="1" applyBorder="1" applyAlignment="1">
      <alignment horizontal="center"/>
    </xf>
    <xf numFmtId="14" fontId="0" fillId="0" borderId="9" xfId="0" applyNumberFormat="1" applyBorder="1"/>
    <xf numFmtId="0" fontId="0" fillId="0" borderId="10" xfId="0" applyBorder="1"/>
    <xf numFmtId="0" fontId="0" fillId="0" borderId="11" xfId="0" applyFill="1" applyBorder="1" applyAlignment="1">
      <alignment horizontal="center"/>
    </xf>
    <xf numFmtId="14" fontId="0" fillId="0" borderId="12" xfId="0" applyNumberFormat="1" applyBorder="1"/>
    <xf numFmtId="14" fontId="0" fillId="0" borderId="13" xfId="0" applyNumberFormat="1" applyBorder="1"/>
    <xf numFmtId="14" fontId="0" fillId="0" borderId="15" xfId="0" applyNumberFormat="1" applyBorder="1"/>
    <xf numFmtId="0" fontId="0" fillId="0" borderId="8" xfId="0" applyBorder="1"/>
    <xf numFmtId="0" fontId="0" fillId="0" borderId="14" xfId="0" applyBorder="1"/>
    <xf numFmtId="14" fontId="0" fillId="0" borderId="1" xfId="0" applyNumberFormat="1" applyBorder="1" applyAlignment="1">
      <alignment horizontal="center"/>
    </xf>
    <xf numFmtId="0" fontId="0" fillId="0" borderId="1" xfId="0"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0" borderId="16" xfId="0" applyBorder="1" applyAlignment="1">
      <alignment horizontal="center"/>
    </xf>
    <xf numFmtId="14" fontId="0" fillId="0" borderId="16" xfId="0" applyNumberFormat="1" applyBorder="1" applyAlignment="1">
      <alignment horizontal="center"/>
    </xf>
    <xf numFmtId="0" fontId="0" fillId="0" borderId="17" xfId="0" applyBorder="1"/>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1" fillId="0" borderId="8" xfId="0" applyFont="1" applyBorder="1" applyAlignment="1">
      <alignment horizontal="center"/>
    </xf>
    <xf numFmtId="14" fontId="0" fillId="0" borderId="23" xfId="0" applyNumberFormat="1" applyBorder="1" applyAlignment="1">
      <alignment horizontal="center"/>
    </xf>
    <xf numFmtId="14" fontId="0" fillId="0" borderId="24" xfId="0" applyNumberFormat="1" applyBorder="1" applyAlignment="1">
      <alignment horizontal="center"/>
    </xf>
    <xf numFmtId="0" fontId="0" fillId="0" borderId="0" xfId="0" applyBorder="1"/>
    <xf numFmtId="0" fontId="0" fillId="0" borderId="25" xfId="0" applyFill="1" applyBorder="1" applyAlignment="1">
      <alignment horizontal="center"/>
    </xf>
    <xf numFmtId="0" fontId="0" fillId="0" borderId="26" xfId="0" applyFill="1" applyBorder="1" applyAlignment="1">
      <alignment horizontal="center"/>
    </xf>
    <xf numFmtId="0" fontId="0" fillId="0" borderId="21" xfId="0" applyFill="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14" fontId="1" fillId="0" borderId="4" xfId="0" applyNumberFormat="1" applyFont="1" applyBorder="1" applyAlignment="1">
      <alignment horizontal="center"/>
    </xf>
    <xf numFmtId="14" fontId="1" fillId="0" borderId="5" xfId="0" applyNumberFormat="1" applyFont="1" applyBorder="1" applyAlignment="1">
      <alignment horizontal="center"/>
    </xf>
    <xf numFmtId="0" fontId="0" fillId="4" borderId="1" xfId="0" applyFill="1" applyBorder="1" applyAlignment="1">
      <alignment horizontal="center"/>
    </xf>
    <xf numFmtId="0" fontId="0" fillId="0" borderId="27" xfId="0" applyBorder="1"/>
    <xf numFmtId="14" fontId="0" fillId="0" borderId="28" xfId="0" applyNumberFormat="1" applyBorder="1"/>
    <xf numFmtId="0" fontId="0" fillId="0" borderId="0" xfId="0" applyAlignment="1" applyProtection="1">
      <alignment horizontal="center"/>
    </xf>
    <xf numFmtId="0" fontId="0" fillId="0" borderId="0" xfId="0" applyProtection="1"/>
    <xf numFmtId="0" fontId="0" fillId="0" borderId="17" xfId="0" applyBorder="1" applyProtection="1"/>
    <xf numFmtId="0" fontId="0" fillId="0" borderId="18" xfId="0" applyBorder="1" applyAlignment="1" applyProtection="1">
      <alignment horizontal="center"/>
    </xf>
    <xf numFmtId="0" fontId="0" fillId="0" borderId="29" xfId="0" applyBorder="1" applyAlignment="1" applyProtection="1">
      <alignment horizontal="center"/>
    </xf>
    <xf numFmtId="0" fontId="0" fillId="0" borderId="30" xfId="0" applyBorder="1" applyAlignment="1" applyProtection="1">
      <alignment horizontal="center"/>
    </xf>
    <xf numFmtId="0" fontId="0" fillId="0" borderId="1" xfId="0" applyBorder="1" applyAlignment="1" applyProtection="1">
      <alignment horizontal="center"/>
    </xf>
    <xf numFmtId="0" fontId="0" fillId="0" borderId="16" xfId="0" applyBorder="1" applyAlignment="1" applyProtection="1">
      <alignment horizontal="center"/>
    </xf>
    <xf numFmtId="14" fontId="0" fillId="0" borderId="16" xfId="0" applyNumberFormat="1" applyBorder="1" applyAlignment="1" applyProtection="1">
      <alignment horizontal="center"/>
    </xf>
    <xf numFmtId="14" fontId="0" fillId="0" borderId="23" xfId="0" applyNumberFormat="1" applyBorder="1" applyAlignment="1" applyProtection="1">
      <alignment horizontal="center"/>
    </xf>
    <xf numFmtId="14" fontId="0" fillId="0" borderId="1" xfId="0" applyNumberFormat="1" applyBorder="1" applyAlignment="1" applyProtection="1">
      <alignment horizontal="center"/>
    </xf>
    <xf numFmtId="0" fontId="0" fillId="3" borderId="1" xfId="0" applyFill="1" applyBorder="1" applyAlignment="1" applyProtection="1">
      <alignment horizontal="center"/>
    </xf>
    <xf numFmtId="14" fontId="2" fillId="0" borderId="23" xfId="0" applyNumberFormat="1" applyFont="1" applyBorder="1" applyAlignment="1" applyProtection="1">
      <alignment horizontal="center"/>
    </xf>
    <xf numFmtId="0" fontId="0" fillId="4" borderId="1" xfId="0" applyFill="1" applyBorder="1" applyAlignment="1" applyProtection="1">
      <alignment horizontal="center"/>
    </xf>
    <xf numFmtId="0" fontId="0" fillId="2" borderId="1" xfId="0" applyFill="1" applyBorder="1" applyAlignment="1" applyProtection="1">
      <alignment horizontal="center"/>
    </xf>
    <xf numFmtId="0" fontId="0" fillId="0" borderId="31" xfId="0" applyBorder="1" applyProtection="1"/>
    <xf numFmtId="0" fontId="0" fillId="0" borderId="31" xfId="0" applyBorder="1"/>
    <xf numFmtId="0" fontId="0" fillId="0" borderId="21" xfId="0" applyBorder="1" applyAlignment="1" applyProtection="1">
      <alignment horizontal="center"/>
    </xf>
    <xf numFmtId="0" fontId="0" fillId="0" borderId="20" xfId="0" applyBorder="1" applyAlignment="1" applyProtection="1">
      <alignment horizontal="center"/>
    </xf>
    <xf numFmtId="0" fontId="0" fillId="0" borderId="12" xfId="0" applyBorder="1" applyAlignment="1" applyProtection="1">
      <alignment horizontal="center"/>
    </xf>
    <xf numFmtId="0" fontId="0" fillId="0" borderId="21" xfId="0" applyBorder="1" applyAlignment="1">
      <alignment horizontal="center"/>
    </xf>
    <xf numFmtId="0" fontId="0" fillId="0" borderId="22" xfId="0" applyBorder="1" applyAlignment="1">
      <alignment horizontal="center"/>
    </xf>
    <xf numFmtId="0" fontId="0" fillId="0" borderId="20"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211667</xdr:colOff>
      <xdr:row>2</xdr:row>
      <xdr:rowOff>63500</xdr:rowOff>
    </xdr:from>
    <xdr:to>
      <xdr:col>3</xdr:col>
      <xdr:colOff>719667</xdr:colOff>
      <xdr:row>6</xdr:row>
      <xdr:rowOff>148166</xdr:rowOff>
    </xdr:to>
    <xdr:sp macro="" textlink="">
      <xdr:nvSpPr>
        <xdr:cNvPr id="2" name="ZoneTexte 1"/>
        <xdr:cNvSpPr txBox="1"/>
      </xdr:nvSpPr>
      <xdr:spPr>
        <a:xfrm>
          <a:off x="1418167" y="465667"/>
          <a:ext cx="1502833" cy="8466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2 premières colonnes sont indépendantes du reste du tableau</a:t>
          </a:r>
        </a:p>
      </xdr:txBody>
    </xdr:sp>
    <xdr:clientData/>
  </xdr:twoCellAnchor>
  <xdr:twoCellAnchor>
    <xdr:from>
      <xdr:col>5</xdr:col>
      <xdr:colOff>0</xdr:colOff>
      <xdr:row>7</xdr:row>
      <xdr:rowOff>105832</xdr:rowOff>
    </xdr:from>
    <xdr:to>
      <xdr:col>10</xdr:col>
      <xdr:colOff>52916</xdr:colOff>
      <xdr:row>11</xdr:row>
      <xdr:rowOff>74083</xdr:rowOff>
    </xdr:to>
    <xdr:cxnSp macro="">
      <xdr:nvCxnSpPr>
        <xdr:cNvPr id="4" name="Connecteur droit avec flèche 3"/>
        <xdr:cNvCxnSpPr/>
      </xdr:nvCxnSpPr>
      <xdr:spPr>
        <a:xfrm flipH="1">
          <a:off x="4106333" y="1460499"/>
          <a:ext cx="3757083" cy="730251"/>
        </a:xfrm>
        <a:prstGeom prst="straightConnector1">
          <a:avLst/>
        </a:prstGeom>
        <a:ln>
          <a:headEnd type="triangle"/>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4</xdr:col>
      <xdr:colOff>1041401</xdr:colOff>
      <xdr:row>8</xdr:row>
      <xdr:rowOff>127000</xdr:rowOff>
    </xdr:from>
    <xdr:to>
      <xdr:col>10</xdr:col>
      <xdr:colOff>21167</xdr:colOff>
      <xdr:row>12</xdr:row>
      <xdr:rowOff>67733</xdr:rowOff>
    </xdr:to>
    <xdr:cxnSp macro="">
      <xdr:nvCxnSpPr>
        <xdr:cNvPr id="5" name="Connecteur droit avec flèche 4"/>
        <xdr:cNvCxnSpPr/>
      </xdr:nvCxnSpPr>
      <xdr:spPr>
        <a:xfrm flipH="1">
          <a:off x="4089401" y="1672167"/>
          <a:ext cx="3742266" cy="702733"/>
        </a:xfrm>
        <a:prstGeom prst="straightConnector1">
          <a:avLst/>
        </a:prstGeom>
        <a:ln>
          <a:headEnd type="triangle"/>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4</xdr:col>
      <xdr:colOff>1035050</xdr:colOff>
      <xdr:row>9</xdr:row>
      <xdr:rowOff>105833</xdr:rowOff>
    </xdr:from>
    <xdr:to>
      <xdr:col>10</xdr:col>
      <xdr:colOff>10583</xdr:colOff>
      <xdr:row>13</xdr:row>
      <xdr:rowOff>103716</xdr:rowOff>
    </xdr:to>
    <xdr:cxnSp macro="">
      <xdr:nvCxnSpPr>
        <xdr:cNvPr id="6" name="Connecteur droit avec flèche 5"/>
        <xdr:cNvCxnSpPr/>
      </xdr:nvCxnSpPr>
      <xdr:spPr>
        <a:xfrm flipH="1">
          <a:off x="4083050" y="1841500"/>
          <a:ext cx="3738033" cy="759883"/>
        </a:xfrm>
        <a:prstGeom prst="straightConnector1">
          <a:avLst/>
        </a:prstGeom>
        <a:ln>
          <a:headEnd type="triangle"/>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11</xdr:col>
      <xdr:colOff>275167</xdr:colOff>
      <xdr:row>7</xdr:row>
      <xdr:rowOff>148165</xdr:rowOff>
    </xdr:from>
    <xdr:to>
      <xdr:col>14</xdr:col>
      <xdr:colOff>190500</xdr:colOff>
      <xdr:row>19</xdr:row>
      <xdr:rowOff>169332</xdr:rowOff>
    </xdr:to>
    <xdr:sp macro="" textlink="">
      <xdr:nvSpPr>
        <xdr:cNvPr id="10" name="ZoneTexte 9"/>
        <xdr:cNvSpPr txBox="1"/>
      </xdr:nvSpPr>
      <xdr:spPr>
        <a:xfrm>
          <a:off x="9101667" y="1502832"/>
          <a:ext cx="2201333" cy="23071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J'ai modifié vos</a:t>
          </a:r>
          <a:r>
            <a:rPr lang="fr-FR" sz="1100" baseline="0"/>
            <a:t> formules car les dates calculées en rouge pouvaient tomber sur des week end ou jours feries. Cependant après modif des formules mes dates de sortie de chaine ne sont plus égale a mes dates d'entrées de chaine...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workbookViewId="0">
      <selection activeCell="E10" sqref="E10"/>
    </sheetView>
  </sheetViews>
  <sheetFormatPr baseColWidth="10" defaultRowHeight="15" x14ac:dyDescent="0.25"/>
  <cols>
    <col min="1" max="1" width="11.42578125" style="44"/>
    <col min="2" max="2" width="8.5703125" style="44" bestFit="1" customWidth="1"/>
    <col min="3" max="3" width="14.85546875" style="44" bestFit="1" customWidth="1"/>
    <col min="4" max="4" width="12.7109375" style="44" bestFit="1" customWidth="1"/>
    <col min="5" max="5" width="15.85546875" style="44" bestFit="1" customWidth="1"/>
    <col min="6" max="6" width="11.42578125" style="44"/>
    <col min="7" max="7" width="15.140625" style="44" bestFit="1" customWidth="1"/>
    <col min="8" max="16384" width="11.42578125" style="44"/>
  </cols>
  <sheetData>
    <row r="1" spans="1:8" ht="15.75" thickBot="1" x14ac:dyDescent="0.3">
      <c r="A1" s="43"/>
      <c r="B1" s="60" t="str">
        <f>Calcul!B1</f>
        <v>Planning PHB</v>
      </c>
      <c r="C1" s="61"/>
      <c r="D1" s="61"/>
      <c r="E1" s="61">
        <f>Calcul!E1</f>
        <v>0</v>
      </c>
      <c r="F1" s="61">
        <f>Calcul!F1</f>
        <v>0</v>
      </c>
      <c r="G1" s="61">
        <f>Calcul!G1</f>
        <v>0</v>
      </c>
      <c r="H1" s="62">
        <f>Calcul!H1</f>
        <v>0</v>
      </c>
    </row>
    <row r="2" spans="1:8" ht="15.75" thickBot="1" x14ac:dyDescent="0.3">
      <c r="A2" s="43"/>
      <c r="B2" s="45" t="str">
        <f>Calcul!B2</f>
        <v>Cadence</v>
      </c>
      <c r="C2" s="58" t="s">
        <v>52</v>
      </c>
      <c r="D2" s="58" t="s">
        <v>53</v>
      </c>
      <c r="E2" s="46" t="str">
        <f>Calcul!E2</f>
        <v>Entrée en chaine</v>
      </c>
      <c r="F2" s="46" t="str">
        <f>Calcul!F2</f>
        <v>Pontage</v>
      </c>
      <c r="G2" s="47" t="str">
        <f>Calcul!G2</f>
        <v>Sortie de chaîne</v>
      </c>
      <c r="H2" s="48" t="str">
        <f>Calcul!H2</f>
        <v>Livraison</v>
      </c>
    </row>
    <row r="3" spans="1:8" x14ac:dyDescent="0.25">
      <c r="A3" s="49" t="str">
        <f>Calcul!A3</f>
        <v>PHB37</v>
      </c>
      <c r="B3" s="50"/>
      <c r="C3" s="50"/>
      <c r="D3" s="50"/>
      <c r="E3" s="51"/>
      <c r="F3" s="51"/>
      <c r="G3" s="52"/>
      <c r="H3" s="53"/>
    </row>
    <row r="4" spans="1:8" x14ac:dyDescent="0.25">
      <c r="A4" s="49" t="str">
        <f>Calcul!A4</f>
        <v>PHB38</v>
      </c>
      <c r="B4" s="49"/>
      <c r="C4" s="50"/>
      <c r="D4" s="50"/>
      <c r="E4" s="53"/>
      <c r="F4" s="51"/>
      <c r="G4" s="52"/>
      <c r="H4" s="53"/>
    </row>
    <row r="5" spans="1:8" x14ac:dyDescent="0.25">
      <c r="A5" s="49" t="str">
        <f>Calcul!A5</f>
        <v>PHB39</v>
      </c>
      <c r="B5" s="54">
        <f>Calcul!B5</f>
        <v>14</v>
      </c>
      <c r="C5" s="50"/>
      <c r="D5" s="50"/>
      <c r="E5" s="53"/>
      <c r="F5" s="51"/>
      <c r="G5" s="55">
        <f>IF(Calcul!K5="",Calcul!G5,Calcul!K5)</f>
        <v>43047</v>
      </c>
      <c r="H5" s="53">
        <f>WORKDAY.INTL(G5,10,1,'Jour férié'!$D$6:$D$66)</f>
        <v>43061</v>
      </c>
    </row>
    <row r="6" spans="1:8" x14ac:dyDescent="0.25">
      <c r="A6" s="49" t="str">
        <f>Calcul!A6</f>
        <v>PHB40</v>
      </c>
      <c r="B6" s="54">
        <f>Calcul!B6</f>
        <v>14</v>
      </c>
      <c r="C6" s="51">
        <f>Calcul!C6</f>
        <v>42947</v>
      </c>
      <c r="D6" s="51">
        <f>Calcul!D6</f>
        <v>42993</v>
      </c>
      <c r="E6" s="53">
        <f>Calcul!E6</f>
        <v>42986</v>
      </c>
      <c r="F6" s="51">
        <f>IF(Calcul!J6="",Calcul!F6,Calcul!J6)</f>
        <v>43027</v>
      </c>
      <c r="G6" s="55">
        <f>IF(Calcul!K6="",Calcul!G6,Calcul!K6)</f>
        <v>43069</v>
      </c>
      <c r="H6" s="53">
        <f>WORKDAY.INTL(G6,10,1,'Jour férié'!$D$6:$D$66)</f>
        <v>43083</v>
      </c>
    </row>
    <row r="7" spans="1:8" x14ac:dyDescent="0.25">
      <c r="A7" s="49" t="str">
        <f>Calcul!A7</f>
        <v>PHB41</v>
      </c>
      <c r="B7" s="54">
        <f>Calcul!B7</f>
        <v>14</v>
      </c>
      <c r="C7" s="51">
        <f>Calcul!C7</f>
        <v>42970</v>
      </c>
      <c r="D7" s="51">
        <f>Calcul!D7</f>
        <v>43017</v>
      </c>
      <c r="E7" s="53">
        <f>Calcul!E7</f>
        <v>43010</v>
      </c>
      <c r="F7" s="51">
        <f>IF(Calcul!J7="",Calcul!F7,Calcul!J7)</f>
        <v>43048</v>
      </c>
      <c r="G7" s="55">
        <f>IF(Calcul!K7="",Calcul!G7,Calcul!K7)</f>
        <v>43087</v>
      </c>
      <c r="H7" s="53">
        <f>WORKDAY.INTL(G7,10,1,'Jour férié'!$D$6:$D$66)</f>
        <v>43110</v>
      </c>
    </row>
    <row r="8" spans="1:8" x14ac:dyDescent="0.25">
      <c r="A8" s="49" t="str">
        <f>Calcul!A8</f>
        <v>PHB42</v>
      </c>
      <c r="B8" s="54">
        <f>Calcul!B8</f>
        <v>14</v>
      </c>
      <c r="C8" s="51">
        <f>Calcul!C8</f>
        <v>42990</v>
      </c>
      <c r="D8" s="51">
        <f>Calcul!D8</f>
        <v>43035</v>
      </c>
      <c r="E8" s="53">
        <f>Calcul!E8</f>
        <v>43028</v>
      </c>
      <c r="F8" s="51">
        <f>IF(Calcul!J8="",Calcul!F8,Calcul!J8)</f>
        <v>43066</v>
      </c>
      <c r="G8" s="55">
        <f>IF(Calcul!K8="",Calcul!G8,Calcul!K8)</f>
        <v>43110</v>
      </c>
      <c r="H8" s="53">
        <f>WORKDAY.INTL(G8,10,1,'Jour férié'!$D$6:$D$66)</f>
        <v>43124</v>
      </c>
    </row>
    <row r="9" spans="1:8" x14ac:dyDescent="0.25">
      <c r="A9" s="49" t="str">
        <f>Calcul!A9</f>
        <v>PHB43</v>
      </c>
      <c r="B9" s="56">
        <f>Calcul!B9</f>
        <v>15</v>
      </c>
      <c r="C9" s="51">
        <f>Calcul!C9</f>
        <v>43007</v>
      </c>
      <c r="D9" s="51">
        <f>Calcul!D9</f>
        <v>43061</v>
      </c>
      <c r="E9" s="53">
        <f>Calcul!E9</f>
        <v>43052</v>
      </c>
      <c r="F9" s="51">
        <f>IF(Calcul!J9="",Calcul!F9,Calcul!J9)</f>
        <v>43082</v>
      </c>
      <c r="G9" s="55">
        <f>IF(Calcul!K9="",Calcul!G9,Calcul!K9)</f>
        <v>43123</v>
      </c>
      <c r="H9" s="53">
        <f>WORKDAY.INTL(G9,10,1,'Jour férié'!$D$6:$D$66)</f>
        <v>43137</v>
      </c>
    </row>
    <row r="10" spans="1:8" x14ac:dyDescent="0.25">
      <c r="A10" s="49" t="str">
        <f>Calcul!A10</f>
        <v>PHB44</v>
      </c>
      <c r="B10" s="56">
        <f>Calcul!B10</f>
        <v>13</v>
      </c>
      <c r="C10" s="51">
        <f>Calcul!C10</f>
        <v>43032</v>
      </c>
      <c r="D10" s="51">
        <f>Calcul!D10</f>
        <v>43074</v>
      </c>
      <c r="E10" s="53">
        <f>Calcul!E10</f>
        <v>43069</v>
      </c>
      <c r="F10" s="51">
        <f>IF(Calcul!J10="",Calcul!F10,Calcul!J10)</f>
        <v>43110</v>
      </c>
      <c r="G10" s="55">
        <f>IF(Calcul!K10="",Calcul!G10,Calcul!K10)</f>
        <v>43140</v>
      </c>
      <c r="H10" s="53">
        <f>WORKDAY.INTL(G10,10,1,'Jour férié'!$D$6:$D$66)</f>
        <v>43154</v>
      </c>
    </row>
    <row r="11" spans="1:8" x14ac:dyDescent="0.25">
      <c r="A11" s="49" t="str">
        <f>Calcul!A11</f>
        <v>PHB45</v>
      </c>
      <c r="B11" s="57">
        <f>Calcul!B11</f>
        <v>12</v>
      </c>
      <c r="C11" s="51">
        <f>Calcul!C11</f>
        <v>43053</v>
      </c>
      <c r="D11" s="51">
        <f>Calcul!D11</f>
        <v>43088</v>
      </c>
      <c r="E11" s="53">
        <f>Calcul!E11</f>
        <v>43087</v>
      </c>
      <c r="F11" s="51">
        <f>IF(Calcul!J11="",Calcul!F11,Calcul!J11)</f>
        <v>43125</v>
      </c>
      <c r="G11" s="55">
        <f>IF(Calcul!K11="",Calcul!G11,Calcul!K11)</f>
        <v>43157</v>
      </c>
      <c r="H11" s="53">
        <f>WORKDAY.INTL(G11,10,1,'Jour férié'!$D$6:$D$66)</f>
        <v>43171</v>
      </c>
    </row>
    <row r="12" spans="1:8" x14ac:dyDescent="0.25">
      <c r="A12" s="49" t="str">
        <f>Calcul!A12</f>
        <v>PHB46</v>
      </c>
      <c r="B12" s="57">
        <f>Calcul!B12</f>
        <v>12</v>
      </c>
      <c r="C12" s="51">
        <f>Calcul!C12</f>
        <v>43069</v>
      </c>
      <c r="D12" s="51">
        <f>Calcul!D12</f>
        <v>43115</v>
      </c>
      <c r="E12" s="53">
        <f>Calcul!E12</f>
        <v>43112</v>
      </c>
      <c r="F12" s="51">
        <f>IF(Calcul!J12="",Calcul!F12,Calcul!J12)</f>
        <v>43143</v>
      </c>
      <c r="G12" s="55">
        <f>IF(Calcul!K12="",Calcul!G12,Calcul!K12)</f>
        <v>43172</v>
      </c>
      <c r="H12" s="53">
        <f>WORKDAY.INTL(G12,10,1,'Jour férié'!$D$6:$D$66)</f>
        <v>43186</v>
      </c>
    </row>
    <row r="13" spans="1:8" x14ac:dyDescent="0.25">
      <c r="A13" s="49" t="str">
        <f>Calcul!A13</f>
        <v>PHB47</v>
      </c>
      <c r="B13" s="57">
        <f>Calcul!B13</f>
        <v>11</v>
      </c>
      <c r="C13" s="51">
        <f>Calcul!C13</f>
        <v>43088</v>
      </c>
      <c r="D13" s="51">
        <f>Calcul!D13</f>
        <v>43126</v>
      </c>
      <c r="E13" s="53">
        <f>Calcul!E13</f>
        <v>43129</v>
      </c>
      <c r="F13" s="51">
        <f>IF(Calcul!J13="",Calcul!F13,Calcul!J13)</f>
        <v>43159</v>
      </c>
      <c r="G13" s="55">
        <f>IF(Calcul!K13="",Calcul!G13,Calcul!K13)</f>
        <v>43189</v>
      </c>
      <c r="H13" s="53">
        <f>WORKDAY.INTL(G13,10,1,'Jour férié'!$D$6:$D$66)</f>
        <v>43203</v>
      </c>
    </row>
    <row r="14" spans="1:8" x14ac:dyDescent="0.25">
      <c r="A14" s="49" t="str">
        <f>Calcul!A14</f>
        <v>PHB48</v>
      </c>
      <c r="B14" s="57">
        <f>Calcul!B14</f>
        <v>11</v>
      </c>
      <c r="C14" s="51">
        <f>Calcul!C14</f>
        <v>43112</v>
      </c>
      <c r="D14" s="51">
        <f>Calcul!D14</f>
        <v>43143</v>
      </c>
      <c r="E14" s="53">
        <f>Calcul!E14</f>
        <v>43144</v>
      </c>
      <c r="F14" s="51">
        <f>IF(Calcul!J14="",Calcul!F14,Calcul!J14)</f>
        <v>43174</v>
      </c>
      <c r="G14" s="55">
        <f>IF(Calcul!K14="",Calcul!G14,Calcul!K14)</f>
        <v>43206</v>
      </c>
      <c r="H14" s="53">
        <f>WORKDAY.INTL(G14,10,1,'Jour férié'!$D$6:$D$66)</f>
        <v>43222</v>
      </c>
    </row>
    <row r="15" spans="1:8" x14ac:dyDescent="0.25">
      <c r="A15" s="49" t="str">
        <f>Calcul!A15</f>
        <v>PHB49</v>
      </c>
      <c r="B15" s="57">
        <f>Calcul!B15</f>
        <v>11</v>
      </c>
      <c r="C15" s="51">
        <f>Calcul!C15</f>
        <v>43129</v>
      </c>
      <c r="D15" s="51">
        <f>Calcul!D15</f>
        <v>43158</v>
      </c>
      <c r="E15" s="53">
        <f>Calcul!E15</f>
        <v>43159</v>
      </c>
      <c r="F15" s="51">
        <f>IF(Calcul!J15="",Calcul!F15,Calcul!J15)</f>
        <v>43189</v>
      </c>
      <c r="G15" s="55">
        <f>IF(Calcul!K15="",Calcul!G15,Calcul!K15)</f>
        <v>43223</v>
      </c>
      <c r="H15" s="53">
        <f>WORKDAY.INTL(G15,10,1,'Jour férié'!$D$6:$D$66)</f>
        <v>43244</v>
      </c>
    </row>
    <row r="16" spans="1:8" x14ac:dyDescent="0.25">
      <c r="A16" s="49" t="str">
        <f>Calcul!A16</f>
        <v>PHB50</v>
      </c>
      <c r="B16" s="57">
        <f>Calcul!B16</f>
        <v>11</v>
      </c>
      <c r="C16" s="51">
        <f>Calcul!C16</f>
        <v>43144</v>
      </c>
      <c r="D16" s="51">
        <f>Calcul!D16</f>
        <v>43173</v>
      </c>
      <c r="E16" s="53">
        <f>Calcul!E16</f>
        <v>43174</v>
      </c>
      <c r="F16" s="51">
        <f>IF(Calcul!J16="",Calcul!F16,Calcul!J16)</f>
        <v>43206</v>
      </c>
      <c r="G16" s="55">
        <f>IF(Calcul!K16="",Calcul!G16,Calcul!K16)</f>
        <v>43245</v>
      </c>
      <c r="H16" s="53">
        <f>WORKDAY.INTL(G16,10,1,'Jour férié'!$D$6:$D$66)</f>
        <v>43259</v>
      </c>
    </row>
    <row r="17" spans="1:8" x14ac:dyDescent="0.25">
      <c r="A17" s="49" t="str">
        <f>Calcul!A17</f>
        <v>PHB51</v>
      </c>
      <c r="B17" s="57">
        <f>Calcul!B17</f>
        <v>11</v>
      </c>
      <c r="C17" s="51">
        <f>Calcul!C17</f>
        <v>43159</v>
      </c>
      <c r="D17" s="51">
        <f>Calcul!D17</f>
        <v>43188</v>
      </c>
      <c r="E17" s="53">
        <f>Calcul!E17</f>
        <v>43189</v>
      </c>
      <c r="F17" s="51">
        <f>IF(Calcul!J17="",Calcul!F17,Calcul!J17)</f>
        <v>43223</v>
      </c>
      <c r="G17" s="55">
        <f>IF(Calcul!K17="",Calcul!G17,Calcul!K17)</f>
        <v>43262</v>
      </c>
      <c r="H17" s="53">
        <f>WORKDAY.INTL(G17,10,1,'Jour férié'!$D$6:$D$66)</f>
        <v>43276</v>
      </c>
    </row>
    <row r="18" spans="1:8" x14ac:dyDescent="0.25">
      <c r="A18" s="49" t="str">
        <f>Calcul!A18</f>
        <v>PHB52</v>
      </c>
      <c r="B18" s="57">
        <f>Calcul!B18</f>
        <v>11</v>
      </c>
      <c r="C18" s="51">
        <f>Calcul!C18</f>
        <v>43174</v>
      </c>
      <c r="D18" s="51">
        <f>Calcul!D18</f>
        <v>43203</v>
      </c>
      <c r="E18" s="53">
        <f>Calcul!E18</f>
        <v>43206</v>
      </c>
      <c r="F18" s="51">
        <f>IF(Calcul!J18="",Calcul!F18,Calcul!J18)</f>
        <v>43245</v>
      </c>
      <c r="G18" s="55">
        <f>IF(Calcul!K18="",Calcul!G18,Calcul!K18)</f>
        <v>43277</v>
      </c>
      <c r="H18" s="53">
        <f>WORKDAY.INTL(G18,10,1,'Jour férié'!$D$6:$D$66)</f>
        <v>43291</v>
      </c>
    </row>
    <row r="19" spans="1:8" x14ac:dyDescent="0.25">
      <c r="A19" s="49" t="str">
        <f>Calcul!A19</f>
        <v>PHB53</v>
      </c>
      <c r="B19" s="57">
        <f>Calcul!B19</f>
        <v>11</v>
      </c>
      <c r="C19" s="51">
        <f>Calcul!C19</f>
        <v>43189</v>
      </c>
      <c r="D19" s="51">
        <f>Calcul!D19</f>
        <v>43222</v>
      </c>
      <c r="E19" s="53">
        <f>Calcul!E19</f>
        <v>43223</v>
      </c>
      <c r="F19" s="51">
        <f>IF(Calcul!J19="",Calcul!F19,Calcul!J19)</f>
        <v>43262</v>
      </c>
      <c r="G19" s="55">
        <f>IF(Calcul!K19="",Calcul!G19,Calcul!K19)</f>
        <v>43292</v>
      </c>
      <c r="H19" s="53">
        <f>WORKDAY.INTL(G19,10,1,'Jour férié'!$D$6:$D$66)</f>
        <v>43306</v>
      </c>
    </row>
    <row r="20" spans="1:8" x14ac:dyDescent="0.25">
      <c r="A20" s="49" t="str">
        <f>Calcul!A20</f>
        <v>PHB54</v>
      </c>
      <c r="B20" s="57">
        <f>Calcul!B20</f>
        <v>11</v>
      </c>
      <c r="C20" s="51">
        <f>Calcul!C20</f>
        <v>43206</v>
      </c>
      <c r="D20" s="51">
        <f>Calcul!D20</f>
        <v>43244</v>
      </c>
      <c r="E20" s="53">
        <f>Calcul!E20</f>
        <v>43245</v>
      </c>
      <c r="F20" s="51">
        <f>IF(Calcul!J20="",Calcul!F20,Calcul!J20)</f>
        <v>43277</v>
      </c>
      <c r="G20" s="55">
        <f>IF(Calcul!K20="",Calcul!G20,Calcul!K20)</f>
        <v>43307</v>
      </c>
      <c r="H20" s="53">
        <f>WORKDAY.INTL(G20,10,1,'Jour férié'!$D$6:$D$66)</f>
        <v>43342</v>
      </c>
    </row>
    <row r="21" spans="1:8" x14ac:dyDescent="0.25">
      <c r="A21" s="49" t="str">
        <f>Calcul!A21</f>
        <v>PHB55</v>
      </c>
      <c r="B21" s="57">
        <f>Calcul!B21</f>
        <v>11</v>
      </c>
      <c r="C21" s="51">
        <f>Calcul!C21</f>
        <v>43223</v>
      </c>
      <c r="D21" s="51">
        <f>Calcul!D21</f>
        <v>43259</v>
      </c>
      <c r="E21" s="53">
        <f>Calcul!E21</f>
        <v>43262</v>
      </c>
      <c r="F21" s="51">
        <f>IF(Calcul!J21="",Calcul!F21,Calcul!J21)</f>
        <v>43291</v>
      </c>
      <c r="G21" s="55">
        <f>IF(Calcul!K21="",Calcul!G21,Calcul!K21)</f>
        <v>43342</v>
      </c>
      <c r="H21" s="53">
        <f>WORKDAY.INTL(G21,10,1,'Jour férié'!$D$6:$D$66)</f>
        <v>43356</v>
      </c>
    </row>
    <row r="22" spans="1:8" x14ac:dyDescent="0.25">
      <c r="A22" s="49" t="str">
        <f>Calcul!A22</f>
        <v>PHB56</v>
      </c>
      <c r="B22" s="57">
        <f>Calcul!B22</f>
        <v>11</v>
      </c>
      <c r="C22" s="51">
        <f>Calcul!C22</f>
        <v>43245</v>
      </c>
      <c r="D22" s="51">
        <f>Calcul!D22</f>
        <v>43276</v>
      </c>
      <c r="E22" s="53">
        <f>Calcul!E22</f>
        <v>43277</v>
      </c>
      <c r="F22" s="51">
        <f>IF(Calcul!J22="",Calcul!F22,Calcul!J22)</f>
        <v>43305</v>
      </c>
      <c r="G22" s="55">
        <f>IF(Calcul!K22="",Calcul!G22,Calcul!K22)</f>
        <v>43354</v>
      </c>
      <c r="H22" s="53">
        <f>WORKDAY.INTL(G22,10,1,'Jour férié'!$D$6:$D$66)</f>
        <v>43368</v>
      </c>
    </row>
    <row r="23" spans="1:8" x14ac:dyDescent="0.25">
      <c r="A23" s="49" t="str">
        <f>Calcul!A23</f>
        <v>PHB57</v>
      </c>
      <c r="B23" s="57">
        <f>Calcul!B23</f>
        <v>11</v>
      </c>
      <c r="C23" s="51">
        <f>Calcul!C23</f>
        <v>43262</v>
      </c>
      <c r="D23" s="51">
        <f>Calcul!D23</f>
        <v>43291</v>
      </c>
      <c r="E23" s="53">
        <f>Calcul!E23</f>
        <v>43292</v>
      </c>
      <c r="F23" s="51">
        <f>IF(Calcul!J23="",Calcul!F23,Calcul!J23)</f>
        <v>43340</v>
      </c>
      <c r="G23" s="55">
        <f>IF(Calcul!K23="",Calcul!G23,Calcul!K23)</f>
        <v>43368</v>
      </c>
      <c r="H23" s="53">
        <f>WORKDAY.INTL(G23,10,1,'Jour férié'!$D$6:$D$66)</f>
        <v>43382</v>
      </c>
    </row>
    <row r="24" spans="1:8" x14ac:dyDescent="0.25">
      <c r="A24" s="49" t="str">
        <f>Calcul!A24</f>
        <v>PHB58</v>
      </c>
      <c r="B24" s="57">
        <f>Calcul!B24</f>
        <v>11</v>
      </c>
      <c r="C24" s="51">
        <f>Calcul!C24</f>
        <v>43277</v>
      </c>
      <c r="D24" s="51">
        <f>Calcul!D24</f>
        <v>43306</v>
      </c>
      <c r="E24" s="53">
        <f>Calcul!E24</f>
        <v>43307</v>
      </c>
      <c r="F24" s="51">
        <f>IF(Calcul!J24="",Calcul!F24,Calcul!J24)</f>
        <v>43355</v>
      </c>
      <c r="G24" s="55">
        <f>IF(Calcul!K24="",Calcul!G24,Calcul!K24)</f>
        <v>43382</v>
      </c>
      <c r="H24" s="53">
        <f>WORKDAY.INTL(G24,10,1,'Jour férié'!$D$6:$D$66)</f>
        <v>43396</v>
      </c>
    </row>
    <row r="25" spans="1:8" x14ac:dyDescent="0.25">
      <c r="A25" s="49" t="str">
        <f>Calcul!A25</f>
        <v>PHB59</v>
      </c>
      <c r="B25" s="57">
        <f>Calcul!B25</f>
        <v>10</v>
      </c>
      <c r="C25" s="51">
        <f>Calcul!C25</f>
        <v>43293</v>
      </c>
      <c r="D25" s="51">
        <f>Calcul!D25</f>
        <v>43339</v>
      </c>
      <c r="E25" s="53">
        <f>Calcul!E25</f>
        <v>43342</v>
      </c>
      <c r="F25" s="51">
        <f>IF(Calcul!J25="",Calcul!F25,Calcul!J25)</f>
        <v>43370</v>
      </c>
      <c r="G25" s="55">
        <f>IF(Calcul!K25="",Calcul!G25,Calcul!K25)</f>
        <v>43398</v>
      </c>
      <c r="H25" s="53">
        <f>WORKDAY.INTL(G25,10,1,'Jour férié'!$D$6:$D$66)</f>
        <v>43413</v>
      </c>
    </row>
    <row r="26" spans="1:8" x14ac:dyDescent="0.25">
      <c r="A26" s="49" t="str">
        <f>Calcul!A26</f>
        <v>PHB60</v>
      </c>
      <c r="B26" s="57">
        <f>Calcul!B26</f>
        <v>10</v>
      </c>
      <c r="C26" s="51">
        <f>Calcul!C26</f>
        <v>43307</v>
      </c>
      <c r="D26" s="51">
        <f>Calcul!D26</f>
        <v>43353</v>
      </c>
      <c r="E26" s="53">
        <f>Calcul!E26</f>
        <v>43356</v>
      </c>
      <c r="F26" s="51">
        <f>IF(Calcul!J26="",Calcul!F26,Calcul!J26)</f>
        <v>43384</v>
      </c>
      <c r="G26" s="55">
        <f>IF(Calcul!K26="",Calcul!G26,Calcul!K26)</f>
        <v>43413</v>
      </c>
      <c r="H26" s="53">
        <f>WORKDAY.INTL(G26,10,1,'Jour férié'!$D$6:$D$66)</f>
        <v>43427</v>
      </c>
    </row>
    <row r="27" spans="1:8" x14ac:dyDescent="0.25">
      <c r="A27" s="49" t="str">
        <f>Calcul!A27</f>
        <v>PHB61</v>
      </c>
      <c r="B27" s="57">
        <f>Calcul!B27</f>
        <v>10</v>
      </c>
      <c r="C27" s="51">
        <f>Calcul!C27</f>
        <v>43342</v>
      </c>
      <c r="D27" s="51">
        <f>Calcul!D27</f>
        <v>43367</v>
      </c>
      <c r="E27" s="53">
        <f>Calcul!E27</f>
        <v>43370</v>
      </c>
      <c r="F27" s="51">
        <f>IF(Calcul!J27="",Calcul!F27,Calcul!J27)</f>
        <v>43398</v>
      </c>
      <c r="G27" s="55">
        <f>IF(Calcul!K27="",Calcul!G27,Calcul!K27)</f>
        <v>43427</v>
      </c>
      <c r="H27" s="53">
        <f>WORKDAY.INTL(G27,10,1,'Jour férié'!$D$6:$D$66)</f>
        <v>43441</v>
      </c>
    </row>
    <row r="28" spans="1:8" x14ac:dyDescent="0.25">
      <c r="A28" s="49" t="str">
        <f>Calcul!A28</f>
        <v>PHB62</v>
      </c>
      <c r="B28" s="57">
        <f>Calcul!B28</f>
        <v>10</v>
      </c>
      <c r="C28" s="51">
        <f>Calcul!C28</f>
        <v>43356</v>
      </c>
      <c r="D28" s="51">
        <f>Calcul!D28</f>
        <v>43381</v>
      </c>
      <c r="E28" s="53">
        <f>Calcul!E28</f>
        <v>43384</v>
      </c>
      <c r="F28" s="51">
        <f>IF(Calcul!J28="",Calcul!F28,Calcul!J28)</f>
        <v>43413</v>
      </c>
      <c r="G28" s="55">
        <f>IF(Calcul!K28="",Calcul!G28,Calcul!K28)</f>
        <v>43441</v>
      </c>
      <c r="H28" s="53">
        <f>WORKDAY.INTL(G28,10,1,'Jour férié'!$D$6:$D$66)</f>
        <v>43455</v>
      </c>
    </row>
  </sheetData>
  <mergeCells count="1">
    <mergeCell ref="B1:H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29"/>
  <sheetViews>
    <sheetView tabSelected="1" zoomScale="90" zoomScaleNormal="90" workbookViewId="0">
      <selection activeCell="M5" sqref="M5"/>
    </sheetView>
  </sheetViews>
  <sheetFormatPr baseColWidth="10" defaultRowHeight="15" x14ac:dyDescent="0.25"/>
  <cols>
    <col min="1" max="1" width="9.5703125" style="2" customWidth="1"/>
    <col min="2" max="2" width="8.5703125" bestFit="1" customWidth="1"/>
    <col min="3" max="3" width="14.85546875" bestFit="1" customWidth="1"/>
    <col min="4" max="4" width="12.7109375" bestFit="1" customWidth="1"/>
    <col min="5" max="5" width="15.85546875" style="2" bestFit="1" customWidth="1"/>
    <col min="7" max="7" width="15.140625" bestFit="1" customWidth="1"/>
    <col min="9" max="9" width="5.7109375" customWidth="1"/>
    <col min="10" max="10" width="11.85546875" bestFit="1" customWidth="1"/>
    <col min="11" max="11" width="15.28515625" bestFit="1" customWidth="1"/>
  </cols>
  <sheetData>
    <row r="1" spans="1:13" ht="15.75" thickBot="1" x14ac:dyDescent="0.3">
      <c r="B1" s="63" t="s">
        <v>51</v>
      </c>
      <c r="C1" s="65"/>
      <c r="D1" s="65"/>
      <c r="E1" s="65"/>
      <c r="F1" s="65"/>
      <c r="G1" s="65"/>
      <c r="H1" s="64"/>
      <c r="J1" s="63" t="s">
        <v>50</v>
      </c>
      <c r="K1" s="64"/>
    </row>
    <row r="2" spans="1:13" ht="15.75" thickBot="1" x14ac:dyDescent="0.3">
      <c r="B2" s="25" t="s">
        <v>12</v>
      </c>
      <c r="C2" s="59" t="s">
        <v>52</v>
      </c>
      <c r="D2" s="59" t="s">
        <v>53</v>
      </c>
      <c r="E2" s="26" t="s">
        <v>47</v>
      </c>
      <c r="F2" s="26" t="s">
        <v>40</v>
      </c>
      <c r="G2" s="27" t="s">
        <v>41</v>
      </c>
      <c r="H2" s="28" t="s">
        <v>42</v>
      </c>
      <c r="I2" s="35" t="s">
        <v>48</v>
      </c>
      <c r="J2" s="33" t="s">
        <v>40</v>
      </c>
      <c r="K2" s="34" t="s">
        <v>49</v>
      </c>
    </row>
    <row r="3" spans="1:13" x14ac:dyDescent="0.25">
      <c r="A3" s="20" t="s">
        <v>13</v>
      </c>
      <c r="B3" s="23"/>
      <c r="C3" s="23"/>
      <c r="D3" s="23"/>
      <c r="E3" s="24"/>
      <c r="F3" s="24"/>
      <c r="G3" s="24"/>
      <c r="H3" s="30"/>
      <c r="I3" s="29"/>
      <c r="J3" s="36"/>
      <c r="K3" s="37"/>
    </row>
    <row r="4" spans="1:13" x14ac:dyDescent="0.25">
      <c r="A4" s="20" t="s">
        <v>14</v>
      </c>
      <c r="B4" s="20"/>
      <c r="C4" s="20"/>
      <c r="D4" s="20"/>
      <c r="E4" s="19"/>
      <c r="F4" s="19"/>
      <c r="G4" s="19"/>
      <c r="H4" s="31"/>
      <c r="I4" s="29"/>
      <c r="J4" s="36"/>
      <c r="K4" s="37"/>
    </row>
    <row r="5" spans="1:13" x14ac:dyDescent="0.25">
      <c r="A5" s="20" t="s">
        <v>15</v>
      </c>
      <c r="B5" s="22">
        <v>14</v>
      </c>
      <c r="C5" s="20"/>
      <c r="D5" s="20"/>
      <c r="E5" s="19"/>
      <c r="F5" s="19"/>
      <c r="G5" s="19">
        <v>43047</v>
      </c>
      <c r="H5" s="31">
        <f>WORKDAY.INTL(G5,10,1,'Jour férié'!$D$6:$D$66)</f>
        <v>43061</v>
      </c>
      <c r="I5" s="29"/>
      <c r="J5" s="36"/>
      <c r="K5" s="37"/>
    </row>
    <row r="6" spans="1:13" x14ac:dyDescent="0.25">
      <c r="A6" s="20" t="s">
        <v>16</v>
      </c>
      <c r="B6" s="22">
        <v>14</v>
      </c>
      <c r="C6" s="51">
        <f>WORKDAY.INTL(E6,-(B6*2),1,'Jour férié'!$D$6:$D$66)</f>
        <v>42947</v>
      </c>
      <c r="D6" s="51">
        <f>WORKDAY.INTL(F6,-23,1,'Jour férié'!$D$6:$D$66)</f>
        <v>42993</v>
      </c>
      <c r="E6" s="19">
        <v>42986</v>
      </c>
      <c r="F6" s="19">
        <f>WORKDAY.INTL(E6,B6*2,1,'Jour férié'!$D$6:$D$66)</f>
        <v>43026</v>
      </c>
      <c r="G6" s="19">
        <f>WORKDAY.INTL(E6,B6*4,1,'Jour férié'!$D$6:$D$66)</f>
        <v>43067</v>
      </c>
      <c r="H6" s="31">
        <f>WORKDAY.INTL(G6,10,1,'Jour férié'!$D$6:$D$66)</f>
        <v>43081</v>
      </c>
      <c r="I6" s="29">
        <f>IF(E10="","",IF(E10-G6=0,"",E10-G6))</f>
        <v>2</v>
      </c>
      <c r="J6" s="38">
        <f>IF(I6="","",WORKDAY.INTL(F6,(I6/2),1,'Jour férié'!$D$6:$D$66))</f>
        <v>43027</v>
      </c>
      <c r="K6" s="39">
        <f>IF(I6="","",WORKDAY.INTL(G6,I6,1,'Jour férié'!$D$6:$D$66))</f>
        <v>43069</v>
      </c>
      <c r="M6" s="1"/>
    </row>
    <row r="7" spans="1:13" x14ac:dyDescent="0.25">
      <c r="A7" s="20" t="s">
        <v>17</v>
      </c>
      <c r="B7" s="22">
        <v>14</v>
      </c>
      <c r="C7" s="51">
        <f>WORKDAY.INTL(E7,-(B7*2),1,'Jour férié'!$D$6:$D$66)</f>
        <v>42970</v>
      </c>
      <c r="D7" s="51">
        <f>WORKDAY.INTL(F7,-23,1,'Jour férié'!$D$6:$D$66)</f>
        <v>43017</v>
      </c>
      <c r="E7" s="19">
        <v>43010</v>
      </c>
      <c r="F7" s="19">
        <f>WORKDAY.INTL(E7,B7*2,1,'Jour férié'!$D$6:$D$66)</f>
        <v>43049</v>
      </c>
      <c r="G7" s="19">
        <f>WORKDAY.INTL(E7,B7*4,1,'Jour férié'!$D$6:$D$66)</f>
        <v>43089</v>
      </c>
      <c r="H7" s="31">
        <f>WORKDAY.INTL(G7,10,1,'Jour férié'!$D$6:$D$66)</f>
        <v>43112</v>
      </c>
      <c r="I7" s="29">
        <f t="shared" ref="I7:I28" si="0">IF(E11="","",IF(E11-G7=0,"",E11-G7))</f>
        <v>-2</v>
      </c>
      <c r="J7" s="38">
        <f>IF(I7="","",WORKDAY.INTL(F7,(I7/2),1,'Jour férié'!$D$6:$D$66))</f>
        <v>43048</v>
      </c>
      <c r="K7" s="39">
        <f>IF(I7="","",WORKDAY.INTL(G7,I7,1,'Jour férié'!$D$6:$D$66))</f>
        <v>43087</v>
      </c>
      <c r="M7" s="1"/>
    </row>
    <row r="8" spans="1:13" x14ac:dyDescent="0.25">
      <c r="A8" s="20" t="s">
        <v>18</v>
      </c>
      <c r="B8" s="22">
        <v>14</v>
      </c>
      <c r="C8" s="51">
        <f>WORKDAY.INTL(E8,-(B8*2),1,'Jour férié'!$D$6:$D$66)</f>
        <v>42990</v>
      </c>
      <c r="D8" s="51">
        <f>WORKDAY.INTL(F8,-23,1,'Jour férié'!$D$6:$D$66)</f>
        <v>43035</v>
      </c>
      <c r="E8" s="19">
        <f>WORKDAY.INTL(E7,B8,1,'Jour férié'!$D$6:$D$66)</f>
        <v>43028</v>
      </c>
      <c r="F8" s="19">
        <f>WORKDAY.INTL(E8,B8*2,1,'Jour férié'!$D$6:$D$66)</f>
        <v>43069</v>
      </c>
      <c r="G8" s="19">
        <f>WORKDAY.INTL(E8,B8*4,1,'Jour férié'!$D$6:$D$66)</f>
        <v>43118</v>
      </c>
      <c r="H8" s="31">
        <f>WORKDAY.INTL(G8,10,1,'Jour férié'!$D$6:$D$66)</f>
        <v>43132</v>
      </c>
      <c r="I8" s="29">
        <f t="shared" si="0"/>
        <v>-6</v>
      </c>
      <c r="J8" s="38">
        <f>IF(I8="","",WORKDAY.INTL(F8,(I8/2),1,'Jour férié'!$D$6:$D$66))</f>
        <v>43066</v>
      </c>
      <c r="K8" s="39">
        <f>IF(I8="","",WORKDAY.INTL(G8,I8,1,'Jour férié'!$D$6:$D$66))</f>
        <v>43110</v>
      </c>
      <c r="M8" s="1"/>
    </row>
    <row r="9" spans="1:13" x14ac:dyDescent="0.25">
      <c r="A9" s="20" t="s">
        <v>19</v>
      </c>
      <c r="B9" s="40">
        <v>15</v>
      </c>
      <c r="C9" s="51">
        <f>WORKDAY.INTL(E9,-(B9*2),1,'Jour férié'!$D$6:$D$66)</f>
        <v>43007</v>
      </c>
      <c r="D9" s="51">
        <f>WORKDAY.INTL(F9,-23,1,'Jour férié'!$D$6:$D$66)</f>
        <v>43061</v>
      </c>
      <c r="E9" s="19">
        <f>WORKDAY.INTL(E8,B9,1,'Jour férié'!$D$6:$D$66)</f>
        <v>43052</v>
      </c>
      <c r="F9" s="19">
        <f>WORKDAY.INTL(E9,B9*2,1,'Jour férié'!$D$6:$D$66)</f>
        <v>43103</v>
      </c>
      <c r="G9" s="19">
        <f>WORKDAY.INTL(E9,B9*4,1,'Jour férié'!$D$6:$D$66)</f>
        <v>43145</v>
      </c>
      <c r="H9" s="31">
        <f>WORKDAY.INTL(G9,10,1,'Jour férié'!$D$6:$D$66)</f>
        <v>43159</v>
      </c>
      <c r="I9" s="29">
        <f t="shared" si="0"/>
        <v>-16</v>
      </c>
      <c r="J9" s="38">
        <f>IF(I9="","",WORKDAY.INTL(F9,(I9/2),1,'Jour férié'!$D$6:$D$66))</f>
        <v>43082</v>
      </c>
      <c r="K9" s="39">
        <f>IF(I9="","",WORKDAY.INTL(G9,I9,1,'Jour férié'!$D$6:$D$66))</f>
        <v>43123</v>
      </c>
      <c r="M9" s="1"/>
    </row>
    <row r="10" spans="1:13" x14ac:dyDescent="0.25">
      <c r="A10" s="20" t="s">
        <v>20</v>
      </c>
      <c r="B10" s="40">
        <v>13</v>
      </c>
      <c r="C10" s="51">
        <f>WORKDAY.INTL(E10,-(B10*2),1,'Jour férié'!$D$6:$D$66)</f>
        <v>43032</v>
      </c>
      <c r="D10" s="51">
        <f>WORKDAY.INTL(F10,-23,1,'Jour férié'!$D$6:$D$66)</f>
        <v>43074</v>
      </c>
      <c r="E10" s="19">
        <f>WORKDAY.INTL(E9,B10,1,'Jour férié'!$D$6:$D$66)</f>
        <v>43069</v>
      </c>
      <c r="F10" s="19">
        <f>WORKDAY.INTL(E10,B10*2,1,'Jour férié'!$D$6:$D$66)</f>
        <v>43116</v>
      </c>
      <c r="G10" s="19">
        <f>WORKDAY.INTL(E10,B10*4,1,'Jour férié'!$D$6:$D$66)</f>
        <v>43152</v>
      </c>
      <c r="H10" s="31">
        <f>WORKDAY.INTL(G10,10,1,'Jour férié'!$D$6:$D$66)</f>
        <v>43166</v>
      </c>
      <c r="I10" s="29">
        <f t="shared" si="0"/>
        <v>-8</v>
      </c>
      <c r="J10" s="38">
        <f>IF(I10="","",WORKDAY.INTL(F10,(I10/2),1,'Jour férié'!$D$6:$D$66))</f>
        <v>43110</v>
      </c>
      <c r="K10" s="39">
        <f>IF(I10="","",WORKDAY.INTL(G10,I10,1,'Jour férié'!$D$6:$D$66))</f>
        <v>43140</v>
      </c>
      <c r="M10" s="1"/>
    </row>
    <row r="11" spans="1:13" x14ac:dyDescent="0.25">
      <c r="A11" s="20" t="s">
        <v>21</v>
      </c>
      <c r="B11" s="21">
        <v>12</v>
      </c>
      <c r="C11" s="51">
        <f>WORKDAY.INTL(E11,-(B11*2),1,'Jour férié'!$D$6:$D$66)</f>
        <v>43053</v>
      </c>
      <c r="D11" s="51">
        <f>WORKDAY.INTL(F11,-23,1,'Jour férié'!$D$6:$D$66)</f>
        <v>43088</v>
      </c>
      <c r="E11" s="19">
        <f>WORKDAY.INTL(E10,B11,1,'Jour férié'!$D$6:$D$66)</f>
        <v>43087</v>
      </c>
      <c r="F11" s="19">
        <f>WORKDAY.INTL(E11,B11*2,1,'Jour férié'!$D$6:$D$66)</f>
        <v>43130</v>
      </c>
      <c r="G11" s="19">
        <f>WORKDAY.INTL(E11,B11*4,1,'Jour férié'!$D$6:$D$66)</f>
        <v>43164</v>
      </c>
      <c r="H11" s="31">
        <f>WORKDAY.INTL(G11,10,1,'Jour férié'!$D$6:$D$66)</f>
        <v>43178</v>
      </c>
      <c r="I11" s="29">
        <f>IF(E15="","",IF(E15-G11=0,"",E15-G11))</f>
        <v>-5</v>
      </c>
      <c r="J11" s="38">
        <f>IF(I11="","",WORKDAY.INTL(F11,(I11/2),1,'Jour férié'!$D$6:$D$66))</f>
        <v>43125</v>
      </c>
      <c r="K11" s="39">
        <f>IF(I11="","",WORKDAY.INTL(G11,I11,1,'Jour férié'!$D$6:$D$66))</f>
        <v>43157</v>
      </c>
      <c r="M11" s="1"/>
    </row>
    <row r="12" spans="1:13" x14ac:dyDescent="0.25">
      <c r="A12" s="20" t="s">
        <v>22</v>
      </c>
      <c r="B12" s="21">
        <v>12</v>
      </c>
      <c r="C12" s="51">
        <f>WORKDAY.INTL(E12,-(B12*2),1,'Jour férié'!$D$6:$D$66)</f>
        <v>43069</v>
      </c>
      <c r="D12" s="51">
        <f>WORKDAY.INTL(F12,-23,1,'Jour férié'!$D$6:$D$66)</f>
        <v>43115</v>
      </c>
      <c r="E12" s="19">
        <f>WORKDAY.INTL(E11,B12,1,'Jour férié'!$D$6:$D$66)</f>
        <v>43112</v>
      </c>
      <c r="F12" s="19">
        <f>WORKDAY.INTL(E12,B12*2,1,'Jour férié'!$D$6:$D$66)</f>
        <v>43146</v>
      </c>
      <c r="G12" s="19">
        <f>WORKDAY.INTL(E12,B12*4,1,'Jour férié'!$D$6:$D$66)</f>
        <v>43180</v>
      </c>
      <c r="H12" s="31">
        <f>WORKDAY.INTL(G12,10,1,'Jour férié'!$D$6:$D$66)</f>
        <v>43194</v>
      </c>
      <c r="I12" s="29">
        <f>IF(E16="","",IF(E16-G12=0,"",E16-G12))</f>
        <v>-6</v>
      </c>
      <c r="J12" s="38">
        <f>IF(I12="","",WORKDAY.INTL(F12,(I12/2),1,'Jour férié'!$D$6:$D$66))</f>
        <v>43143</v>
      </c>
      <c r="K12" s="39">
        <f>IF(I12="","",WORKDAY.INTL(G12,I12,1,'Jour férié'!$D$6:$D$66))</f>
        <v>43172</v>
      </c>
      <c r="M12" s="1"/>
    </row>
    <row r="13" spans="1:13" x14ac:dyDescent="0.25">
      <c r="A13" s="20" t="s">
        <v>23</v>
      </c>
      <c r="B13" s="21">
        <v>11</v>
      </c>
      <c r="C13" s="51">
        <f>WORKDAY.INTL(E13,-(B13*2),1,'Jour férié'!$D$6:$D$66)</f>
        <v>43088</v>
      </c>
      <c r="D13" s="51">
        <f>WORKDAY.INTL(F13,-23,1,'Jour férié'!$D$6:$D$66)</f>
        <v>43126</v>
      </c>
      <c r="E13" s="19">
        <f>WORKDAY.INTL(E12,B13,1,'Jour férié'!$D$6:$D$66)</f>
        <v>43129</v>
      </c>
      <c r="F13" s="19">
        <f>WORKDAY.INTL(E13,B13*2,1,'Jour férié'!$D$6:$D$66)</f>
        <v>43159</v>
      </c>
      <c r="G13" s="19">
        <f>WORKDAY.INTL(E13,B13*4,1,'Jour férié'!$D$6:$D$66)</f>
        <v>43189</v>
      </c>
      <c r="H13" s="31">
        <f>WORKDAY.INTL(G13,10,1,'Jour férié'!$D$6:$D$66)</f>
        <v>43203</v>
      </c>
      <c r="I13" s="29" t="str">
        <f t="shared" si="0"/>
        <v/>
      </c>
      <c r="J13" s="38" t="str">
        <f>IF(I13="","",WORKDAY.INTL(F13,(I13/2),1,'Jour férié'!$D$6:$D$66))</f>
        <v/>
      </c>
      <c r="K13" s="39" t="str">
        <f>IF(I13="","",WORKDAY.INTL(G13,I13,1,'Jour férié'!$D$6:$D$66))</f>
        <v/>
      </c>
    </row>
    <row r="14" spans="1:13" x14ac:dyDescent="0.25">
      <c r="A14" s="20" t="s">
        <v>24</v>
      </c>
      <c r="B14" s="21">
        <v>11</v>
      </c>
      <c r="C14" s="51">
        <f>WORKDAY.INTL(E14,-(B14*2),1,'Jour férié'!$D$6:$D$66)</f>
        <v>43112</v>
      </c>
      <c r="D14" s="51">
        <f>WORKDAY.INTL(F14,-23,1,'Jour férié'!$D$6:$D$66)</f>
        <v>43143</v>
      </c>
      <c r="E14" s="19">
        <f>WORKDAY.INTL(E13,B14,1,'Jour férié'!$D$6:$D$66)</f>
        <v>43144</v>
      </c>
      <c r="F14" s="19">
        <f>WORKDAY.INTL(E14,B14*2,1,'Jour férié'!$D$6:$D$66)</f>
        <v>43174</v>
      </c>
      <c r="G14" s="19">
        <f>WORKDAY.INTL(E14,B14*4,1,'Jour férié'!$D$6:$D$66)</f>
        <v>43206</v>
      </c>
      <c r="H14" s="31">
        <f>WORKDAY.INTL(G14,10,1,'Jour férié'!$D$6:$D$66)</f>
        <v>43222</v>
      </c>
      <c r="I14" s="29" t="str">
        <f t="shared" si="0"/>
        <v/>
      </c>
      <c r="J14" s="38" t="str">
        <f>IF(I14="","",WORKDAY.INTL(F14,(I14/2),1,'Jour férié'!$D$6:$D$66))</f>
        <v/>
      </c>
      <c r="K14" s="39" t="str">
        <f>IF(I14="","",WORKDAY.INTL(G14,I14,1,'Jour férié'!$D$6:$D$66))</f>
        <v/>
      </c>
    </row>
    <row r="15" spans="1:13" x14ac:dyDescent="0.25">
      <c r="A15" s="20" t="s">
        <v>25</v>
      </c>
      <c r="B15" s="21">
        <v>11</v>
      </c>
      <c r="C15" s="51">
        <f>WORKDAY.INTL(E15,-(B15*2),1,'Jour férié'!$D$6:$D$66)</f>
        <v>43129</v>
      </c>
      <c r="D15" s="51">
        <f>WORKDAY.INTL(F15,-23,1,'Jour férié'!$D$6:$D$66)</f>
        <v>43158</v>
      </c>
      <c r="E15" s="19">
        <f>WORKDAY.INTL(E14,B15,1,'Jour férié'!$D$6:$D$66)</f>
        <v>43159</v>
      </c>
      <c r="F15" s="19">
        <f>WORKDAY.INTL(E15,B15*2,1,'Jour férié'!$D$6:$D$66)</f>
        <v>43189</v>
      </c>
      <c r="G15" s="19">
        <f>WORKDAY.INTL(E15,B15*4,1,'Jour férié'!$D$6:$D$66)</f>
        <v>43223</v>
      </c>
      <c r="H15" s="31">
        <f>WORKDAY.INTL(G15,10,1,'Jour férié'!$D$6:$D$66)</f>
        <v>43244</v>
      </c>
      <c r="I15" s="29" t="str">
        <f t="shared" si="0"/>
        <v/>
      </c>
      <c r="J15" s="38" t="str">
        <f>IF(I15="","",WORKDAY.INTL(F15,(I15/2),1,'Jour férié'!$D$6:$D$66))</f>
        <v/>
      </c>
      <c r="K15" s="39" t="str">
        <f>IF(I15="","",WORKDAY.INTL(G15,I15,1,'Jour férié'!$D$6:$D$66))</f>
        <v/>
      </c>
    </row>
    <row r="16" spans="1:13" x14ac:dyDescent="0.25">
      <c r="A16" s="20" t="s">
        <v>26</v>
      </c>
      <c r="B16" s="21">
        <v>11</v>
      </c>
      <c r="C16" s="51">
        <f>WORKDAY.INTL(E16,-(B16*2),1,'Jour férié'!$D$6:$D$66)</f>
        <v>43144</v>
      </c>
      <c r="D16" s="51">
        <f>WORKDAY.INTL(F16,-23,1,'Jour férié'!$D$6:$D$66)</f>
        <v>43173</v>
      </c>
      <c r="E16" s="19">
        <f>WORKDAY.INTL(E15,B16,1,'Jour férié'!$D$6:$D$66)</f>
        <v>43174</v>
      </c>
      <c r="F16" s="19">
        <f>WORKDAY.INTL(E16,B16*2,1,'Jour férié'!$D$6:$D$66)</f>
        <v>43206</v>
      </c>
      <c r="G16" s="19">
        <f>WORKDAY.INTL(E16,B16*4,1,'Jour férié'!$D$6:$D$66)</f>
        <v>43245</v>
      </c>
      <c r="H16" s="31">
        <f>WORKDAY.INTL(G16,10,1,'Jour férié'!$D$6:$D$66)</f>
        <v>43259</v>
      </c>
      <c r="I16" s="29" t="str">
        <f t="shared" si="0"/>
        <v/>
      </c>
      <c r="J16" s="38" t="str">
        <f>IF(I16="","",WORKDAY.INTL(F16,(I16/2),1,'Jour férié'!$D$6:$D$66))</f>
        <v/>
      </c>
      <c r="K16" s="39" t="str">
        <f>IF(I16="","",WORKDAY.INTL(G16,I16,1,'Jour férié'!$D$6:$D$66))</f>
        <v/>
      </c>
      <c r="M16" s="1"/>
    </row>
    <row r="17" spans="1:11" x14ac:dyDescent="0.25">
      <c r="A17" s="20" t="s">
        <v>27</v>
      </c>
      <c r="B17" s="21">
        <v>11</v>
      </c>
      <c r="C17" s="51">
        <f>WORKDAY.INTL(E17,-(B17*2),1,'Jour férié'!$D$6:$D$66)</f>
        <v>43159</v>
      </c>
      <c r="D17" s="51">
        <f>WORKDAY.INTL(F17,-23,1,'Jour férié'!$D$6:$D$66)</f>
        <v>43188</v>
      </c>
      <c r="E17" s="19">
        <f>WORKDAY.INTL(E16,B17,1,'Jour férié'!$D$6:$D$66)</f>
        <v>43189</v>
      </c>
      <c r="F17" s="19">
        <f>WORKDAY.INTL(E17,B17*2,1,'Jour férié'!$D$6:$D$66)</f>
        <v>43223</v>
      </c>
      <c r="G17" s="19">
        <f>WORKDAY.INTL(E17,B17*4,1,'Jour férié'!$D$6:$D$66)</f>
        <v>43262</v>
      </c>
      <c r="H17" s="31">
        <f>WORKDAY.INTL(G17,10,1,'Jour férié'!$D$6:$D$66)</f>
        <v>43276</v>
      </c>
      <c r="I17" s="29" t="str">
        <f t="shared" si="0"/>
        <v/>
      </c>
      <c r="J17" s="38" t="str">
        <f>IF(I17="","",WORKDAY.INTL(F17,(I17/2),1,'Jour férié'!$D$6:$D$66))</f>
        <v/>
      </c>
      <c r="K17" s="39" t="str">
        <f>IF(I17="","",WORKDAY.INTL(G17,I17,1,'Jour férié'!$D$6:$D$66))</f>
        <v/>
      </c>
    </row>
    <row r="18" spans="1:11" x14ac:dyDescent="0.25">
      <c r="A18" s="20" t="s">
        <v>28</v>
      </c>
      <c r="B18" s="21">
        <v>11</v>
      </c>
      <c r="C18" s="51">
        <f>WORKDAY.INTL(E18,-(B18*2),1,'Jour férié'!$D$6:$D$66)</f>
        <v>43174</v>
      </c>
      <c r="D18" s="51">
        <f>WORKDAY.INTL(F18,-23,1,'Jour férié'!$D$6:$D$66)</f>
        <v>43203</v>
      </c>
      <c r="E18" s="19">
        <f>WORKDAY.INTL(E17,B18,1,'Jour férié'!$D$6:$D$66)</f>
        <v>43206</v>
      </c>
      <c r="F18" s="19">
        <f>WORKDAY.INTL(E18,B18*2,1,'Jour férié'!$D$6:$D$66)</f>
        <v>43245</v>
      </c>
      <c r="G18" s="19">
        <f>WORKDAY.INTL(E18,B18*4,1,'Jour férié'!$D$6:$D$66)</f>
        <v>43277</v>
      </c>
      <c r="H18" s="31">
        <f>WORKDAY.INTL(G18,10,1,'Jour férié'!$D$6:$D$66)</f>
        <v>43291</v>
      </c>
      <c r="I18" s="29" t="str">
        <f t="shared" si="0"/>
        <v/>
      </c>
      <c r="J18" s="38" t="str">
        <f>IF(I18="","",WORKDAY.INTL(F18,(I18/2),1,'Jour férié'!$D$6:$D$66))</f>
        <v/>
      </c>
      <c r="K18" s="39" t="str">
        <f>IF(I18="","",WORKDAY.INTL(G18,I18,1,'Jour férié'!$D$6:$D$66))</f>
        <v/>
      </c>
    </row>
    <row r="19" spans="1:11" x14ac:dyDescent="0.25">
      <c r="A19" s="20" t="s">
        <v>29</v>
      </c>
      <c r="B19" s="21">
        <v>11</v>
      </c>
      <c r="C19" s="51">
        <f>WORKDAY.INTL(E19,-(B19*2),1,'Jour férié'!$D$6:$D$66)</f>
        <v>43189</v>
      </c>
      <c r="D19" s="51">
        <f>WORKDAY.INTL(F19,-23,1,'Jour férié'!$D$6:$D$66)</f>
        <v>43222</v>
      </c>
      <c r="E19" s="19">
        <f>WORKDAY.INTL(E18,B19,1,'Jour férié'!$D$6:$D$66)</f>
        <v>43223</v>
      </c>
      <c r="F19" s="19">
        <f>WORKDAY.INTL(E19,B19*2,1,'Jour férié'!$D$6:$D$66)</f>
        <v>43262</v>
      </c>
      <c r="G19" s="19">
        <f>WORKDAY.INTL(E19,B19*4,1,'Jour férié'!$D$6:$D$66)</f>
        <v>43292</v>
      </c>
      <c r="H19" s="31">
        <f>WORKDAY.INTL(G19,10,1,'Jour férié'!$D$6:$D$66)</f>
        <v>43306</v>
      </c>
      <c r="I19" s="29" t="str">
        <f t="shared" si="0"/>
        <v/>
      </c>
      <c r="J19" s="38" t="str">
        <f>IF(I19="","",WORKDAY.INTL(F19,(I19/2),1,'Jour férié'!$D$6:$D$66))</f>
        <v/>
      </c>
      <c r="K19" s="39" t="str">
        <f>IF(I19="","",WORKDAY.INTL(G19,I19,1,'Jour férié'!$D$6:$D$66))</f>
        <v/>
      </c>
    </row>
    <row r="20" spans="1:11" x14ac:dyDescent="0.25">
      <c r="A20" s="20" t="s">
        <v>30</v>
      </c>
      <c r="B20" s="21">
        <v>11</v>
      </c>
      <c r="C20" s="51">
        <f>WORKDAY.INTL(E20,-(B20*2),1,'Jour férié'!$D$6:$D$66)</f>
        <v>43206</v>
      </c>
      <c r="D20" s="51">
        <f>WORKDAY.INTL(F20,-23,1,'Jour férié'!$D$6:$D$66)</f>
        <v>43244</v>
      </c>
      <c r="E20" s="19">
        <f>WORKDAY.INTL(E19,B20,1,'Jour férié'!$D$6:$D$66)</f>
        <v>43245</v>
      </c>
      <c r="F20" s="19">
        <f>WORKDAY.INTL(E20,B20*2,1,'Jour férié'!$D$6:$D$66)</f>
        <v>43277</v>
      </c>
      <c r="G20" s="19">
        <f>WORKDAY.INTL(E20,B20*4,1,'Jour férié'!$D$6:$D$66)</f>
        <v>43307</v>
      </c>
      <c r="H20" s="31">
        <f>WORKDAY.INTL(G20,10,1,'Jour férié'!$D$6:$D$66)</f>
        <v>43342</v>
      </c>
      <c r="I20" s="29" t="str">
        <f t="shared" si="0"/>
        <v/>
      </c>
      <c r="J20" s="38" t="str">
        <f>IF(I20="","",WORKDAY.INTL(F20,(I20/2),1,'Jour férié'!$D$6:$D$66))</f>
        <v/>
      </c>
      <c r="K20" s="39" t="str">
        <f>IF(I20="","",WORKDAY.INTL(G20,I20,1,'Jour férié'!$D$6:$D$66))</f>
        <v/>
      </c>
    </row>
    <row r="21" spans="1:11" x14ac:dyDescent="0.25">
      <c r="A21" s="20" t="s">
        <v>31</v>
      </c>
      <c r="B21" s="21">
        <v>11</v>
      </c>
      <c r="C21" s="51">
        <f>WORKDAY.INTL(E21,-(B21*2),1,'Jour férié'!$D$6:$D$66)</f>
        <v>43223</v>
      </c>
      <c r="D21" s="51">
        <f>WORKDAY.INTL(F21,-23,1,'Jour férié'!$D$6:$D$66)</f>
        <v>43259</v>
      </c>
      <c r="E21" s="19">
        <f>WORKDAY.INTL(E20,B21,1,'Jour férié'!$D$6:$D$66)</f>
        <v>43262</v>
      </c>
      <c r="F21" s="19">
        <f>WORKDAY.INTL(E21,B21*2,1,'Jour férié'!$D$6:$D$66)</f>
        <v>43292</v>
      </c>
      <c r="G21" s="19">
        <f>WORKDAY.INTL(E21,B21*4,1,'Jour férié'!$D$6:$D$66)</f>
        <v>43343</v>
      </c>
      <c r="H21" s="31">
        <f>WORKDAY.INTL(G21,10,1,'Jour férié'!$D$6:$D$66)</f>
        <v>43357</v>
      </c>
      <c r="I21" s="29">
        <f t="shared" si="0"/>
        <v>-1</v>
      </c>
      <c r="J21" s="38">
        <f>IF(I21="","",WORKDAY.INTL(F21,(I21/2),1,'Jour férié'!$D$6:$D$66))</f>
        <v>43291</v>
      </c>
      <c r="K21" s="39">
        <f>IF(I21="","",WORKDAY.INTL(G21,I21,1,'Jour férié'!$D$6:$D$66))</f>
        <v>43342</v>
      </c>
    </row>
    <row r="22" spans="1:11" x14ac:dyDescent="0.25">
      <c r="A22" s="20" t="s">
        <v>32</v>
      </c>
      <c r="B22" s="21">
        <v>11</v>
      </c>
      <c r="C22" s="51">
        <f>WORKDAY.INTL(E22,-(B22*2),1,'Jour férié'!$D$6:$D$66)</f>
        <v>43245</v>
      </c>
      <c r="D22" s="51">
        <f>WORKDAY.INTL(F22,-23,1,'Jour férié'!$D$6:$D$66)</f>
        <v>43276</v>
      </c>
      <c r="E22" s="19">
        <f>WORKDAY.INTL(E21,B22,1,'Jour férié'!$D$6:$D$66)</f>
        <v>43277</v>
      </c>
      <c r="F22" s="19">
        <f>WORKDAY.INTL(E22,B22*2,1,'Jour férié'!$D$6:$D$66)</f>
        <v>43307</v>
      </c>
      <c r="G22" s="19">
        <f>WORKDAY.INTL(E22,B22*4,1,'Jour férié'!$D$6:$D$66)</f>
        <v>43360</v>
      </c>
      <c r="H22" s="31">
        <f>WORKDAY.INTL(G22,10,1,'Jour férié'!$D$6:$D$66)</f>
        <v>43374</v>
      </c>
      <c r="I22" s="29">
        <f t="shared" si="0"/>
        <v>-4</v>
      </c>
      <c r="J22" s="38">
        <f>IF(I22="","",WORKDAY.INTL(F22,(I22/2),1,'Jour férié'!$D$6:$D$66))</f>
        <v>43305</v>
      </c>
      <c r="K22" s="39">
        <f>IF(I22="","",WORKDAY.INTL(G22,I22,1,'Jour férié'!$D$6:$D$66))</f>
        <v>43354</v>
      </c>
    </row>
    <row r="23" spans="1:11" x14ac:dyDescent="0.25">
      <c r="A23" s="20" t="s">
        <v>33</v>
      </c>
      <c r="B23" s="21">
        <v>11</v>
      </c>
      <c r="C23" s="51">
        <f>WORKDAY.INTL(E23,-(B23*2),1,'Jour férié'!$D$6:$D$66)</f>
        <v>43262</v>
      </c>
      <c r="D23" s="51">
        <f>WORKDAY.INTL(F23,-23,1,'Jour férié'!$D$6:$D$66)</f>
        <v>43291</v>
      </c>
      <c r="E23" s="19">
        <f>WORKDAY.INTL(E22,B23,1,'Jour férié'!$D$6:$D$66)</f>
        <v>43292</v>
      </c>
      <c r="F23" s="19">
        <f>WORKDAY.INTL(E23,B23*2,1,'Jour férié'!$D$6:$D$66)</f>
        <v>43343</v>
      </c>
      <c r="G23" s="19">
        <f>WORKDAY.INTL(E23,B23*4,1,'Jour férié'!$D$6:$D$66)</f>
        <v>43375</v>
      </c>
      <c r="H23" s="31">
        <f>WORKDAY.INTL(G23,10,1,'Jour férié'!$D$6:$D$66)</f>
        <v>43389</v>
      </c>
      <c r="I23" s="29">
        <f t="shared" si="0"/>
        <v>-5</v>
      </c>
      <c r="J23" s="38">
        <f>IF(I23="","",WORKDAY.INTL(F23,(I23/2),1,'Jour férié'!$D$6:$D$66))</f>
        <v>43340</v>
      </c>
      <c r="K23" s="39">
        <f>IF(I23="","",WORKDAY.INTL(G23,I23,1,'Jour férié'!$D$6:$D$66))</f>
        <v>43368</v>
      </c>
    </row>
    <row r="24" spans="1:11" x14ac:dyDescent="0.25">
      <c r="A24" s="20" t="s">
        <v>34</v>
      </c>
      <c r="B24" s="21">
        <v>11</v>
      </c>
      <c r="C24" s="51">
        <f>WORKDAY.INTL(E24,-(B24*2),1,'Jour férié'!$D$6:$D$66)</f>
        <v>43277</v>
      </c>
      <c r="D24" s="51">
        <f>WORKDAY.INTL(F24,-23,1,'Jour férié'!$D$6:$D$66)</f>
        <v>43306</v>
      </c>
      <c r="E24" s="19">
        <f>WORKDAY.INTL(E23,B24,1,'Jour férié'!$D$6:$D$66)</f>
        <v>43307</v>
      </c>
      <c r="F24" s="19">
        <f>WORKDAY.INTL(E24,B24*2,1,'Jour férié'!$D$6:$D$66)</f>
        <v>43360</v>
      </c>
      <c r="G24" s="19">
        <f>WORKDAY.INTL(E24,B24*4,1,'Jour férié'!$D$6:$D$66)</f>
        <v>43390</v>
      </c>
      <c r="H24" s="31">
        <f>WORKDAY.INTL(G24,10,1,'Jour férié'!$D$6:$D$66)</f>
        <v>43404</v>
      </c>
      <c r="I24" s="29">
        <f>IF(E28="","",IF(E28-G24=0,"",E28-G24))</f>
        <v>-6</v>
      </c>
      <c r="J24" s="38">
        <f>IF(I24="","",WORKDAY.INTL(F24,(I24/2),1,'Jour férié'!$D$6:$D$66))</f>
        <v>43355</v>
      </c>
      <c r="K24" s="39">
        <f>IF(I24="","",WORKDAY.INTL(G24,I24,1,'Jour férié'!$D$6:$D$66))</f>
        <v>43382</v>
      </c>
    </row>
    <row r="25" spans="1:11" x14ac:dyDescent="0.25">
      <c r="A25" s="20" t="s">
        <v>35</v>
      </c>
      <c r="B25" s="21">
        <v>10</v>
      </c>
      <c r="C25" s="51">
        <f>WORKDAY.INTL(E25,-(B25*2),1,'Jour férié'!$D$6:$D$66)</f>
        <v>43293</v>
      </c>
      <c r="D25" s="51">
        <f>WORKDAY.INTL(F25,-23,1,'Jour férié'!$D$6:$D$66)</f>
        <v>43339</v>
      </c>
      <c r="E25" s="19">
        <f>WORKDAY.INTL(E24,B25,1,'Jour férié'!$D$6:$D$66)</f>
        <v>43342</v>
      </c>
      <c r="F25" s="19">
        <f>WORKDAY.INTL(E25,B25*2,1,'Jour férié'!$D$6:$D$66)</f>
        <v>43370</v>
      </c>
      <c r="G25" s="19">
        <f>WORKDAY.INTL(E25,B25*4,1,'Jour férié'!$D$6:$D$66)</f>
        <v>43398</v>
      </c>
      <c r="H25" s="31">
        <f>WORKDAY.INTL(G25,10,1,'Jour férié'!$D$6:$D$66)</f>
        <v>43413</v>
      </c>
      <c r="I25" s="29" t="str">
        <f>IF(E29="","",IF(E29-G25=0,"",E29-G25))</f>
        <v/>
      </c>
      <c r="J25" s="38" t="str">
        <f>IF(I25="","",WORKDAY.INTL(F25,(I25/2),1,'Jour férié'!$D$6:$D$66))</f>
        <v/>
      </c>
      <c r="K25" s="39" t="str">
        <f>IF(I25="","",WORKDAY.INTL(G25,I25,1,'Jour férié'!$D$6:$D$66))</f>
        <v/>
      </c>
    </row>
    <row r="26" spans="1:11" x14ac:dyDescent="0.25">
      <c r="A26" s="20" t="s">
        <v>36</v>
      </c>
      <c r="B26" s="21">
        <v>10</v>
      </c>
      <c r="C26" s="51">
        <f>WORKDAY.INTL(E26,-(B26*2),1,'Jour férié'!$D$6:$D$66)</f>
        <v>43307</v>
      </c>
      <c r="D26" s="51">
        <f>WORKDAY.INTL(F26,-23,1,'Jour férié'!$D$6:$D$66)</f>
        <v>43353</v>
      </c>
      <c r="E26" s="19">
        <f>WORKDAY.INTL(E25,B26,1,'Jour férié'!$D$6:$D$66)</f>
        <v>43356</v>
      </c>
      <c r="F26" s="19">
        <f>WORKDAY.INTL(E26,B26*2,1,'Jour férié'!$D$6:$D$66)</f>
        <v>43384</v>
      </c>
      <c r="G26" s="19">
        <f>WORKDAY.INTL(E26,B26*4,1,'Jour férié'!$D$6:$D$66)</f>
        <v>43413</v>
      </c>
      <c r="H26" s="31">
        <f>WORKDAY.INTL(G26,10,1,'Jour férié'!$D$6:$D$66)</f>
        <v>43427</v>
      </c>
      <c r="I26" s="29" t="str">
        <f>IF(E30="","",IF(E30-G26=0,"",E30-G26))</f>
        <v/>
      </c>
      <c r="J26" s="38" t="str">
        <f>IF(I26="","",WORKDAY.INTL(F26,(I26/2),1,'Jour férié'!$D$6:$D$66))</f>
        <v/>
      </c>
      <c r="K26" s="39" t="str">
        <f>IF(I26="","",WORKDAY.INTL(G26,I26,1,'Jour férié'!$D$6:$D$66))</f>
        <v/>
      </c>
    </row>
    <row r="27" spans="1:11" x14ac:dyDescent="0.25">
      <c r="A27" s="20" t="s">
        <v>37</v>
      </c>
      <c r="B27" s="21">
        <v>10</v>
      </c>
      <c r="C27" s="51">
        <f>WORKDAY.INTL(E27,-(B27*2),1,'Jour férié'!$D$6:$D$66)</f>
        <v>43342</v>
      </c>
      <c r="D27" s="51">
        <f>WORKDAY.INTL(F27,-23,1,'Jour férié'!$D$6:$D$66)</f>
        <v>43367</v>
      </c>
      <c r="E27" s="19">
        <f>WORKDAY.INTL(E26,B27,1,'Jour férié'!$D$6:$D$66)</f>
        <v>43370</v>
      </c>
      <c r="F27" s="19">
        <f>WORKDAY.INTL(E27,B27*2,1,'Jour férié'!$D$6:$D$66)</f>
        <v>43398</v>
      </c>
      <c r="G27" s="19">
        <f>WORKDAY.INTL(E27,B27*4,1,'Jour férié'!$D$6:$D$66)</f>
        <v>43427</v>
      </c>
      <c r="H27" s="31">
        <f>WORKDAY.INTL(G27,10,1,'Jour férié'!$D$6:$D$66)</f>
        <v>43441</v>
      </c>
      <c r="I27" s="29" t="str">
        <f>IF(E31="","",IF(E31-G27=0,"",E31-G27))</f>
        <v/>
      </c>
      <c r="J27" s="38" t="str">
        <f>IF(I27="","",WORKDAY.INTL(F27,(I27/2),1,'Jour férié'!$D$6:$D$66))</f>
        <v/>
      </c>
      <c r="K27" s="39" t="str">
        <f>IF(I27="","",WORKDAY.INTL(G27,I27,1,'Jour férié'!$D$6:$D$66))</f>
        <v/>
      </c>
    </row>
    <row r="28" spans="1:11" x14ac:dyDescent="0.25">
      <c r="A28" s="20" t="s">
        <v>38</v>
      </c>
      <c r="B28" s="21">
        <v>10</v>
      </c>
      <c r="C28" s="51">
        <f>WORKDAY.INTL(E28,-(B28*2),1,'Jour férié'!$D$6:$D$66)</f>
        <v>43356</v>
      </c>
      <c r="D28" s="51">
        <f>WORKDAY.INTL(F28,-23,1,'Jour férié'!$D$6:$D$66)</f>
        <v>43381</v>
      </c>
      <c r="E28" s="19">
        <f>WORKDAY.INTL(E27,B28,1,'Jour férié'!$D$6:$D$66)</f>
        <v>43384</v>
      </c>
      <c r="F28" s="19">
        <f>WORKDAY.INTL(E28,B28*2,1,'Jour férié'!$D$6:$D$66)</f>
        <v>43413</v>
      </c>
      <c r="G28" s="19">
        <f>WORKDAY.INTL(E28,B28*4,1,'Jour férié'!$D$6:$D$66)</f>
        <v>43441</v>
      </c>
      <c r="H28" s="31">
        <f>WORKDAY.INTL(G28,10,1,'Jour férié'!$D$6:$D$66)</f>
        <v>43455</v>
      </c>
      <c r="I28" s="29" t="str">
        <f t="shared" si="0"/>
        <v/>
      </c>
      <c r="J28" s="38" t="str">
        <f>IF(I28="","",WORKDAY.INTL(F28,(I28/2),1,'Jour férié'!$D$6:$D$66))</f>
        <v/>
      </c>
      <c r="K28" s="39" t="str">
        <f>IF(I28="","",WORKDAY.INTL(G28,I28,1,'Jour férié'!$D$6:$D$66))</f>
        <v/>
      </c>
    </row>
    <row r="29" spans="1:11" x14ac:dyDescent="0.25">
      <c r="I29" s="32"/>
    </row>
  </sheetData>
  <mergeCells count="2">
    <mergeCell ref="J1:K1"/>
    <mergeCell ref="B1:H1"/>
  </mergeCells>
  <pageMargins left="0.7" right="0.7"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F29"/>
  <sheetViews>
    <sheetView workbookViewId="0">
      <selection activeCell="C14" sqref="C14"/>
    </sheetView>
  </sheetViews>
  <sheetFormatPr baseColWidth="10" defaultRowHeight="15" x14ac:dyDescent="0.25"/>
  <cols>
    <col min="2" max="2" width="13.140625" bestFit="1" customWidth="1"/>
    <col min="3" max="3" width="13.140625" customWidth="1"/>
    <col min="5" max="5" width="15.140625" bestFit="1" customWidth="1"/>
  </cols>
  <sheetData>
    <row r="3" spans="1:6" x14ac:dyDescent="0.25">
      <c r="B3" s="2" t="s">
        <v>39</v>
      </c>
      <c r="C3" s="2" t="s">
        <v>43</v>
      </c>
      <c r="D3" s="2" t="s">
        <v>40</v>
      </c>
      <c r="E3" s="2" t="s">
        <v>41</v>
      </c>
      <c r="F3" s="2" t="s">
        <v>42</v>
      </c>
    </row>
    <row r="4" spans="1:6" x14ac:dyDescent="0.25">
      <c r="A4" t="s">
        <v>13</v>
      </c>
      <c r="B4" s="1">
        <v>42901</v>
      </c>
      <c r="C4" s="1"/>
    </row>
    <row r="5" spans="1:6" x14ac:dyDescent="0.25">
      <c r="A5" t="s">
        <v>14</v>
      </c>
      <c r="B5" s="1">
        <v>42925</v>
      </c>
      <c r="C5">
        <f>NETWORKDAYS.INTL(B4,B5,1,'Jour férié'!$D$6:$D$51)</f>
        <v>17</v>
      </c>
    </row>
    <row r="6" spans="1:6" x14ac:dyDescent="0.25">
      <c r="A6" t="s">
        <v>15</v>
      </c>
      <c r="B6" s="1">
        <v>42937</v>
      </c>
      <c r="C6">
        <f>NETWORKDAYS.INTL(B5,B6,1,'Jour férié'!$D$6:$D$51)</f>
        <v>9</v>
      </c>
    </row>
    <row r="7" spans="1:6" x14ac:dyDescent="0.25">
      <c r="A7" t="s">
        <v>16</v>
      </c>
      <c r="B7" s="1">
        <v>42990</v>
      </c>
      <c r="C7">
        <f>NETWORKDAYS.INTL(B6,B7,1,'Jour férié'!$D$6:$D$51)</f>
        <v>37</v>
      </c>
    </row>
    <row r="8" spans="1:6" x14ac:dyDescent="0.25">
      <c r="A8" t="s">
        <v>17</v>
      </c>
      <c r="B8" s="1">
        <v>43010</v>
      </c>
      <c r="C8">
        <f>NETWORKDAYS.INTL(B7,B8,1,'Jour férié'!$D$6:$D$51)</f>
        <v>15</v>
      </c>
    </row>
    <row r="9" spans="1:6" x14ac:dyDescent="0.25">
      <c r="A9" t="s">
        <v>18</v>
      </c>
      <c r="B9" s="1">
        <v>43034</v>
      </c>
      <c r="C9">
        <f>NETWORKDAYS.INTL(B8,B9,1,'Jour férié'!$D$6:$D$51)</f>
        <v>19</v>
      </c>
    </row>
    <row r="10" spans="1:6" x14ac:dyDescent="0.25">
      <c r="A10" t="s">
        <v>19</v>
      </c>
      <c r="B10" s="1">
        <v>43053</v>
      </c>
      <c r="C10">
        <f>NETWORKDAYS.INTL(B9,B10,1,'Jour férié'!$D$6:$D$51)</f>
        <v>13</v>
      </c>
    </row>
    <row r="11" spans="1:6" x14ac:dyDescent="0.25">
      <c r="A11" t="s">
        <v>20</v>
      </c>
      <c r="B11" s="1">
        <v>43069</v>
      </c>
      <c r="C11">
        <f>NETWORKDAYS.INTL(B10,B11,1,'Jour férié'!$D$6:$D$51)</f>
        <v>13</v>
      </c>
    </row>
    <row r="12" spans="1:6" x14ac:dyDescent="0.25">
      <c r="A12" t="s">
        <v>21</v>
      </c>
      <c r="B12" s="1">
        <v>43081</v>
      </c>
      <c r="C12">
        <f>NETWORKDAYS.INTL(B11,B12,1,'Jour férié'!$D$6:$D$51)</f>
        <v>9</v>
      </c>
    </row>
    <row r="13" spans="1:6" x14ac:dyDescent="0.25">
      <c r="A13" t="s">
        <v>22</v>
      </c>
      <c r="B13" s="1">
        <v>43114</v>
      </c>
      <c r="C13">
        <f>NETWORKDAYS.INTL(B12,B13,1,'Jour férié'!$D$6:$D$51)</f>
        <v>17</v>
      </c>
    </row>
    <row r="14" spans="1:6" x14ac:dyDescent="0.25">
      <c r="A14" t="s">
        <v>23</v>
      </c>
      <c r="B14" s="1">
        <v>43131</v>
      </c>
      <c r="C14">
        <f>NETWORKDAYS.INTL(B13,B14,1,'Jour férié'!$D$6:$D$51)</f>
        <v>13</v>
      </c>
    </row>
    <row r="15" spans="1:6" x14ac:dyDescent="0.25">
      <c r="A15" t="s">
        <v>24</v>
      </c>
      <c r="B15" s="1">
        <v>43147</v>
      </c>
      <c r="C15">
        <f>NETWORKDAYS.INTL(B14,B15,1,'Jour férié'!$D$6:$D$51)</f>
        <v>13</v>
      </c>
    </row>
    <row r="16" spans="1:6" x14ac:dyDescent="0.25">
      <c r="A16" t="s">
        <v>25</v>
      </c>
      <c r="B16" s="1">
        <v>43160</v>
      </c>
      <c r="C16">
        <f>NETWORKDAYS.INTL(B15,B16,1,'Jour férié'!$D$6:$D$51)</f>
        <v>10</v>
      </c>
    </row>
    <row r="17" spans="1:3" x14ac:dyDescent="0.25">
      <c r="A17" t="s">
        <v>26</v>
      </c>
      <c r="B17" s="1">
        <v>43173</v>
      </c>
      <c r="C17">
        <f>NETWORKDAYS.INTL(B16,B17,1,'Jour férié'!$D$6:$D$51)</f>
        <v>10</v>
      </c>
    </row>
    <row r="18" spans="1:3" x14ac:dyDescent="0.25">
      <c r="A18" t="s">
        <v>27</v>
      </c>
      <c r="B18" s="1">
        <v>43186</v>
      </c>
      <c r="C18">
        <f>NETWORKDAYS.INTL(B17,B18,1,'Jour férié'!$D$6:$D$51)</f>
        <v>10</v>
      </c>
    </row>
    <row r="19" spans="1:3" x14ac:dyDescent="0.25">
      <c r="A19" t="s">
        <v>28</v>
      </c>
      <c r="B19" s="1">
        <v>43200</v>
      </c>
      <c r="C19">
        <f>NETWORKDAYS.INTL(B18,B19,1,'Jour férié'!$D$6:$D$51)</f>
        <v>11</v>
      </c>
    </row>
    <row r="20" spans="1:3" x14ac:dyDescent="0.25">
      <c r="A20" t="s">
        <v>29</v>
      </c>
      <c r="B20" s="1">
        <v>43213</v>
      </c>
      <c r="C20">
        <f>NETWORKDAYS.INTL(B19,B20,1,'Jour férié'!$D$6:$D$51)</f>
        <v>10</v>
      </c>
    </row>
    <row r="21" spans="1:3" x14ac:dyDescent="0.25">
      <c r="A21" t="s">
        <v>30</v>
      </c>
      <c r="B21" s="1">
        <v>43235</v>
      </c>
      <c r="C21">
        <f>NETWORKDAYS.INTL(B20,B21,1,'Jour férié'!$D$6:$D$51)</f>
        <v>10</v>
      </c>
    </row>
    <row r="22" spans="1:3" x14ac:dyDescent="0.25">
      <c r="A22" t="s">
        <v>31</v>
      </c>
      <c r="B22" s="1">
        <v>43249</v>
      </c>
      <c r="C22">
        <f>NETWORKDAYS.INTL(B21,B22,1,'Jour férié'!$D$6:$D$51)</f>
        <v>11</v>
      </c>
    </row>
    <row r="23" spans="1:3" x14ac:dyDescent="0.25">
      <c r="A23" t="s">
        <v>32</v>
      </c>
      <c r="B23" s="1">
        <v>43262</v>
      </c>
      <c r="C23">
        <f>NETWORKDAYS.INTL(B22,B23,1,'Jour férié'!$D$6:$D$51)</f>
        <v>10</v>
      </c>
    </row>
    <row r="24" spans="1:3" x14ac:dyDescent="0.25">
      <c r="A24" t="s">
        <v>33</v>
      </c>
      <c r="B24" s="1">
        <v>43275</v>
      </c>
      <c r="C24">
        <f>NETWORKDAYS.INTL(B23,B24,1,'Jour férié'!$D$6:$D$51)</f>
        <v>10</v>
      </c>
    </row>
    <row r="25" spans="1:3" x14ac:dyDescent="0.25">
      <c r="A25" t="s">
        <v>34</v>
      </c>
      <c r="B25" s="1">
        <v>43289</v>
      </c>
      <c r="C25">
        <f>NETWORKDAYS.INTL(B24,B25,1,'Jour férié'!$D$6:$D$51)</f>
        <v>10</v>
      </c>
    </row>
    <row r="26" spans="1:3" x14ac:dyDescent="0.25">
      <c r="A26" t="s">
        <v>35</v>
      </c>
      <c r="B26" s="1">
        <v>43303</v>
      </c>
      <c r="C26">
        <f>NETWORKDAYS.INTL(B25,B26,1,'Jour férié'!$D$6:$D$51)</f>
        <v>10</v>
      </c>
    </row>
    <row r="27" spans="1:3" x14ac:dyDescent="0.25">
      <c r="A27" t="s">
        <v>36</v>
      </c>
      <c r="B27" s="1">
        <v>43317</v>
      </c>
      <c r="C27">
        <f>NETWORKDAYS.INTL(B26,B27,1,'Jour férié'!$D$6:$D$51)</f>
        <v>10</v>
      </c>
    </row>
    <row r="28" spans="1:3" x14ac:dyDescent="0.25">
      <c r="A28" t="s">
        <v>37</v>
      </c>
      <c r="B28" s="1">
        <v>43351</v>
      </c>
      <c r="C28">
        <f>NETWORKDAYS.INTL(B27,B28,1,'Jour férié'!$D$6:$D$51)</f>
        <v>10</v>
      </c>
    </row>
    <row r="29" spans="1:3" x14ac:dyDescent="0.25">
      <c r="A29" t="s">
        <v>38</v>
      </c>
      <c r="B29" s="1">
        <v>43364</v>
      </c>
      <c r="C29">
        <f>NETWORKDAYS.INTL(B28,B29,1,'Jour férié'!$D$6:$D$51)</f>
        <v>10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D51"/>
  <sheetViews>
    <sheetView topLeftCell="A34" workbookViewId="0">
      <selection activeCell="D19" sqref="D19"/>
    </sheetView>
  </sheetViews>
  <sheetFormatPr baseColWidth="10" defaultRowHeight="15" x14ac:dyDescent="0.25"/>
  <cols>
    <col min="2" max="2" width="19.28515625" customWidth="1"/>
    <col min="3" max="3" width="18.28515625" bestFit="1" customWidth="1"/>
    <col min="6" max="6" width="18.28515625" bestFit="1" customWidth="1"/>
    <col min="7" max="7" width="10.7109375" bestFit="1" customWidth="1"/>
  </cols>
  <sheetData>
    <row r="3" spans="1:4" x14ac:dyDescent="0.25">
      <c r="A3" s="3" t="s">
        <v>0</v>
      </c>
      <c r="B3" s="3">
        <v>2017</v>
      </c>
    </row>
    <row r="4" spans="1:4" x14ac:dyDescent="0.25">
      <c r="A4" s="3" t="s">
        <v>0</v>
      </c>
      <c r="B4" s="3">
        <v>2018</v>
      </c>
    </row>
    <row r="5" spans="1:4" ht="15.75" thickBot="1" x14ac:dyDescent="0.3"/>
    <row r="6" spans="1:4" x14ac:dyDescent="0.25">
      <c r="C6" s="4" t="s">
        <v>1</v>
      </c>
      <c r="D6" s="5">
        <f>DATE($B$3,1,1)</f>
        <v>42736</v>
      </c>
    </row>
    <row r="7" spans="1:4" x14ac:dyDescent="0.25">
      <c r="C7" s="6" t="s">
        <v>2</v>
      </c>
      <c r="D7" s="7">
        <f>FLOOR(DAY(MINUTE($B$3/38)/2+56)&amp;"/5/"&amp;$B$3,7)-34</f>
        <v>42841</v>
      </c>
    </row>
    <row r="8" spans="1:4" x14ac:dyDescent="0.25">
      <c r="C8" s="6" t="s">
        <v>3</v>
      </c>
      <c r="D8" s="7">
        <f>(DATE($B$3,5,1))</f>
        <v>42856</v>
      </c>
    </row>
    <row r="9" spans="1:4" x14ac:dyDescent="0.25">
      <c r="C9" s="6" t="s">
        <v>4</v>
      </c>
      <c r="D9" s="7">
        <f>DATE($B$3,5,8)</f>
        <v>42863</v>
      </c>
    </row>
    <row r="10" spans="1:4" x14ac:dyDescent="0.25">
      <c r="C10" s="6" t="s">
        <v>5</v>
      </c>
      <c r="D10" s="7">
        <f>D7+39</f>
        <v>42880</v>
      </c>
    </row>
    <row r="11" spans="1:4" x14ac:dyDescent="0.25">
      <c r="C11" s="6" t="s">
        <v>6</v>
      </c>
      <c r="D11" s="7">
        <f>D7+49</f>
        <v>42890</v>
      </c>
    </row>
    <row r="12" spans="1:4" x14ac:dyDescent="0.25">
      <c r="C12" s="6" t="s">
        <v>7</v>
      </c>
      <c r="D12" s="7">
        <f>DATE($B$3,7,14)</f>
        <v>42930</v>
      </c>
    </row>
    <row r="13" spans="1:4" x14ac:dyDescent="0.25">
      <c r="C13" s="6" t="s">
        <v>8</v>
      </c>
      <c r="D13" s="7">
        <f>DATE($B$3,8,15)</f>
        <v>42962</v>
      </c>
    </row>
    <row r="14" spans="1:4" x14ac:dyDescent="0.25">
      <c r="C14" s="6" t="s">
        <v>9</v>
      </c>
      <c r="D14" s="7">
        <f>DATE($B$3,11,1)</f>
        <v>43040</v>
      </c>
    </row>
    <row r="15" spans="1:4" x14ac:dyDescent="0.25">
      <c r="C15" s="6" t="s">
        <v>10</v>
      </c>
      <c r="D15" s="7">
        <f>DATE($B$3,11,11)</f>
        <v>43050</v>
      </c>
    </row>
    <row r="16" spans="1:4" ht="15.75" thickBot="1" x14ac:dyDescent="0.3">
      <c r="C16" s="8" t="s">
        <v>11</v>
      </c>
      <c r="D16" s="9">
        <f>DATE($B$3,12,25)</f>
        <v>43094</v>
      </c>
    </row>
    <row r="17" spans="3:4" x14ac:dyDescent="0.25">
      <c r="C17" s="4" t="s">
        <v>1</v>
      </c>
      <c r="D17" s="5">
        <f>DATE($B$4,1,1)</f>
        <v>43101</v>
      </c>
    </row>
    <row r="18" spans="3:4" x14ac:dyDescent="0.25">
      <c r="C18" s="41"/>
      <c r="D18" s="42">
        <v>43102</v>
      </c>
    </row>
    <row r="19" spans="3:4" x14ac:dyDescent="0.25">
      <c r="C19" s="6" t="s">
        <v>2</v>
      </c>
      <c r="D19" s="7">
        <f>FLOOR(DAY(MINUTE($B$4/38)/2+56)&amp;"/5/"&amp;$B$4,7)-34</f>
        <v>43191</v>
      </c>
    </row>
    <row r="20" spans="3:4" x14ac:dyDescent="0.25">
      <c r="C20" s="6" t="s">
        <v>3</v>
      </c>
      <c r="D20" s="7">
        <f>(DATE($B$4,5,1))</f>
        <v>43221</v>
      </c>
    </row>
    <row r="21" spans="3:4" x14ac:dyDescent="0.25">
      <c r="C21" s="6" t="s">
        <v>4</v>
      </c>
      <c r="D21" s="7">
        <f>DATE($B$4,5,8)</f>
        <v>43228</v>
      </c>
    </row>
    <row r="22" spans="3:4" x14ac:dyDescent="0.25">
      <c r="C22" s="6" t="s">
        <v>5</v>
      </c>
      <c r="D22" s="7">
        <f>D19+39</f>
        <v>43230</v>
      </c>
    </row>
    <row r="23" spans="3:4" x14ac:dyDescent="0.25">
      <c r="C23" s="6" t="s">
        <v>6</v>
      </c>
      <c r="D23" s="7">
        <f>D19+49</f>
        <v>43240</v>
      </c>
    </row>
    <row r="24" spans="3:4" x14ac:dyDescent="0.25">
      <c r="C24" s="6" t="s">
        <v>7</v>
      </c>
      <c r="D24" s="7">
        <f>DATE($B$4,7,14)</f>
        <v>43295</v>
      </c>
    </row>
    <row r="25" spans="3:4" x14ac:dyDescent="0.25">
      <c r="C25" s="6" t="s">
        <v>8</v>
      </c>
      <c r="D25" s="7">
        <f>DATE($B$4,8,15)</f>
        <v>43327</v>
      </c>
    </row>
    <row r="26" spans="3:4" x14ac:dyDescent="0.25">
      <c r="C26" s="6" t="s">
        <v>9</v>
      </c>
      <c r="D26" s="7">
        <f>DATE($B$4,11,1)</f>
        <v>43405</v>
      </c>
    </row>
    <row r="27" spans="3:4" x14ac:dyDescent="0.25">
      <c r="C27" s="6" t="s">
        <v>10</v>
      </c>
      <c r="D27" s="7">
        <f>DATE($B$4,11,11)</f>
        <v>43415</v>
      </c>
    </row>
    <row r="28" spans="3:4" ht="15.75" thickBot="1" x14ac:dyDescent="0.3">
      <c r="C28" s="12" t="s">
        <v>11</v>
      </c>
      <c r="D28" s="11">
        <f>DATE($B$4,12,25)</f>
        <v>43459</v>
      </c>
    </row>
    <row r="29" spans="3:4" x14ac:dyDescent="0.25">
      <c r="C29" s="13" t="s">
        <v>44</v>
      </c>
      <c r="D29" s="14">
        <v>43095</v>
      </c>
    </row>
    <row r="30" spans="3:4" x14ac:dyDescent="0.25">
      <c r="C30" s="10" t="s">
        <v>44</v>
      </c>
      <c r="D30" s="15">
        <v>43096</v>
      </c>
    </row>
    <row r="31" spans="3:4" x14ac:dyDescent="0.25">
      <c r="C31" s="10" t="s">
        <v>44</v>
      </c>
      <c r="D31" s="15">
        <v>43097</v>
      </c>
    </row>
    <row r="32" spans="3:4" x14ac:dyDescent="0.25">
      <c r="C32" s="10" t="s">
        <v>44</v>
      </c>
      <c r="D32" s="15">
        <v>43098</v>
      </c>
    </row>
    <row r="33" spans="3:4" x14ac:dyDescent="0.25">
      <c r="C33" s="10" t="s">
        <v>45</v>
      </c>
      <c r="D33" s="15">
        <v>43318</v>
      </c>
    </row>
    <row r="34" spans="3:4" x14ac:dyDescent="0.25">
      <c r="C34" s="10" t="s">
        <v>45</v>
      </c>
      <c r="D34" s="15">
        <v>43319</v>
      </c>
    </row>
    <row r="35" spans="3:4" x14ac:dyDescent="0.25">
      <c r="C35" s="10" t="s">
        <v>45</v>
      </c>
      <c r="D35" s="15">
        <v>43320</v>
      </c>
    </row>
    <row r="36" spans="3:4" x14ac:dyDescent="0.25">
      <c r="C36" s="10" t="s">
        <v>45</v>
      </c>
      <c r="D36" s="15">
        <v>43321</v>
      </c>
    </row>
    <row r="37" spans="3:4" x14ac:dyDescent="0.25">
      <c r="C37" s="10" t="s">
        <v>45</v>
      </c>
      <c r="D37" s="15">
        <v>43322</v>
      </c>
    </row>
    <row r="38" spans="3:4" x14ac:dyDescent="0.25">
      <c r="C38" s="10" t="s">
        <v>45</v>
      </c>
      <c r="D38" s="15">
        <v>43325</v>
      </c>
    </row>
    <row r="39" spans="3:4" x14ac:dyDescent="0.25">
      <c r="C39" s="10" t="s">
        <v>45</v>
      </c>
      <c r="D39" s="15">
        <v>43326</v>
      </c>
    </row>
    <row r="40" spans="3:4" x14ac:dyDescent="0.25">
      <c r="C40" s="10" t="s">
        <v>45</v>
      </c>
      <c r="D40" s="15">
        <v>43327</v>
      </c>
    </row>
    <row r="41" spans="3:4" x14ac:dyDescent="0.25">
      <c r="C41" s="10" t="s">
        <v>45</v>
      </c>
      <c r="D41" s="15">
        <v>43328</v>
      </c>
    </row>
    <row r="42" spans="3:4" x14ac:dyDescent="0.25">
      <c r="C42" s="10" t="s">
        <v>45</v>
      </c>
      <c r="D42" s="15">
        <v>43329</v>
      </c>
    </row>
    <row r="43" spans="3:4" x14ac:dyDescent="0.25">
      <c r="C43" s="10" t="s">
        <v>45</v>
      </c>
      <c r="D43" s="15">
        <v>43332</v>
      </c>
    </row>
    <row r="44" spans="3:4" x14ac:dyDescent="0.25">
      <c r="C44" s="10" t="s">
        <v>45</v>
      </c>
      <c r="D44" s="15">
        <v>43333</v>
      </c>
    </row>
    <row r="45" spans="3:4" x14ac:dyDescent="0.25">
      <c r="C45" s="10" t="s">
        <v>45</v>
      </c>
      <c r="D45" s="15">
        <v>43334</v>
      </c>
    </row>
    <row r="46" spans="3:4" x14ac:dyDescent="0.25">
      <c r="C46" s="10" t="s">
        <v>45</v>
      </c>
      <c r="D46" s="15">
        <v>43335</v>
      </c>
    </row>
    <row r="47" spans="3:4" ht="15.75" thickBot="1" x14ac:dyDescent="0.3">
      <c r="C47" s="10" t="s">
        <v>45</v>
      </c>
      <c r="D47" s="15">
        <v>43336</v>
      </c>
    </row>
    <row r="48" spans="3:4" x14ac:dyDescent="0.25">
      <c r="C48" s="13" t="s">
        <v>46</v>
      </c>
      <c r="D48" s="14">
        <v>43220</v>
      </c>
    </row>
    <row r="49" spans="3:4" x14ac:dyDescent="0.25">
      <c r="C49" s="17"/>
      <c r="D49" s="15">
        <v>43227</v>
      </c>
    </row>
    <row r="50" spans="3:4" x14ac:dyDescent="0.25">
      <c r="C50" s="17"/>
      <c r="D50" s="15">
        <v>43229</v>
      </c>
    </row>
    <row r="51" spans="3:4" ht="15.75" thickBot="1" x14ac:dyDescent="0.3">
      <c r="C51" s="18"/>
      <c r="D51" s="16">
        <v>43231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Affichage</vt:lpstr>
      <vt:lpstr>Calcul</vt:lpstr>
      <vt:lpstr>Actuel</vt:lpstr>
      <vt:lpstr>Jour férié</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Gaetan Noguer</dc:creator>
  <cp:lastModifiedBy>Gaetan Noguer</cp:lastModifiedBy>
  <cp:lastPrinted>2018-01-24T08:27:13Z</cp:lastPrinted>
  <dcterms:created xsi:type="dcterms:W3CDTF">2017-10-30T08:26:52Z</dcterms:created>
  <dcterms:modified xsi:type="dcterms:W3CDTF">2018-01-24T13:02:44Z</dcterms:modified>
</cp:coreProperties>
</file>