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780" yWindow="1780" windowWidth="30740" windowHeight="25040" tabRatio="500"/>
  </bookViews>
  <sheets>
    <sheet name="Toiture" sheetId="2" r:id="rId1"/>
    <sheet name="Toiture (2)" sheetId="4" r:id="rId2"/>
  </sheets>
  <definedNames>
    <definedName name="bac_acier" localSheetId="1">'Toiture (2)'!$AJ$3:$AK$7</definedName>
    <definedName name="bac_acier">Toiture!$AJ$3:$AK$7</definedName>
    <definedName name="BLCH" localSheetId="1">'Toiture (2)'!$AM$14:$AS$14</definedName>
    <definedName name="BLCH">Toiture!$AM$14:$AS$14</definedName>
    <definedName name="BLCP" localSheetId="1">'Toiture (2)'!$AF$14:$AL$14</definedName>
    <definedName name="BLCP">Toiture!$AF$14:$AL$14</definedName>
    <definedName name="BM" localSheetId="1">'Toiture (2)'!$AT$14:$BE$14</definedName>
    <definedName name="BM">Toiture!$AT$14:$BE$14</definedName>
    <definedName name="BMF" localSheetId="1">'Toiture (2)'!$BF$14:$BM$14</definedName>
    <definedName name="BMF">Toiture!$BF$14:$BM$14</definedName>
    <definedName name="BMR" localSheetId="1">'Toiture (2)'!$BN$14:$BO$14</definedName>
    <definedName name="BMR">Toiture!$BN$14:$BO$14</definedName>
    <definedName name="CP" localSheetId="1">'Toiture (2)'!$BP$14:$BR$14</definedName>
    <definedName name="CP">Toiture!$BP$14:$BR$14</definedName>
    <definedName name="ep_bac_acier" localSheetId="1">'Toiture (2)'!$AJ$3:$AJ$7</definedName>
    <definedName name="ep_bac_acier">Toiture!$AJ$3:$AJ$7</definedName>
    <definedName name="ep_ctbhs" localSheetId="1">'Toiture (2)'!$AC$3:$AC$10</definedName>
    <definedName name="ep_ctbhs">Toiture!$AC$3:$AC$10</definedName>
    <definedName name="ep_fundermax" localSheetId="1">'Toiture (2)'!$AE$3:$AE$6</definedName>
    <definedName name="ep_fundermax">Toiture!$AE$3:$AE$6</definedName>
    <definedName name="ep_osb" localSheetId="1">'Toiture (2)'!$AB$3:$AB$8</definedName>
    <definedName name="ep_osb">Toiture!$AB$3:$AB$8</definedName>
    <definedName name="ep_platre" localSheetId="1">'Toiture (2)'!$AD$3:$AD$6</definedName>
    <definedName name="ep_platre">Toiture!$AD$3:$AD$6</definedName>
    <definedName name="OSB" localSheetId="1">'Toiture (2)'!$BS$14:$BU$14</definedName>
    <definedName name="OSB">Toiture!$BS$14:$BU$14</definedName>
    <definedName name="steico_isorel" localSheetId="1">'Toiture (2)'!$AF$3:$AF$6</definedName>
    <definedName name="steico_isorel">Toiture!$AF$3:$AF$6</definedName>
    <definedName name="type_bois" localSheetId="1">'Toiture (2)'!$AB$11:$AB$17</definedName>
    <definedName name="type_bois">Toiture!$AB$11:$AB$17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U6" i="4" l="1"/>
  <c r="V6" i="4"/>
  <c r="U7" i="4"/>
  <c r="V7" i="4"/>
  <c r="V8" i="4"/>
  <c r="U9" i="4"/>
  <c r="V9" i="4"/>
  <c r="U10" i="4"/>
  <c r="V10" i="4"/>
  <c r="U18" i="4"/>
  <c r="V18" i="4"/>
  <c r="V21" i="4"/>
  <c r="V22" i="4"/>
  <c r="V23" i="4"/>
  <c r="V24" i="4"/>
  <c r="V25" i="4"/>
  <c r="V26" i="4"/>
  <c r="V27" i="4"/>
  <c r="V28" i="4"/>
  <c r="V31" i="4"/>
  <c r="U34" i="4"/>
  <c r="V34" i="4"/>
  <c r="V36" i="4"/>
  <c r="U40" i="4"/>
  <c r="V40" i="4"/>
  <c r="V42" i="4"/>
  <c r="V43" i="4"/>
  <c r="V46" i="4"/>
  <c r="V47" i="4"/>
  <c r="U48" i="4"/>
  <c r="V48" i="4"/>
  <c r="U49" i="4"/>
  <c r="V49" i="4"/>
  <c r="U52" i="4"/>
  <c r="V52" i="4"/>
  <c r="U53" i="4"/>
  <c r="V53" i="4"/>
  <c r="W73" i="4"/>
  <c r="W6" i="4"/>
  <c r="W7" i="4"/>
  <c r="W8" i="4"/>
  <c r="W9" i="4"/>
  <c r="W10" i="4"/>
  <c r="W13" i="4"/>
  <c r="W14" i="4"/>
  <c r="W15" i="4"/>
  <c r="W16" i="4"/>
  <c r="W17" i="4"/>
  <c r="W18" i="4"/>
  <c r="W21" i="4"/>
  <c r="W22" i="4"/>
  <c r="W23" i="4"/>
  <c r="W24" i="4"/>
  <c r="W25" i="4"/>
  <c r="W26" i="4"/>
  <c r="W27" i="4"/>
  <c r="W28" i="4"/>
  <c r="W31" i="4"/>
  <c r="W34" i="4"/>
  <c r="W35" i="4"/>
  <c r="W36" i="4"/>
  <c r="W39" i="4"/>
  <c r="W40" i="4"/>
  <c r="W41" i="4"/>
  <c r="W42" i="4"/>
  <c r="W43" i="4"/>
  <c r="W46" i="4"/>
  <c r="W47" i="4"/>
  <c r="W48" i="4"/>
  <c r="W49" i="4"/>
  <c r="W52" i="4"/>
  <c r="W53" i="4"/>
  <c r="W55" i="4"/>
  <c r="W56" i="4"/>
  <c r="W72" i="4"/>
  <c r="X55" i="4"/>
  <c r="S53" i="4"/>
  <c r="X53" i="4"/>
  <c r="S52" i="4"/>
  <c r="X52" i="4"/>
  <c r="X49" i="4"/>
  <c r="X48" i="4"/>
  <c r="X47" i="4"/>
  <c r="X46" i="4"/>
  <c r="S43" i="4"/>
  <c r="X43" i="4"/>
  <c r="X42" i="4"/>
  <c r="B38" i="4"/>
  <c r="B40" i="4"/>
  <c r="B42" i="4"/>
  <c r="X41" i="4"/>
  <c r="B41" i="4"/>
  <c r="S40" i="4"/>
  <c r="X40" i="4"/>
  <c r="X39" i="4"/>
  <c r="B39" i="4"/>
  <c r="X36" i="4"/>
  <c r="X35" i="4"/>
  <c r="S34" i="4"/>
  <c r="X34" i="4"/>
  <c r="X31" i="4"/>
  <c r="X28" i="4"/>
  <c r="X27" i="4"/>
  <c r="X26" i="4"/>
  <c r="X25" i="4"/>
  <c r="X24" i="4"/>
  <c r="X23" i="4"/>
  <c r="X22" i="4"/>
  <c r="X21" i="4"/>
  <c r="S18" i="4"/>
  <c r="X18" i="4"/>
  <c r="X17" i="4"/>
  <c r="X16" i="4"/>
  <c r="X15" i="4"/>
  <c r="X14" i="4"/>
  <c r="X13" i="4"/>
  <c r="S10" i="4"/>
  <c r="X10" i="4"/>
  <c r="S9" i="4"/>
  <c r="X9" i="4"/>
  <c r="S8" i="4"/>
  <c r="X8" i="4"/>
  <c r="U8" i="4"/>
  <c r="S7" i="4"/>
  <c r="X7" i="4"/>
  <c r="S6" i="4"/>
  <c r="X6" i="4"/>
  <c r="B4" i="4"/>
  <c r="A4" i="4"/>
  <c r="B3" i="4"/>
  <c r="A3" i="4"/>
  <c r="U6" i="2"/>
  <c r="V6" i="2"/>
  <c r="U7" i="2"/>
  <c r="V7" i="2"/>
  <c r="V8" i="2"/>
  <c r="U9" i="2"/>
  <c r="V9" i="2"/>
  <c r="U10" i="2"/>
  <c r="V10" i="2"/>
  <c r="U18" i="2"/>
  <c r="V18" i="2"/>
  <c r="V21" i="2"/>
  <c r="V22" i="2"/>
  <c r="V23" i="2"/>
  <c r="V24" i="2"/>
  <c r="V25" i="2"/>
  <c r="V26" i="2"/>
  <c r="V27" i="2"/>
  <c r="V28" i="2"/>
  <c r="V31" i="2"/>
  <c r="U34" i="2"/>
  <c r="V34" i="2"/>
  <c r="V36" i="2"/>
  <c r="U40" i="2"/>
  <c r="V40" i="2"/>
  <c r="V42" i="2"/>
  <c r="V43" i="2"/>
  <c r="V46" i="2"/>
  <c r="V47" i="2"/>
  <c r="U48" i="2"/>
  <c r="V48" i="2"/>
  <c r="U49" i="2"/>
  <c r="V49" i="2"/>
  <c r="U52" i="2"/>
  <c r="V52" i="2"/>
  <c r="U53" i="2"/>
  <c r="V53" i="2"/>
  <c r="W73" i="2"/>
  <c r="W6" i="2"/>
  <c r="W7" i="2"/>
  <c r="W8" i="2"/>
  <c r="W9" i="2"/>
  <c r="W10" i="2"/>
  <c r="W13" i="2"/>
  <c r="W14" i="2"/>
  <c r="W15" i="2"/>
  <c r="W16" i="2"/>
  <c r="W17" i="2"/>
  <c r="W18" i="2"/>
  <c r="W21" i="2"/>
  <c r="W22" i="2"/>
  <c r="W23" i="2"/>
  <c r="W24" i="2"/>
  <c r="W25" i="2"/>
  <c r="W26" i="2"/>
  <c r="W27" i="2"/>
  <c r="W28" i="2"/>
  <c r="W31" i="2"/>
  <c r="W34" i="2"/>
  <c r="W35" i="2"/>
  <c r="W36" i="2"/>
  <c r="W39" i="2"/>
  <c r="W40" i="2"/>
  <c r="W41" i="2"/>
  <c r="W42" i="2"/>
  <c r="W43" i="2"/>
  <c r="W46" i="2"/>
  <c r="W47" i="2"/>
  <c r="W48" i="2"/>
  <c r="W49" i="2"/>
  <c r="W52" i="2"/>
  <c r="W53" i="2"/>
  <c r="W55" i="2"/>
  <c r="W56" i="2"/>
  <c r="W72" i="2"/>
  <c r="S6" i="2"/>
  <c r="X6" i="2"/>
  <c r="B3" i="2"/>
  <c r="X13" i="2"/>
  <c r="A3" i="2"/>
  <c r="B40" i="2"/>
  <c r="B41" i="2"/>
  <c r="B38" i="2"/>
  <c r="B42" i="2"/>
  <c r="B39" i="2"/>
  <c r="B4" i="2"/>
  <c r="A4" i="2"/>
  <c r="X22" i="2"/>
  <c r="X23" i="2"/>
  <c r="X24" i="2"/>
  <c r="X25" i="2"/>
  <c r="X26" i="2"/>
  <c r="X27" i="2"/>
  <c r="X28" i="2"/>
  <c r="X21" i="2"/>
  <c r="X47" i="2"/>
  <c r="X48" i="2"/>
  <c r="X49" i="2"/>
  <c r="X46" i="2"/>
  <c r="S43" i="2"/>
  <c r="X43" i="2"/>
  <c r="S40" i="2"/>
  <c r="X40" i="2"/>
  <c r="S34" i="2"/>
  <c r="X34" i="2"/>
  <c r="X42" i="2"/>
  <c r="X36" i="2"/>
  <c r="X31" i="2"/>
  <c r="S18" i="2"/>
  <c r="X18" i="2"/>
  <c r="S53" i="2"/>
  <c r="X53" i="2"/>
  <c r="S52" i="2"/>
  <c r="X52" i="2"/>
  <c r="X14" i="2"/>
  <c r="X15" i="2"/>
  <c r="X16" i="2"/>
  <c r="X17" i="2"/>
  <c r="X35" i="2"/>
  <c r="X39" i="2"/>
  <c r="X41" i="2"/>
  <c r="X55" i="2"/>
  <c r="S7" i="2"/>
  <c r="X7" i="2"/>
  <c r="S8" i="2"/>
  <c r="X8" i="2"/>
  <c r="S9" i="2"/>
  <c r="X9" i="2"/>
  <c r="S10" i="2"/>
  <c r="X10" i="2"/>
  <c r="U8" i="2"/>
</calcChain>
</file>

<file path=xl/sharedStrings.xml><?xml version="1.0" encoding="utf-8"?>
<sst xmlns="http://schemas.openxmlformats.org/spreadsheetml/2006/main" count="619" uniqueCount="140">
  <si>
    <t>Densité (kg/m3)</t>
  </si>
  <si>
    <t>hauteur</t>
  </si>
  <si>
    <t>largeur</t>
  </si>
  <si>
    <t>entraxe</t>
  </si>
  <si>
    <t>kg/m2</t>
  </si>
  <si>
    <t>Chevron</t>
  </si>
  <si>
    <t>Panne</t>
  </si>
  <si>
    <t>Solive</t>
  </si>
  <si>
    <t xml:space="preserve">Liteau </t>
  </si>
  <si>
    <t>Contre liteau</t>
  </si>
  <si>
    <t>Poutre</t>
  </si>
  <si>
    <t>Bac acier</t>
  </si>
  <si>
    <t>CTBH P5</t>
  </si>
  <si>
    <t>Si présent (1)</t>
  </si>
  <si>
    <t>Poids (kg/m2)</t>
  </si>
  <si>
    <t>Montant</t>
  </si>
  <si>
    <t>Bardage</t>
  </si>
  <si>
    <t>Crépi</t>
  </si>
  <si>
    <t>Fundermax</t>
  </si>
  <si>
    <t>Laine de verre</t>
  </si>
  <si>
    <t>Laine de bois</t>
  </si>
  <si>
    <t>Polyuréthane</t>
  </si>
  <si>
    <t>Carrelage</t>
  </si>
  <si>
    <t>Parquet</t>
  </si>
  <si>
    <t>Plaque de platre</t>
  </si>
  <si>
    <t>Lambris</t>
  </si>
  <si>
    <t>Divers</t>
  </si>
  <si>
    <t>OSB 3</t>
  </si>
  <si>
    <t>ep_osb</t>
  </si>
  <si>
    <t>OSB 4</t>
  </si>
  <si>
    <t>ep_ctbhs</t>
  </si>
  <si>
    <t>CTBH P4</t>
  </si>
  <si>
    <t>ep_platre</t>
  </si>
  <si>
    <t>Laine de mouton</t>
  </si>
  <si>
    <t>Laine de chanvre</t>
  </si>
  <si>
    <t>Laine de Roche exp</t>
  </si>
  <si>
    <t>Laine de roche</t>
  </si>
  <si>
    <t>Ouate de cellulose vrac</t>
  </si>
  <si>
    <t>ep_fundermax</t>
  </si>
  <si>
    <t>Volige</t>
  </si>
  <si>
    <t>Tuile Mediane +</t>
  </si>
  <si>
    <t xml:space="preserve">ji roof pir </t>
  </si>
  <si>
    <t>Tuile Marseille</t>
  </si>
  <si>
    <t>Tuile Romane</t>
  </si>
  <si>
    <t>Parquet stratifié</t>
  </si>
  <si>
    <t>Steico isorel</t>
  </si>
  <si>
    <t>ep steico isorel</t>
  </si>
  <si>
    <t xml:space="preserve">Élément porteur </t>
  </si>
  <si>
    <t>Couverture</t>
  </si>
  <si>
    <t>Isolation thermique</t>
  </si>
  <si>
    <t>Isolation acoustique</t>
  </si>
  <si>
    <t>Parement extérieur</t>
  </si>
  <si>
    <t>Parement intérieur</t>
  </si>
  <si>
    <t xml:space="preserve"> --</t>
  </si>
  <si>
    <t>Panneaux</t>
  </si>
  <si>
    <t xml:space="preserve">Autres </t>
  </si>
  <si>
    <t>Désignation</t>
  </si>
  <si>
    <t>GL20c</t>
  </si>
  <si>
    <t>GL22c</t>
  </si>
  <si>
    <t>GL24c</t>
  </si>
  <si>
    <t>GL26c</t>
  </si>
  <si>
    <t>GL28c</t>
  </si>
  <si>
    <t>GL30c</t>
  </si>
  <si>
    <t>GL32c</t>
  </si>
  <si>
    <t>GL20h</t>
  </si>
  <si>
    <t>GL22h</t>
  </si>
  <si>
    <t>GL24h</t>
  </si>
  <si>
    <t>GL26h</t>
  </si>
  <si>
    <t>GL28h</t>
  </si>
  <si>
    <t>GL30h</t>
  </si>
  <si>
    <t>GL32h</t>
  </si>
  <si>
    <t>C14</t>
  </si>
  <si>
    <t>C16</t>
  </si>
  <si>
    <t>C18</t>
  </si>
  <si>
    <t>C20</t>
  </si>
  <si>
    <t>C22</t>
  </si>
  <si>
    <t>C24</t>
  </si>
  <si>
    <t>C27</t>
  </si>
  <si>
    <t>C30</t>
  </si>
  <si>
    <t>C35</t>
  </si>
  <si>
    <t>C40</t>
  </si>
  <si>
    <t>C45</t>
  </si>
  <si>
    <t>C50</t>
  </si>
  <si>
    <t>D18</t>
  </si>
  <si>
    <t>D24</t>
  </si>
  <si>
    <t>D30</t>
  </si>
  <si>
    <t>D35</t>
  </si>
  <si>
    <t>D40</t>
  </si>
  <si>
    <t>D50</t>
  </si>
  <si>
    <t>D60</t>
  </si>
  <si>
    <t>D70</t>
  </si>
  <si>
    <t>GT18</t>
  </si>
  <si>
    <t>GT24</t>
  </si>
  <si>
    <t>Peuplier</t>
  </si>
  <si>
    <t>Okoumé</t>
  </si>
  <si>
    <t>Pin maritime</t>
  </si>
  <si>
    <t>OSB2</t>
  </si>
  <si>
    <t>OSB3</t>
  </si>
  <si>
    <t>OSB4</t>
  </si>
  <si>
    <t>Masse volumique moyenne</t>
  </si>
  <si>
    <r>
      <t>ρ</t>
    </r>
    <r>
      <rPr>
        <b/>
        <vertAlign val="subscript"/>
        <sz val="10"/>
        <rFont val="CommercialScript BT"/>
      </rPr>
      <t>g,mean</t>
    </r>
  </si>
  <si>
    <t>Bois Lamellé Collé Panachés</t>
  </si>
  <si>
    <t>Bois Lamellé Collé Homogènes</t>
  </si>
  <si>
    <t>Bois massifs résineux et peuplier</t>
  </si>
  <si>
    <t>Bois massifs feuillus</t>
  </si>
  <si>
    <t>Bois massifs contrecollés</t>
  </si>
  <si>
    <t>Contre plaqué</t>
  </si>
  <si>
    <t>OSB</t>
  </si>
  <si>
    <t>Bois Lamellé Collé Panaché</t>
  </si>
  <si>
    <t>BLCP</t>
  </si>
  <si>
    <t>Bois Lamellé Collé Homogène</t>
  </si>
  <si>
    <t>BLCH</t>
  </si>
  <si>
    <t>Bois massif résineux et peuplier</t>
  </si>
  <si>
    <t>BM</t>
  </si>
  <si>
    <t>Bois massif feuillu</t>
  </si>
  <si>
    <t>BMF</t>
  </si>
  <si>
    <t>Bois massif contrecollé</t>
  </si>
  <si>
    <t>BMR</t>
  </si>
  <si>
    <t>CP</t>
  </si>
  <si>
    <t>Type bois</t>
  </si>
  <si>
    <t>Classe</t>
  </si>
  <si>
    <t>code bois</t>
  </si>
  <si>
    <t xml:space="preserve"> -- </t>
  </si>
  <si>
    <t xml:space="preserve">Désignation </t>
  </si>
  <si>
    <t>Poids</t>
  </si>
  <si>
    <t>1 si masse fragile</t>
  </si>
  <si>
    <t>tot masses totales</t>
  </si>
  <si>
    <t>tot masses fragiles</t>
  </si>
  <si>
    <t>Masse totale considérée pour calcul ELU</t>
  </si>
  <si>
    <t>Masse totale</t>
  </si>
  <si>
    <t>total masse fragile</t>
  </si>
  <si>
    <t xml:space="preserve"> Masse fragile totale considéré pour calcul ELS</t>
  </si>
  <si>
    <t>Masse totale sans masse fragile considéré pour calcul ELS</t>
  </si>
  <si>
    <t>Tableau à renseigner</t>
  </si>
  <si>
    <t>Tableau récap</t>
  </si>
  <si>
    <t>Les éléments  comportant un 1 en seconde colonne du tableau à renseigner sont reportés ici</t>
  </si>
  <si>
    <t>Attention ce tableau ne doit pas etre figé, je veux y ajouter des produits au fil du temps</t>
  </si>
  <si>
    <t>Si possible, possibilité de hierarchiser comme je veux mes produits dans ce tableau (pas ds le même ordre que le tableau à renseigner)</t>
  </si>
  <si>
    <t>Puis remonter les résultats (que j'ai mis en bas de page afin de supprimer les lignes vides)</t>
  </si>
  <si>
    <t>Possibilité d'importer 2 fois le meme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</si>
</sst>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0&quot; mm&quot;"/>
    <numFmt numFmtId="165" formatCode="0.0&quot; mm&quot;"/>
    <numFmt numFmtId="166" formatCode="0.00&quot; m&quot;"/>
    <numFmt numFmtId="167" formatCode="0&quot; kg/m3&quot;"/>
    <numFmt numFmtId="168" formatCode="0&quot; kg/m2&quot;"/>
    <numFmt numFmtId="169" formatCode="0.0&quot; kg/m2&quot;"/>
    <numFmt numFmtId="170" formatCode="0.00&quot; mm&quot;"/>
    <numFmt numFmtId="171" formatCode="0.00&quot; kg/m2&quot;"/>
  </numFmts>
  <fonts count="19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4"/>
      <name val="Calibri"/>
      <scheme val="minor"/>
    </font>
    <font>
      <b/>
      <sz val="16"/>
      <color theme="1"/>
      <name val="Calibri"/>
      <scheme val="minor"/>
    </font>
    <font>
      <b/>
      <sz val="12"/>
      <color theme="1"/>
      <name val="Calibri"/>
      <family val="2"/>
      <scheme val="minor"/>
    </font>
    <font>
      <i/>
      <sz val="8"/>
      <name val="Arial"/>
      <family val="2"/>
    </font>
    <font>
      <b/>
      <sz val="10"/>
      <name val="Arial"/>
      <family val="2"/>
    </font>
    <font>
      <b/>
      <sz val="10"/>
      <name val="Monotype Corsiva"/>
      <family val="4"/>
    </font>
    <font>
      <sz val="10"/>
      <name val="Arial"/>
      <family val="2"/>
    </font>
    <font>
      <b/>
      <sz val="10"/>
      <name val="CommercialScript BT"/>
    </font>
    <font>
      <b/>
      <vertAlign val="subscript"/>
      <sz val="10"/>
      <name val="CommercialScript BT"/>
    </font>
    <font>
      <b/>
      <i/>
      <sz val="12"/>
      <name val="AvantGarde Md BT"/>
      <family val="2"/>
    </font>
    <font>
      <sz val="12"/>
      <name val="AvantGarde Md BT"/>
    </font>
    <font>
      <sz val="14"/>
      <name val="Calibri"/>
      <scheme val="minor"/>
    </font>
    <font>
      <b/>
      <sz val="18"/>
      <color theme="1"/>
      <name val="Calibri"/>
      <scheme val="minor"/>
    </font>
    <font>
      <sz val="20"/>
      <color theme="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</borders>
  <cellStyleXfs count="74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8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4">
    <xf numFmtId="0" fontId="0" fillId="0" borderId="0" xfId="0"/>
    <xf numFmtId="164" fontId="0" fillId="0" borderId="0" xfId="0" applyNumberFormat="1"/>
    <xf numFmtId="169" fontId="0" fillId="0" borderId="0" xfId="0" applyNumberFormat="1"/>
    <xf numFmtId="169" fontId="5" fillId="0" borderId="1" xfId="0" applyNumberFormat="1" applyFont="1" applyBorder="1"/>
    <xf numFmtId="0" fontId="6" fillId="0" borderId="0" xfId="0" applyFont="1"/>
    <xf numFmtId="0" fontId="9" fillId="0" borderId="2" xfId="43" applyFont="1" applyFill="1" applyBorder="1" applyAlignment="1">
      <alignment horizontal="left" vertical="center"/>
    </xf>
    <xf numFmtId="0" fontId="9" fillId="0" borderId="2" xfId="43" applyFont="1" applyFill="1" applyBorder="1" applyAlignment="1">
      <alignment horizontal="center" vertical="center"/>
    </xf>
    <xf numFmtId="0" fontId="9" fillId="0" borderId="3" xfId="43" applyFont="1" applyFill="1" applyBorder="1" applyAlignment="1">
      <alignment horizontal="center" vertical="center"/>
    </xf>
    <xf numFmtId="0" fontId="9" fillId="0" borderId="4" xfId="43" applyFont="1" applyFill="1" applyBorder="1" applyAlignment="1">
      <alignment horizontal="center" vertical="center"/>
    </xf>
    <xf numFmtId="0" fontId="9" fillId="0" borderId="5" xfId="43" applyFont="1" applyFill="1" applyBorder="1" applyAlignment="1">
      <alignment horizontal="center" vertical="center"/>
    </xf>
    <xf numFmtId="0" fontId="9" fillId="0" borderId="6" xfId="43" applyFont="1" applyFill="1" applyBorder="1" applyAlignment="1">
      <alignment horizontal="center" vertical="center"/>
    </xf>
    <xf numFmtId="0" fontId="9" fillId="0" borderId="7" xfId="43" applyFont="1" applyFill="1" applyBorder="1" applyAlignment="1">
      <alignment horizontal="center" vertical="center"/>
    </xf>
    <xf numFmtId="0" fontId="9" fillId="0" borderId="8" xfId="43" applyFont="1" applyFill="1" applyBorder="1" applyAlignment="1">
      <alignment horizontal="center" vertical="center"/>
    </xf>
    <xf numFmtId="0" fontId="11" fillId="0" borderId="9" xfId="43" applyFont="1" applyFill="1" applyBorder="1"/>
    <xf numFmtId="0" fontId="10" fillId="0" borderId="10" xfId="43" applyFont="1" applyFill="1" applyBorder="1" applyAlignment="1">
      <alignment horizontal="center" vertical="center"/>
    </xf>
    <xf numFmtId="0" fontId="10" fillId="0" borderId="11" xfId="43" applyFont="1" applyFill="1" applyBorder="1" applyAlignment="1">
      <alignment horizontal="center" vertical="center"/>
    </xf>
    <xf numFmtId="0" fontId="10" fillId="0" borderId="12" xfId="43" applyFont="1" applyFill="1" applyBorder="1" applyAlignment="1">
      <alignment horizontal="center" vertical="center"/>
    </xf>
    <xf numFmtId="0" fontId="10" fillId="0" borderId="13" xfId="43" applyFont="1" applyFill="1" applyBorder="1" applyAlignment="1">
      <alignment horizontal="center" vertical="center"/>
    </xf>
    <xf numFmtId="0" fontId="10" fillId="0" borderId="14" xfId="43" applyFont="1" applyFill="1" applyBorder="1" applyAlignment="1">
      <alignment horizontal="center" vertical="center"/>
    </xf>
    <xf numFmtId="0" fontId="12" fillId="0" borderId="2" xfId="43" applyFont="1" applyFill="1" applyBorder="1"/>
    <xf numFmtId="0" fontId="14" fillId="0" borderId="15" xfId="43" applyFont="1" applyFill="1" applyBorder="1" applyAlignment="1">
      <alignment horizontal="left"/>
    </xf>
    <xf numFmtId="0" fontId="14" fillId="0" borderId="16" xfId="43" applyFont="1" applyFill="1" applyBorder="1" applyAlignment="1">
      <alignment horizontal="left"/>
    </xf>
    <xf numFmtId="0" fontId="14" fillId="0" borderId="17" xfId="43" applyFont="1" applyFill="1" applyBorder="1" applyAlignment="1">
      <alignment horizontal="left"/>
    </xf>
    <xf numFmtId="0" fontId="14" fillId="0" borderId="17" xfId="43" applyFont="1" applyFill="1" applyBorder="1" applyAlignment="1"/>
    <xf numFmtId="0" fontId="14" fillId="0" borderId="18" xfId="43" applyFont="1" applyFill="1" applyBorder="1" applyAlignment="1"/>
    <xf numFmtId="0" fontId="15" fillId="0" borderId="0" xfId="43" applyFont="1" applyFill="1" applyBorder="1" applyAlignment="1">
      <alignment horizontal="left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164" fontId="0" fillId="0" borderId="0" xfId="0" applyNumberFormat="1" applyBorder="1"/>
    <xf numFmtId="165" fontId="0" fillId="0" borderId="0" xfId="0" applyNumberFormat="1" applyBorder="1"/>
    <xf numFmtId="170" fontId="0" fillId="0" borderId="0" xfId="0" applyNumberFormat="1" applyBorder="1"/>
    <xf numFmtId="171" fontId="0" fillId="0" borderId="0" xfId="0" applyNumberFormat="1" applyBorder="1"/>
    <xf numFmtId="0" fontId="0" fillId="0" borderId="0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164" fontId="0" fillId="0" borderId="25" xfId="0" applyNumberFormat="1" applyBorder="1"/>
    <xf numFmtId="0" fontId="0" fillId="0" borderId="26" xfId="0" applyBorder="1"/>
    <xf numFmtId="164" fontId="0" fillId="0" borderId="20" xfId="0" applyNumberFormat="1" applyBorder="1"/>
    <xf numFmtId="0" fontId="0" fillId="0" borderId="0" xfId="0" applyBorder="1" applyAlignment="1">
      <alignment horizontal="center" vertical="center" wrapText="1"/>
    </xf>
    <xf numFmtId="0" fontId="6" fillId="0" borderId="0" xfId="0" applyFont="1" applyBorder="1"/>
    <xf numFmtId="166" fontId="0" fillId="0" borderId="0" xfId="0" applyNumberFormat="1" applyBorder="1"/>
    <xf numFmtId="167" fontId="0" fillId="0" borderId="0" xfId="0" applyNumberFormat="1" applyBorder="1"/>
    <xf numFmtId="2" fontId="0" fillId="0" borderId="0" xfId="0" applyNumberFormat="1" applyBorder="1"/>
    <xf numFmtId="169" fontId="0" fillId="0" borderId="0" xfId="0" applyNumberFormat="1" applyBorder="1"/>
    <xf numFmtId="164" fontId="4" fillId="0" borderId="0" xfId="0" applyNumberFormat="1" applyFont="1" applyBorder="1"/>
    <xf numFmtId="166" fontId="4" fillId="0" borderId="0" xfId="0" applyNumberFormat="1" applyFont="1" applyBorder="1"/>
    <xf numFmtId="168" fontId="0" fillId="0" borderId="0" xfId="0" applyNumberFormat="1" applyBorder="1"/>
    <xf numFmtId="0" fontId="0" fillId="0" borderId="23" xfId="0" applyFill="1" applyBorder="1" applyAlignment="1">
      <alignment horizontal="center" vertical="center" wrapText="1"/>
    </xf>
    <xf numFmtId="169" fontId="5" fillId="0" borderId="1" xfId="0" applyNumberFormat="1" applyFont="1" applyBorder="1" applyAlignment="1">
      <alignment horizontal="right"/>
    </xf>
    <xf numFmtId="169" fontId="5" fillId="0" borderId="0" xfId="0" applyNumberFormat="1" applyFont="1" applyBorder="1" applyAlignment="1">
      <alignment horizontal="right"/>
    </xf>
    <xf numFmtId="169" fontId="5" fillId="0" borderId="0" xfId="0" applyNumberFormat="1" applyFont="1" applyBorder="1"/>
    <xf numFmtId="169" fontId="7" fillId="0" borderId="0" xfId="0" applyNumberFormat="1" applyFont="1"/>
    <xf numFmtId="169" fontId="16" fillId="0" borderId="0" xfId="0" applyNumberFormat="1" applyFont="1" applyBorder="1" applyAlignment="1">
      <alignment horizontal="right"/>
    </xf>
    <xf numFmtId="169" fontId="0" fillId="0" borderId="27" xfId="0" applyNumberFormat="1" applyFont="1" applyBorder="1"/>
    <xf numFmtId="169" fontId="0" fillId="0" borderId="0" xfId="0" applyNumberFormat="1" applyFont="1"/>
    <xf numFmtId="0" fontId="17" fillId="0" borderId="22" xfId="0" applyFont="1" applyBorder="1"/>
    <xf numFmtId="0" fontId="18" fillId="2" borderId="0" xfId="0" applyFont="1" applyFill="1" applyBorder="1" applyAlignment="1"/>
    <xf numFmtId="0" fontId="14" fillId="0" borderId="16" xfId="43" applyFont="1" applyFill="1" applyBorder="1" applyAlignment="1">
      <alignment horizontal="center"/>
    </xf>
    <xf numFmtId="0" fontId="14" fillId="0" borderId="17" xfId="43" applyFont="1" applyFill="1" applyBorder="1" applyAlignment="1">
      <alignment horizontal="center"/>
    </xf>
    <xf numFmtId="0" fontId="14" fillId="0" borderId="18" xfId="43" applyFont="1" applyFill="1" applyBorder="1" applyAlignment="1">
      <alignment horizontal="center"/>
    </xf>
    <xf numFmtId="0" fontId="0" fillId="0" borderId="20" xfId="0" applyBorder="1" applyAlignment="1">
      <alignment horizontal="center"/>
    </xf>
  </cellXfs>
  <cellStyles count="74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Normal" xfId="0" builtinId="0"/>
    <cellStyle name="Normal 2" xfId="43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74"/>
  <sheetViews>
    <sheetView tabSelected="1" zoomScale="75" zoomScaleNormal="75" zoomScalePageLayoutView="75" workbookViewId="0">
      <selection activeCell="A12" sqref="A12"/>
    </sheetView>
  </sheetViews>
  <sheetFormatPr baseColWidth="10" defaultRowHeight="15" x14ac:dyDescent="0"/>
  <cols>
    <col min="1" max="1" width="56.83203125" bestFit="1" customWidth="1"/>
    <col min="13" max="13" width="24" bestFit="1" customWidth="1"/>
    <col min="17" max="17" width="13.5" bestFit="1" customWidth="1"/>
    <col min="18" max="18" width="31.6640625" bestFit="1" customWidth="1"/>
    <col min="19" max="19" width="13.33203125" hidden="1" customWidth="1"/>
    <col min="20" max="20" width="13.5" customWidth="1"/>
    <col min="22" max="22" width="11.5" bestFit="1" customWidth="1"/>
    <col min="23" max="23" width="13.6640625" bestFit="1" customWidth="1"/>
    <col min="24" max="24" width="52.5" customWidth="1"/>
  </cols>
  <sheetData>
    <row r="1" spans="1:73" ht="16" thickBot="1">
      <c r="A1" t="s">
        <v>123</v>
      </c>
      <c r="B1" t="s">
        <v>124</v>
      </c>
    </row>
    <row r="2" spans="1:73">
      <c r="L2" s="26"/>
      <c r="M2" s="27"/>
      <c r="N2" s="27"/>
      <c r="O2" s="27"/>
      <c r="P2" s="40"/>
      <c r="Q2" s="27"/>
      <c r="R2" s="27"/>
      <c r="S2" s="27"/>
      <c r="T2" s="27"/>
      <c r="U2" s="27"/>
      <c r="V2" s="27"/>
      <c r="W2" s="27"/>
      <c r="X2" s="27"/>
      <c r="Y2" s="28"/>
      <c r="AA2" s="26"/>
      <c r="AB2" s="27" t="s">
        <v>28</v>
      </c>
      <c r="AC2" s="27" t="s">
        <v>30</v>
      </c>
      <c r="AD2" s="27" t="s">
        <v>32</v>
      </c>
      <c r="AE2" s="27" t="s">
        <v>38</v>
      </c>
      <c r="AF2" s="27" t="s">
        <v>46</v>
      </c>
      <c r="AG2" s="27"/>
      <c r="AH2" s="27"/>
      <c r="AI2" s="27"/>
      <c r="AJ2" s="63" t="s">
        <v>11</v>
      </c>
      <c r="AK2" s="63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8"/>
    </row>
    <row r="3" spans="1:73" ht="23">
      <c r="A3" t="str">
        <f>X13</f>
        <v>Tuile Mediane +</v>
      </c>
      <c r="B3" s="2">
        <f>W13</f>
        <v>47.3</v>
      </c>
      <c r="L3" s="58" t="s">
        <v>133</v>
      </c>
      <c r="M3" s="34"/>
      <c r="N3" s="34"/>
      <c r="O3" s="34"/>
      <c r="P3" s="30"/>
      <c r="Q3" s="34"/>
      <c r="R3" s="34"/>
      <c r="S3" s="34"/>
      <c r="T3" s="34"/>
      <c r="U3" s="34"/>
      <c r="V3" s="34"/>
      <c r="W3" s="34"/>
      <c r="X3" s="34"/>
      <c r="Y3" s="35"/>
      <c r="AA3" s="29"/>
      <c r="AB3" s="30">
        <v>12</v>
      </c>
      <c r="AC3" s="30">
        <v>12</v>
      </c>
      <c r="AD3" s="31">
        <v>12.5</v>
      </c>
      <c r="AE3" s="30">
        <v>6</v>
      </c>
      <c r="AF3" s="30">
        <v>8</v>
      </c>
      <c r="AG3" s="30"/>
      <c r="AH3" s="30"/>
      <c r="AI3" s="30"/>
      <c r="AJ3" s="32">
        <v>0.63</v>
      </c>
      <c r="AK3" s="33">
        <v>5.86</v>
      </c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5"/>
    </row>
    <row r="4" spans="1:73" ht="30">
      <c r="A4" t="str">
        <f>X6</f>
        <v>Chevron BM C24 section 80x100mm - entraxe e=0,6m</v>
      </c>
      <c r="B4" s="2">
        <f>W6</f>
        <v>5.6</v>
      </c>
      <c r="L4" s="29"/>
      <c r="M4" s="34"/>
      <c r="N4" s="41" t="s">
        <v>13</v>
      </c>
      <c r="O4" s="41" t="s">
        <v>2</v>
      </c>
      <c r="P4" s="41" t="s">
        <v>1</v>
      </c>
      <c r="Q4" s="41" t="s">
        <v>3</v>
      </c>
      <c r="R4" s="41" t="s">
        <v>119</v>
      </c>
      <c r="S4" s="41" t="s">
        <v>121</v>
      </c>
      <c r="T4" s="41" t="s">
        <v>120</v>
      </c>
      <c r="U4" s="41" t="s">
        <v>0</v>
      </c>
      <c r="V4" s="41" t="s">
        <v>4</v>
      </c>
      <c r="W4" s="41" t="s">
        <v>14</v>
      </c>
      <c r="X4" s="41" t="s">
        <v>56</v>
      </c>
      <c r="Y4" s="50" t="s">
        <v>125</v>
      </c>
      <c r="AA4" s="29"/>
      <c r="AB4" s="30">
        <v>15</v>
      </c>
      <c r="AC4" s="30">
        <v>13</v>
      </c>
      <c r="AD4" s="30">
        <v>15</v>
      </c>
      <c r="AE4" s="30">
        <v>8</v>
      </c>
      <c r="AF4" s="30">
        <v>10</v>
      </c>
      <c r="AG4" s="30"/>
      <c r="AH4" s="30"/>
      <c r="AI4" s="30"/>
      <c r="AJ4" s="32">
        <v>0.75</v>
      </c>
      <c r="AK4" s="33">
        <v>6.98</v>
      </c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5"/>
    </row>
    <row r="5" spans="1:73" ht="20">
      <c r="L5" s="29"/>
      <c r="M5" s="42" t="s">
        <v>47</v>
      </c>
      <c r="N5" s="34"/>
      <c r="O5" s="30"/>
      <c r="P5" s="30"/>
      <c r="Q5" s="43"/>
      <c r="R5" s="43"/>
      <c r="S5" s="43"/>
      <c r="T5" s="43"/>
      <c r="U5" s="44"/>
      <c r="V5" s="34"/>
      <c r="W5" s="45"/>
      <c r="X5" s="34"/>
      <c r="Y5" s="35"/>
      <c r="AA5" s="29"/>
      <c r="AB5" s="30">
        <v>18</v>
      </c>
      <c r="AC5" s="30">
        <v>16</v>
      </c>
      <c r="AD5" s="30">
        <v>18</v>
      </c>
      <c r="AE5" s="30">
        <v>10</v>
      </c>
      <c r="AF5" s="30">
        <v>19</v>
      </c>
      <c r="AG5" s="30"/>
      <c r="AH5" s="30"/>
      <c r="AI5" s="30"/>
      <c r="AJ5" s="32">
        <v>0.88</v>
      </c>
      <c r="AK5" s="33">
        <v>8.19</v>
      </c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5"/>
    </row>
    <row r="6" spans="1:73">
      <c r="A6" t="s">
        <v>135</v>
      </c>
      <c r="L6" s="29"/>
      <c r="M6" s="34" t="s">
        <v>5</v>
      </c>
      <c r="N6" s="34">
        <v>1</v>
      </c>
      <c r="O6" s="30">
        <v>80</v>
      </c>
      <c r="P6" s="30">
        <v>100</v>
      </c>
      <c r="Q6" s="43">
        <v>0.6</v>
      </c>
      <c r="R6" s="43" t="s">
        <v>112</v>
      </c>
      <c r="S6" s="34" t="str">
        <f>VLOOKUP(R6,$AB$11:$AC$17,2,0)</f>
        <v>BM</v>
      </c>
      <c r="T6" s="43" t="s">
        <v>76</v>
      </c>
      <c r="U6" s="44">
        <f>HLOOKUP(T6,$AF$14:$BU$15,2,0)</f>
        <v>420</v>
      </c>
      <c r="V6" s="46">
        <f>U6*P6*O6/Q6/1000/1000</f>
        <v>5.6</v>
      </c>
      <c r="W6" s="46">
        <f>IF(N6="","",N6*V6)</f>
        <v>5.6</v>
      </c>
      <c r="X6" s="34" t="str">
        <f>M6&amp;" "&amp;S6&amp;" "&amp;T6&amp; " section "&amp;O6&amp;"x"&amp;P6&amp;"mm - entraxe e="&amp;Q6&amp;"m"</f>
        <v>Chevron BM C24 section 80x100mm - entraxe e=0,6m</v>
      </c>
      <c r="Y6" s="35"/>
      <c r="AA6" s="29"/>
      <c r="AB6" s="30">
        <v>22</v>
      </c>
      <c r="AC6" s="30">
        <v>19</v>
      </c>
      <c r="AD6" s="30"/>
      <c r="AE6" s="30"/>
      <c r="AF6" s="30">
        <v>30</v>
      </c>
      <c r="AG6" s="30"/>
      <c r="AH6" s="30"/>
      <c r="AI6" s="30"/>
      <c r="AJ6" s="32">
        <v>1</v>
      </c>
      <c r="AK6" s="33">
        <v>9.3000000000000007</v>
      </c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5"/>
    </row>
    <row r="7" spans="1:73">
      <c r="A7" t="s">
        <v>137</v>
      </c>
      <c r="L7" s="29"/>
      <c r="M7" s="34" t="s">
        <v>6</v>
      </c>
      <c r="N7" s="34"/>
      <c r="O7" s="30">
        <v>80</v>
      </c>
      <c r="P7" s="30">
        <v>200</v>
      </c>
      <c r="Q7" s="43">
        <v>2</v>
      </c>
      <c r="R7" s="43" t="s">
        <v>108</v>
      </c>
      <c r="S7" s="34" t="str">
        <f>VLOOKUP(R7,$AB$11:$AC$17,2,0)</f>
        <v>BLCP</v>
      </c>
      <c r="T7" s="43" t="s">
        <v>57</v>
      </c>
      <c r="U7" s="44">
        <f>HLOOKUP(T7,$AF$14:$BU$15,2,0)</f>
        <v>390</v>
      </c>
      <c r="V7" s="46">
        <f>U7*P7*O7/Q7/1000/1000</f>
        <v>3.12</v>
      </c>
      <c r="W7" s="46" t="str">
        <f t="shared" ref="W7:W55" si="0">IF(N7="","",N7*V7)</f>
        <v/>
      </c>
      <c r="X7" s="34" t="str">
        <f t="shared" ref="X7:X10" si="1">M7&amp;" "&amp;S7&amp;" "&amp;T7&amp; " section "&amp;O7&amp;"x"&amp;P7&amp;"mm - entraxe e="&amp;Q7&amp;"m"</f>
        <v>Panne BLCP GL20c section 80x200mm - entraxe e=2m</v>
      </c>
      <c r="Y7" s="35"/>
      <c r="AA7" s="29"/>
      <c r="AB7" s="30">
        <v>25</v>
      </c>
      <c r="AC7" s="30">
        <v>22</v>
      </c>
      <c r="AD7" s="34"/>
      <c r="AE7" s="30"/>
      <c r="AF7" s="30"/>
      <c r="AG7" s="30"/>
      <c r="AH7" s="30"/>
      <c r="AI7" s="30"/>
      <c r="AJ7" s="32">
        <v>1.25</v>
      </c>
      <c r="AK7" s="33">
        <v>11.63</v>
      </c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5"/>
    </row>
    <row r="8" spans="1:73">
      <c r="A8" t="s">
        <v>138</v>
      </c>
      <c r="L8" s="29"/>
      <c r="M8" s="34" t="s">
        <v>7</v>
      </c>
      <c r="N8" s="34"/>
      <c r="O8" s="30">
        <v>60</v>
      </c>
      <c r="P8" s="30">
        <v>180</v>
      </c>
      <c r="Q8" s="43">
        <v>0.6</v>
      </c>
      <c r="R8" s="43" t="s">
        <v>114</v>
      </c>
      <c r="S8" s="34" t="str">
        <f>VLOOKUP(R8,$AB$11:$AC$17,2,0)</f>
        <v>BMF</v>
      </c>
      <c r="T8" s="43" t="s">
        <v>85</v>
      </c>
      <c r="U8" s="44">
        <f>HLOOKUP(T8,$AF$14:$BU$15,2,0)</f>
        <v>640</v>
      </c>
      <c r="V8" s="46">
        <f>U7*P8*O8/Q8/1000/1000</f>
        <v>7.02</v>
      </c>
      <c r="W8" s="46" t="str">
        <f t="shared" si="0"/>
        <v/>
      </c>
      <c r="X8" s="34" t="str">
        <f t="shared" si="1"/>
        <v>Solive BMF D30 section 60x180mm - entraxe e=0,6m</v>
      </c>
      <c r="Y8" s="35"/>
      <c r="AA8" s="29"/>
      <c r="AB8" s="34"/>
      <c r="AC8" s="30">
        <v>25</v>
      </c>
      <c r="AD8" s="34"/>
      <c r="AE8" s="30"/>
      <c r="AF8" s="30"/>
      <c r="AG8" s="30"/>
      <c r="AH8" s="30"/>
      <c r="AI8" s="30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5"/>
    </row>
    <row r="9" spans="1:73">
      <c r="A9" t="s">
        <v>139</v>
      </c>
      <c r="L9" s="29"/>
      <c r="M9" s="34" t="s">
        <v>10</v>
      </c>
      <c r="N9" s="34"/>
      <c r="O9" s="30">
        <v>100</v>
      </c>
      <c r="P9" s="30">
        <v>280</v>
      </c>
      <c r="Q9" s="43">
        <v>4</v>
      </c>
      <c r="R9" s="43" t="s">
        <v>112</v>
      </c>
      <c r="S9" s="34" t="str">
        <f>VLOOKUP(R9,$AB$11:$AC$17,2,0)</f>
        <v>BM</v>
      </c>
      <c r="T9" s="43" t="s">
        <v>76</v>
      </c>
      <c r="U9" s="44">
        <f>HLOOKUP(T9,$AF$14:$BU$15,2,0)</f>
        <v>420</v>
      </c>
      <c r="V9" s="46">
        <f t="shared" ref="V9:V10" si="2">U9*P9*O9/Q9/1000/1000</f>
        <v>2.94</v>
      </c>
      <c r="W9" s="46" t="str">
        <f t="shared" si="0"/>
        <v/>
      </c>
      <c r="X9" s="34" t="str">
        <f t="shared" si="1"/>
        <v>Poutre BM C24 section 100x280mm - entraxe e=4m</v>
      </c>
      <c r="Y9" s="35"/>
      <c r="AA9" s="29"/>
      <c r="AB9" s="34"/>
      <c r="AC9" s="30">
        <v>28</v>
      </c>
      <c r="AD9" s="34"/>
      <c r="AE9" s="30"/>
      <c r="AF9" s="30"/>
      <c r="AG9" s="30"/>
      <c r="AH9" s="30"/>
      <c r="AI9" s="30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5"/>
    </row>
    <row r="10" spans="1:73" ht="16" thickBot="1">
      <c r="L10" s="29"/>
      <c r="M10" s="34" t="s">
        <v>15</v>
      </c>
      <c r="N10" s="34"/>
      <c r="O10" s="30">
        <v>45</v>
      </c>
      <c r="P10" s="30">
        <v>145</v>
      </c>
      <c r="Q10" s="43">
        <v>0.6</v>
      </c>
      <c r="R10" s="43" t="s">
        <v>112</v>
      </c>
      <c r="S10" s="34" t="str">
        <f>VLOOKUP(R10,$AB$11:$AC$17,2,0)</f>
        <v>BM</v>
      </c>
      <c r="T10" s="43" t="s">
        <v>76</v>
      </c>
      <c r="U10" s="44">
        <f>HLOOKUP(T10,$AF$14:$BU$15,2,0)</f>
        <v>420</v>
      </c>
      <c r="V10" s="46">
        <f t="shared" si="2"/>
        <v>4.5674999999999999</v>
      </c>
      <c r="W10" s="46" t="str">
        <f t="shared" si="0"/>
        <v/>
      </c>
      <c r="X10" s="34" t="str">
        <f t="shared" si="1"/>
        <v>Montant BM C24 section 45x145mm - entraxe e=0,6m</v>
      </c>
      <c r="Y10" s="35"/>
      <c r="AA10" s="36"/>
      <c r="AB10" s="37"/>
      <c r="AC10" s="37"/>
      <c r="AD10" s="37"/>
      <c r="AE10" s="38"/>
      <c r="AF10" s="38"/>
      <c r="AG10" s="38"/>
      <c r="AH10" s="38"/>
      <c r="AI10" s="38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9"/>
    </row>
    <row r="11" spans="1:73" ht="16">
      <c r="L11" s="29"/>
      <c r="M11" s="34"/>
      <c r="N11" s="34"/>
      <c r="O11" s="30"/>
      <c r="P11" s="30"/>
      <c r="Q11" s="43"/>
      <c r="R11" s="43"/>
      <c r="S11" s="43"/>
      <c r="T11" s="43"/>
      <c r="U11" s="44"/>
      <c r="V11" s="46"/>
      <c r="W11" s="46"/>
      <c r="X11" s="34"/>
      <c r="Y11" s="35"/>
      <c r="AB11" s="25" t="s">
        <v>108</v>
      </c>
      <c r="AC11" t="s">
        <v>109</v>
      </c>
      <c r="AE11" s="1"/>
      <c r="AF11" s="1"/>
      <c r="AG11" s="1"/>
      <c r="AH11" s="1"/>
      <c r="AI11" s="1"/>
    </row>
    <row r="12" spans="1:73" ht="21" thickBot="1">
      <c r="L12" s="29"/>
      <c r="M12" s="42" t="s">
        <v>48</v>
      </c>
      <c r="N12" s="34"/>
      <c r="O12" s="34"/>
      <c r="P12" s="34"/>
      <c r="Q12" s="34"/>
      <c r="R12" s="34"/>
      <c r="S12" s="34"/>
      <c r="T12" s="34"/>
      <c r="U12" s="34"/>
      <c r="V12" s="34"/>
      <c r="W12" s="46"/>
      <c r="X12" s="34"/>
      <c r="Y12" s="35"/>
      <c r="AB12" s="25" t="s">
        <v>110</v>
      </c>
      <c r="AC12" t="s">
        <v>111</v>
      </c>
      <c r="AE12" s="1"/>
    </row>
    <row r="13" spans="1:73" ht="18" thickTop="1" thickBot="1">
      <c r="L13" s="29"/>
      <c r="M13" s="34" t="s">
        <v>40</v>
      </c>
      <c r="N13" s="34">
        <v>1</v>
      </c>
      <c r="O13" s="34" t="s">
        <v>53</v>
      </c>
      <c r="P13" s="34" t="s">
        <v>53</v>
      </c>
      <c r="Q13" s="34" t="s">
        <v>53</v>
      </c>
      <c r="R13" s="34" t="s">
        <v>53</v>
      </c>
      <c r="S13" s="34" t="s">
        <v>53</v>
      </c>
      <c r="T13" s="34" t="s">
        <v>53</v>
      </c>
      <c r="U13" s="34" t="s">
        <v>53</v>
      </c>
      <c r="V13" s="46">
        <v>47.3</v>
      </c>
      <c r="W13" s="46">
        <f t="shared" si="0"/>
        <v>47.3</v>
      </c>
      <c r="X13" s="34" t="str">
        <f>M13</f>
        <v>Tuile Mediane +</v>
      </c>
      <c r="Y13" s="35"/>
      <c r="AB13" s="25" t="s">
        <v>112</v>
      </c>
      <c r="AC13" t="s">
        <v>113</v>
      </c>
      <c r="AF13" s="20" t="s">
        <v>101</v>
      </c>
      <c r="AG13" s="20"/>
      <c r="AH13" s="20"/>
      <c r="AI13" s="60"/>
      <c r="AJ13" s="61"/>
      <c r="AK13" s="61"/>
      <c r="AL13" s="62"/>
      <c r="AM13" s="20" t="s">
        <v>102</v>
      </c>
      <c r="AN13" s="20"/>
      <c r="AO13" s="20"/>
      <c r="AP13" s="60"/>
      <c r="AQ13" s="61"/>
      <c r="AR13" s="61"/>
      <c r="AS13" s="62"/>
      <c r="AT13" s="21" t="s">
        <v>103</v>
      </c>
      <c r="AU13" s="22"/>
      <c r="AV13" s="22"/>
      <c r="AW13" s="23"/>
      <c r="AX13" s="23"/>
      <c r="AY13" s="23"/>
      <c r="AZ13" s="23"/>
      <c r="BA13" s="23"/>
      <c r="BB13" s="23"/>
      <c r="BC13" s="23"/>
      <c r="BD13" s="23"/>
      <c r="BE13" s="24"/>
      <c r="BF13" s="21" t="s">
        <v>104</v>
      </c>
      <c r="BG13" s="22"/>
      <c r="BH13" s="61"/>
      <c r="BI13" s="61"/>
      <c r="BJ13" s="61"/>
      <c r="BK13" s="61"/>
      <c r="BL13" s="61"/>
      <c r="BM13" s="62"/>
      <c r="BN13" s="21" t="s">
        <v>105</v>
      </c>
      <c r="BO13" s="24"/>
      <c r="BP13" s="60" t="s">
        <v>106</v>
      </c>
      <c r="BQ13" s="61"/>
      <c r="BR13" s="62"/>
      <c r="BS13" s="60" t="s">
        <v>107</v>
      </c>
      <c r="BT13" s="61"/>
      <c r="BU13" s="62"/>
    </row>
    <row r="14" spans="1:73" ht="18" thickTop="1" thickBot="1">
      <c r="L14" s="29"/>
      <c r="M14" s="34" t="s">
        <v>42</v>
      </c>
      <c r="N14" s="34"/>
      <c r="O14" s="34" t="s">
        <v>53</v>
      </c>
      <c r="P14" s="34" t="s">
        <v>53</v>
      </c>
      <c r="Q14" s="34" t="s">
        <v>53</v>
      </c>
      <c r="R14" s="34" t="s">
        <v>53</v>
      </c>
      <c r="S14" s="34" t="s">
        <v>53</v>
      </c>
      <c r="T14" s="34" t="s">
        <v>53</v>
      </c>
      <c r="U14" s="34" t="s">
        <v>53</v>
      </c>
      <c r="V14" s="46">
        <v>40</v>
      </c>
      <c r="W14" s="46" t="str">
        <f t="shared" si="0"/>
        <v/>
      </c>
      <c r="X14" s="34" t="str">
        <f t="shared" ref="X14:X55" si="3">M14</f>
        <v>Tuile Marseille</v>
      </c>
      <c r="Y14" s="35"/>
      <c r="AB14" s="25" t="s">
        <v>114</v>
      </c>
      <c r="AC14" t="s">
        <v>115</v>
      </c>
      <c r="AD14" s="5"/>
      <c r="AE14" s="6"/>
      <c r="AF14" s="7" t="s">
        <v>57</v>
      </c>
      <c r="AG14" s="8" t="s">
        <v>58</v>
      </c>
      <c r="AH14" s="9" t="s">
        <v>59</v>
      </c>
      <c r="AI14" s="10" t="s">
        <v>60</v>
      </c>
      <c r="AJ14" s="10" t="s">
        <v>61</v>
      </c>
      <c r="AK14" s="10" t="s">
        <v>62</v>
      </c>
      <c r="AL14" s="11" t="s">
        <v>63</v>
      </c>
      <c r="AM14" s="7" t="s">
        <v>64</v>
      </c>
      <c r="AN14" s="8" t="s">
        <v>65</v>
      </c>
      <c r="AO14" s="9" t="s">
        <v>66</v>
      </c>
      <c r="AP14" s="10" t="s">
        <v>67</v>
      </c>
      <c r="AQ14" s="10" t="s">
        <v>68</v>
      </c>
      <c r="AR14" s="10" t="s">
        <v>69</v>
      </c>
      <c r="AS14" s="11" t="s">
        <v>70</v>
      </c>
      <c r="AT14" s="7" t="s">
        <v>71</v>
      </c>
      <c r="AU14" s="8" t="s">
        <v>72</v>
      </c>
      <c r="AV14" s="8" t="s">
        <v>73</v>
      </c>
      <c r="AW14" s="8" t="s">
        <v>74</v>
      </c>
      <c r="AX14" s="8" t="s">
        <v>75</v>
      </c>
      <c r="AY14" s="8" t="s">
        <v>76</v>
      </c>
      <c r="AZ14" s="8" t="s">
        <v>77</v>
      </c>
      <c r="BA14" s="8" t="s">
        <v>78</v>
      </c>
      <c r="BB14" s="8" t="s">
        <v>79</v>
      </c>
      <c r="BC14" s="10" t="s">
        <v>80</v>
      </c>
      <c r="BD14" s="10" t="s">
        <v>81</v>
      </c>
      <c r="BE14" s="11" t="s">
        <v>82</v>
      </c>
      <c r="BF14" s="9" t="s">
        <v>83</v>
      </c>
      <c r="BG14" s="8" t="s">
        <v>84</v>
      </c>
      <c r="BH14" s="9" t="s">
        <v>85</v>
      </c>
      <c r="BI14" s="8" t="s">
        <v>86</v>
      </c>
      <c r="BJ14" s="9" t="s">
        <v>87</v>
      </c>
      <c r="BK14" s="8" t="s">
        <v>88</v>
      </c>
      <c r="BL14" s="9" t="s">
        <v>89</v>
      </c>
      <c r="BM14" s="11" t="s">
        <v>90</v>
      </c>
      <c r="BN14" s="9" t="s">
        <v>91</v>
      </c>
      <c r="BO14" s="11" t="s">
        <v>92</v>
      </c>
      <c r="BP14" s="9" t="s">
        <v>93</v>
      </c>
      <c r="BQ14" s="9" t="s">
        <v>94</v>
      </c>
      <c r="BR14" s="10" t="s">
        <v>95</v>
      </c>
      <c r="BS14" s="7" t="s">
        <v>96</v>
      </c>
      <c r="BT14" s="12" t="s">
        <v>97</v>
      </c>
      <c r="BU14" s="12" t="s">
        <v>98</v>
      </c>
    </row>
    <row r="15" spans="1:73" ht="19" thickTop="1" thickBot="1">
      <c r="J15" s="25"/>
      <c r="L15" s="29"/>
      <c r="M15" s="34" t="s">
        <v>43</v>
      </c>
      <c r="N15" s="34"/>
      <c r="O15" s="34" t="s">
        <v>53</v>
      </c>
      <c r="P15" s="34" t="s">
        <v>53</v>
      </c>
      <c r="Q15" s="34" t="s">
        <v>53</v>
      </c>
      <c r="R15" s="34" t="s">
        <v>53</v>
      </c>
      <c r="S15" s="34" t="s">
        <v>53</v>
      </c>
      <c r="T15" s="34" t="s">
        <v>53</v>
      </c>
      <c r="U15" s="34" t="s">
        <v>53</v>
      </c>
      <c r="V15" s="46">
        <v>43</v>
      </c>
      <c r="W15" s="46" t="str">
        <f t="shared" si="0"/>
        <v/>
      </c>
      <c r="X15" s="34" t="str">
        <f t="shared" si="3"/>
        <v>Tuile Romane</v>
      </c>
      <c r="Y15" s="35"/>
      <c r="AB15" s="25" t="s">
        <v>116</v>
      </c>
      <c r="AC15" t="s">
        <v>117</v>
      </c>
      <c r="AD15" s="13" t="s">
        <v>99</v>
      </c>
      <c r="AE15" s="19" t="s">
        <v>100</v>
      </c>
      <c r="AF15" s="18">
        <v>390</v>
      </c>
      <c r="AG15" s="15">
        <v>390</v>
      </c>
      <c r="AH15" s="15">
        <v>400</v>
      </c>
      <c r="AI15" s="16">
        <v>420</v>
      </c>
      <c r="AJ15" s="16">
        <v>420</v>
      </c>
      <c r="AK15" s="16">
        <v>430</v>
      </c>
      <c r="AL15" s="17">
        <v>440</v>
      </c>
      <c r="AM15" s="14">
        <v>370</v>
      </c>
      <c r="AN15" s="15">
        <v>410</v>
      </c>
      <c r="AO15" s="15">
        <v>420</v>
      </c>
      <c r="AP15" s="16">
        <v>445</v>
      </c>
      <c r="AQ15" s="16">
        <v>460</v>
      </c>
      <c r="AR15" s="16">
        <v>480</v>
      </c>
      <c r="AS15" s="17">
        <v>490</v>
      </c>
      <c r="AT15" s="14">
        <v>350</v>
      </c>
      <c r="AU15" s="15">
        <v>370</v>
      </c>
      <c r="AV15" s="15">
        <v>380</v>
      </c>
      <c r="AW15" s="16">
        <v>390</v>
      </c>
      <c r="AX15" s="16">
        <v>410</v>
      </c>
      <c r="AY15" s="16">
        <v>420</v>
      </c>
      <c r="AZ15" s="15">
        <v>450</v>
      </c>
      <c r="BA15" s="15">
        <v>460</v>
      </c>
      <c r="BB15" s="16">
        <v>480</v>
      </c>
      <c r="BC15" s="16">
        <v>500</v>
      </c>
      <c r="BD15" s="16">
        <v>520</v>
      </c>
      <c r="BE15" s="17">
        <v>550</v>
      </c>
      <c r="BF15" s="14">
        <v>570</v>
      </c>
      <c r="BG15" s="15">
        <v>580</v>
      </c>
      <c r="BH15" s="15">
        <v>640</v>
      </c>
      <c r="BI15" s="15">
        <v>650</v>
      </c>
      <c r="BJ15" s="16">
        <v>660</v>
      </c>
      <c r="BK15" s="16">
        <v>750</v>
      </c>
      <c r="BL15" s="16">
        <v>840</v>
      </c>
      <c r="BM15" s="17">
        <v>1080</v>
      </c>
      <c r="BN15" s="14">
        <v>380</v>
      </c>
      <c r="BO15" s="17">
        <v>380</v>
      </c>
      <c r="BP15" s="18">
        <v>450</v>
      </c>
      <c r="BQ15" s="15">
        <v>500</v>
      </c>
      <c r="BR15" s="17">
        <v>600</v>
      </c>
      <c r="BS15" s="18">
        <v>550</v>
      </c>
      <c r="BT15" s="15">
        <v>550</v>
      </c>
      <c r="BU15" s="17">
        <v>550</v>
      </c>
    </row>
    <row r="16" spans="1:73" ht="17" thickTop="1">
      <c r="J16" s="25"/>
      <c r="L16" s="29"/>
      <c r="M16" s="34" t="s">
        <v>11</v>
      </c>
      <c r="N16" s="34"/>
      <c r="O16" s="34" t="s">
        <v>53</v>
      </c>
      <c r="P16" s="34" t="s">
        <v>53</v>
      </c>
      <c r="Q16" s="34" t="s">
        <v>53</v>
      </c>
      <c r="R16" s="34" t="s">
        <v>53</v>
      </c>
      <c r="S16" s="34" t="s">
        <v>53</v>
      </c>
      <c r="T16" s="34" t="s">
        <v>53</v>
      </c>
      <c r="U16" s="34" t="s">
        <v>53</v>
      </c>
      <c r="V16" s="46"/>
      <c r="W16" s="46" t="str">
        <f t="shared" si="0"/>
        <v/>
      </c>
      <c r="X16" s="34" t="str">
        <f t="shared" si="3"/>
        <v>Bac acier</v>
      </c>
      <c r="Y16" s="35"/>
      <c r="AB16" s="25" t="s">
        <v>106</v>
      </c>
      <c r="AC16" t="s">
        <v>118</v>
      </c>
    </row>
    <row r="17" spans="1:31" ht="16">
      <c r="A17" s="34"/>
      <c r="J17" s="25"/>
      <c r="L17" s="29"/>
      <c r="M17" s="34" t="s">
        <v>41</v>
      </c>
      <c r="N17" s="34"/>
      <c r="O17" s="30" t="s">
        <v>122</v>
      </c>
      <c r="P17" s="34" t="s">
        <v>53</v>
      </c>
      <c r="Q17" s="34" t="s">
        <v>53</v>
      </c>
      <c r="R17" s="34" t="s">
        <v>53</v>
      </c>
      <c r="S17" s="34" t="s">
        <v>53</v>
      </c>
      <c r="T17" s="34" t="s">
        <v>53</v>
      </c>
      <c r="U17" s="34" t="s">
        <v>53</v>
      </c>
      <c r="V17" s="46">
        <v>13.88</v>
      </c>
      <c r="W17" s="46" t="str">
        <f t="shared" si="0"/>
        <v/>
      </c>
      <c r="X17" s="34" t="str">
        <f t="shared" si="3"/>
        <v xml:space="preserve">ji roof pir </v>
      </c>
      <c r="Y17" s="35"/>
      <c r="AB17" s="25" t="s">
        <v>107</v>
      </c>
      <c r="AC17" t="s">
        <v>107</v>
      </c>
      <c r="AE17" s="1"/>
    </row>
    <row r="18" spans="1:31" ht="16">
      <c r="A18" s="34"/>
      <c r="J18" s="25"/>
      <c r="L18" s="29"/>
      <c r="M18" s="34" t="s">
        <v>39</v>
      </c>
      <c r="N18" s="34"/>
      <c r="O18" s="30">
        <v>18</v>
      </c>
      <c r="P18" s="34" t="s">
        <v>53</v>
      </c>
      <c r="Q18" s="34" t="s">
        <v>53</v>
      </c>
      <c r="R18" s="43" t="s">
        <v>112</v>
      </c>
      <c r="S18" s="34" t="str">
        <f>VLOOKUP(R18,$AB$11:$AC$17,2,0)</f>
        <v>BM</v>
      </c>
      <c r="T18" s="43" t="s">
        <v>76</v>
      </c>
      <c r="U18" s="44">
        <f>HLOOKUP(T18,$AF$14:$BU$15,2,0)</f>
        <v>420</v>
      </c>
      <c r="V18" s="46">
        <f>U18*O18/1000</f>
        <v>7.56</v>
      </c>
      <c r="W18" s="46" t="str">
        <f t="shared" si="0"/>
        <v/>
      </c>
      <c r="X18" s="34" t="str">
        <f>M18&amp;" "&amp;S18&amp;" "&amp;T18&amp; " épaisseur "&amp;O18&amp;"mm"</f>
        <v>Volige BM C24 épaisseur 18mm</v>
      </c>
      <c r="Y18" s="35"/>
      <c r="AE18" s="1"/>
    </row>
    <row r="19" spans="1:31" ht="16">
      <c r="J19" s="25"/>
      <c r="L19" s="29"/>
      <c r="M19" s="34"/>
      <c r="N19" s="34"/>
      <c r="O19" s="30"/>
      <c r="P19" s="30"/>
      <c r="Q19" s="34"/>
      <c r="R19" s="30"/>
      <c r="S19" s="34"/>
      <c r="T19" s="30"/>
      <c r="U19" s="44"/>
      <c r="V19" s="46"/>
      <c r="W19" s="46"/>
      <c r="X19" s="34"/>
      <c r="Y19" s="35"/>
    </row>
    <row r="20" spans="1:31" ht="20">
      <c r="L20" s="29"/>
      <c r="M20" s="42" t="s">
        <v>49</v>
      </c>
      <c r="N20" s="34"/>
      <c r="O20" s="34"/>
      <c r="P20" s="34"/>
      <c r="Q20" s="34"/>
      <c r="R20" s="34"/>
      <c r="S20" s="34"/>
      <c r="T20" s="34"/>
      <c r="U20" s="34"/>
      <c r="V20" s="34"/>
      <c r="W20" s="46"/>
      <c r="X20" s="34"/>
      <c r="Y20" s="35"/>
    </row>
    <row r="21" spans="1:31" ht="20">
      <c r="A21" s="4" t="s">
        <v>134</v>
      </c>
      <c r="L21" s="29"/>
      <c r="M21" s="34" t="s">
        <v>19</v>
      </c>
      <c r="N21" s="34"/>
      <c r="O21" s="30">
        <v>260</v>
      </c>
      <c r="P21" s="34" t="s">
        <v>53</v>
      </c>
      <c r="Q21" s="34" t="s">
        <v>53</v>
      </c>
      <c r="R21" s="34" t="s">
        <v>53</v>
      </c>
      <c r="S21" s="34" t="s">
        <v>53</v>
      </c>
      <c r="T21" s="34" t="s">
        <v>53</v>
      </c>
      <c r="U21" s="44">
        <v>30</v>
      </c>
      <c r="V21" s="46">
        <f t="shared" ref="V21:V28" si="4">O21*U21/1000</f>
        <v>7.8</v>
      </c>
      <c r="W21" s="46" t="str">
        <f t="shared" si="0"/>
        <v/>
      </c>
      <c r="X21" s="34" t="str">
        <f t="shared" ref="X21:X28" si="5">$M$20&amp;" "&amp;M21&amp;" épaisseur "&amp;O21&amp;"mm"</f>
        <v>Isolation thermique Laine de verre épaisseur 260mm</v>
      </c>
      <c r="Y21" s="35"/>
    </row>
    <row r="22" spans="1:31">
      <c r="L22" s="29"/>
      <c r="M22" s="34" t="s">
        <v>35</v>
      </c>
      <c r="N22" s="34"/>
      <c r="O22" s="30">
        <v>10</v>
      </c>
      <c r="P22" s="34" t="s">
        <v>53</v>
      </c>
      <c r="Q22" s="34" t="s">
        <v>53</v>
      </c>
      <c r="R22" s="34" t="s">
        <v>53</v>
      </c>
      <c r="S22" s="34" t="s">
        <v>53</v>
      </c>
      <c r="T22" s="34" t="s">
        <v>53</v>
      </c>
      <c r="U22" s="44">
        <v>60</v>
      </c>
      <c r="V22" s="46">
        <f t="shared" si="4"/>
        <v>0.6</v>
      </c>
      <c r="W22" s="46" t="str">
        <f t="shared" si="0"/>
        <v/>
      </c>
      <c r="X22" s="34" t="str">
        <f t="shared" si="5"/>
        <v>Isolation thermique Laine de Roche exp épaisseur 10mm</v>
      </c>
      <c r="Y22" s="35"/>
    </row>
    <row r="23" spans="1:31">
      <c r="L23" s="29"/>
      <c r="M23" s="34" t="s">
        <v>36</v>
      </c>
      <c r="N23" s="34"/>
      <c r="O23" s="30">
        <v>260</v>
      </c>
      <c r="P23" s="34" t="s">
        <v>53</v>
      </c>
      <c r="Q23" s="34" t="s">
        <v>53</v>
      </c>
      <c r="R23" s="34" t="s">
        <v>53</v>
      </c>
      <c r="S23" s="34" t="s">
        <v>53</v>
      </c>
      <c r="T23" s="34" t="s">
        <v>53</v>
      </c>
      <c r="U23" s="44">
        <v>25</v>
      </c>
      <c r="V23" s="46">
        <f t="shared" si="4"/>
        <v>6.5</v>
      </c>
      <c r="W23" s="46" t="str">
        <f t="shared" si="0"/>
        <v/>
      </c>
      <c r="X23" s="34" t="str">
        <f t="shared" si="5"/>
        <v>Isolation thermique Laine de roche épaisseur 260mm</v>
      </c>
      <c r="Y23" s="35"/>
    </row>
    <row r="24" spans="1:31">
      <c r="A24" s="34"/>
      <c r="L24" s="29"/>
      <c r="M24" s="34" t="s">
        <v>20</v>
      </c>
      <c r="N24" s="34"/>
      <c r="O24" s="30">
        <v>260</v>
      </c>
      <c r="P24" s="34" t="s">
        <v>53</v>
      </c>
      <c r="Q24" s="34" t="s">
        <v>53</v>
      </c>
      <c r="R24" s="34" t="s">
        <v>53</v>
      </c>
      <c r="S24" s="34" t="s">
        <v>53</v>
      </c>
      <c r="T24" s="34" t="s">
        <v>53</v>
      </c>
      <c r="U24" s="44">
        <v>50</v>
      </c>
      <c r="V24" s="46">
        <f t="shared" si="4"/>
        <v>13</v>
      </c>
      <c r="W24" s="46" t="str">
        <f t="shared" si="0"/>
        <v/>
      </c>
      <c r="X24" s="34" t="str">
        <f t="shared" si="5"/>
        <v>Isolation thermique Laine de bois épaisseur 260mm</v>
      </c>
      <c r="Y24" s="35"/>
    </row>
    <row r="25" spans="1:31">
      <c r="L25" s="29"/>
      <c r="M25" s="34" t="s">
        <v>21</v>
      </c>
      <c r="N25" s="34"/>
      <c r="O25" s="30">
        <v>10</v>
      </c>
      <c r="P25" s="34" t="s">
        <v>53</v>
      </c>
      <c r="Q25" s="34" t="s">
        <v>53</v>
      </c>
      <c r="R25" s="34" t="s">
        <v>53</v>
      </c>
      <c r="S25" s="34" t="s">
        <v>53</v>
      </c>
      <c r="T25" s="34" t="s">
        <v>53</v>
      </c>
      <c r="U25" s="44">
        <v>50</v>
      </c>
      <c r="V25" s="46">
        <f t="shared" si="4"/>
        <v>0.5</v>
      </c>
      <c r="W25" s="46" t="str">
        <f t="shared" si="0"/>
        <v/>
      </c>
      <c r="X25" s="34" t="str">
        <f t="shared" si="5"/>
        <v>Isolation thermique Polyuréthane épaisseur 10mm</v>
      </c>
      <c r="Y25" s="35"/>
    </row>
    <row r="26" spans="1:31">
      <c r="L26" s="29"/>
      <c r="M26" s="34" t="s">
        <v>33</v>
      </c>
      <c r="N26" s="34"/>
      <c r="O26" s="30">
        <v>10</v>
      </c>
      <c r="P26" s="34" t="s">
        <v>53</v>
      </c>
      <c r="Q26" s="34" t="s">
        <v>53</v>
      </c>
      <c r="R26" s="34" t="s">
        <v>53</v>
      </c>
      <c r="S26" s="34" t="s">
        <v>53</v>
      </c>
      <c r="T26" s="34" t="s">
        <v>53</v>
      </c>
      <c r="U26" s="44">
        <v>35</v>
      </c>
      <c r="V26" s="46">
        <f t="shared" si="4"/>
        <v>0.35</v>
      </c>
      <c r="W26" s="46" t="str">
        <f t="shared" si="0"/>
        <v/>
      </c>
      <c r="X26" s="34" t="str">
        <f t="shared" si="5"/>
        <v>Isolation thermique Laine de mouton épaisseur 10mm</v>
      </c>
      <c r="Y26" s="35"/>
    </row>
    <row r="27" spans="1:31">
      <c r="L27" s="29"/>
      <c r="M27" s="34" t="s">
        <v>34</v>
      </c>
      <c r="N27" s="34"/>
      <c r="O27" s="30">
        <v>10</v>
      </c>
      <c r="P27" s="34" t="s">
        <v>53</v>
      </c>
      <c r="Q27" s="34" t="s">
        <v>53</v>
      </c>
      <c r="R27" s="34" t="s">
        <v>53</v>
      </c>
      <c r="S27" s="34" t="s">
        <v>53</v>
      </c>
      <c r="T27" s="34" t="s">
        <v>53</v>
      </c>
      <c r="U27" s="44">
        <v>40</v>
      </c>
      <c r="V27" s="46">
        <f t="shared" si="4"/>
        <v>0.4</v>
      </c>
      <c r="W27" s="46" t="str">
        <f t="shared" si="0"/>
        <v/>
      </c>
      <c r="X27" s="34" t="str">
        <f t="shared" si="5"/>
        <v>Isolation thermique Laine de chanvre épaisseur 10mm</v>
      </c>
      <c r="Y27" s="35"/>
    </row>
    <row r="28" spans="1:31">
      <c r="L28" s="29"/>
      <c r="M28" s="34" t="s">
        <v>37</v>
      </c>
      <c r="N28" s="34"/>
      <c r="O28" s="30">
        <v>10</v>
      </c>
      <c r="P28" s="34" t="s">
        <v>53</v>
      </c>
      <c r="Q28" s="34" t="s">
        <v>53</v>
      </c>
      <c r="R28" s="34" t="s">
        <v>53</v>
      </c>
      <c r="S28" s="34" t="s">
        <v>53</v>
      </c>
      <c r="T28" s="34" t="s">
        <v>53</v>
      </c>
      <c r="U28" s="44">
        <v>32</v>
      </c>
      <c r="V28" s="46">
        <f t="shared" si="4"/>
        <v>0.32</v>
      </c>
      <c r="W28" s="46" t="str">
        <f t="shared" si="0"/>
        <v/>
      </c>
      <c r="X28" s="34" t="str">
        <f t="shared" si="5"/>
        <v>Isolation thermique Ouate de cellulose vrac épaisseur 10mm</v>
      </c>
      <c r="Y28" s="35"/>
    </row>
    <row r="29" spans="1:31">
      <c r="L29" s="29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46"/>
      <c r="X29" s="34"/>
      <c r="Y29" s="35"/>
    </row>
    <row r="30" spans="1:31" ht="20">
      <c r="L30" s="29"/>
      <c r="M30" s="42" t="s">
        <v>50</v>
      </c>
      <c r="N30" s="34"/>
      <c r="O30" s="34"/>
      <c r="P30" s="34"/>
      <c r="Q30" s="34"/>
      <c r="R30" s="34"/>
      <c r="S30" s="34"/>
      <c r="T30" s="34"/>
      <c r="U30" s="34"/>
      <c r="V30" s="34"/>
      <c r="W30" s="46"/>
      <c r="X30" s="34"/>
      <c r="Y30" s="35"/>
    </row>
    <row r="31" spans="1:31">
      <c r="L31" s="29"/>
      <c r="M31" s="34" t="s">
        <v>45</v>
      </c>
      <c r="N31" s="34"/>
      <c r="O31" s="30">
        <v>8</v>
      </c>
      <c r="P31" s="34" t="s">
        <v>53</v>
      </c>
      <c r="Q31" s="34" t="s">
        <v>53</v>
      </c>
      <c r="R31" s="34" t="s">
        <v>53</v>
      </c>
      <c r="S31" s="34" t="s">
        <v>53</v>
      </c>
      <c r="T31" s="34" t="s">
        <v>53</v>
      </c>
      <c r="U31" s="44">
        <v>230</v>
      </c>
      <c r="V31" s="46">
        <f>O31*U31/1000</f>
        <v>1.84</v>
      </c>
      <c r="W31" s="46" t="str">
        <f t="shared" si="0"/>
        <v/>
      </c>
      <c r="X31" s="34" t="str">
        <f t="shared" ref="X31" si="6">M31&amp;" épaisseur "&amp;O31&amp;"mm"</f>
        <v>Steico isorel épaisseur 8mm</v>
      </c>
      <c r="Y31" s="35"/>
    </row>
    <row r="32" spans="1:31">
      <c r="L32" s="29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46"/>
      <c r="X32" s="34"/>
      <c r="Y32" s="35"/>
    </row>
    <row r="33" spans="1:25" ht="20">
      <c r="L33" s="29"/>
      <c r="M33" s="42" t="s">
        <v>51</v>
      </c>
      <c r="N33" s="34"/>
      <c r="O33" s="34"/>
      <c r="P33" s="34"/>
      <c r="Q33" s="34"/>
      <c r="R33" s="34"/>
      <c r="S33" s="34"/>
      <c r="T33" s="34"/>
      <c r="U33" s="34"/>
      <c r="V33" s="34"/>
      <c r="W33" s="46"/>
      <c r="X33" s="34"/>
      <c r="Y33" s="35"/>
    </row>
    <row r="34" spans="1:25">
      <c r="L34" s="29"/>
      <c r="M34" s="34" t="s">
        <v>16</v>
      </c>
      <c r="N34" s="34"/>
      <c r="O34" s="30">
        <v>15</v>
      </c>
      <c r="P34" s="34" t="s">
        <v>53</v>
      </c>
      <c r="Q34" s="34" t="s">
        <v>53</v>
      </c>
      <c r="R34" s="43" t="s">
        <v>112</v>
      </c>
      <c r="S34" s="34" t="str">
        <f>VLOOKUP(R34,$AB$11:$AC$17,2,0)</f>
        <v>BM</v>
      </c>
      <c r="T34" s="43" t="s">
        <v>76</v>
      </c>
      <c r="U34" s="44">
        <f>HLOOKUP(T34,$AF$14:$BU$15,2,0)</f>
        <v>420</v>
      </c>
      <c r="V34" s="46">
        <f>U34*O34/1000</f>
        <v>6.3</v>
      </c>
      <c r="W34" s="46" t="str">
        <f t="shared" si="0"/>
        <v/>
      </c>
      <c r="X34" s="34" t="str">
        <f>M34&amp;" "&amp;S34&amp;" "&amp;T34&amp; " épaisseur "&amp;O34&amp;"mm"</f>
        <v>Bardage BM C24 épaisseur 15mm</v>
      </c>
      <c r="Y34" s="35"/>
    </row>
    <row r="35" spans="1:25">
      <c r="L35" s="29"/>
      <c r="M35" s="34" t="s">
        <v>17</v>
      </c>
      <c r="N35" s="34">
        <v>1</v>
      </c>
      <c r="O35" s="34" t="s">
        <v>53</v>
      </c>
      <c r="P35" s="34" t="s">
        <v>53</v>
      </c>
      <c r="Q35" s="34" t="s">
        <v>53</v>
      </c>
      <c r="R35" s="34" t="s">
        <v>53</v>
      </c>
      <c r="S35" s="34" t="s">
        <v>53</v>
      </c>
      <c r="T35" s="34" t="s">
        <v>53</v>
      </c>
      <c r="U35" s="34" t="s">
        <v>53</v>
      </c>
      <c r="V35" s="46">
        <v>10</v>
      </c>
      <c r="W35" s="46">
        <f t="shared" si="0"/>
        <v>10</v>
      </c>
      <c r="X35" s="34" t="str">
        <f t="shared" si="3"/>
        <v>Crépi</v>
      </c>
      <c r="Y35" s="35">
        <v>1</v>
      </c>
    </row>
    <row r="36" spans="1:25">
      <c r="L36" s="29"/>
      <c r="M36" s="34" t="s">
        <v>18</v>
      </c>
      <c r="N36" s="34"/>
      <c r="O36" s="30">
        <v>6</v>
      </c>
      <c r="P36" s="34" t="s">
        <v>53</v>
      </c>
      <c r="Q36" s="34" t="s">
        <v>53</v>
      </c>
      <c r="R36" s="34" t="s">
        <v>53</v>
      </c>
      <c r="S36" s="34" t="s">
        <v>53</v>
      </c>
      <c r="T36" s="34" t="s">
        <v>53</v>
      </c>
      <c r="U36" s="44">
        <v>1350</v>
      </c>
      <c r="V36" s="46">
        <f>U36*O36/1000</f>
        <v>8.1</v>
      </c>
      <c r="W36" s="46" t="str">
        <f t="shared" si="0"/>
        <v/>
      </c>
      <c r="X36" s="34" t="str">
        <f t="shared" ref="X36" si="7">M36&amp;" épaisseur "&amp;O36&amp;"mm"</f>
        <v>Fundermax épaisseur 6mm</v>
      </c>
      <c r="Y36" s="35"/>
    </row>
    <row r="37" spans="1:25">
      <c r="L37" s="29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46"/>
      <c r="X37" s="34"/>
      <c r="Y37" s="35"/>
    </row>
    <row r="38" spans="1:25" ht="20">
      <c r="A38" s="55" t="s">
        <v>129</v>
      </c>
      <c r="B38" s="56">
        <f>W72</f>
        <v>62.9</v>
      </c>
      <c r="L38" s="29"/>
      <c r="M38" s="42" t="s">
        <v>52</v>
      </c>
      <c r="N38" s="34"/>
      <c r="O38" s="34"/>
      <c r="P38" s="34"/>
      <c r="Q38" s="34"/>
      <c r="R38" s="34"/>
      <c r="S38" s="34"/>
      <c r="T38" s="34"/>
      <c r="U38" s="34"/>
      <c r="V38" s="34"/>
      <c r="W38" s="46"/>
      <c r="X38" s="34"/>
      <c r="Y38" s="35"/>
    </row>
    <row r="39" spans="1:25" ht="18">
      <c r="A39" s="52" t="s">
        <v>128</v>
      </c>
      <c r="B39" s="54">
        <f>ROUNDUP(B38,-1)</f>
        <v>70</v>
      </c>
      <c r="L39" s="29"/>
      <c r="M39" s="34" t="s">
        <v>22</v>
      </c>
      <c r="N39" s="34"/>
      <c r="O39" s="34" t="s">
        <v>53</v>
      </c>
      <c r="P39" s="34" t="s">
        <v>53</v>
      </c>
      <c r="Q39" s="34" t="s">
        <v>53</v>
      </c>
      <c r="R39" s="34" t="s">
        <v>53</v>
      </c>
      <c r="S39" s="34" t="s">
        <v>53</v>
      </c>
      <c r="T39" s="34" t="s">
        <v>53</v>
      </c>
      <c r="U39" s="34" t="s">
        <v>53</v>
      </c>
      <c r="V39" s="46">
        <v>30</v>
      </c>
      <c r="W39" s="46" t="str">
        <f t="shared" si="0"/>
        <v/>
      </c>
      <c r="X39" s="34" t="str">
        <f t="shared" si="3"/>
        <v>Carrelage</v>
      </c>
      <c r="Y39" s="35">
        <v>1</v>
      </c>
    </row>
    <row r="40" spans="1:25" ht="18">
      <c r="A40" s="55" t="s">
        <v>130</v>
      </c>
      <c r="B40" s="57">
        <f>W73</f>
        <v>10</v>
      </c>
      <c r="L40" s="29"/>
      <c r="M40" s="34" t="s">
        <v>23</v>
      </c>
      <c r="N40" s="34"/>
      <c r="O40" s="31">
        <v>14</v>
      </c>
      <c r="P40" s="34" t="s">
        <v>53</v>
      </c>
      <c r="Q40" s="34" t="s">
        <v>53</v>
      </c>
      <c r="R40" s="43" t="s">
        <v>112</v>
      </c>
      <c r="S40" s="34" t="str">
        <f>VLOOKUP(R40,$AB$11:$AC$17,2,0)</f>
        <v>BM</v>
      </c>
      <c r="T40" s="43" t="s">
        <v>76</v>
      </c>
      <c r="U40" s="44">
        <f>HLOOKUP(T40,$AF$14:$BU$15,2,0)</f>
        <v>420</v>
      </c>
      <c r="V40" s="46">
        <f>U40*O40/1000</f>
        <v>5.88</v>
      </c>
      <c r="W40" s="46" t="str">
        <f t="shared" si="0"/>
        <v/>
      </c>
      <c r="X40" s="34" t="str">
        <f>M40&amp;" "&amp;S40&amp;" "&amp;T40&amp; " épaisseur "&amp;O40&amp;"mm"</f>
        <v>Parquet BM C24 épaisseur 14mm</v>
      </c>
      <c r="Y40" s="35"/>
    </row>
    <row r="41" spans="1:25" ht="18">
      <c r="A41" s="52" t="s">
        <v>131</v>
      </c>
      <c r="B41" s="54">
        <f>ROUNDUP(B40,-1)</f>
        <v>10</v>
      </c>
      <c r="L41" s="29"/>
      <c r="M41" s="34" t="s">
        <v>44</v>
      </c>
      <c r="N41" s="34"/>
      <c r="O41" s="34" t="s">
        <v>53</v>
      </c>
      <c r="P41" s="34" t="s">
        <v>53</v>
      </c>
      <c r="Q41" s="34" t="s">
        <v>53</v>
      </c>
      <c r="R41" s="34" t="s">
        <v>53</v>
      </c>
      <c r="S41" s="34" t="s">
        <v>53</v>
      </c>
      <c r="T41" s="34" t="s">
        <v>53</v>
      </c>
      <c r="U41" s="44" t="s">
        <v>53</v>
      </c>
      <c r="V41" s="46">
        <v>8.3000000000000007</v>
      </c>
      <c r="W41" s="46" t="str">
        <f t="shared" si="0"/>
        <v/>
      </c>
      <c r="X41" s="34" t="str">
        <f t="shared" si="3"/>
        <v>Parquet stratifié</v>
      </c>
      <c r="Y41" s="35"/>
    </row>
    <row r="42" spans="1:25" ht="18">
      <c r="A42" s="52" t="s">
        <v>132</v>
      </c>
      <c r="B42" s="54">
        <f>ROUNDUP(B38-B40,-1)</f>
        <v>60</v>
      </c>
      <c r="L42" s="29"/>
      <c r="M42" s="34" t="s">
        <v>24</v>
      </c>
      <c r="N42" s="34"/>
      <c r="O42" s="31">
        <v>12.5</v>
      </c>
      <c r="P42" s="34" t="s">
        <v>53</v>
      </c>
      <c r="Q42" s="34" t="s">
        <v>53</v>
      </c>
      <c r="R42" s="34" t="s">
        <v>53</v>
      </c>
      <c r="S42" s="34" t="s">
        <v>53</v>
      </c>
      <c r="T42" s="34" t="s">
        <v>53</v>
      </c>
      <c r="U42" s="44">
        <v>800</v>
      </c>
      <c r="V42" s="46">
        <f>U42*O42/1000</f>
        <v>10</v>
      </c>
      <c r="W42" s="46" t="str">
        <f t="shared" si="0"/>
        <v/>
      </c>
      <c r="X42" s="34" t="str">
        <f t="shared" ref="X42" si="8">M42&amp;" épaisseur "&amp;O42&amp;"mm"</f>
        <v>Plaque de platre épaisseur 12,5mm</v>
      </c>
      <c r="Y42" s="35">
        <v>1</v>
      </c>
    </row>
    <row r="43" spans="1:25">
      <c r="L43" s="29"/>
      <c r="M43" s="34" t="s">
        <v>25</v>
      </c>
      <c r="N43" s="34"/>
      <c r="O43" s="31">
        <v>14</v>
      </c>
      <c r="P43" s="34" t="s">
        <v>53</v>
      </c>
      <c r="Q43" s="34" t="s">
        <v>53</v>
      </c>
      <c r="R43" s="43" t="s">
        <v>112</v>
      </c>
      <c r="S43" s="34" t="str">
        <f>VLOOKUP(R43,$AB$11:$AC$17,2,0)</f>
        <v>BM</v>
      </c>
      <c r="T43" s="43" t="s">
        <v>76</v>
      </c>
      <c r="U43" s="44">
        <v>420</v>
      </c>
      <c r="V43" s="46">
        <f>U43*O43/1000</f>
        <v>5.88</v>
      </c>
      <c r="W43" s="46" t="str">
        <f t="shared" si="0"/>
        <v/>
      </c>
      <c r="X43" s="34" t="str">
        <f>M43&amp;" "&amp;S43&amp;" "&amp;T43&amp; " épaisseur "&amp;O43&amp;"mm"</f>
        <v>Lambris BM C24 épaisseur 14mm</v>
      </c>
      <c r="Y43" s="35"/>
    </row>
    <row r="44" spans="1:25">
      <c r="L44" s="29"/>
      <c r="M44" s="34"/>
      <c r="N44" s="34"/>
      <c r="O44" s="34"/>
      <c r="P44" s="34"/>
      <c r="Q44" s="34"/>
      <c r="R44" s="34"/>
      <c r="S44" s="34"/>
      <c r="T44" s="34"/>
      <c r="U44" s="44"/>
      <c r="V44" s="46"/>
      <c r="W44" s="46"/>
      <c r="X44" s="34"/>
      <c r="Y44" s="35"/>
    </row>
    <row r="45" spans="1:25" ht="20">
      <c r="L45" s="29"/>
      <c r="M45" s="42" t="s">
        <v>54</v>
      </c>
      <c r="N45" s="34"/>
      <c r="O45" s="34"/>
      <c r="P45" s="34"/>
      <c r="Q45" s="34"/>
      <c r="R45" s="34"/>
      <c r="S45" s="34"/>
      <c r="T45" s="34"/>
      <c r="U45" s="44"/>
      <c r="V45" s="46"/>
      <c r="W45" s="46"/>
      <c r="X45" s="34"/>
      <c r="Y45" s="35"/>
    </row>
    <row r="46" spans="1:25">
      <c r="L46" s="29"/>
      <c r="M46" s="34" t="s">
        <v>27</v>
      </c>
      <c r="N46" s="34"/>
      <c r="O46" s="30">
        <v>22</v>
      </c>
      <c r="P46" s="34" t="s">
        <v>53</v>
      </c>
      <c r="Q46" s="34" t="s">
        <v>53</v>
      </c>
      <c r="R46" s="34" t="s">
        <v>53</v>
      </c>
      <c r="S46" s="34" t="s">
        <v>53</v>
      </c>
      <c r="T46" s="34" t="s">
        <v>53</v>
      </c>
      <c r="U46" s="44">
        <v>550</v>
      </c>
      <c r="V46" s="46">
        <f>U46*O46/1000</f>
        <v>12.1</v>
      </c>
      <c r="W46" s="46" t="str">
        <f t="shared" si="0"/>
        <v/>
      </c>
      <c r="X46" s="34" t="str">
        <f>M46&amp;" épaisseur "&amp;O46&amp;"mm"</f>
        <v>OSB 3 épaisseur 22mm</v>
      </c>
      <c r="Y46" s="35"/>
    </row>
    <row r="47" spans="1:25">
      <c r="L47" s="29"/>
      <c r="M47" s="34" t="s">
        <v>29</v>
      </c>
      <c r="N47" s="34"/>
      <c r="O47" s="30">
        <v>12</v>
      </c>
      <c r="P47" s="34" t="s">
        <v>53</v>
      </c>
      <c r="Q47" s="34" t="s">
        <v>53</v>
      </c>
      <c r="R47" s="34" t="s">
        <v>53</v>
      </c>
      <c r="S47" s="34" t="s">
        <v>53</v>
      </c>
      <c r="T47" s="34" t="s">
        <v>53</v>
      </c>
      <c r="U47" s="44">
        <v>600</v>
      </c>
      <c r="V47" s="46">
        <f>O47*U47/1000</f>
        <v>7.2</v>
      </c>
      <c r="W47" s="46" t="str">
        <f t="shared" si="0"/>
        <v/>
      </c>
      <c r="X47" s="34" t="str">
        <f t="shared" ref="X47:X49" si="9">M47&amp;" épaisseur "&amp;O47&amp;"mm"</f>
        <v>OSB 4 épaisseur 12mm</v>
      </c>
      <c r="Y47" s="35"/>
    </row>
    <row r="48" spans="1:25">
      <c r="L48" s="29"/>
      <c r="M48" s="34" t="s">
        <v>31</v>
      </c>
      <c r="N48" s="34"/>
      <c r="O48" s="30">
        <v>22</v>
      </c>
      <c r="P48" s="34" t="s">
        <v>53</v>
      </c>
      <c r="Q48" s="34" t="s">
        <v>53</v>
      </c>
      <c r="R48" s="34" t="s">
        <v>53</v>
      </c>
      <c r="S48" s="34" t="s">
        <v>53</v>
      </c>
      <c r="T48" s="34" t="s">
        <v>53</v>
      </c>
      <c r="U48" s="44">
        <f>IF(AND(O48&gt;7,O48&lt;14),720,IF(AND(O48&gt;14,O48&lt;20),680,IF(AND(O48&gt;21,O48&lt;26),670,0)))</f>
        <v>670</v>
      </c>
      <c r="V48" s="46">
        <f>O48*U48/1000</f>
        <v>14.74</v>
      </c>
      <c r="W48" s="46" t="str">
        <f t="shared" si="0"/>
        <v/>
      </c>
      <c r="X48" s="34" t="str">
        <f t="shared" si="9"/>
        <v>CTBH P4 épaisseur 22mm</v>
      </c>
      <c r="Y48" s="35"/>
    </row>
    <row r="49" spans="12:25">
      <c r="L49" s="29"/>
      <c r="M49" s="34" t="s">
        <v>12</v>
      </c>
      <c r="N49" s="34"/>
      <c r="O49" s="30">
        <v>22</v>
      </c>
      <c r="P49" s="34" t="s">
        <v>53</v>
      </c>
      <c r="Q49" s="34" t="s">
        <v>53</v>
      </c>
      <c r="R49" s="34" t="s">
        <v>53</v>
      </c>
      <c r="S49" s="34" t="s">
        <v>53</v>
      </c>
      <c r="T49" s="34" t="s">
        <v>53</v>
      </c>
      <c r="U49" s="44">
        <f>IF(AND(O49&gt;7,O49&lt;14),"",IF(AND(O49&gt;14,O49&lt;20),660,IF(AND(O49&gt;21,O49&lt;26),640,0)))</f>
        <v>640</v>
      </c>
      <c r="V49" s="46">
        <f>O49*U49/1000</f>
        <v>14.08</v>
      </c>
      <c r="W49" s="46" t="str">
        <f t="shared" si="0"/>
        <v/>
      </c>
      <c r="X49" s="34" t="str">
        <f t="shared" si="9"/>
        <v>CTBH P5 épaisseur 22mm</v>
      </c>
      <c r="Y49" s="35"/>
    </row>
    <row r="50" spans="12:25">
      <c r="L50" s="29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46"/>
      <c r="X50" s="34"/>
      <c r="Y50" s="35"/>
    </row>
    <row r="51" spans="12:25" ht="20">
      <c r="L51" s="29"/>
      <c r="M51" s="42" t="s">
        <v>55</v>
      </c>
      <c r="N51" s="34"/>
      <c r="O51" s="30"/>
      <c r="P51" s="30"/>
      <c r="Q51" s="43"/>
      <c r="R51" s="43"/>
      <c r="S51" s="43"/>
      <c r="T51" s="43"/>
      <c r="U51" s="44"/>
      <c r="V51" s="46"/>
      <c r="W51" s="46"/>
      <c r="X51" s="34"/>
      <c r="Y51" s="35"/>
    </row>
    <row r="52" spans="12:25">
      <c r="L52" s="29"/>
      <c r="M52" s="34" t="s">
        <v>8</v>
      </c>
      <c r="N52" s="34"/>
      <c r="O52" s="30">
        <v>27</v>
      </c>
      <c r="P52" s="30">
        <v>37</v>
      </c>
      <c r="Q52" s="43">
        <v>0.6</v>
      </c>
      <c r="R52" s="43" t="s">
        <v>112</v>
      </c>
      <c r="S52" s="34" t="str">
        <f>VLOOKUP(R52,$AB$11:$AC$17,2,0)</f>
        <v>BM</v>
      </c>
      <c r="T52" s="43" t="s">
        <v>75</v>
      </c>
      <c r="U52" s="44">
        <f>HLOOKUP(T52,$AF$14:$BU$15,2,0)</f>
        <v>410</v>
      </c>
      <c r="V52" s="46">
        <f>U52*P52*O52/Q52/1000/1000</f>
        <v>0.68264999999999998</v>
      </c>
      <c r="W52" s="46" t="str">
        <f t="shared" si="0"/>
        <v/>
      </c>
      <c r="X52" s="34" t="str">
        <f>M52&amp;" "&amp;S52&amp;" "&amp;T52&amp; " section "&amp;O52&amp;"x"&amp;P52&amp;"mm - entraxe e="&amp;Q52&amp;"m"</f>
        <v>Liteau  BM C22 section 27x37mm - entraxe e=0,6m</v>
      </c>
      <c r="Y52" s="35"/>
    </row>
    <row r="53" spans="12:25">
      <c r="L53" s="29"/>
      <c r="M53" s="34" t="s">
        <v>9</v>
      </c>
      <c r="N53" s="34"/>
      <c r="O53" s="47">
        <v>22</v>
      </c>
      <c r="P53" s="47">
        <v>50</v>
      </c>
      <c r="Q53" s="48">
        <v>0.6</v>
      </c>
      <c r="R53" s="43" t="s">
        <v>112</v>
      </c>
      <c r="S53" s="34" t="str">
        <f>VLOOKUP(R53,$AB$11:$AC$17,2,0)</f>
        <v>BM</v>
      </c>
      <c r="T53" s="43" t="s">
        <v>75</v>
      </c>
      <c r="U53" s="44">
        <f>HLOOKUP(T53,$AF$14:$BU$15,2,0)</f>
        <v>410</v>
      </c>
      <c r="V53" s="46">
        <f>U53*P53*O53/Q53/1000/1000</f>
        <v>0.75166666666666671</v>
      </c>
      <c r="W53" s="46" t="str">
        <f t="shared" si="0"/>
        <v/>
      </c>
      <c r="X53" s="34" t="str">
        <f>M53&amp;" "&amp;S53&amp;" "&amp;T53&amp; " section "&amp;O53&amp;"x"&amp;P53&amp;"mm - entraxe e="&amp;Q53&amp;"m"</f>
        <v>Contre liteau BM C22 section 22x50mm - entraxe e=0,6m</v>
      </c>
      <c r="Y53" s="35"/>
    </row>
    <row r="54" spans="12:25">
      <c r="L54" s="29"/>
      <c r="M54" s="34"/>
      <c r="N54" s="34"/>
      <c r="O54" s="34"/>
      <c r="P54" s="34"/>
      <c r="Q54" s="34"/>
      <c r="R54" s="34"/>
      <c r="S54" s="34"/>
      <c r="T54" s="34"/>
      <c r="U54" s="44"/>
      <c r="V54" s="46"/>
      <c r="W54" s="46"/>
      <c r="X54" s="34"/>
      <c r="Y54" s="35"/>
    </row>
    <row r="55" spans="12:25" ht="20">
      <c r="L55" s="29"/>
      <c r="M55" s="42" t="s">
        <v>26</v>
      </c>
      <c r="N55" s="34"/>
      <c r="O55" s="34" t="s">
        <v>53</v>
      </c>
      <c r="P55" s="34" t="s">
        <v>53</v>
      </c>
      <c r="Q55" s="34" t="s">
        <v>53</v>
      </c>
      <c r="R55" s="34" t="s">
        <v>53</v>
      </c>
      <c r="S55" s="34" t="s">
        <v>53</v>
      </c>
      <c r="T55" s="34" t="s">
        <v>53</v>
      </c>
      <c r="U55" s="34" t="s">
        <v>53</v>
      </c>
      <c r="V55" s="46">
        <v>5</v>
      </c>
      <c r="W55" s="46" t="str">
        <f t="shared" si="0"/>
        <v/>
      </c>
      <c r="X55" s="34" t="str">
        <f t="shared" si="3"/>
        <v>Divers</v>
      </c>
      <c r="Y55" s="35"/>
    </row>
    <row r="56" spans="12:25">
      <c r="L56" s="29"/>
      <c r="M56" s="34"/>
      <c r="N56" s="34"/>
      <c r="O56" s="34"/>
      <c r="P56" s="34"/>
      <c r="Q56" s="34"/>
      <c r="R56" s="34"/>
      <c r="S56" s="34"/>
      <c r="T56" s="34"/>
      <c r="U56" s="44"/>
      <c r="V56" s="34"/>
      <c r="W56" s="49" t="str">
        <f>IF(N56="","",V56)</f>
        <v/>
      </c>
      <c r="X56" s="34"/>
      <c r="Y56" s="35"/>
    </row>
    <row r="57" spans="12:25">
      <c r="L57" s="29"/>
      <c r="M57" s="34"/>
      <c r="N57" s="34"/>
      <c r="O57" s="34"/>
      <c r="P57" s="34"/>
      <c r="Q57" s="34"/>
      <c r="R57" s="34"/>
      <c r="S57" s="34"/>
      <c r="T57" s="34"/>
      <c r="U57" s="34"/>
      <c r="V57" s="34"/>
      <c r="X57" s="34"/>
      <c r="Y57" s="35"/>
    </row>
    <row r="58" spans="12:25">
      <c r="L58" s="29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5"/>
    </row>
    <row r="59" spans="12:25">
      <c r="L59" s="29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5"/>
    </row>
    <row r="60" spans="12:25" ht="25">
      <c r="L60" s="29"/>
      <c r="M60" s="59" t="s">
        <v>136</v>
      </c>
      <c r="N60" s="59"/>
      <c r="O60" s="59"/>
      <c r="P60" s="59"/>
      <c r="Q60" s="59"/>
      <c r="R60" s="59"/>
      <c r="S60" s="59"/>
      <c r="T60" s="59"/>
      <c r="U60" s="59"/>
      <c r="V60" s="59"/>
      <c r="W60" s="34"/>
      <c r="X60" s="34"/>
      <c r="Y60" s="35"/>
    </row>
    <row r="61" spans="12:25">
      <c r="L61" s="29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5"/>
    </row>
    <row r="62" spans="12:25">
      <c r="L62" s="29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5"/>
    </row>
    <row r="63" spans="12:25">
      <c r="L63" s="29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5"/>
    </row>
    <row r="64" spans="12:25">
      <c r="L64" s="29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5"/>
    </row>
    <row r="65" spans="12:25">
      <c r="L65" s="29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5"/>
    </row>
    <row r="66" spans="12:25">
      <c r="L66" s="29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5"/>
    </row>
    <row r="67" spans="12:25">
      <c r="L67" s="29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5"/>
    </row>
    <row r="68" spans="12:25">
      <c r="L68" s="29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5"/>
    </row>
    <row r="69" spans="12:25">
      <c r="L69" s="29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5"/>
    </row>
    <row r="70" spans="12:25">
      <c r="L70" s="29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5"/>
    </row>
    <row r="71" spans="12:25" ht="16" thickBot="1">
      <c r="L71" s="36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9"/>
    </row>
    <row r="72" spans="12:25" ht="19" thickTop="1">
      <c r="V72" s="51" t="s">
        <v>126</v>
      </c>
      <c r="W72" s="3">
        <f>SUM(W6:W71)</f>
        <v>62.9</v>
      </c>
    </row>
    <row r="73" spans="12:25" ht="18">
      <c r="V73" s="52" t="s">
        <v>127</v>
      </c>
      <c r="W73" s="53">
        <f>SUMPRODUCT(V5:V71,Y5:Y71,N5:N71)</f>
        <v>10</v>
      </c>
    </row>
    <row r="74" spans="12:25" ht="18">
      <c r="V74" s="52"/>
      <c r="W74" s="53"/>
    </row>
  </sheetData>
  <mergeCells count="6">
    <mergeCell ref="BS13:BU13"/>
    <mergeCell ref="BP13:BR13"/>
    <mergeCell ref="BH13:BM13"/>
    <mergeCell ref="AP13:AS13"/>
    <mergeCell ref="AJ2:AK2"/>
    <mergeCell ref="AI13:AL13"/>
  </mergeCells>
  <phoneticPr fontId="1" type="noConversion"/>
  <dataValidations count="8">
    <dataValidation type="list" allowBlank="1" showInputMessage="1" showErrorMessage="1" sqref="O31">
      <formula1>steico_isorel</formula1>
    </dataValidation>
    <dataValidation type="list" allowBlank="1" showInputMessage="1" showErrorMessage="1" sqref="O36">
      <formula1>ep_fundermax</formula1>
    </dataValidation>
    <dataValidation type="list" allowBlank="1" showInputMessage="1" showErrorMessage="1" sqref="O42">
      <formula1>ep_platre</formula1>
    </dataValidation>
    <dataValidation type="list" allowBlank="1" showInputMessage="1" showErrorMessage="1" sqref="O48:O49">
      <formula1>ep_ctbhs</formula1>
    </dataValidation>
    <dataValidation type="list" allowBlank="1" showInputMessage="1" showErrorMessage="1" sqref="O46:O47">
      <formula1>ep_osb</formula1>
    </dataValidation>
    <dataValidation type="list" allowBlank="1" showInputMessage="1" showErrorMessage="1" sqref="R6:R10 R34 R40 R52:R53 R18 R43">
      <formula1>type_bois</formula1>
    </dataValidation>
    <dataValidation type="list" allowBlank="1" showInputMessage="1" showErrorMessage="1" sqref="T6 T43 T18 T52:T53 T40 T34">
      <formula1>INDIRECT($S$6)</formula1>
    </dataValidation>
    <dataValidation type="list" allowBlank="1" showInputMessage="1" showErrorMessage="1" sqref="T7:T10">
      <formula1>INDIRECT(S7)</formula1>
    </dataValidation>
  </dataValidations>
  <pageMargins left="0.75" right="0.75" top="1" bottom="1" header="0.5" footer="0.5"/>
  <rowBreaks count="1" manualBreakCount="1">
    <brk id="92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74"/>
  <sheetViews>
    <sheetView zoomScale="75" zoomScaleNormal="75" zoomScalePageLayoutView="75" workbookViewId="0">
      <selection activeCell="E76" sqref="E76"/>
    </sheetView>
  </sheetViews>
  <sheetFormatPr baseColWidth="10" defaultRowHeight="15" x14ac:dyDescent="0"/>
  <cols>
    <col min="1" max="1" width="56.83203125" bestFit="1" customWidth="1"/>
    <col min="13" max="13" width="24" bestFit="1" customWidth="1"/>
    <col min="17" max="17" width="13.5" bestFit="1" customWidth="1"/>
    <col min="18" max="18" width="31.6640625" bestFit="1" customWidth="1"/>
    <col min="19" max="19" width="13.33203125" hidden="1" customWidth="1"/>
    <col min="20" max="20" width="13.5" customWidth="1"/>
    <col min="22" max="22" width="11.5" bestFit="1" customWidth="1"/>
    <col min="23" max="23" width="13.6640625" bestFit="1" customWidth="1"/>
    <col min="24" max="24" width="52.5" customWidth="1"/>
  </cols>
  <sheetData>
    <row r="1" spans="1:73" ht="16" thickBot="1">
      <c r="A1" t="s">
        <v>123</v>
      </c>
      <c r="B1" t="s">
        <v>124</v>
      </c>
    </row>
    <row r="2" spans="1:73">
      <c r="L2" s="26"/>
      <c r="M2" s="27"/>
      <c r="N2" s="27"/>
      <c r="O2" s="27"/>
      <c r="P2" s="40"/>
      <c r="Q2" s="27"/>
      <c r="R2" s="27"/>
      <c r="S2" s="27"/>
      <c r="T2" s="27"/>
      <c r="U2" s="27"/>
      <c r="V2" s="27"/>
      <c r="W2" s="27"/>
      <c r="X2" s="27"/>
      <c r="Y2" s="28"/>
      <c r="AA2" s="26"/>
      <c r="AB2" s="27" t="s">
        <v>28</v>
      </c>
      <c r="AC2" s="27" t="s">
        <v>30</v>
      </c>
      <c r="AD2" s="27" t="s">
        <v>32</v>
      </c>
      <c r="AE2" s="27" t="s">
        <v>38</v>
      </c>
      <c r="AF2" s="27" t="s">
        <v>46</v>
      </c>
      <c r="AG2" s="27"/>
      <c r="AH2" s="27"/>
      <c r="AI2" s="27"/>
      <c r="AJ2" s="63" t="s">
        <v>11</v>
      </c>
      <c r="AK2" s="63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8"/>
    </row>
    <row r="3" spans="1:73" ht="23">
      <c r="A3" t="str">
        <f>X13</f>
        <v>Tuile Mediane +</v>
      </c>
      <c r="B3" s="2">
        <f>W13</f>
        <v>47.3</v>
      </c>
      <c r="L3" s="58" t="s">
        <v>133</v>
      </c>
      <c r="M3" s="34"/>
      <c r="N3" s="34"/>
      <c r="O3" s="34"/>
      <c r="P3" s="30"/>
      <c r="Q3" s="34"/>
      <c r="R3" s="34"/>
      <c r="S3" s="34"/>
      <c r="T3" s="34"/>
      <c r="U3" s="34"/>
      <c r="V3" s="34"/>
      <c r="W3" s="34"/>
      <c r="X3" s="34"/>
      <c r="Y3" s="35"/>
      <c r="AA3" s="29"/>
      <c r="AB3" s="30">
        <v>12</v>
      </c>
      <c r="AC3" s="30">
        <v>12</v>
      </c>
      <c r="AD3" s="31">
        <v>12.5</v>
      </c>
      <c r="AE3" s="30">
        <v>6</v>
      </c>
      <c r="AF3" s="30">
        <v>8</v>
      </c>
      <c r="AG3" s="30"/>
      <c r="AH3" s="30"/>
      <c r="AI3" s="30"/>
      <c r="AJ3" s="32">
        <v>0.63</v>
      </c>
      <c r="AK3" s="33">
        <v>5.86</v>
      </c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5"/>
    </row>
    <row r="4" spans="1:73" ht="30">
      <c r="A4" t="str">
        <f>X6</f>
        <v>Chevron BM C24 section 80x100mm - entraxe e=0,6m</v>
      </c>
      <c r="B4" s="2">
        <f>W6</f>
        <v>5.6</v>
      </c>
      <c r="L4" s="29"/>
      <c r="M4" s="34"/>
      <c r="N4" s="41" t="s">
        <v>13</v>
      </c>
      <c r="O4" s="41" t="s">
        <v>2</v>
      </c>
      <c r="P4" s="41" t="s">
        <v>1</v>
      </c>
      <c r="Q4" s="41" t="s">
        <v>3</v>
      </c>
      <c r="R4" s="41" t="s">
        <v>119</v>
      </c>
      <c r="S4" s="41" t="s">
        <v>121</v>
      </c>
      <c r="T4" s="41" t="s">
        <v>120</v>
      </c>
      <c r="U4" s="41" t="s">
        <v>0</v>
      </c>
      <c r="V4" s="41" t="s">
        <v>4</v>
      </c>
      <c r="W4" s="41" t="s">
        <v>14</v>
      </c>
      <c r="X4" s="41" t="s">
        <v>56</v>
      </c>
      <c r="Y4" s="50" t="s">
        <v>125</v>
      </c>
      <c r="AA4" s="29"/>
      <c r="AB4" s="30">
        <v>15</v>
      </c>
      <c r="AC4" s="30">
        <v>13</v>
      </c>
      <c r="AD4" s="30">
        <v>15</v>
      </c>
      <c r="AE4" s="30">
        <v>8</v>
      </c>
      <c r="AF4" s="30">
        <v>10</v>
      </c>
      <c r="AG4" s="30"/>
      <c r="AH4" s="30"/>
      <c r="AI4" s="30"/>
      <c r="AJ4" s="32">
        <v>0.75</v>
      </c>
      <c r="AK4" s="33">
        <v>6.98</v>
      </c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5"/>
    </row>
    <row r="5" spans="1:73" ht="20">
      <c r="L5" s="29"/>
      <c r="M5" s="42" t="s">
        <v>47</v>
      </c>
      <c r="N5" s="34"/>
      <c r="O5" s="30"/>
      <c r="P5" s="30"/>
      <c r="Q5" s="43"/>
      <c r="R5" s="43"/>
      <c r="S5" s="43"/>
      <c r="T5" s="43"/>
      <c r="U5" s="44"/>
      <c r="V5" s="34"/>
      <c r="W5" s="45"/>
      <c r="X5" s="34"/>
      <c r="Y5" s="35"/>
      <c r="AA5" s="29"/>
      <c r="AB5" s="30">
        <v>18</v>
      </c>
      <c r="AC5" s="30">
        <v>16</v>
      </c>
      <c r="AD5" s="30">
        <v>18</v>
      </c>
      <c r="AE5" s="30">
        <v>10</v>
      </c>
      <c r="AF5" s="30">
        <v>19</v>
      </c>
      <c r="AG5" s="30"/>
      <c r="AH5" s="30"/>
      <c r="AI5" s="30"/>
      <c r="AJ5" s="32">
        <v>0.88</v>
      </c>
      <c r="AK5" s="33">
        <v>8.19</v>
      </c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5"/>
    </row>
    <row r="6" spans="1:73">
      <c r="A6" t="s">
        <v>135</v>
      </c>
      <c r="L6" s="29"/>
      <c r="M6" s="34" t="s">
        <v>5</v>
      </c>
      <c r="N6" s="34">
        <v>1</v>
      </c>
      <c r="O6" s="30">
        <v>80</v>
      </c>
      <c r="P6" s="30">
        <v>100</v>
      </c>
      <c r="Q6" s="43">
        <v>0.6</v>
      </c>
      <c r="R6" s="43" t="s">
        <v>112</v>
      </c>
      <c r="S6" s="34" t="str">
        <f>VLOOKUP(R6,$AB$11:$AC$17,2,0)</f>
        <v>BM</v>
      </c>
      <c r="T6" s="43" t="s">
        <v>76</v>
      </c>
      <c r="U6" s="44">
        <f>HLOOKUP(T6,$AF$14:$BU$15,2,0)</f>
        <v>420</v>
      </c>
      <c r="V6" s="46">
        <f>U6*P6*O6/Q6/1000/1000</f>
        <v>5.6</v>
      </c>
      <c r="W6" s="46">
        <f>IF(N6="","",N6*V6)</f>
        <v>5.6</v>
      </c>
      <c r="X6" s="34" t="str">
        <f>M6&amp;" "&amp;S6&amp;" "&amp;T6&amp; " section "&amp;O6&amp;"x"&amp;P6&amp;"mm - entraxe e="&amp;Q6&amp;"m"</f>
        <v>Chevron BM C24 section 80x100mm - entraxe e=0,6m</v>
      </c>
      <c r="Y6" s="35"/>
      <c r="AA6" s="29"/>
      <c r="AB6" s="30">
        <v>22</v>
      </c>
      <c r="AC6" s="30">
        <v>19</v>
      </c>
      <c r="AD6" s="30"/>
      <c r="AE6" s="30"/>
      <c r="AF6" s="30">
        <v>30</v>
      </c>
      <c r="AG6" s="30"/>
      <c r="AH6" s="30"/>
      <c r="AI6" s="30"/>
      <c r="AJ6" s="32">
        <v>1</v>
      </c>
      <c r="AK6" s="33">
        <v>9.3000000000000007</v>
      </c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5"/>
    </row>
    <row r="7" spans="1:73">
      <c r="A7" t="s">
        <v>137</v>
      </c>
      <c r="L7" s="29"/>
      <c r="M7" s="34" t="s">
        <v>6</v>
      </c>
      <c r="N7" s="34"/>
      <c r="O7" s="30">
        <v>80</v>
      </c>
      <c r="P7" s="30">
        <v>200</v>
      </c>
      <c r="Q7" s="43">
        <v>2</v>
      </c>
      <c r="R7" s="43" t="s">
        <v>108</v>
      </c>
      <c r="S7" s="34" t="str">
        <f>VLOOKUP(R7,$AB$11:$AC$17,2,0)</f>
        <v>BLCP</v>
      </c>
      <c r="T7" s="43" t="s">
        <v>57</v>
      </c>
      <c r="U7" s="44">
        <f>HLOOKUP(T7,$AF$14:$BU$15,2,0)</f>
        <v>390</v>
      </c>
      <c r="V7" s="46">
        <f>U7*P7*O7/Q7/1000/1000</f>
        <v>3.12</v>
      </c>
      <c r="W7" s="46" t="str">
        <f t="shared" ref="W7:W55" si="0">IF(N7="","",N7*V7)</f>
        <v/>
      </c>
      <c r="X7" s="34" t="str">
        <f t="shared" ref="X7:X10" si="1">M7&amp;" "&amp;S7&amp;" "&amp;T7&amp; " section "&amp;O7&amp;"x"&amp;P7&amp;"mm - entraxe e="&amp;Q7&amp;"m"</f>
        <v>Panne BLCP GL20c section 80x200mm - entraxe e=2m</v>
      </c>
      <c r="Y7" s="35"/>
      <c r="AA7" s="29"/>
      <c r="AB7" s="30">
        <v>25</v>
      </c>
      <c r="AC7" s="30">
        <v>22</v>
      </c>
      <c r="AD7" s="34"/>
      <c r="AE7" s="30"/>
      <c r="AF7" s="30"/>
      <c r="AG7" s="30"/>
      <c r="AH7" s="30"/>
      <c r="AI7" s="30"/>
      <c r="AJ7" s="32">
        <v>1.25</v>
      </c>
      <c r="AK7" s="33">
        <v>11.63</v>
      </c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5"/>
    </row>
    <row r="8" spans="1:73">
      <c r="A8" t="s">
        <v>138</v>
      </c>
      <c r="L8" s="29"/>
      <c r="M8" s="34" t="s">
        <v>7</v>
      </c>
      <c r="N8" s="34"/>
      <c r="O8" s="30">
        <v>60</v>
      </c>
      <c r="P8" s="30">
        <v>180</v>
      </c>
      <c r="Q8" s="43">
        <v>0.6</v>
      </c>
      <c r="R8" s="43" t="s">
        <v>114</v>
      </c>
      <c r="S8" s="34" t="str">
        <f>VLOOKUP(R8,$AB$11:$AC$17,2,0)</f>
        <v>BMF</v>
      </c>
      <c r="T8" s="43" t="s">
        <v>85</v>
      </c>
      <c r="U8" s="44">
        <f>HLOOKUP(T8,$AF$14:$BU$15,2,0)</f>
        <v>640</v>
      </c>
      <c r="V8" s="46">
        <f>U7*P8*O8/Q8/1000/1000</f>
        <v>7.02</v>
      </c>
      <c r="W8" s="46" t="str">
        <f t="shared" si="0"/>
        <v/>
      </c>
      <c r="X8" s="34" t="str">
        <f t="shared" si="1"/>
        <v>Solive BMF D30 section 60x180mm - entraxe e=0,6m</v>
      </c>
      <c r="Y8" s="35"/>
      <c r="AA8" s="29"/>
      <c r="AB8" s="34"/>
      <c r="AC8" s="30">
        <v>25</v>
      </c>
      <c r="AD8" s="34"/>
      <c r="AE8" s="30"/>
      <c r="AF8" s="30"/>
      <c r="AG8" s="30"/>
      <c r="AH8" s="30"/>
      <c r="AI8" s="30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5"/>
    </row>
    <row r="9" spans="1:73">
      <c r="L9" s="29"/>
      <c r="M9" s="34" t="s">
        <v>10</v>
      </c>
      <c r="N9" s="34"/>
      <c r="O9" s="30">
        <v>100</v>
      </c>
      <c r="P9" s="30">
        <v>280</v>
      </c>
      <c r="Q9" s="43">
        <v>4</v>
      </c>
      <c r="R9" s="43" t="s">
        <v>112</v>
      </c>
      <c r="S9" s="34" t="str">
        <f>VLOOKUP(R9,$AB$11:$AC$17,2,0)</f>
        <v>BM</v>
      </c>
      <c r="T9" s="43" t="s">
        <v>76</v>
      </c>
      <c r="U9" s="44">
        <f>HLOOKUP(T9,$AF$14:$BU$15,2,0)</f>
        <v>420</v>
      </c>
      <c r="V9" s="46">
        <f t="shared" ref="V9:V10" si="2">U9*P9*O9/Q9/1000/1000</f>
        <v>2.94</v>
      </c>
      <c r="W9" s="46" t="str">
        <f t="shared" si="0"/>
        <v/>
      </c>
      <c r="X9" s="34" t="str">
        <f t="shared" si="1"/>
        <v>Poutre BM C24 section 100x280mm - entraxe e=4m</v>
      </c>
      <c r="Y9" s="35"/>
      <c r="AA9" s="29"/>
      <c r="AB9" s="34"/>
      <c r="AC9" s="30">
        <v>28</v>
      </c>
      <c r="AD9" s="34"/>
      <c r="AE9" s="30"/>
      <c r="AF9" s="30"/>
      <c r="AG9" s="30"/>
      <c r="AH9" s="30"/>
      <c r="AI9" s="30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5"/>
    </row>
    <row r="10" spans="1:73" ht="16" thickBot="1">
      <c r="L10" s="29"/>
      <c r="M10" s="34" t="s">
        <v>15</v>
      </c>
      <c r="N10" s="34"/>
      <c r="O10" s="30">
        <v>45</v>
      </c>
      <c r="P10" s="30">
        <v>145</v>
      </c>
      <c r="Q10" s="43">
        <v>0.6</v>
      </c>
      <c r="R10" s="43" t="s">
        <v>112</v>
      </c>
      <c r="S10" s="34" t="str">
        <f>VLOOKUP(R10,$AB$11:$AC$17,2,0)</f>
        <v>BM</v>
      </c>
      <c r="T10" s="43" t="s">
        <v>76</v>
      </c>
      <c r="U10" s="44">
        <f>HLOOKUP(T10,$AF$14:$BU$15,2,0)</f>
        <v>420</v>
      </c>
      <c r="V10" s="46">
        <f t="shared" si="2"/>
        <v>4.5674999999999999</v>
      </c>
      <c r="W10" s="46" t="str">
        <f t="shared" si="0"/>
        <v/>
      </c>
      <c r="X10" s="34" t="str">
        <f t="shared" si="1"/>
        <v>Montant BM C24 section 45x145mm - entraxe e=0,6m</v>
      </c>
      <c r="Y10" s="35"/>
      <c r="AA10" s="36"/>
      <c r="AB10" s="37"/>
      <c r="AC10" s="37"/>
      <c r="AD10" s="37"/>
      <c r="AE10" s="38"/>
      <c r="AF10" s="38"/>
      <c r="AG10" s="38"/>
      <c r="AH10" s="38"/>
      <c r="AI10" s="38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9"/>
    </row>
    <row r="11" spans="1:73" ht="16">
      <c r="L11" s="29"/>
      <c r="M11" s="34"/>
      <c r="N11" s="34"/>
      <c r="O11" s="30"/>
      <c r="P11" s="30"/>
      <c r="Q11" s="43"/>
      <c r="R11" s="43"/>
      <c r="S11" s="43"/>
      <c r="T11" s="43"/>
      <c r="U11" s="44"/>
      <c r="V11" s="46"/>
      <c r="W11" s="46"/>
      <c r="X11" s="34"/>
      <c r="Y11" s="35"/>
      <c r="AB11" s="25" t="s">
        <v>108</v>
      </c>
      <c r="AC11" t="s">
        <v>109</v>
      </c>
      <c r="AE11" s="1"/>
      <c r="AF11" s="1"/>
      <c r="AG11" s="1"/>
      <c r="AH11" s="1"/>
      <c r="AI11" s="1"/>
    </row>
    <row r="12" spans="1:73" ht="21" thickBot="1">
      <c r="L12" s="29"/>
      <c r="M12" s="42" t="s">
        <v>48</v>
      </c>
      <c r="N12" s="34"/>
      <c r="O12" s="34"/>
      <c r="P12" s="34"/>
      <c r="Q12" s="34"/>
      <c r="R12" s="34"/>
      <c r="S12" s="34"/>
      <c r="T12" s="34"/>
      <c r="U12" s="34"/>
      <c r="V12" s="34"/>
      <c r="W12" s="46"/>
      <c r="X12" s="34"/>
      <c r="Y12" s="35"/>
      <c r="AB12" s="25" t="s">
        <v>110</v>
      </c>
      <c r="AC12" t="s">
        <v>111</v>
      </c>
      <c r="AE12" s="1"/>
    </row>
    <row r="13" spans="1:73" ht="18" thickTop="1" thickBot="1">
      <c r="L13" s="29"/>
      <c r="M13" s="34" t="s">
        <v>40</v>
      </c>
      <c r="N13" s="34">
        <v>1</v>
      </c>
      <c r="O13" s="34" t="s">
        <v>53</v>
      </c>
      <c r="P13" s="34" t="s">
        <v>53</v>
      </c>
      <c r="Q13" s="34" t="s">
        <v>53</v>
      </c>
      <c r="R13" s="34" t="s">
        <v>53</v>
      </c>
      <c r="S13" s="34" t="s">
        <v>53</v>
      </c>
      <c r="T13" s="34" t="s">
        <v>53</v>
      </c>
      <c r="U13" s="34" t="s">
        <v>53</v>
      </c>
      <c r="V13" s="46">
        <v>47.3</v>
      </c>
      <c r="W13" s="46">
        <f t="shared" si="0"/>
        <v>47.3</v>
      </c>
      <c r="X13" s="34" t="str">
        <f>M13</f>
        <v>Tuile Mediane +</v>
      </c>
      <c r="Y13" s="35"/>
      <c r="AB13" s="25" t="s">
        <v>112</v>
      </c>
      <c r="AC13" t="s">
        <v>113</v>
      </c>
      <c r="AF13" s="20" t="s">
        <v>101</v>
      </c>
      <c r="AG13" s="20"/>
      <c r="AH13" s="20"/>
      <c r="AI13" s="60"/>
      <c r="AJ13" s="61"/>
      <c r="AK13" s="61"/>
      <c r="AL13" s="62"/>
      <c r="AM13" s="20" t="s">
        <v>102</v>
      </c>
      <c r="AN13" s="20"/>
      <c r="AO13" s="20"/>
      <c r="AP13" s="60"/>
      <c r="AQ13" s="61"/>
      <c r="AR13" s="61"/>
      <c r="AS13" s="62"/>
      <c r="AT13" s="21" t="s">
        <v>103</v>
      </c>
      <c r="AU13" s="22"/>
      <c r="AV13" s="22"/>
      <c r="AW13" s="23"/>
      <c r="AX13" s="23"/>
      <c r="AY13" s="23"/>
      <c r="AZ13" s="23"/>
      <c r="BA13" s="23"/>
      <c r="BB13" s="23"/>
      <c r="BC13" s="23"/>
      <c r="BD13" s="23"/>
      <c r="BE13" s="24"/>
      <c r="BF13" s="21" t="s">
        <v>104</v>
      </c>
      <c r="BG13" s="22"/>
      <c r="BH13" s="61"/>
      <c r="BI13" s="61"/>
      <c r="BJ13" s="61"/>
      <c r="BK13" s="61"/>
      <c r="BL13" s="61"/>
      <c r="BM13" s="62"/>
      <c r="BN13" s="21" t="s">
        <v>105</v>
      </c>
      <c r="BO13" s="24"/>
      <c r="BP13" s="60" t="s">
        <v>106</v>
      </c>
      <c r="BQ13" s="61"/>
      <c r="BR13" s="62"/>
      <c r="BS13" s="60" t="s">
        <v>107</v>
      </c>
      <c r="BT13" s="61"/>
      <c r="BU13" s="62"/>
    </row>
    <row r="14" spans="1:73" ht="18" thickTop="1" thickBot="1">
      <c r="L14" s="29"/>
      <c r="M14" s="34" t="s">
        <v>42</v>
      </c>
      <c r="N14" s="34"/>
      <c r="O14" s="34" t="s">
        <v>53</v>
      </c>
      <c r="P14" s="34" t="s">
        <v>53</v>
      </c>
      <c r="Q14" s="34" t="s">
        <v>53</v>
      </c>
      <c r="R14" s="34" t="s">
        <v>53</v>
      </c>
      <c r="S14" s="34" t="s">
        <v>53</v>
      </c>
      <c r="T14" s="34" t="s">
        <v>53</v>
      </c>
      <c r="U14" s="34" t="s">
        <v>53</v>
      </c>
      <c r="V14" s="46">
        <v>40</v>
      </c>
      <c r="W14" s="46" t="str">
        <f t="shared" si="0"/>
        <v/>
      </c>
      <c r="X14" s="34" t="str">
        <f t="shared" ref="X14:X55" si="3">M14</f>
        <v>Tuile Marseille</v>
      </c>
      <c r="Y14" s="35"/>
      <c r="AB14" s="25" t="s">
        <v>114</v>
      </c>
      <c r="AC14" t="s">
        <v>115</v>
      </c>
      <c r="AD14" s="5"/>
      <c r="AE14" s="6"/>
      <c r="AF14" s="7" t="s">
        <v>57</v>
      </c>
      <c r="AG14" s="8" t="s">
        <v>58</v>
      </c>
      <c r="AH14" s="9" t="s">
        <v>59</v>
      </c>
      <c r="AI14" s="10" t="s">
        <v>60</v>
      </c>
      <c r="AJ14" s="10" t="s">
        <v>61</v>
      </c>
      <c r="AK14" s="10" t="s">
        <v>62</v>
      </c>
      <c r="AL14" s="11" t="s">
        <v>63</v>
      </c>
      <c r="AM14" s="7" t="s">
        <v>64</v>
      </c>
      <c r="AN14" s="8" t="s">
        <v>65</v>
      </c>
      <c r="AO14" s="9" t="s">
        <v>66</v>
      </c>
      <c r="AP14" s="10" t="s">
        <v>67</v>
      </c>
      <c r="AQ14" s="10" t="s">
        <v>68</v>
      </c>
      <c r="AR14" s="10" t="s">
        <v>69</v>
      </c>
      <c r="AS14" s="11" t="s">
        <v>70</v>
      </c>
      <c r="AT14" s="7" t="s">
        <v>71</v>
      </c>
      <c r="AU14" s="8" t="s">
        <v>72</v>
      </c>
      <c r="AV14" s="8" t="s">
        <v>73</v>
      </c>
      <c r="AW14" s="8" t="s">
        <v>74</v>
      </c>
      <c r="AX14" s="8" t="s">
        <v>75</v>
      </c>
      <c r="AY14" s="8" t="s">
        <v>76</v>
      </c>
      <c r="AZ14" s="8" t="s">
        <v>77</v>
      </c>
      <c r="BA14" s="8" t="s">
        <v>78</v>
      </c>
      <c r="BB14" s="8" t="s">
        <v>79</v>
      </c>
      <c r="BC14" s="10" t="s">
        <v>80</v>
      </c>
      <c r="BD14" s="10" t="s">
        <v>81</v>
      </c>
      <c r="BE14" s="11" t="s">
        <v>82</v>
      </c>
      <c r="BF14" s="9" t="s">
        <v>83</v>
      </c>
      <c r="BG14" s="8" t="s">
        <v>84</v>
      </c>
      <c r="BH14" s="9" t="s">
        <v>85</v>
      </c>
      <c r="BI14" s="8" t="s">
        <v>86</v>
      </c>
      <c r="BJ14" s="9" t="s">
        <v>87</v>
      </c>
      <c r="BK14" s="8" t="s">
        <v>88</v>
      </c>
      <c r="BL14" s="9" t="s">
        <v>89</v>
      </c>
      <c r="BM14" s="11" t="s">
        <v>90</v>
      </c>
      <c r="BN14" s="9" t="s">
        <v>91</v>
      </c>
      <c r="BO14" s="11" t="s">
        <v>92</v>
      </c>
      <c r="BP14" s="9" t="s">
        <v>93</v>
      </c>
      <c r="BQ14" s="9" t="s">
        <v>94</v>
      </c>
      <c r="BR14" s="10" t="s">
        <v>95</v>
      </c>
      <c r="BS14" s="7" t="s">
        <v>96</v>
      </c>
      <c r="BT14" s="12" t="s">
        <v>97</v>
      </c>
      <c r="BU14" s="12" t="s">
        <v>98</v>
      </c>
    </row>
    <row r="15" spans="1:73" ht="19" thickTop="1" thickBot="1">
      <c r="J15" s="25"/>
      <c r="L15" s="29"/>
      <c r="M15" s="34" t="s">
        <v>43</v>
      </c>
      <c r="N15" s="34"/>
      <c r="O15" s="34" t="s">
        <v>53</v>
      </c>
      <c r="P15" s="34" t="s">
        <v>53</v>
      </c>
      <c r="Q15" s="34" t="s">
        <v>53</v>
      </c>
      <c r="R15" s="34" t="s">
        <v>53</v>
      </c>
      <c r="S15" s="34" t="s">
        <v>53</v>
      </c>
      <c r="T15" s="34" t="s">
        <v>53</v>
      </c>
      <c r="U15" s="34" t="s">
        <v>53</v>
      </c>
      <c r="V15" s="46">
        <v>43</v>
      </c>
      <c r="W15" s="46" t="str">
        <f t="shared" si="0"/>
        <v/>
      </c>
      <c r="X15" s="34" t="str">
        <f t="shared" si="3"/>
        <v>Tuile Romane</v>
      </c>
      <c r="Y15" s="35"/>
      <c r="AB15" s="25" t="s">
        <v>116</v>
      </c>
      <c r="AC15" t="s">
        <v>117</v>
      </c>
      <c r="AD15" s="13" t="s">
        <v>99</v>
      </c>
      <c r="AE15" s="19" t="s">
        <v>100</v>
      </c>
      <c r="AF15" s="18">
        <v>390</v>
      </c>
      <c r="AG15" s="15">
        <v>390</v>
      </c>
      <c r="AH15" s="15">
        <v>400</v>
      </c>
      <c r="AI15" s="16">
        <v>420</v>
      </c>
      <c r="AJ15" s="16">
        <v>420</v>
      </c>
      <c r="AK15" s="16">
        <v>430</v>
      </c>
      <c r="AL15" s="17">
        <v>440</v>
      </c>
      <c r="AM15" s="14">
        <v>370</v>
      </c>
      <c r="AN15" s="15">
        <v>410</v>
      </c>
      <c r="AO15" s="15">
        <v>420</v>
      </c>
      <c r="AP15" s="16">
        <v>445</v>
      </c>
      <c r="AQ15" s="16">
        <v>460</v>
      </c>
      <c r="AR15" s="16">
        <v>480</v>
      </c>
      <c r="AS15" s="17">
        <v>490</v>
      </c>
      <c r="AT15" s="14">
        <v>350</v>
      </c>
      <c r="AU15" s="15">
        <v>370</v>
      </c>
      <c r="AV15" s="15">
        <v>380</v>
      </c>
      <c r="AW15" s="16">
        <v>390</v>
      </c>
      <c r="AX15" s="16">
        <v>410</v>
      </c>
      <c r="AY15" s="16">
        <v>420</v>
      </c>
      <c r="AZ15" s="15">
        <v>450</v>
      </c>
      <c r="BA15" s="15">
        <v>460</v>
      </c>
      <c r="BB15" s="16">
        <v>480</v>
      </c>
      <c r="BC15" s="16">
        <v>500</v>
      </c>
      <c r="BD15" s="16">
        <v>520</v>
      </c>
      <c r="BE15" s="17">
        <v>550</v>
      </c>
      <c r="BF15" s="14">
        <v>570</v>
      </c>
      <c r="BG15" s="15">
        <v>580</v>
      </c>
      <c r="BH15" s="15">
        <v>640</v>
      </c>
      <c r="BI15" s="15">
        <v>650</v>
      </c>
      <c r="BJ15" s="16">
        <v>660</v>
      </c>
      <c r="BK15" s="16">
        <v>750</v>
      </c>
      <c r="BL15" s="16">
        <v>840</v>
      </c>
      <c r="BM15" s="17">
        <v>1080</v>
      </c>
      <c r="BN15" s="14">
        <v>380</v>
      </c>
      <c r="BO15" s="17">
        <v>380</v>
      </c>
      <c r="BP15" s="18">
        <v>450</v>
      </c>
      <c r="BQ15" s="15">
        <v>500</v>
      </c>
      <c r="BR15" s="17">
        <v>600</v>
      </c>
      <c r="BS15" s="18">
        <v>550</v>
      </c>
      <c r="BT15" s="15">
        <v>550</v>
      </c>
      <c r="BU15" s="17">
        <v>550</v>
      </c>
    </row>
    <row r="16" spans="1:73" ht="17" thickTop="1">
      <c r="J16" s="25"/>
      <c r="L16" s="29"/>
      <c r="M16" s="34" t="s">
        <v>11</v>
      </c>
      <c r="N16" s="34"/>
      <c r="O16" s="34" t="s">
        <v>53</v>
      </c>
      <c r="P16" s="34" t="s">
        <v>53</v>
      </c>
      <c r="Q16" s="34" t="s">
        <v>53</v>
      </c>
      <c r="R16" s="34" t="s">
        <v>53</v>
      </c>
      <c r="S16" s="34" t="s">
        <v>53</v>
      </c>
      <c r="T16" s="34" t="s">
        <v>53</v>
      </c>
      <c r="U16" s="34" t="s">
        <v>53</v>
      </c>
      <c r="V16" s="46"/>
      <c r="W16" s="46" t="str">
        <f t="shared" si="0"/>
        <v/>
      </c>
      <c r="X16" s="34" t="str">
        <f t="shared" si="3"/>
        <v>Bac acier</v>
      </c>
      <c r="Y16" s="35"/>
      <c r="AB16" s="25" t="s">
        <v>106</v>
      </c>
      <c r="AC16" t="s">
        <v>118</v>
      </c>
    </row>
    <row r="17" spans="1:31" ht="16">
      <c r="A17" s="34"/>
      <c r="J17" s="25"/>
      <c r="L17" s="29"/>
      <c r="M17" s="34" t="s">
        <v>41</v>
      </c>
      <c r="N17" s="34"/>
      <c r="O17" s="30" t="s">
        <v>122</v>
      </c>
      <c r="P17" s="34" t="s">
        <v>53</v>
      </c>
      <c r="Q17" s="34" t="s">
        <v>53</v>
      </c>
      <c r="R17" s="34" t="s">
        <v>53</v>
      </c>
      <c r="S17" s="34" t="s">
        <v>53</v>
      </c>
      <c r="T17" s="34" t="s">
        <v>53</v>
      </c>
      <c r="U17" s="34" t="s">
        <v>53</v>
      </c>
      <c r="V17" s="46">
        <v>13.88</v>
      </c>
      <c r="W17" s="46" t="str">
        <f t="shared" si="0"/>
        <v/>
      </c>
      <c r="X17" s="34" t="str">
        <f t="shared" si="3"/>
        <v xml:space="preserve">ji roof pir </v>
      </c>
      <c r="Y17" s="35"/>
      <c r="AB17" s="25" t="s">
        <v>107</v>
      </c>
      <c r="AC17" t="s">
        <v>107</v>
      </c>
      <c r="AE17" s="1"/>
    </row>
    <row r="18" spans="1:31" ht="16">
      <c r="A18" s="34"/>
      <c r="J18" s="25"/>
      <c r="L18" s="29"/>
      <c r="M18" s="34" t="s">
        <v>39</v>
      </c>
      <c r="N18" s="34"/>
      <c r="O18" s="30">
        <v>18</v>
      </c>
      <c r="P18" s="34" t="s">
        <v>53</v>
      </c>
      <c r="Q18" s="34" t="s">
        <v>53</v>
      </c>
      <c r="R18" s="43" t="s">
        <v>112</v>
      </c>
      <c r="S18" s="34" t="str">
        <f>VLOOKUP(R18,$AB$11:$AC$17,2,0)</f>
        <v>BM</v>
      </c>
      <c r="T18" s="43" t="s">
        <v>76</v>
      </c>
      <c r="U18" s="44">
        <f>HLOOKUP(T18,$AF$14:$BU$15,2,0)</f>
        <v>420</v>
      </c>
      <c r="V18" s="46">
        <f>U18*O18/1000</f>
        <v>7.56</v>
      </c>
      <c r="W18" s="46" t="str">
        <f t="shared" si="0"/>
        <v/>
      </c>
      <c r="X18" s="34" t="str">
        <f>M18&amp;" "&amp;S18&amp;" "&amp;T18&amp; " épaisseur "&amp;O18&amp;"mm"</f>
        <v>Volige BM C24 épaisseur 18mm</v>
      </c>
      <c r="Y18" s="35"/>
      <c r="AE18" s="1"/>
    </row>
    <row r="19" spans="1:31" ht="16">
      <c r="J19" s="25"/>
      <c r="L19" s="29"/>
      <c r="M19" s="34"/>
      <c r="N19" s="34"/>
      <c r="O19" s="30"/>
      <c r="P19" s="30"/>
      <c r="Q19" s="34"/>
      <c r="R19" s="30"/>
      <c r="S19" s="34"/>
      <c r="T19" s="30"/>
      <c r="U19" s="44"/>
      <c r="V19" s="46"/>
      <c r="W19" s="46"/>
      <c r="X19" s="34"/>
      <c r="Y19" s="35"/>
    </row>
    <row r="20" spans="1:31" ht="20">
      <c r="L20" s="29"/>
      <c r="M20" s="42" t="s">
        <v>49</v>
      </c>
      <c r="N20" s="34"/>
      <c r="O20" s="34"/>
      <c r="P20" s="34"/>
      <c r="Q20" s="34"/>
      <c r="R20" s="34"/>
      <c r="S20" s="34"/>
      <c r="T20" s="34"/>
      <c r="U20" s="34"/>
      <c r="V20" s="34"/>
      <c r="W20" s="46"/>
      <c r="X20" s="34"/>
      <c r="Y20" s="35"/>
    </row>
    <row r="21" spans="1:31" ht="20">
      <c r="A21" s="4" t="s">
        <v>134</v>
      </c>
      <c r="L21" s="29"/>
      <c r="M21" s="34" t="s">
        <v>19</v>
      </c>
      <c r="N21" s="34"/>
      <c r="O21" s="30">
        <v>260</v>
      </c>
      <c r="P21" s="34" t="s">
        <v>53</v>
      </c>
      <c r="Q21" s="34" t="s">
        <v>53</v>
      </c>
      <c r="R21" s="34" t="s">
        <v>53</v>
      </c>
      <c r="S21" s="34" t="s">
        <v>53</v>
      </c>
      <c r="T21" s="34" t="s">
        <v>53</v>
      </c>
      <c r="U21" s="44">
        <v>30</v>
      </c>
      <c r="V21" s="46">
        <f t="shared" ref="V21:V28" si="4">O21*U21/1000</f>
        <v>7.8</v>
      </c>
      <c r="W21" s="46" t="str">
        <f t="shared" si="0"/>
        <v/>
      </c>
      <c r="X21" s="34" t="str">
        <f t="shared" ref="X21:X28" si="5">$M$20&amp;" "&amp;M21&amp;" épaisseur "&amp;O21&amp;"mm"</f>
        <v>Isolation thermique Laine de verre épaisseur 260mm</v>
      </c>
      <c r="Y21" s="35"/>
    </row>
    <row r="22" spans="1:31">
      <c r="L22" s="29"/>
      <c r="M22" s="34" t="s">
        <v>35</v>
      </c>
      <c r="N22" s="34"/>
      <c r="O22" s="30">
        <v>10</v>
      </c>
      <c r="P22" s="34" t="s">
        <v>53</v>
      </c>
      <c r="Q22" s="34" t="s">
        <v>53</v>
      </c>
      <c r="R22" s="34" t="s">
        <v>53</v>
      </c>
      <c r="S22" s="34" t="s">
        <v>53</v>
      </c>
      <c r="T22" s="34" t="s">
        <v>53</v>
      </c>
      <c r="U22" s="44">
        <v>60</v>
      </c>
      <c r="V22" s="46">
        <f t="shared" si="4"/>
        <v>0.6</v>
      </c>
      <c r="W22" s="46" t="str">
        <f t="shared" si="0"/>
        <v/>
      </c>
      <c r="X22" s="34" t="str">
        <f t="shared" si="5"/>
        <v>Isolation thermique Laine de Roche exp épaisseur 10mm</v>
      </c>
      <c r="Y22" s="35"/>
    </row>
    <row r="23" spans="1:31">
      <c r="L23" s="29"/>
      <c r="M23" s="34" t="s">
        <v>36</v>
      </c>
      <c r="N23" s="34"/>
      <c r="O23" s="30">
        <v>260</v>
      </c>
      <c r="P23" s="34" t="s">
        <v>53</v>
      </c>
      <c r="Q23" s="34" t="s">
        <v>53</v>
      </c>
      <c r="R23" s="34" t="s">
        <v>53</v>
      </c>
      <c r="S23" s="34" t="s">
        <v>53</v>
      </c>
      <c r="T23" s="34" t="s">
        <v>53</v>
      </c>
      <c r="U23" s="44">
        <v>25</v>
      </c>
      <c r="V23" s="46">
        <f t="shared" si="4"/>
        <v>6.5</v>
      </c>
      <c r="W23" s="46" t="str">
        <f t="shared" si="0"/>
        <v/>
      </c>
      <c r="X23" s="34" t="str">
        <f t="shared" si="5"/>
        <v>Isolation thermique Laine de roche épaisseur 260mm</v>
      </c>
      <c r="Y23" s="35"/>
    </row>
    <row r="24" spans="1:31">
      <c r="A24" s="34"/>
      <c r="L24" s="29"/>
      <c r="M24" s="34" t="s">
        <v>20</v>
      </c>
      <c r="N24" s="34"/>
      <c r="O24" s="30">
        <v>260</v>
      </c>
      <c r="P24" s="34" t="s">
        <v>53</v>
      </c>
      <c r="Q24" s="34" t="s">
        <v>53</v>
      </c>
      <c r="R24" s="34" t="s">
        <v>53</v>
      </c>
      <c r="S24" s="34" t="s">
        <v>53</v>
      </c>
      <c r="T24" s="34" t="s">
        <v>53</v>
      </c>
      <c r="U24" s="44">
        <v>50</v>
      </c>
      <c r="V24" s="46">
        <f t="shared" si="4"/>
        <v>13</v>
      </c>
      <c r="W24" s="46" t="str">
        <f t="shared" si="0"/>
        <v/>
      </c>
      <c r="X24" s="34" t="str">
        <f t="shared" si="5"/>
        <v>Isolation thermique Laine de bois épaisseur 260mm</v>
      </c>
      <c r="Y24" s="35"/>
    </row>
    <row r="25" spans="1:31">
      <c r="L25" s="29"/>
      <c r="M25" s="34" t="s">
        <v>21</v>
      </c>
      <c r="N25" s="34"/>
      <c r="O25" s="30">
        <v>10</v>
      </c>
      <c r="P25" s="34" t="s">
        <v>53</v>
      </c>
      <c r="Q25" s="34" t="s">
        <v>53</v>
      </c>
      <c r="R25" s="34" t="s">
        <v>53</v>
      </c>
      <c r="S25" s="34" t="s">
        <v>53</v>
      </c>
      <c r="T25" s="34" t="s">
        <v>53</v>
      </c>
      <c r="U25" s="44">
        <v>50</v>
      </c>
      <c r="V25" s="46">
        <f t="shared" si="4"/>
        <v>0.5</v>
      </c>
      <c r="W25" s="46" t="str">
        <f t="shared" si="0"/>
        <v/>
      </c>
      <c r="X25" s="34" t="str">
        <f t="shared" si="5"/>
        <v>Isolation thermique Polyuréthane épaisseur 10mm</v>
      </c>
      <c r="Y25" s="35"/>
    </row>
    <row r="26" spans="1:31">
      <c r="L26" s="29"/>
      <c r="M26" s="34" t="s">
        <v>33</v>
      </c>
      <c r="N26" s="34"/>
      <c r="O26" s="30">
        <v>10</v>
      </c>
      <c r="P26" s="34" t="s">
        <v>53</v>
      </c>
      <c r="Q26" s="34" t="s">
        <v>53</v>
      </c>
      <c r="R26" s="34" t="s">
        <v>53</v>
      </c>
      <c r="S26" s="34" t="s">
        <v>53</v>
      </c>
      <c r="T26" s="34" t="s">
        <v>53</v>
      </c>
      <c r="U26" s="44">
        <v>35</v>
      </c>
      <c r="V26" s="46">
        <f t="shared" si="4"/>
        <v>0.35</v>
      </c>
      <c r="W26" s="46" t="str">
        <f t="shared" si="0"/>
        <v/>
      </c>
      <c r="X26" s="34" t="str">
        <f t="shared" si="5"/>
        <v>Isolation thermique Laine de mouton épaisseur 10mm</v>
      </c>
      <c r="Y26" s="35"/>
    </row>
    <row r="27" spans="1:31">
      <c r="L27" s="29"/>
      <c r="M27" s="34" t="s">
        <v>34</v>
      </c>
      <c r="N27" s="34"/>
      <c r="O27" s="30">
        <v>10</v>
      </c>
      <c r="P27" s="34" t="s">
        <v>53</v>
      </c>
      <c r="Q27" s="34" t="s">
        <v>53</v>
      </c>
      <c r="R27" s="34" t="s">
        <v>53</v>
      </c>
      <c r="S27" s="34" t="s">
        <v>53</v>
      </c>
      <c r="T27" s="34" t="s">
        <v>53</v>
      </c>
      <c r="U27" s="44">
        <v>40</v>
      </c>
      <c r="V27" s="46">
        <f t="shared" si="4"/>
        <v>0.4</v>
      </c>
      <c r="W27" s="46" t="str">
        <f t="shared" si="0"/>
        <v/>
      </c>
      <c r="X27" s="34" t="str">
        <f t="shared" si="5"/>
        <v>Isolation thermique Laine de chanvre épaisseur 10mm</v>
      </c>
      <c r="Y27" s="35"/>
    </row>
    <row r="28" spans="1:31">
      <c r="L28" s="29"/>
      <c r="M28" s="34" t="s">
        <v>37</v>
      </c>
      <c r="N28" s="34"/>
      <c r="O28" s="30">
        <v>10</v>
      </c>
      <c r="P28" s="34" t="s">
        <v>53</v>
      </c>
      <c r="Q28" s="34" t="s">
        <v>53</v>
      </c>
      <c r="R28" s="34" t="s">
        <v>53</v>
      </c>
      <c r="S28" s="34" t="s">
        <v>53</v>
      </c>
      <c r="T28" s="34" t="s">
        <v>53</v>
      </c>
      <c r="U28" s="44">
        <v>32</v>
      </c>
      <c r="V28" s="46">
        <f t="shared" si="4"/>
        <v>0.32</v>
      </c>
      <c r="W28" s="46" t="str">
        <f t="shared" si="0"/>
        <v/>
      </c>
      <c r="X28" s="34" t="str">
        <f t="shared" si="5"/>
        <v>Isolation thermique Ouate de cellulose vrac épaisseur 10mm</v>
      </c>
      <c r="Y28" s="35"/>
    </row>
    <row r="29" spans="1:31">
      <c r="L29" s="29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46"/>
      <c r="X29" s="34"/>
      <c r="Y29" s="35"/>
    </row>
    <row r="30" spans="1:31" ht="20">
      <c r="L30" s="29"/>
      <c r="M30" s="42" t="s">
        <v>50</v>
      </c>
      <c r="N30" s="34"/>
      <c r="O30" s="34"/>
      <c r="P30" s="34"/>
      <c r="Q30" s="34"/>
      <c r="R30" s="34"/>
      <c r="S30" s="34"/>
      <c r="T30" s="34"/>
      <c r="U30" s="34"/>
      <c r="V30" s="34"/>
      <c r="W30" s="46"/>
      <c r="X30" s="34"/>
      <c r="Y30" s="35"/>
    </row>
    <row r="31" spans="1:31">
      <c r="L31" s="29"/>
      <c r="M31" s="34" t="s">
        <v>45</v>
      </c>
      <c r="N31" s="34"/>
      <c r="O31" s="30">
        <v>8</v>
      </c>
      <c r="P31" s="34" t="s">
        <v>53</v>
      </c>
      <c r="Q31" s="34" t="s">
        <v>53</v>
      </c>
      <c r="R31" s="34" t="s">
        <v>53</v>
      </c>
      <c r="S31" s="34" t="s">
        <v>53</v>
      </c>
      <c r="T31" s="34" t="s">
        <v>53</v>
      </c>
      <c r="U31" s="44">
        <v>230</v>
      </c>
      <c r="V31" s="46">
        <f>O31*U31/1000</f>
        <v>1.84</v>
      </c>
      <c r="W31" s="46" t="str">
        <f t="shared" si="0"/>
        <v/>
      </c>
      <c r="X31" s="34" t="str">
        <f t="shared" ref="X31" si="6">M31&amp;" épaisseur "&amp;O31&amp;"mm"</f>
        <v>Steico isorel épaisseur 8mm</v>
      </c>
      <c r="Y31" s="35"/>
    </row>
    <row r="32" spans="1:31">
      <c r="L32" s="29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46"/>
      <c r="X32" s="34"/>
      <c r="Y32" s="35"/>
    </row>
    <row r="33" spans="1:25" ht="20">
      <c r="L33" s="29"/>
      <c r="M33" s="42" t="s">
        <v>51</v>
      </c>
      <c r="N33" s="34"/>
      <c r="O33" s="34"/>
      <c r="P33" s="34"/>
      <c r="Q33" s="34"/>
      <c r="R33" s="34"/>
      <c r="S33" s="34"/>
      <c r="T33" s="34"/>
      <c r="U33" s="34"/>
      <c r="V33" s="34"/>
      <c r="W33" s="46"/>
      <c r="X33" s="34"/>
      <c r="Y33" s="35"/>
    </row>
    <row r="34" spans="1:25">
      <c r="L34" s="29"/>
      <c r="M34" s="34" t="s">
        <v>16</v>
      </c>
      <c r="N34" s="34"/>
      <c r="O34" s="30">
        <v>15</v>
      </c>
      <c r="P34" s="34" t="s">
        <v>53</v>
      </c>
      <c r="Q34" s="34" t="s">
        <v>53</v>
      </c>
      <c r="R34" s="43" t="s">
        <v>112</v>
      </c>
      <c r="S34" s="34" t="str">
        <f>VLOOKUP(R34,$AB$11:$AC$17,2,0)</f>
        <v>BM</v>
      </c>
      <c r="T34" s="43" t="s">
        <v>76</v>
      </c>
      <c r="U34" s="44">
        <f>HLOOKUP(T34,$AF$14:$BU$15,2,0)</f>
        <v>420</v>
      </c>
      <c r="V34" s="46">
        <f>U34*O34/1000</f>
        <v>6.3</v>
      </c>
      <c r="W34" s="46" t="str">
        <f t="shared" si="0"/>
        <v/>
      </c>
      <c r="X34" s="34" t="str">
        <f>M34&amp;" "&amp;S34&amp;" "&amp;T34&amp; " épaisseur "&amp;O34&amp;"mm"</f>
        <v>Bardage BM C24 épaisseur 15mm</v>
      </c>
      <c r="Y34" s="35"/>
    </row>
    <row r="35" spans="1:25">
      <c r="L35" s="29"/>
      <c r="M35" s="34" t="s">
        <v>17</v>
      </c>
      <c r="N35" s="34">
        <v>1</v>
      </c>
      <c r="O35" s="34" t="s">
        <v>53</v>
      </c>
      <c r="P35" s="34" t="s">
        <v>53</v>
      </c>
      <c r="Q35" s="34" t="s">
        <v>53</v>
      </c>
      <c r="R35" s="34" t="s">
        <v>53</v>
      </c>
      <c r="S35" s="34" t="s">
        <v>53</v>
      </c>
      <c r="T35" s="34" t="s">
        <v>53</v>
      </c>
      <c r="U35" s="34" t="s">
        <v>53</v>
      </c>
      <c r="V35" s="46">
        <v>10</v>
      </c>
      <c r="W35" s="46">
        <f t="shared" si="0"/>
        <v>10</v>
      </c>
      <c r="X35" s="34" t="str">
        <f t="shared" si="3"/>
        <v>Crépi</v>
      </c>
      <c r="Y35" s="35">
        <v>1</v>
      </c>
    </row>
    <row r="36" spans="1:25">
      <c r="L36" s="29"/>
      <c r="M36" s="34" t="s">
        <v>18</v>
      </c>
      <c r="N36" s="34"/>
      <c r="O36" s="30">
        <v>6</v>
      </c>
      <c r="P36" s="34" t="s">
        <v>53</v>
      </c>
      <c r="Q36" s="34" t="s">
        <v>53</v>
      </c>
      <c r="R36" s="34" t="s">
        <v>53</v>
      </c>
      <c r="S36" s="34" t="s">
        <v>53</v>
      </c>
      <c r="T36" s="34" t="s">
        <v>53</v>
      </c>
      <c r="U36" s="44">
        <v>1350</v>
      </c>
      <c r="V36" s="46">
        <f>U36*O36/1000</f>
        <v>8.1</v>
      </c>
      <c r="W36" s="46" t="str">
        <f t="shared" si="0"/>
        <v/>
      </c>
      <c r="X36" s="34" t="str">
        <f t="shared" ref="X36" si="7">M36&amp;" épaisseur "&amp;O36&amp;"mm"</f>
        <v>Fundermax épaisseur 6mm</v>
      </c>
      <c r="Y36" s="35"/>
    </row>
    <row r="37" spans="1:25">
      <c r="L37" s="29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46"/>
      <c r="X37" s="34"/>
      <c r="Y37" s="35"/>
    </row>
    <row r="38" spans="1:25" ht="20">
      <c r="A38" s="55" t="s">
        <v>129</v>
      </c>
      <c r="B38" s="56">
        <f>W72</f>
        <v>62.9</v>
      </c>
      <c r="L38" s="29"/>
      <c r="M38" s="42" t="s">
        <v>52</v>
      </c>
      <c r="N38" s="34"/>
      <c r="O38" s="34"/>
      <c r="P38" s="34"/>
      <c r="Q38" s="34"/>
      <c r="R38" s="34"/>
      <c r="S38" s="34"/>
      <c r="T38" s="34"/>
      <c r="U38" s="34"/>
      <c r="V38" s="34"/>
      <c r="W38" s="46"/>
      <c r="X38" s="34"/>
      <c r="Y38" s="35"/>
    </row>
    <row r="39" spans="1:25" ht="18">
      <c r="A39" s="52" t="s">
        <v>128</v>
      </c>
      <c r="B39" s="54">
        <f>ROUNDUP(B38,-1)</f>
        <v>70</v>
      </c>
      <c r="L39" s="29"/>
      <c r="M39" s="34" t="s">
        <v>22</v>
      </c>
      <c r="N39" s="34"/>
      <c r="O39" s="34" t="s">
        <v>53</v>
      </c>
      <c r="P39" s="34" t="s">
        <v>53</v>
      </c>
      <c r="Q39" s="34" t="s">
        <v>53</v>
      </c>
      <c r="R39" s="34" t="s">
        <v>53</v>
      </c>
      <c r="S39" s="34" t="s">
        <v>53</v>
      </c>
      <c r="T39" s="34" t="s">
        <v>53</v>
      </c>
      <c r="U39" s="34" t="s">
        <v>53</v>
      </c>
      <c r="V39" s="46">
        <v>30</v>
      </c>
      <c r="W39" s="46" t="str">
        <f t="shared" si="0"/>
        <v/>
      </c>
      <c r="X39" s="34" t="str">
        <f t="shared" si="3"/>
        <v>Carrelage</v>
      </c>
      <c r="Y39" s="35">
        <v>1</v>
      </c>
    </row>
    <row r="40" spans="1:25" ht="18">
      <c r="A40" s="55" t="s">
        <v>130</v>
      </c>
      <c r="B40" s="57">
        <f>W73</f>
        <v>10</v>
      </c>
      <c r="L40" s="29"/>
      <c r="M40" s="34" t="s">
        <v>23</v>
      </c>
      <c r="N40" s="34"/>
      <c r="O40" s="31">
        <v>14</v>
      </c>
      <c r="P40" s="34" t="s">
        <v>53</v>
      </c>
      <c r="Q40" s="34" t="s">
        <v>53</v>
      </c>
      <c r="R40" s="43" t="s">
        <v>112</v>
      </c>
      <c r="S40" s="34" t="str">
        <f>VLOOKUP(R40,$AB$11:$AC$17,2,0)</f>
        <v>BM</v>
      </c>
      <c r="T40" s="43" t="s">
        <v>76</v>
      </c>
      <c r="U40" s="44">
        <f>HLOOKUP(T40,$AF$14:$BU$15,2,0)</f>
        <v>420</v>
      </c>
      <c r="V40" s="46">
        <f>U40*O40/1000</f>
        <v>5.88</v>
      </c>
      <c r="W40" s="46" t="str">
        <f t="shared" si="0"/>
        <v/>
      </c>
      <c r="X40" s="34" t="str">
        <f>M40&amp;" "&amp;S40&amp;" "&amp;T40&amp; " épaisseur "&amp;O40&amp;"mm"</f>
        <v>Parquet BM C24 épaisseur 14mm</v>
      </c>
      <c r="Y40" s="35"/>
    </row>
    <row r="41" spans="1:25" ht="18">
      <c r="A41" s="52" t="s">
        <v>131</v>
      </c>
      <c r="B41" s="54">
        <f>ROUNDUP(B40,-1)</f>
        <v>10</v>
      </c>
      <c r="L41" s="29"/>
      <c r="M41" s="34" t="s">
        <v>44</v>
      </c>
      <c r="N41" s="34"/>
      <c r="O41" s="34" t="s">
        <v>53</v>
      </c>
      <c r="P41" s="34" t="s">
        <v>53</v>
      </c>
      <c r="Q41" s="34" t="s">
        <v>53</v>
      </c>
      <c r="R41" s="34" t="s">
        <v>53</v>
      </c>
      <c r="S41" s="34" t="s">
        <v>53</v>
      </c>
      <c r="T41" s="34" t="s">
        <v>53</v>
      </c>
      <c r="U41" s="44" t="s">
        <v>53</v>
      </c>
      <c r="V41" s="46">
        <v>8.3000000000000007</v>
      </c>
      <c r="W41" s="46" t="str">
        <f t="shared" si="0"/>
        <v/>
      </c>
      <c r="X41" s="34" t="str">
        <f t="shared" si="3"/>
        <v>Parquet stratifié</v>
      </c>
      <c r="Y41" s="35"/>
    </row>
    <row r="42" spans="1:25" ht="18">
      <c r="A42" s="52" t="s">
        <v>132</v>
      </c>
      <c r="B42" s="54">
        <f>ROUNDUP(B38-B40,-1)</f>
        <v>60</v>
      </c>
      <c r="L42" s="29"/>
      <c r="M42" s="34" t="s">
        <v>24</v>
      </c>
      <c r="N42" s="34"/>
      <c r="O42" s="31">
        <v>12.5</v>
      </c>
      <c r="P42" s="34" t="s">
        <v>53</v>
      </c>
      <c r="Q42" s="34" t="s">
        <v>53</v>
      </c>
      <c r="R42" s="34" t="s">
        <v>53</v>
      </c>
      <c r="S42" s="34" t="s">
        <v>53</v>
      </c>
      <c r="T42" s="34" t="s">
        <v>53</v>
      </c>
      <c r="U42" s="44">
        <v>800</v>
      </c>
      <c r="V42" s="46">
        <f>U42*O42/1000</f>
        <v>10</v>
      </c>
      <c r="W42" s="46" t="str">
        <f t="shared" si="0"/>
        <v/>
      </c>
      <c r="X42" s="34" t="str">
        <f t="shared" ref="X42" si="8">M42&amp;" épaisseur "&amp;O42&amp;"mm"</f>
        <v>Plaque de platre épaisseur 12,5mm</v>
      </c>
      <c r="Y42" s="35">
        <v>1</v>
      </c>
    </row>
    <row r="43" spans="1:25">
      <c r="L43" s="29"/>
      <c r="M43" s="34" t="s">
        <v>25</v>
      </c>
      <c r="N43" s="34"/>
      <c r="O43" s="31">
        <v>14</v>
      </c>
      <c r="P43" s="34" t="s">
        <v>53</v>
      </c>
      <c r="Q43" s="34" t="s">
        <v>53</v>
      </c>
      <c r="R43" s="43" t="s">
        <v>112</v>
      </c>
      <c r="S43" s="34" t="str">
        <f>VLOOKUP(R43,$AB$11:$AC$17,2,0)</f>
        <v>BM</v>
      </c>
      <c r="T43" s="43" t="s">
        <v>76</v>
      </c>
      <c r="U43" s="44">
        <v>420</v>
      </c>
      <c r="V43" s="46">
        <f>U43*O43/1000</f>
        <v>5.88</v>
      </c>
      <c r="W43" s="46" t="str">
        <f t="shared" si="0"/>
        <v/>
      </c>
      <c r="X43" s="34" t="str">
        <f>M43&amp;" "&amp;S43&amp;" "&amp;T43&amp; " épaisseur "&amp;O43&amp;"mm"</f>
        <v>Lambris BM C24 épaisseur 14mm</v>
      </c>
      <c r="Y43" s="35"/>
    </row>
    <row r="44" spans="1:25">
      <c r="L44" s="29"/>
      <c r="M44" s="34"/>
      <c r="N44" s="34"/>
      <c r="O44" s="34"/>
      <c r="P44" s="34"/>
      <c r="Q44" s="34"/>
      <c r="R44" s="34"/>
      <c r="S44" s="34"/>
      <c r="T44" s="34"/>
      <c r="U44" s="44"/>
      <c r="V44" s="46"/>
      <c r="W44" s="46"/>
      <c r="X44" s="34"/>
      <c r="Y44" s="35"/>
    </row>
    <row r="45" spans="1:25" ht="20">
      <c r="L45" s="29"/>
      <c r="M45" s="42" t="s">
        <v>54</v>
      </c>
      <c r="N45" s="34"/>
      <c r="O45" s="34"/>
      <c r="P45" s="34"/>
      <c r="Q45" s="34"/>
      <c r="R45" s="34"/>
      <c r="S45" s="34"/>
      <c r="T45" s="34"/>
      <c r="U45" s="44"/>
      <c r="V45" s="46"/>
      <c r="W45" s="46"/>
      <c r="X45" s="34"/>
      <c r="Y45" s="35"/>
    </row>
    <row r="46" spans="1:25">
      <c r="L46" s="29"/>
      <c r="M46" s="34" t="s">
        <v>27</v>
      </c>
      <c r="N46" s="34"/>
      <c r="O46" s="30">
        <v>22</v>
      </c>
      <c r="P46" s="34" t="s">
        <v>53</v>
      </c>
      <c r="Q46" s="34" t="s">
        <v>53</v>
      </c>
      <c r="R46" s="34" t="s">
        <v>53</v>
      </c>
      <c r="S46" s="34" t="s">
        <v>53</v>
      </c>
      <c r="T46" s="34" t="s">
        <v>53</v>
      </c>
      <c r="U46" s="44">
        <v>550</v>
      </c>
      <c r="V46" s="46">
        <f>U46*O46/1000</f>
        <v>12.1</v>
      </c>
      <c r="W46" s="46" t="str">
        <f t="shared" si="0"/>
        <v/>
      </c>
      <c r="X46" s="34" t="str">
        <f>M46&amp;" épaisseur "&amp;O46&amp;"mm"</f>
        <v>OSB 3 épaisseur 22mm</v>
      </c>
      <c r="Y46" s="35"/>
    </row>
    <row r="47" spans="1:25">
      <c r="L47" s="29"/>
      <c r="M47" s="34" t="s">
        <v>29</v>
      </c>
      <c r="N47" s="34"/>
      <c r="O47" s="30">
        <v>12</v>
      </c>
      <c r="P47" s="34" t="s">
        <v>53</v>
      </c>
      <c r="Q47" s="34" t="s">
        <v>53</v>
      </c>
      <c r="R47" s="34" t="s">
        <v>53</v>
      </c>
      <c r="S47" s="34" t="s">
        <v>53</v>
      </c>
      <c r="T47" s="34" t="s">
        <v>53</v>
      </c>
      <c r="U47" s="44">
        <v>600</v>
      </c>
      <c r="V47" s="46">
        <f>O47*U47/1000</f>
        <v>7.2</v>
      </c>
      <c r="W47" s="46" t="str">
        <f t="shared" si="0"/>
        <v/>
      </c>
      <c r="X47" s="34" t="str">
        <f t="shared" ref="X47:X49" si="9">M47&amp;" épaisseur "&amp;O47&amp;"mm"</f>
        <v>OSB 4 épaisseur 12mm</v>
      </c>
      <c r="Y47" s="35"/>
    </row>
    <row r="48" spans="1:25">
      <c r="L48" s="29"/>
      <c r="M48" s="34" t="s">
        <v>31</v>
      </c>
      <c r="N48" s="34"/>
      <c r="O48" s="30">
        <v>22</v>
      </c>
      <c r="P48" s="34" t="s">
        <v>53</v>
      </c>
      <c r="Q48" s="34" t="s">
        <v>53</v>
      </c>
      <c r="R48" s="34" t="s">
        <v>53</v>
      </c>
      <c r="S48" s="34" t="s">
        <v>53</v>
      </c>
      <c r="T48" s="34" t="s">
        <v>53</v>
      </c>
      <c r="U48" s="44">
        <f>IF(AND(O48&gt;7,O48&lt;14),720,IF(AND(O48&gt;14,O48&lt;20),680,IF(AND(O48&gt;21,O48&lt;26),670,0)))</f>
        <v>670</v>
      </c>
      <c r="V48" s="46">
        <f>O48*U48/1000</f>
        <v>14.74</v>
      </c>
      <c r="W48" s="46" t="str">
        <f t="shared" si="0"/>
        <v/>
      </c>
      <c r="X48" s="34" t="str">
        <f t="shared" si="9"/>
        <v>CTBH P4 épaisseur 22mm</v>
      </c>
      <c r="Y48" s="35"/>
    </row>
    <row r="49" spans="12:25">
      <c r="L49" s="29"/>
      <c r="M49" s="34" t="s">
        <v>12</v>
      </c>
      <c r="N49" s="34"/>
      <c r="O49" s="30">
        <v>22</v>
      </c>
      <c r="P49" s="34" t="s">
        <v>53</v>
      </c>
      <c r="Q49" s="34" t="s">
        <v>53</v>
      </c>
      <c r="R49" s="34" t="s">
        <v>53</v>
      </c>
      <c r="S49" s="34" t="s">
        <v>53</v>
      </c>
      <c r="T49" s="34" t="s">
        <v>53</v>
      </c>
      <c r="U49" s="44">
        <f>IF(AND(O49&gt;7,O49&lt;14),"",IF(AND(O49&gt;14,O49&lt;20),660,IF(AND(O49&gt;21,O49&lt;26),640,0)))</f>
        <v>640</v>
      </c>
      <c r="V49" s="46">
        <f>O49*U49/1000</f>
        <v>14.08</v>
      </c>
      <c r="W49" s="46" t="str">
        <f t="shared" si="0"/>
        <v/>
      </c>
      <c r="X49" s="34" t="str">
        <f t="shared" si="9"/>
        <v>CTBH P5 épaisseur 22mm</v>
      </c>
      <c r="Y49" s="35"/>
    </row>
    <row r="50" spans="12:25">
      <c r="L50" s="29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46"/>
      <c r="X50" s="34"/>
      <c r="Y50" s="35"/>
    </row>
    <row r="51" spans="12:25" ht="20">
      <c r="L51" s="29"/>
      <c r="M51" s="42" t="s">
        <v>55</v>
      </c>
      <c r="N51" s="34"/>
      <c r="O51" s="30"/>
      <c r="P51" s="30"/>
      <c r="Q51" s="43"/>
      <c r="R51" s="43"/>
      <c r="S51" s="43"/>
      <c r="T51" s="43"/>
      <c r="U51" s="44"/>
      <c r="V51" s="46"/>
      <c r="W51" s="46"/>
      <c r="X51" s="34"/>
      <c r="Y51" s="35"/>
    </row>
    <row r="52" spans="12:25">
      <c r="L52" s="29"/>
      <c r="M52" s="34" t="s">
        <v>8</v>
      </c>
      <c r="N52" s="34"/>
      <c r="O52" s="30">
        <v>27</v>
      </c>
      <c r="P52" s="30">
        <v>37</v>
      </c>
      <c r="Q52" s="43">
        <v>0.6</v>
      </c>
      <c r="R52" s="43" t="s">
        <v>112</v>
      </c>
      <c r="S52" s="34" t="str">
        <f>VLOOKUP(R52,$AB$11:$AC$17,2,0)</f>
        <v>BM</v>
      </c>
      <c r="T52" s="43" t="s">
        <v>75</v>
      </c>
      <c r="U52" s="44">
        <f>HLOOKUP(T52,$AF$14:$BU$15,2,0)</f>
        <v>410</v>
      </c>
      <c r="V52" s="46">
        <f>U52*P52*O52/Q52/1000/1000</f>
        <v>0.68264999999999998</v>
      </c>
      <c r="W52" s="46" t="str">
        <f t="shared" si="0"/>
        <v/>
      </c>
      <c r="X52" s="34" t="str">
        <f>M52&amp;" "&amp;S52&amp;" "&amp;T52&amp; " section "&amp;O52&amp;"x"&amp;P52&amp;"mm - entraxe e="&amp;Q52&amp;"m"</f>
        <v>Liteau  BM C22 section 27x37mm - entraxe e=0,6m</v>
      </c>
      <c r="Y52" s="35"/>
    </row>
    <row r="53" spans="12:25">
      <c r="L53" s="29"/>
      <c r="M53" s="34" t="s">
        <v>9</v>
      </c>
      <c r="N53" s="34"/>
      <c r="O53" s="47">
        <v>22</v>
      </c>
      <c r="P53" s="47">
        <v>50</v>
      </c>
      <c r="Q53" s="48">
        <v>0.6</v>
      </c>
      <c r="R53" s="43" t="s">
        <v>112</v>
      </c>
      <c r="S53" s="34" t="str">
        <f>VLOOKUP(R53,$AB$11:$AC$17,2,0)</f>
        <v>BM</v>
      </c>
      <c r="T53" s="43" t="s">
        <v>75</v>
      </c>
      <c r="U53" s="44">
        <f>HLOOKUP(T53,$AF$14:$BU$15,2,0)</f>
        <v>410</v>
      </c>
      <c r="V53" s="46">
        <f>U53*P53*O53/Q53/1000/1000</f>
        <v>0.75166666666666671</v>
      </c>
      <c r="W53" s="46" t="str">
        <f t="shared" si="0"/>
        <v/>
      </c>
      <c r="X53" s="34" t="str">
        <f>M53&amp;" "&amp;S53&amp;" "&amp;T53&amp; " section "&amp;O53&amp;"x"&amp;P53&amp;"mm - entraxe e="&amp;Q53&amp;"m"</f>
        <v>Contre liteau BM C22 section 22x50mm - entraxe e=0,6m</v>
      </c>
      <c r="Y53" s="35"/>
    </row>
    <row r="54" spans="12:25">
      <c r="L54" s="29"/>
      <c r="M54" s="34"/>
      <c r="N54" s="34"/>
      <c r="O54" s="34"/>
      <c r="P54" s="34"/>
      <c r="Q54" s="34"/>
      <c r="R54" s="34"/>
      <c r="S54" s="34"/>
      <c r="T54" s="34"/>
      <c r="U54" s="44"/>
      <c r="V54" s="46"/>
      <c r="W54" s="46"/>
      <c r="X54" s="34"/>
      <c r="Y54" s="35"/>
    </row>
    <row r="55" spans="12:25" ht="20">
      <c r="L55" s="29"/>
      <c r="M55" s="42" t="s">
        <v>26</v>
      </c>
      <c r="N55" s="34"/>
      <c r="O55" s="34" t="s">
        <v>53</v>
      </c>
      <c r="P55" s="34" t="s">
        <v>53</v>
      </c>
      <c r="Q55" s="34" t="s">
        <v>53</v>
      </c>
      <c r="R55" s="34" t="s">
        <v>53</v>
      </c>
      <c r="S55" s="34" t="s">
        <v>53</v>
      </c>
      <c r="T55" s="34" t="s">
        <v>53</v>
      </c>
      <c r="U55" s="34" t="s">
        <v>53</v>
      </c>
      <c r="V55" s="46">
        <v>5</v>
      </c>
      <c r="W55" s="46" t="str">
        <f t="shared" si="0"/>
        <v/>
      </c>
      <c r="X55" s="34" t="str">
        <f t="shared" si="3"/>
        <v>Divers</v>
      </c>
      <c r="Y55" s="35"/>
    </row>
    <row r="56" spans="12:25">
      <c r="L56" s="29"/>
      <c r="M56" s="34"/>
      <c r="N56" s="34"/>
      <c r="O56" s="34"/>
      <c r="P56" s="34"/>
      <c r="Q56" s="34"/>
      <c r="R56" s="34"/>
      <c r="S56" s="34"/>
      <c r="T56" s="34"/>
      <c r="U56" s="44"/>
      <c r="V56" s="34"/>
      <c r="W56" s="49" t="str">
        <f>IF(N56="","",V56)</f>
        <v/>
      </c>
      <c r="X56" s="34"/>
      <c r="Y56" s="35"/>
    </row>
    <row r="57" spans="12:25">
      <c r="L57" s="29"/>
      <c r="M57" s="34"/>
      <c r="N57" s="34"/>
      <c r="O57" s="34"/>
      <c r="P57" s="34"/>
      <c r="Q57" s="34"/>
      <c r="R57" s="34"/>
      <c r="S57" s="34"/>
      <c r="T57" s="34"/>
      <c r="U57" s="34"/>
      <c r="V57" s="34"/>
      <c r="X57" s="34"/>
      <c r="Y57" s="35"/>
    </row>
    <row r="58" spans="12:25">
      <c r="L58" s="29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5"/>
    </row>
    <row r="59" spans="12:25">
      <c r="L59" s="29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5"/>
    </row>
    <row r="60" spans="12:25" ht="25">
      <c r="L60" s="29"/>
      <c r="M60" s="59" t="s">
        <v>136</v>
      </c>
      <c r="N60" s="59"/>
      <c r="O60" s="59"/>
      <c r="P60" s="59"/>
      <c r="Q60" s="59"/>
      <c r="R60" s="59"/>
      <c r="S60" s="59"/>
      <c r="T60" s="59"/>
      <c r="U60" s="59"/>
      <c r="V60" s="59"/>
      <c r="W60" s="34"/>
      <c r="X60" s="34"/>
      <c r="Y60" s="35"/>
    </row>
    <row r="61" spans="12:25">
      <c r="L61" s="29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5"/>
    </row>
    <row r="62" spans="12:25">
      <c r="L62" s="29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5"/>
    </row>
    <row r="63" spans="12:25">
      <c r="L63" s="29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5"/>
    </row>
    <row r="64" spans="12:25">
      <c r="L64" s="29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5"/>
    </row>
    <row r="65" spans="12:25">
      <c r="L65" s="29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5"/>
    </row>
    <row r="66" spans="12:25">
      <c r="L66" s="29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5"/>
    </row>
    <row r="67" spans="12:25">
      <c r="L67" s="29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5"/>
    </row>
    <row r="68" spans="12:25">
      <c r="L68" s="29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5"/>
    </row>
    <row r="69" spans="12:25">
      <c r="L69" s="29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5"/>
    </row>
    <row r="70" spans="12:25">
      <c r="L70" s="29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5"/>
    </row>
    <row r="71" spans="12:25" ht="16" thickBot="1">
      <c r="L71" s="36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9"/>
    </row>
    <row r="72" spans="12:25" ht="19" thickTop="1">
      <c r="V72" s="51" t="s">
        <v>126</v>
      </c>
      <c r="W72" s="3">
        <f>SUM(W6:W71)</f>
        <v>62.9</v>
      </c>
    </row>
    <row r="73" spans="12:25" ht="18">
      <c r="V73" s="52" t="s">
        <v>127</v>
      </c>
      <c r="W73" s="53">
        <f>SUMPRODUCT(V5:V71,Y5:Y71,N5:N71)</f>
        <v>10</v>
      </c>
    </row>
    <row r="74" spans="12:25" ht="18">
      <c r="V74" s="52"/>
      <c r="W74" s="53"/>
    </row>
  </sheetData>
  <mergeCells count="6">
    <mergeCell ref="AJ2:AK2"/>
    <mergeCell ref="AI13:AL13"/>
    <mergeCell ref="AP13:AS13"/>
    <mergeCell ref="BH13:BM13"/>
    <mergeCell ref="BP13:BR13"/>
    <mergeCell ref="BS13:BU13"/>
  </mergeCells>
  <dataValidations count="8">
    <dataValidation type="list" allowBlank="1" showInputMessage="1" showErrorMessage="1" sqref="T7:T10">
      <formula1>INDIRECT(S7)</formula1>
    </dataValidation>
    <dataValidation type="list" allowBlank="1" showInputMessage="1" showErrorMessage="1" sqref="T6 T43 T18 T52:T53 T40 T34">
      <formula1>INDIRECT($S$6)</formula1>
    </dataValidation>
    <dataValidation type="list" allowBlank="1" showInputMessage="1" showErrorMessage="1" sqref="R6:R10 R34 R40 R52:R53 R18 R43">
      <formula1>type_bois</formula1>
    </dataValidation>
    <dataValidation type="list" allowBlank="1" showInputMessage="1" showErrorMessage="1" sqref="O46:O47">
      <formula1>ep_osb</formula1>
    </dataValidation>
    <dataValidation type="list" allowBlank="1" showInputMessage="1" showErrorMessage="1" sqref="O48:O49">
      <formula1>ep_ctbhs</formula1>
    </dataValidation>
    <dataValidation type="list" allowBlank="1" showInputMessage="1" showErrorMessage="1" sqref="O42">
      <formula1>ep_platre</formula1>
    </dataValidation>
    <dataValidation type="list" allowBlank="1" showInputMessage="1" showErrorMessage="1" sqref="O36">
      <formula1>ep_fundermax</formula1>
    </dataValidation>
    <dataValidation type="list" allowBlank="1" showInputMessage="1" showErrorMessage="1" sqref="O31">
      <formula1>steico_isorel</formula1>
    </dataValidation>
  </dataValidations>
  <pageMargins left="0.75" right="0.75" top="1" bottom="1" header="0.5" footer="0.5"/>
  <rowBreaks count="1" manualBreakCount="1">
    <brk id="92" max="16383" man="1"/>
  </row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Toiture</vt:lpstr>
      <vt:lpstr>Toiture (2)</vt:lpstr>
    </vt:vector>
  </TitlesOfParts>
  <Company>Charpente Latapie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Dal Lago</dc:creator>
  <cp:lastModifiedBy>Bastien Dal Lago</cp:lastModifiedBy>
  <dcterms:created xsi:type="dcterms:W3CDTF">2018-07-18T13:55:07Z</dcterms:created>
  <dcterms:modified xsi:type="dcterms:W3CDTF">2018-09-27T09:33:36Z</dcterms:modified>
</cp:coreProperties>
</file>