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/>
  <bookViews>
    <workbookView xWindow="0" yWindow="0" windowWidth="21840" windowHeight="13740" tabRatio="965" activeTab="1"/>
  </bookViews>
  <sheets>
    <sheet name="Lettres-Echelon" sheetId="14" r:id="rId1"/>
    <sheet name="Période 1" sheetId="1" r:id="rId2"/>
    <sheet name="Période 2" sheetId="12" r:id="rId3"/>
    <sheet name="Examen Noel" sheetId="16" r:id="rId4"/>
    <sheet name="Période 3" sheetId="13" r:id="rId5"/>
    <sheet name="Période 4" sheetId="17" r:id="rId6"/>
    <sheet name="Examen Juin" sheetId="18" r:id="rId7"/>
    <sheet name="TOTAL ANNEE" sheetId="8" r:id="rId8"/>
    <sheet name="Tendances-élèves" sheetId="15" r:id="rId9"/>
  </sheets>
  <definedNames>
    <definedName name="_xlnm.Print_Area" localSheetId="6">'Examen Juin'!$A$1:$X$33</definedName>
    <definedName name="_xlnm.Print_Area" localSheetId="3">'Examen Noel'!$A$1:$X$33</definedName>
    <definedName name="_xlnm.Print_Area" localSheetId="1">'Période 1'!$A$1:$AB$33</definedName>
    <definedName name="_xlnm.Print_Area" localSheetId="2">'Période 2'!$A$1:$AB$33</definedName>
    <definedName name="_xlnm.Print_Area" localSheetId="4">'Période 3'!$A$1:$AB$33</definedName>
    <definedName name="_xlnm.Print_Area" localSheetId="5">'Période 4'!$A$1:$AB$33</definedName>
    <definedName name="_xlnm.Print_Area" localSheetId="7">'TOTAL ANNEE'!$A$1:$Z$32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5" i="1"/>
  <c r="V6"/>
  <c r="V5"/>
  <c r="R6"/>
  <c r="R4"/>
  <c r="S5"/>
  <c r="S4"/>
  <c r="W5"/>
  <c r="T5"/>
  <c r="T4"/>
  <c r="X5"/>
  <c r="U5"/>
  <c r="U4"/>
  <c r="Y5"/>
  <c r="Z5"/>
  <c r="D4" i="8"/>
  <c r="S6" i="1"/>
  <c r="W6"/>
  <c r="T6"/>
  <c r="X6"/>
  <c r="U6"/>
  <c r="Y6"/>
  <c r="Z6"/>
  <c r="D5" i="8"/>
  <c r="R7" i="1"/>
  <c r="V7"/>
  <c r="S7"/>
  <c r="W7"/>
  <c r="T7"/>
  <c r="X7"/>
  <c r="U7"/>
  <c r="Y7"/>
  <c r="Z7"/>
  <c r="D6" i="8"/>
  <c r="R8" i="1"/>
  <c r="V8"/>
  <c r="S8"/>
  <c r="W8"/>
  <c r="T8"/>
  <c r="X8"/>
  <c r="U8"/>
  <c r="Y8"/>
  <c r="Z8"/>
  <c r="D7" i="8"/>
  <c r="R9" i="1"/>
  <c r="V9"/>
  <c r="S9"/>
  <c r="W9"/>
  <c r="T9"/>
  <c r="X9"/>
  <c r="U9"/>
  <c r="Y9"/>
  <c r="Z9"/>
  <c r="D8" i="8"/>
  <c r="R10" i="1"/>
  <c r="V10"/>
  <c r="S10"/>
  <c r="W10"/>
  <c r="T10"/>
  <c r="X10"/>
  <c r="U10"/>
  <c r="Y10"/>
  <c r="Z10"/>
  <c r="D9" i="8"/>
  <c r="R11" i="1"/>
  <c r="V11"/>
  <c r="S11"/>
  <c r="W11"/>
  <c r="T11"/>
  <c r="X11"/>
  <c r="U11"/>
  <c r="Y11"/>
  <c r="Z11"/>
  <c r="D10" i="8"/>
  <c r="R12" i="1"/>
  <c r="V12"/>
  <c r="S12"/>
  <c r="W12"/>
  <c r="T12"/>
  <c r="X12"/>
  <c r="U12"/>
  <c r="Y12"/>
  <c r="Z12"/>
  <c r="D11" i="8"/>
  <c r="R13" i="1"/>
  <c r="V13"/>
  <c r="S13"/>
  <c r="W13"/>
  <c r="T13"/>
  <c r="X13"/>
  <c r="U13"/>
  <c r="Y13"/>
  <c r="Z13"/>
  <c r="D12" i="8"/>
  <c r="R14" i="1"/>
  <c r="V14"/>
  <c r="S14"/>
  <c r="W14"/>
  <c r="T14"/>
  <c r="X14"/>
  <c r="U14"/>
  <c r="Y14"/>
  <c r="Z14"/>
  <c r="D13" i="8"/>
  <c r="R15" i="1"/>
  <c r="V15"/>
  <c r="S15"/>
  <c r="W15"/>
  <c r="T15"/>
  <c r="X15"/>
  <c r="U15"/>
  <c r="Y15"/>
  <c r="Z15"/>
  <c r="D14" i="8"/>
  <c r="R16" i="1"/>
  <c r="V16"/>
  <c r="S16"/>
  <c r="W16"/>
  <c r="T16"/>
  <c r="X16"/>
  <c r="U16"/>
  <c r="Y16"/>
  <c r="Z16"/>
  <c r="D15" i="8"/>
  <c r="R17" i="1"/>
  <c r="V17"/>
  <c r="S17"/>
  <c r="W17"/>
  <c r="T17"/>
  <c r="X17"/>
  <c r="U17"/>
  <c r="Y17"/>
  <c r="Z17"/>
  <c r="D16" i="8"/>
  <c r="R18" i="1"/>
  <c r="V18"/>
  <c r="S18"/>
  <c r="W18"/>
  <c r="T18"/>
  <c r="X18"/>
  <c r="U18"/>
  <c r="Y18"/>
  <c r="Z18"/>
  <c r="D17" i="8"/>
  <c r="R19" i="1"/>
  <c r="V19"/>
  <c r="S19"/>
  <c r="W19"/>
  <c r="T19"/>
  <c r="X19"/>
  <c r="U19"/>
  <c r="Y19"/>
  <c r="Z19"/>
  <c r="D18" i="8"/>
  <c r="R20" i="1"/>
  <c r="V20"/>
  <c r="S20"/>
  <c r="W20"/>
  <c r="T20"/>
  <c r="X20"/>
  <c r="U20"/>
  <c r="Y20"/>
  <c r="Z20"/>
  <c r="D19" i="8"/>
  <c r="R21" i="1"/>
  <c r="V21"/>
  <c r="S21"/>
  <c r="W21"/>
  <c r="T21"/>
  <c r="X21"/>
  <c r="U21"/>
  <c r="Y21"/>
  <c r="Z21"/>
  <c r="D20" i="8"/>
  <c r="R22" i="1"/>
  <c r="V22"/>
  <c r="S22"/>
  <c r="W22"/>
  <c r="T22"/>
  <c r="X22"/>
  <c r="U22"/>
  <c r="Y22"/>
  <c r="Z22"/>
  <c r="D21" i="8"/>
  <c r="R23" i="1"/>
  <c r="V23"/>
  <c r="S23"/>
  <c r="W23"/>
  <c r="T23"/>
  <c r="X23"/>
  <c r="U23"/>
  <c r="Y23"/>
  <c r="Z23"/>
  <c r="D22" i="8"/>
  <c r="R24" i="1"/>
  <c r="V24"/>
  <c r="S24"/>
  <c r="W24"/>
  <c r="T24"/>
  <c r="X24"/>
  <c r="U24"/>
  <c r="Y24"/>
  <c r="Z24"/>
  <c r="D23" i="8"/>
  <c r="R25" i="1"/>
  <c r="V25"/>
  <c r="S25"/>
  <c r="W25"/>
  <c r="T25"/>
  <c r="X25"/>
  <c r="U25"/>
  <c r="Y25"/>
  <c r="Z25"/>
  <c r="D24" i="8"/>
  <c r="R26" i="1"/>
  <c r="V26"/>
  <c r="S26"/>
  <c r="W26"/>
  <c r="T26"/>
  <c r="X26"/>
  <c r="U26"/>
  <c r="Y26"/>
  <c r="Z26"/>
  <c r="D25" i="8"/>
  <c r="R27" i="1"/>
  <c r="V27"/>
  <c r="S27"/>
  <c r="W27"/>
  <c r="T27"/>
  <c r="X27"/>
  <c r="U27"/>
  <c r="Y27"/>
  <c r="Z27"/>
  <c r="D26" i="8"/>
  <c r="R28" i="1"/>
  <c r="V28"/>
  <c r="S28"/>
  <c r="W28"/>
  <c r="T28"/>
  <c r="X28"/>
  <c r="U28"/>
  <c r="Y28"/>
  <c r="Z28"/>
  <c r="D27" i="8"/>
  <c r="Z29" i="1"/>
  <c r="D28" i="8"/>
  <c r="Z30" i="1"/>
  <c r="D29" i="8"/>
  <c r="Z31" i="1"/>
  <c r="D30" i="8"/>
  <c r="Z32" i="1"/>
  <c r="D31" i="8"/>
  <c r="D32"/>
  <c r="F32"/>
  <c r="B6"/>
  <c r="F6"/>
  <c r="B7"/>
  <c r="F7"/>
  <c r="B8"/>
  <c r="F8"/>
  <c r="B9"/>
  <c r="F9"/>
  <c r="B10"/>
  <c r="F10"/>
  <c r="B11"/>
  <c r="F11"/>
  <c r="B12"/>
  <c r="F12"/>
  <c r="B13"/>
  <c r="F13"/>
  <c r="B14"/>
  <c r="F14"/>
  <c r="B15"/>
  <c r="F15"/>
  <c r="B16"/>
  <c r="F16"/>
  <c r="B17"/>
  <c r="F17"/>
  <c r="B18"/>
  <c r="F18"/>
  <c r="B19"/>
  <c r="F19"/>
  <c r="B20"/>
  <c r="F20"/>
  <c r="B21"/>
  <c r="F21"/>
  <c r="B22"/>
  <c r="F22"/>
  <c r="B23"/>
  <c r="F23"/>
  <c r="B24"/>
  <c r="F24"/>
  <c r="B25"/>
  <c r="F25"/>
  <c r="B26"/>
  <c r="F26"/>
  <c r="B27"/>
  <c r="F27"/>
  <c r="B28"/>
  <c r="F28"/>
  <c r="B29"/>
  <c r="F29"/>
  <c r="B30"/>
  <c r="F30"/>
  <c r="B31"/>
  <c r="F31"/>
  <c r="B5"/>
  <c r="F5"/>
  <c r="B4"/>
  <c r="F4"/>
  <c r="B5" i="16"/>
  <c r="R5"/>
  <c r="S5"/>
  <c r="T5"/>
  <c r="U5"/>
  <c r="V5"/>
  <c r="K4" i="8"/>
  <c r="L4"/>
  <c r="B6" i="16"/>
  <c r="R6"/>
  <c r="S6"/>
  <c r="T6"/>
  <c r="U6"/>
  <c r="V6"/>
  <c r="K5" i="8"/>
  <c r="B7" i="16"/>
  <c r="R7"/>
  <c r="S7"/>
  <c r="T7"/>
  <c r="U7"/>
  <c r="V7"/>
  <c r="K6" i="8"/>
  <c r="B8" i="16"/>
  <c r="R8"/>
  <c r="S8"/>
  <c r="T8"/>
  <c r="U8"/>
  <c r="V8"/>
  <c r="K7" i="8"/>
  <c r="B9" i="16"/>
  <c r="R9"/>
  <c r="S9"/>
  <c r="T9"/>
  <c r="U9"/>
  <c r="V9"/>
  <c r="K8" i="8"/>
  <c r="B10" i="16"/>
  <c r="R10"/>
  <c r="S10"/>
  <c r="T10"/>
  <c r="U10"/>
  <c r="V10"/>
  <c r="K9" i="8"/>
  <c r="B11" i="16"/>
  <c r="R11"/>
  <c r="S11"/>
  <c r="T11"/>
  <c r="U11"/>
  <c r="V11"/>
  <c r="K10" i="8"/>
  <c r="B12" i="16"/>
  <c r="R12"/>
  <c r="S12"/>
  <c r="T12"/>
  <c r="U12"/>
  <c r="V12"/>
  <c r="K11" i="8"/>
  <c r="B13" i="16"/>
  <c r="R13"/>
  <c r="S13"/>
  <c r="T13"/>
  <c r="U13"/>
  <c r="V13"/>
  <c r="K12" i="8"/>
  <c r="B14" i="16"/>
  <c r="R14"/>
  <c r="S14"/>
  <c r="T14"/>
  <c r="U14"/>
  <c r="V14"/>
  <c r="K13" i="8"/>
  <c r="B15" i="16"/>
  <c r="R15"/>
  <c r="S15"/>
  <c r="T15"/>
  <c r="U15"/>
  <c r="V15"/>
  <c r="K14" i="8"/>
  <c r="B16" i="16"/>
  <c r="R16"/>
  <c r="S16"/>
  <c r="T16"/>
  <c r="U16"/>
  <c r="V16"/>
  <c r="K15" i="8"/>
  <c r="B17" i="16"/>
  <c r="R17"/>
  <c r="S17"/>
  <c r="T17"/>
  <c r="U17"/>
  <c r="V17"/>
  <c r="K16" i="8"/>
  <c r="B18" i="16"/>
  <c r="R18"/>
  <c r="S18"/>
  <c r="T18"/>
  <c r="U18"/>
  <c r="V18"/>
  <c r="K17" i="8"/>
  <c r="B19" i="16"/>
  <c r="R19"/>
  <c r="S19"/>
  <c r="T19"/>
  <c r="U19"/>
  <c r="V19"/>
  <c r="K18" i="8"/>
  <c r="B20" i="16"/>
  <c r="R20"/>
  <c r="S20"/>
  <c r="T20"/>
  <c r="U20"/>
  <c r="V20"/>
  <c r="K19" i="8"/>
  <c r="B21" i="16"/>
  <c r="R21"/>
  <c r="S21"/>
  <c r="T21"/>
  <c r="U21"/>
  <c r="V21"/>
  <c r="K20" i="8"/>
  <c r="B22" i="16"/>
  <c r="R22"/>
  <c r="S22"/>
  <c r="T22"/>
  <c r="U22"/>
  <c r="V22"/>
  <c r="K21" i="8"/>
  <c r="B23" i="16"/>
  <c r="R23"/>
  <c r="S23"/>
  <c r="T23"/>
  <c r="U23"/>
  <c r="V23"/>
  <c r="K22" i="8"/>
  <c r="B24" i="16"/>
  <c r="R24"/>
  <c r="S24"/>
  <c r="T24"/>
  <c r="U24"/>
  <c r="V24"/>
  <c r="K23" i="8"/>
  <c r="B25" i="16"/>
  <c r="R25"/>
  <c r="S25"/>
  <c r="T25"/>
  <c r="U25"/>
  <c r="V25"/>
  <c r="K24" i="8"/>
  <c r="B26" i="16"/>
  <c r="R26"/>
  <c r="S26"/>
  <c r="T26"/>
  <c r="U26"/>
  <c r="V26"/>
  <c r="K25" i="8"/>
  <c r="B27" i="16"/>
  <c r="R27"/>
  <c r="S27"/>
  <c r="T27"/>
  <c r="U27"/>
  <c r="V27"/>
  <c r="K26" i="8"/>
  <c r="B28" i="16"/>
  <c r="R28"/>
  <c r="S28"/>
  <c r="T28"/>
  <c r="U28"/>
  <c r="V28"/>
  <c r="K27" i="8"/>
  <c r="B29" i="16"/>
  <c r="V29"/>
  <c r="K28" i="8"/>
  <c r="B30" i="16"/>
  <c r="V30"/>
  <c r="K29" i="8"/>
  <c r="B31" i="16"/>
  <c r="V31"/>
  <c r="K30" i="8"/>
  <c r="B32" i="16"/>
  <c r="V32"/>
  <c r="K31" i="8"/>
  <c r="K32"/>
  <c r="L32"/>
  <c r="E4"/>
  <c r="B5" i="12"/>
  <c r="R5"/>
  <c r="V5"/>
  <c r="S5"/>
  <c r="W5"/>
  <c r="T5"/>
  <c r="X5"/>
  <c r="U5"/>
  <c r="Y5"/>
  <c r="Z5"/>
  <c r="H4" i="8"/>
  <c r="I4"/>
  <c r="B5" i="13"/>
  <c r="V5"/>
  <c r="W5"/>
  <c r="X5"/>
  <c r="Y5"/>
  <c r="Z5"/>
  <c r="N4" i="8"/>
  <c r="W4"/>
  <c r="W32"/>
  <c r="B7" i="18"/>
  <c r="R7"/>
  <c r="S7"/>
  <c r="T7"/>
  <c r="U7"/>
  <c r="V7"/>
  <c r="T6" i="8"/>
  <c r="B8" i="18"/>
  <c r="R8"/>
  <c r="S8"/>
  <c r="T8"/>
  <c r="U8"/>
  <c r="V8"/>
  <c r="T7" i="8"/>
  <c r="B9" i="18"/>
  <c r="R9"/>
  <c r="S9"/>
  <c r="T9"/>
  <c r="U9"/>
  <c r="V9"/>
  <c r="T8" i="8"/>
  <c r="B10" i="18"/>
  <c r="R10"/>
  <c r="S10"/>
  <c r="T10"/>
  <c r="U10"/>
  <c r="V10"/>
  <c r="T9" i="8"/>
  <c r="B11" i="18"/>
  <c r="R11"/>
  <c r="S11"/>
  <c r="T11"/>
  <c r="U11"/>
  <c r="V11"/>
  <c r="T10" i="8"/>
  <c r="B12" i="18"/>
  <c r="R12"/>
  <c r="S12"/>
  <c r="T12"/>
  <c r="U12"/>
  <c r="V12"/>
  <c r="T11" i="8"/>
  <c r="B13" i="18"/>
  <c r="R13"/>
  <c r="S13"/>
  <c r="T13"/>
  <c r="U13"/>
  <c r="V13"/>
  <c r="T12" i="8"/>
  <c r="B14" i="18"/>
  <c r="R14"/>
  <c r="S14"/>
  <c r="T14"/>
  <c r="U14"/>
  <c r="V14"/>
  <c r="T13" i="8"/>
  <c r="B15" i="18"/>
  <c r="R15"/>
  <c r="S15"/>
  <c r="T15"/>
  <c r="U15"/>
  <c r="V15"/>
  <c r="T14" i="8"/>
  <c r="B16" i="18"/>
  <c r="R16"/>
  <c r="S16"/>
  <c r="T16"/>
  <c r="U16"/>
  <c r="V16"/>
  <c r="T15" i="8"/>
  <c r="B17" i="18"/>
  <c r="R17"/>
  <c r="S17"/>
  <c r="T17"/>
  <c r="U17"/>
  <c r="V17"/>
  <c r="T16" i="8"/>
  <c r="B18" i="18"/>
  <c r="R18"/>
  <c r="S18"/>
  <c r="T18"/>
  <c r="U18"/>
  <c r="V18"/>
  <c r="T17" i="8"/>
  <c r="B19" i="18"/>
  <c r="R19"/>
  <c r="S19"/>
  <c r="T19"/>
  <c r="U19"/>
  <c r="V19"/>
  <c r="T18" i="8"/>
  <c r="B20" i="18"/>
  <c r="R20"/>
  <c r="S20"/>
  <c r="T20"/>
  <c r="U20"/>
  <c r="V20"/>
  <c r="T19" i="8"/>
  <c r="B21" i="18"/>
  <c r="R21"/>
  <c r="S21"/>
  <c r="T21"/>
  <c r="U21"/>
  <c r="V21"/>
  <c r="T20" i="8"/>
  <c r="B22" i="18"/>
  <c r="R22"/>
  <c r="S22"/>
  <c r="T22"/>
  <c r="U22"/>
  <c r="V22"/>
  <c r="T21" i="8"/>
  <c r="B23" i="18"/>
  <c r="R23"/>
  <c r="S23"/>
  <c r="T23"/>
  <c r="U23"/>
  <c r="V23"/>
  <c r="T22" i="8"/>
  <c r="B24" i="18"/>
  <c r="R24"/>
  <c r="S24"/>
  <c r="T24"/>
  <c r="U24"/>
  <c r="V24"/>
  <c r="T23" i="8"/>
  <c r="B25" i="18"/>
  <c r="R25"/>
  <c r="S25"/>
  <c r="T25"/>
  <c r="U25"/>
  <c r="V25"/>
  <c r="T24" i="8"/>
  <c r="B26" i="18"/>
  <c r="R26"/>
  <c r="S26"/>
  <c r="T26"/>
  <c r="U26"/>
  <c r="V26"/>
  <c r="T25" i="8"/>
  <c r="B27" i="18"/>
  <c r="R27"/>
  <c r="S27"/>
  <c r="T27"/>
  <c r="U27"/>
  <c r="V27"/>
  <c r="T26" i="8"/>
  <c r="B28" i="18"/>
  <c r="R28"/>
  <c r="S28"/>
  <c r="T28"/>
  <c r="U28"/>
  <c r="V28"/>
  <c r="T27" i="8"/>
  <c r="B29" i="18"/>
  <c r="V29"/>
  <c r="T28" i="8"/>
  <c r="B30" i="18"/>
  <c r="V30"/>
  <c r="T29" i="8"/>
  <c r="B31" i="18"/>
  <c r="V31"/>
  <c r="T30" i="8"/>
  <c r="B32" i="18"/>
  <c r="V32"/>
  <c r="T31" i="8"/>
  <c r="B6" i="18"/>
  <c r="R6"/>
  <c r="S6"/>
  <c r="T6"/>
  <c r="U6"/>
  <c r="V6"/>
  <c r="T5" i="8"/>
  <c r="B5" i="18"/>
  <c r="R5"/>
  <c r="S5"/>
  <c r="T5"/>
  <c r="U5"/>
  <c r="V5"/>
  <c r="T4" i="8"/>
  <c r="B7" i="17"/>
  <c r="B6"/>
  <c r="R6"/>
  <c r="V7"/>
  <c r="S6"/>
  <c r="W7"/>
  <c r="T6"/>
  <c r="X7"/>
  <c r="U6"/>
  <c r="Y7"/>
  <c r="Z7"/>
  <c r="Q6" i="8"/>
  <c r="B8" i="17"/>
  <c r="R7"/>
  <c r="V8"/>
  <c r="S7"/>
  <c r="W8"/>
  <c r="T7"/>
  <c r="X8"/>
  <c r="U7"/>
  <c r="Y8"/>
  <c r="Z8"/>
  <c r="Q7" i="8"/>
  <c r="B9" i="17"/>
  <c r="R8"/>
  <c r="V9"/>
  <c r="S8"/>
  <c r="W9"/>
  <c r="T8"/>
  <c r="X9"/>
  <c r="U8"/>
  <c r="Y9"/>
  <c r="Z9"/>
  <c r="Q8" i="8"/>
  <c r="B10" i="17"/>
  <c r="R9"/>
  <c r="V10"/>
  <c r="S9"/>
  <c r="W10"/>
  <c r="T9"/>
  <c r="X10"/>
  <c r="U9"/>
  <c r="Y10"/>
  <c r="Z10"/>
  <c r="Q9" i="8"/>
  <c r="B11" i="17"/>
  <c r="R10"/>
  <c r="V11"/>
  <c r="S10"/>
  <c r="W11"/>
  <c r="T10"/>
  <c r="X11"/>
  <c r="U10"/>
  <c r="Y11"/>
  <c r="Z11"/>
  <c r="Q10" i="8"/>
  <c r="B12" i="17"/>
  <c r="R11"/>
  <c r="V12"/>
  <c r="S11"/>
  <c r="W12"/>
  <c r="T11"/>
  <c r="X12"/>
  <c r="U11"/>
  <c r="Y12"/>
  <c r="Z12"/>
  <c r="Q11" i="8"/>
  <c r="B13" i="17"/>
  <c r="R12"/>
  <c r="V13"/>
  <c r="S12"/>
  <c r="W13"/>
  <c r="T12"/>
  <c r="X13"/>
  <c r="U12"/>
  <c r="Y13"/>
  <c r="Z13"/>
  <c r="Q12" i="8"/>
  <c r="B14" i="17"/>
  <c r="R13"/>
  <c r="V14"/>
  <c r="S13"/>
  <c r="W14"/>
  <c r="T13"/>
  <c r="X14"/>
  <c r="U13"/>
  <c r="Y14"/>
  <c r="Z14"/>
  <c r="Q13" i="8"/>
  <c r="B15" i="17"/>
  <c r="R14"/>
  <c r="V15"/>
  <c r="S14"/>
  <c r="W15"/>
  <c r="T14"/>
  <c r="X15"/>
  <c r="U14"/>
  <c r="Y15"/>
  <c r="Z15"/>
  <c r="Q14" i="8"/>
  <c r="B16" i="17"/>
  <c r="R15"/>
  <c r="V16"/>
  <c r="S15"/>
  <c r="W16"/>
  <c r="T15"/>
  <c r="X16"/>
  <c r="U15"/>
  <c r="Y16"/>
  <c r="Z16"/>
  <c r="Q15" i="8"/>
  <c r="B17" i="17"/>
  <c r="R16"/>
  <c r="V17"/>
  <c r="S16"/>
  <c r="W17"/>
  <c r="T16"/>
  <c r="X17"/>
  <c r="U16"/>
  <c r="Y17"/>
  <c r="Z17"/>
  <c r="Q16" i="8"/>
  <c r="B18" i="17"/>
  <c r="R17"/>
  <c r="V18"/>
  <c r="S17"/>
  <c r="W18"/>
  <c r="T17"/>
  <c r="X18"/>
  <c r="U17"/>
  <c r="Y18"/>
  <c r="Z18"/>
  <c r="Q17" i="8"/>
  <c r="B19" i="17"/>
  <c r="R18"/>
  <c r="V19"/>
  <c r="S18"/>
  <c r="W19"/>
  <c r="T18"/>
  <c r="X19"/>
  <c r="U18"/>
  <c r="Y19"/>
  <c r="Z19"/>
  <c r="Q18" i="8"/>
  <c r="B20" i="17"/>
  <c r="R19"/>
  <c r="V20"/>
  <c r="S19"/>
  <c r="W20"/>
  <c r="T19"/>
  <c r="X20"/>
  <c r="U19"/>
  <c r="Y20"/>
  <c r="Z20"/>
  <c r="Q19" i="8"/>
  <c r="B21" i="17"/>
  <c r="R20"/>
  <c r="V21"/>
  <c r="S20"/>
  <c r="W21"/>
  <c r="T20"/>
  <c r="X21"/>
  <c r="U20"/>
  <c r="Y21"/>
  <c r="Z21"/>
  <c r="Q20" i="8"/>
  <c r="B22" i="17"/>
  <c r="R21"/>
  <c r="V22"/>
  <c r="S21"/>
  <c r="W22"/>
  <c r="T21"/>
  <c r="X22"/>
  <c r="U21"/>
  <c r="Y22"/>
  <c r="Z22"/>
  <c r="Q21" i="8"/>
  <c r="B23" i="17"/>
  <c r="R22"/>
  <c r="V23"/>
  <c r="S22"/>
  <c r="W23"/>
  <c r="T22"/>
  <c r="X23"/>
  <c r="U22"/>
  <c r="Y23"/>
  <c r="Z23"/>
  <c r="Q22" i="8"/>
  <c r="B24" i="17"/>
  <c r="R23"/>
  <c r="V24"/>
  <c r="S23"/>
  <c r="W24"/>
  <c r="T23"/>
  <c r="X24"/>
  <c r="U23"/>
  <c r="Y24"/>
  <c r="Z24"/>
  <c r="Q23" i="8"/>
  <c r="B25" i="17"/>
  <c r="R24"/>
  <c r="V25"/>
  <c r="S24"/>
  <c r="W25"/>
  <c r="T24"/>
  <c r="X25"/>
  <c r="U24"/>
  <c r="Y25"/>
  <c r="Z25"/>
  <c r="Q24" i="8"/>
  <c r="B26" i="17"/>
  <c r="R25"/>
  <c r="V26"/>
  <c r="S25"/>
  <c r="W26"/>
  <c r="T25"/>
  <c r="X26"/>
  <c r="U25"/>
  <c r="Y26"/>
  <c r="Z26"/>
  <c r="Q25" i="8"/>
  <c r="B27" i="17"/>
  <c r="R26"/>
  <c r="V27"/>
  <c r="S26"/>
  <c r="W27"/>
  <c r="T26"/>
  <c r="X27"/>
  <c r="U26"/>
  <c r="Y27"/>
  <c r="Z27"/>
  <c r="Q26" i="8"/>
  <c r="B28" i="17"/>
  <c r="R27"/>
  <c r="V28"/>
  <c r="S27"/>
  <c r="W28"/>
  <c r="T27"/>
  <c r="X28"/>
  <c r="U27"/>
  <c r="Y28"/>
  <c r="Z28"/>
  <c r="Q27" i="8"/>
  <c r="B29" i="17"/>
  <c r="Z29"/>
  <c r="Q28" i="8"/>
  <c r="B30" i="17"/>
  <c r="Z30"/>
  <c r="Q29" i="8"/>
  <c r="B31" i="17"/>
  <c r="Z31"/>
  <c r="Q30" i="8"/>
  <c r="B32" i="17"/>
  <c r="Z32"/>
  <c r="Q31" i="8"/>
  <c r="B5" i="17"/>
  <c r="R5"/>
  <c r="V6"/>
  <c r="S5"/>
  <c r="W6"/>
  <c r="T5"/>
  <c r="X6"/>
  <c r="U5"/>
  <c r="Y6"/>
  <c r="Z6"/>
  <c r="Q5" i="8"/>
  <c r="V5" i="17"/>
  <c r="W5"/>
  <c r="X5"/>
  <c r="Y5"/>
  <c r="Z5"/>
  <c r="Q4" i="8"/>
  <c r="B7" i="13"/>
  <c r="B6"/>
  <c r="R6"/>
  <c r="V7"/>
  <c r="S6"/>
  <c r="W7"/>
  <c r="T6"/>
  <c r="X7"/>
  <c r="U6"/>
  <c r="Y7"/>
  <c r="Z7"/>
  <c r="N6" i="8"/>
  <c r="B8" i="13"/>
  <c r="R7"/>
  <c r="V8"/>
  <c r="S7"/>
  <c r="W8"/>
  <c r="T7"/>
  <c r="X8"/>
  <c r="U7"/>
  <c r="Y8"/>
  <c r="Z8"/>
  <c r="N7" i="8"/>
  <c r="B9" i="13"/>
  <c r="R8"/>
  <c r="V9"/>
  <c r="S8"/>
  <c r="W9"/>
  <c r="T8"/>
  <c r="X9"/>
  <c r="U8"/>
  <c r="Y9"/>
  <c r="Z9"/>
  <c r="N8" i="8"/>
  <c r="B10" i="13"/>
  <c r="R9"/>
  <c r="V10"/>
  <c r="S9"/>
  <c r="W10"/>
  <c r="T9"/>
  <c r="X10"/>
  <c r="U9"/>
  <c r="Y10"/>
  <c r="Z10"/>
  <c r="N9" i="8"/>
  <c r="B11" i="13"/>
  <c r="R10"/>
  <c r="V11"/>
  <c r="S10"/>
  <c r="W11"/>
  <c r="T10"/>
  <c r="X11"/>
  <c r="U10"/>
  <c r="Y11"/>
  <c r="Z11"/>
  <c r="N10" i="8"/>
  <c r="B12" i="13"/>
  <c r="R11"/>
  <c r="V12"/>
  <c r="S11"/>
  <c r="W12"/>
  <c r="T11"/>
  <c r="X12"/>
  <c r="U11"/>
  <c r="Y12"/>
  <c r="Z12"/>
  <c r="N11" i="8"/>
  <c r="B13" i="13"/>
  <c r="R12"/>
  <c r="V13"/>
  <c r="S12"/>
  <c r="W13"/>
  <c r="T12"/>
  <c r="X13"/>
  <c r="U12"/>
  <c r="Y13"/>
  <c r="Z13"/>
  <c r="N12" i="8"/>
  <c r="B14" i="13"/>
  <c r="R13"/>
  <c r="V14"/>
  <c r="S13"/>
  <c r="W14"/>
  <c r="T13"/>
  <c r="X14"/>
  <c r="U13"/>
  <c r="Y14"/>
  <c r="Z14"/>
  <c r="N13" i="8"/>
  <c r="B15" i="13"/>
  <c r="R14"/>
  <c r="V15"/>
  <c r="S14"/>
  <c r="W15"/>
  <c r="T14"/>
  <c r="X15"/>
  <c r="U14"/>
  <c r="Y15"/>
  <c r="Z15"/>
  <c r="N14" i="8"/>
  <c r="B16" i="13"/>
  <c r="R15"/>
  <c r="V16"/>
  <c r="S15"/>
  <c r="W16"/>
  <c r="T15"/>
  <c r="X16"/>
  <c r="U15"/>
  <c r="Y16"/>
  <c r="Z16"/>
  <c r="N15" i="8"/>
  <c r="B17" i="13"/>
  <c r="R16"/>
  <c r="V17"/>
  <c r="S16"/>
  <c r="W17"/>
  <c r="T16"/>
  <c r="X17"/>
  <c r="U16"/>
  <c r="Y17"/>
  <c r="Z17"/>
  <c r="N16" i="8"/>
  <c r="B18" i="13"/>
  <c r="R17"/>
  <c r="V18"/>
  <c r="S17"/>
  <c r="W18"/>
  <c r="T17"/>
  <c r="X18"/>
  <c r="U17"/>
  <c r="Y18"/>
  <c r="Z18"/>
  <c r="N17" i="8"/>
  <c r="B19" i="13"/>
  <c r="R18"/>
  <c r="V19"/>
  <c r="S18"/>
  <c r="W19"/>
  <c r="T18"/>
  <c r="X19"/>
  <c r="U18"/>
  <c r="Y19"/>
  <c r="Z19"/>
  <c r="N18" i="8"/>
  <c r="B20" i="13"/>
  <c r="R19"/>
  <c r="V20"/>
  <c r="S19"/>
  <c r="W20"/>
  <c r="T19"/>
  <c r="X20"/>
  <c r="U19"/>
  <c r="Y20"/>
  <c r="Z20"/>
  <c r="N19" i="8"/>
  <c r="B21" i="13"/>
  <c r="R20"/>
  <c r="V21"/>
  <c r="S20"/>
  <c r="W21"/>
  <c r="T20"/>
  <c r="X21"/>
  <c r="U20"/>
  <c r="Y21"/>
  <c r="Z21"/>
  <c r="N20" i="8"/>
  <c r="B22" i="13"/>
  <c r="R21"/>
  <c r="V22"/>
  <c r="S21"/>
  <c r="W22"/>
  <c r="T21"/>
  <c r="X22"/>
  <c r="U21"/>
  <c r="Y22"/>
  <c r="Z22"/>
  <c r="N21" i="8"/>
  <c r="B23" i="13"/>
  <c r="R22"/>
  <c r="V23"/>
  <c r="S22"/>
  <c r="W23"/>
  <c r="T22"/>
  <c r="X23"/>
  <c r="U22"/>
  <c r="Y23"/>
  <c r="Z23"/>
  <c r="N22" i="8"/>
  <c r="B24" i="13"/>
  <c r="R23"/>
  <c r="V24"/>
  <c r="S23"/>
  <c r="W24"/>
  <c r="T23"/>
  <c r="X24"/>
  <c r="U23"/>
  <c r="Y24"/>
  <c r="Z24"/>
  <c r="N23" i="8"/>
  <c r="B25" i="13"/>
  <c r="R24"/>
  <c r="V25"/>
  <c r="S24"/>
  <c r="W25"/>
  <c r="T24"/>
  <c r="X25"/>
  <c r="U24"/>
  <c r="Y25"/>
  <c r="Z25"/>
  <c r="N24" i="8"/>
  <c r="B26" i="13"/>
  <c r="R25"/>
  <c r="V26"/>
  <c r="S25"/>
  <c r="W26"/>
  <c r="T25"/>
  <c r="X26"/>
  <c r="U25"/>
  <c r="Y26"/>
  <c r="Z26"/>
  <c r="N25" i="8"/>
  <c r="B27" i="13"/>
  <c r="R26"/>
  <c r="V27"/>
  <c r="S26"/>
  <c r="W27"/>
  <c r="T26"/>
  <c r="X27"/>
  <c r="U26"/>
  <c r="Y27"/>
  <c r="Z27"/>
  <c r="N26" i="8"/>
  <c r="B28" i="13"/>
  <c r="R27"/>
  <c r="V28"/>
  <c r="S27"/>
  <c r="W28"/>
  <c r="T27"/>
  <c r="X28"/>
  <c r="U27"/>
  <c r="Y28"/>
  <c r="Z28"/>
  <c r="N27" i="8"/>
  <c r="B29" i="13"/>
  <c r="Z29"/>
  <c r="N28" i="8"/>
  <c r="B30" i="13"/>
  <c r="Z30"/>
  <c r="N29" i="8"/>
  <c r="B31" i="13"/>
  <c r="Z31"/>
  <c r="N30" i="8"/>
  <c r="B32" i="13"/>
  <c r="Z32"/>
  <c r="N31" i="8"/>
  <c r="R5" i="13"/>
  <c r="V6"/>
  <c r="S5"/>
  <c r="W6"/>
  <c r="T5"/>
  <c r="X6"/>
  <c r="U5"/>
  <c r="Y6"/>
  <c r="Z6"/>
  <c r="N5" i="8"/>
  <c r="N32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4"/>
  <c r="U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5"/>
  <c r="U32"/>
  <c r="Q32"/>
  <c r="R4"/>
  <c r="R32"/>
  <c r="O4"/>
  <c r="O32"/>
  <c r="B6" i="12"/>
  <c r="R6"/>
  <c r="V6"/>
  <c r="S6"/>
  <c r="W6"/>
  <c r="T6"/>
  <c r="X6"/>
  <c r="U6"/>
  <c r="Y6"/>
  <c r="Z6"/>
  <c r="H5" i="8"/>
  <c r="B7" i="12"/>
  <c r="R7"/>
  <c r="V7"/>
  <c r="S7"/>
  <c r="W7"/>
  <c r="T7"/>
  <c r="X7"/>
  <c r="U7"/>
  <c r="Y7"/>
  <c r="Z7"/>
  <c r="H6" i="8"/>
  <c r="B8" i="12"/>
  <c r="R8"/>
  <c r="V8"/>
  <c r="S8"/>
  <c r="W8"/>
  <c r="T8"/>
  <c r="X8"/>
  <c r="U8"/>
  <c r="Y8"/>
  <c r="Z8"/>
  <c r="H7" i="8"/>
  <c r="B9" i="12"/>
  <c r="R9"/>
  <c r="V9"/>
  <c r="S9"/>
  <c r="W9"/>
  <c r="T9"/>
  <c r="X9"/>
  <c r="U9"/>
  <c r="Y9"/>
  <c r="Z9"/>
  <c r="H8" i="8"/>
  <c r="B10" i="12"/>
  <c r="R10"/>
  <c r="V10"/>
  <c r="S10"/>
  <c r="W10"/>
  <c r="T10"/>
  <c r="X10"/>
  <c r="U10"/>
  <c r="Y10"/>
  <c r="Z10"/>
  <c r="H9" i="8"/>
  <c r="B11" i="12"/>
  <c r="R11"/>
  <c r="V11"/>
  <c r="S11"/>
  <c r="W11"/>
  <c r="T11"/>
  <c r="X11"/>
  <c r="U11"/>
  <c r="Y11"/>
  <c r="Z11"/>
  <c r="H10" i="8"/>
  <c r="B12" i="12"/>
  <c r="R12"/>
  <c r="V12"/>
  <c r="S12"/>
  <c r="W12"/>
  <c r="T12"/>
  <c r="X12"/>
  <c r="U12"/>
  <c r="Y12"/>
  <c r="Z12"/>
  <c r="H11" i="8"/>
  <c r="B13" i="12"/>
  <c r="R13"/>
  <c r="V13"/>
  <c r="S13"/>
  <c r="W13"/>
  <c r="T13"/>
  <c r="X13"/>
  <c r="U13"/>
  <c r="Y13"/>
  <c r="Z13"/>
  <c r="H12" i="8"/>
  <c r="B14" i="12"/>
  <c r="R14"/>
  <c r="V14"/>
  <c r="S14"/>
  <c r="W14"/>
  <c r="T14"/>
  <c r="X14"/>
  <c r="U14"/>
  <c r="Y14"/>
  <c r="Z14"/>
  <c r="H13" i="8"/>
  <c r="B15" i="12"/>
  <c r="R15"/>
  <c r="V15"/>
  <c r="S15"/>
  <c r="W15"/>
  <c r="T15"/>
  <c r="X15"/>
  <c r="U15"/>
  <c r="Y15"/>
  <c r="Z15"/>
  <c r="H14" i="8"/>
  <c r="B16" i="12"/>
  <c r="R16"/>
  <c r="V16"/>
  <c r="S16"/>
  <c r="W16"/>
  <c r="T16"/>
  <c r="X16"/>
  <c r="U16"/>
  <c r="Y16"/>
  <c r="Z16"/>
  <c r="H15" i="8"/>
  <c r="B17" i="12"/>
  <c r="R17"/>
  <c r="V17"/>
  <c r="S17"/>
  <c r="W17"/>
  <c r="T17"/>
  <c r="X17"/>
  <c r="U17"/>
  <c r="Y17"/>
  <c r="Z17"/>
  <c r="H16" i="8"/>
  <c r="B18" i="12"/>
  <c r="R18"/>
  <c r="V18"/>
  <c r="S18"/>
  <c r="W18"/>
  <c r="T18"/>
  <c r="X18"/>
  <c r="U18"/>
  <c r="Y18"/>
  <c r="Z18"/>
  <c r="H17" i="8"/>
  <c r="B19" i="12"/>
  <c r="R19"/>
  <c r="V19"/>
  <c r="S19"/>
  <c r="W19"/>
  <c r="T19"/>
  <c r="X19"/>
  <c r="U19"/>
  <c r="Y19"/>
  <c r="Z19"/>
  <c r="H18" i="8"/>
  <c r="B20" i="12"/>
  <c r="R20"/>
  <c r="V20"/>
  <c r="S20"/>
  <c r="W20"/>
  <c r="T20"/>
  <c r="X20"/>
  <c r="U20"/>
  <c r="Y20"/>
  <c r="Z20"/>
  <c r="H19" i="8"/>
  <c r="B21" i="12"/>
  <c r="R21"/>
  <c r="V21"/>
  <c r="S21"/>
  <c r="W21"/>
  <c r="T21"/>
  <c r="X21"/>
  <c r="U21"/>
  <c r="Y21"/>
  <c r="Z21"/>
  <c r="H20" i="8"/>
  <c r="B22" i="12"/>
  <c r="R22"/>
  <c r="V22"/>
  <c r="S22"/>
  <c r="W22"/>
  <c r="T22"/>
  <c r="X22"/>
  <c r="U22"/>
  <c r="Y22"/>
  <c r="Z22"/>
  <c r="H21" i="8"/>
  <c r="B23" i="12"/>
  <c r="R23"/>
  <c r="V23"/>
  <c r="S23"/>
  <c r="W23"/>
  <c r="T23"/>
  <c r="X23"/>
  <c r="U23"/>
  <c r="Y23"/>
  <c r="Z23"/>
  <c r="H22" i="8"/>
  <c r="B24" i="12"/>
  <c r="R24"/>
  <c r="V24"/>
  <c r="S24"/>
  <c r="W24"/>
  <c r="T24"/>
  <c r="X24"/>
  <c r="U24"/>
  <c r="Y24"/>
  <c r="Z24"/>
  <c r="H23" i="8"/>
  <c r="B25" i="12"/>
  <c r="R25"/>
  <c r="V25"/>
  <c r="S25"/>
  <c r="W25"/>
  <c r="T25"/>
  <c r="X25"/>
  <c r="U25"/>
  <c r="Y25"/>
  <c r="Z25"/>
  <c r="H24" i="8"/>
  <c r="B26" i="12"/>
  <c r="R26"/>
  <c r="V26"/>
  <c r="S26"/>
  <c r="W26"/>
  <c r="T26"/>
  <c r="X26"/>
  <c r="U26"/>
  <c r="Y26"/>
  <c r="Z26"/>
  <c r="H25" i="8"/>
  <c r="B27" i="12"/>
  <c r="R27"/>
  <c r="V27"/>
  <c r="S27"/>
  <c r="W27"/>
  <c r="T27"/>
  <c r="X27"/>
  <c r="U27"/>
  <c r="Y27"/>
  <c r="Z27"/>
  <c r="H26" i="8"/>
  <c r="B28" i="12"/>
  <c r="R28"/>
  <c r="V28"/>
  <c r="S28"/>
  <c r="W28"/>
  <c r="T28"/>
  <c r="X28"/>
  <c r="U28"/>
  <c r="Y28"/>
  <c r="Z28"/>
  <c r="H27" i="8"/>
  <c r="B29" i="12"/>
  <c r="Z29"/>
  <c r="H28" i="8"/>
  <c r="B30" i="12"/>
  <c r="Z30"/>
  <c r="H29" i="8"/>
  <c r="B31" i="12"/>
  <c r="Z31"/>
  <c r="H30" i="8"/>
  <c r="B32" i="12"/>
  <c r="Z32"/>
  <c r="H31" i="8"/>
  <c r="H32"/>
  <c r="I32"/>
  <c r="E32"/>
  <c r="E27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5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6"/>
  <c r="R5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8"/>
  <c r="E29"/>
  <c r="E30"/>
  <c r="E31"/>
  <c r="E5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X5"/>
  <c r="W3"/>
  <c r="R4" i="12"/>
  <c r="S4"/>
  <c r="T4"/>
  <c r="U4"/>
  <c r="W33" i="18"/>
  <c r="R4"/>
  <c r="S4"/>
  <c r="T4"/>
  <c r="U4"/>
  <c r="V33"/>
  <c r="U29"/>
  <c r="U30"/>
  <c r="U31"/>
  <c r="U32"/>
  <c r="U33"/>
  <c r="T29"/>
  <c r="T30"/>
  <c r="T31"/>
  <c r="T32"/>
  <c r="T33"/>
  <c r="S29"/>
  <c r="S30"/>
  <c r="S31"/>
  <c r="S32"/>
  <c r="S33"/>
  <c r="R29"/>
  <c r="R30"/>
  <c r="R31"/>
  <c r="R32"/>
  <c r="R33"/>
  <c r="Q33"/>
  <c r="N33"/>
  <c r="G33"/>
  <c r="F33"/>
  <c r="E33"/>
  <c r="D33"/>
  <c r="X32"/>
  <c r="C32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X31"/>
  <c r="C31"/>
  <c r="X30"/>
  <c r="C30"/>
  <c r="X29"/>
  <c r="C29"/>
  <c r="X28"/>
  <c r="C28"/>
  <c r="X27"/>
  <c r="C27"/>
  <c r="X26"/>
  <c r="C26"/>
  <c r="X25"/>
  <c r="C25"/>
  <c r="X24"/>
  <c r="C24"/>
  <c r="X23"/>
  <c r="C23"/>
  <c r="X22"/>
  <c r="C22"/>
  <c r="X21"/>
  <c r="C21"/>
  <c r="X20"/>
  <c r="C20"/>
  <c r="X19"/>
  <c r="C19"/>
  <c r="X18"/>
  <c r="C18"/>
  <c r="X17"/>
  <c r="C17"/>
  <c r="X16"/>
  <c r="C16"/>
  <c r="X15"/>
  <c r="C15"/>
  <c r="X14"/>
  <c r="C14"/>
  <c r="X13"/>
  <c r="C13"/>
  <c r="X12"/>
  <c r="C12"/>
  <c r="X11"/>
  <c r="C11"/>
  <c r="X10"/>
  <c r="C10"/>
  <c r="X9"/>
  <c r="C9"/>
  <c r="X8"/>
  <c r="C8"/>
  <c r="X7"/>
  <c r="C7"/>
  <c r="X6"/>
  <c r="C6"/>
  <c r="X5"/>
  <c r="C5"/>
  <c r="B1"/>
  <c r="R4" i="16"/>
  <c r="S4"/>
  <c r="T4"/>
  <c r="U4"/>
  <c r="B1" i="17"/>
  <c r="B1" i="13"/>
  <c r="B1" i="16"/>
  <c r="B1" i="12"/>
  <c r="AA33" i="17"/>
  <c r="Z33"/>
  <c r="U4"/>
  <c r="Y33"/>
  <c r="T4"/>
  <c r="X33"/>
  <c r="S4"/>
  <c r="W33"/>
  <c r="R4"/>
  <c r="V33"/>
  <c r="U28"/>
  <c r="U29"/>
  <c r="U30"/>
  <c r="U31"/>
  <c r="U32"/>
  <c r="U33"/>
  <c r="T28"/>
  <c r="T29"/>
  <c r="T30"/>
  <c r="T31"/>
  <c r="T32"/>
  <c r="T33"/>
  <c r="S28"/>
  <c r="S29"/>
  <c r="S30"/>
  <c r="S31"/>
  <c r="S32"/>
  <c r="S33"/>
  <c r="R28"/>
  <c r="R29"/>
  <c r="R30"/>
  <c r="R31"/>
  <c r="R32"/>
  <c r="R33"/>
  <c r="Q33"/>
  <c r="N33"/>
  <c r="G33"/>
  <c r="F33"/>
  <c r="E33"/>
  <c r="D33"/>
  <c r="AB32"/>
  <c r="Y32"/>
  <c r="X32"/>
  <c r="W32"/>
  <c r="V32"/>
  <c r="C32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B31"/>
  <c r="Y31"/>
  <c r="X31"/>
  <c r="W31"/>
  <c r="V31"/>
  <c r="C31"/>
  <c r="AB30"/>
  <c r="Y30"/>
  <c r="X30"/>
  <c r="W30"/>
  <c r="V30"/>
  <c r="C30"/>
  <c r="AB29"/>
  <c r="Y29"/>
  <c r="X29"/>
  <c r="W29"/>
  <c r="V29"/>
  <c r="C29"/>
  <c r="AB28"/>
  <c r="C28"/>
  <c r="AB27"/>
  <c r="C27"/>
  <c r="AB26"/>
  <c r="C26"/>
  <c r="AB25"/>
  <c r="C25"/>
  <c r="AB24"/>
  <c r="C24"/>
  <c r="AB23"/>
  <c r="C23"/>
  <c r="AB22"/>
  <c r="C22"/>
  <c r="AB21"/>
  <c r="C21"/>
  <c r="AB20"/>
  <c r="C20"/>
  <c r="AB19"/>
  <c r="C19"/>
  <c r="AB18"/>
  <c r="C18"/>
  <c r="AB17"/>
  <c r="C17"/>
  <c r="AB16"/>
  <c r="C16"/>
  <c r="AB15"/>
  <c r="C15"/>
  <c r="AB14"/>
  <c r="C14"/>
  <c r="AB13"/>
  <c r="C13"/>
  <c r="AB12"/>
  <c r="C12"/>
  <c r="AB11"/>
  <c r="C11"/>
  <c r="AB10"/>
  <c r="C10"/>
  <c r="AB9"/>
  <c r="C9"/>
  <c r="AB8"/>
  <c r="C8"/>
  <c r="AB7"/>
  <c r="C7"/>
  <c r="AB6"/>
  <c r="C6"/>
  <c r="AB5"/>
  <c r="AA5"/>
  <c r="C5"/>
  <c r="Y2"/>
  <c r="X2"/>
  <c r="W2"/>
  <c r="U2"/>
  <c r="T2"/>
  <c r="S2"/>
  <c r="W33" i="16"/>
  <c r="V33"/>
  <c r="U29"/>
  <c r="U30"/>
  <c r="U31"/>
  <c r="U32"/>
  <c r="U33"/>
  <c r="T29"/>
  <c r="T30"/>
  <c r="T31"/>
  <c r="T32"/>
  <c r="T33"/>
  <c r="S29"/>
  <c r="S30"/>
  <c r="S31"/>
  <c r="S32"/>
  <c r="S33"/>
  <c r="R29"/>
  <c r="R30"/>
  <c r="R31"/>
  <c r="R32"/>
  <c r="R33"/>
  <c r="Q33"/>
  <c r="N33"/>
  <c r="G33"/>
  <c r="F33"/>
  <c r="E33"/>
  <c r="D33"/>
  <c r="X32"/>
  <c r="C32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X31"/>
  <c r="C31"/>
  <c r="X30"/>
  <c r="C30"/>
  <c r="X29"/>
  <c r="C29"/>
  <c r="X28"/>
  <c r="C28"/>
  <c r="X27"/>
  <c r="C27"/>
  <c r="X26"/>
  <c r="C26"/>
  <c r="X25"/>
  <c r="C25"/>
  <c r="X24"/>
  <c r="C24"/>
  <c r="X23"/>
  <c r="C23"/>
  <c r="X22"/>
  <c r="C22"/>
  <c r="X21"/>
  <c r="C21"/>
  <c r="X20"/>
  <c r="C20"/>
  <c r="X19"/>
  <c r="C19"/>
  <c r="X18"/>
  <c r="C18"/>
  <c r="X17"/>
  <c r="C17"/>
  <c r="X16"/>
  <c r="C16"/>
  <c r="X15"/>
  <c r="C15"/>
  <c r="X14"/>
  <c r="C14"/>
  <c r="X13"/>
  <c r="C13"/>
  <c r="X12"/>
  <c r="C12"/>
  <c r="X11"/>
  <c r="C11"/>
  <c r="X10"/>
  <c r="C10"/>
  <c r="X9"/>
  <c r="C9"/>
  <c r="X8"/>
  <c r="C8"/>
  <c r="X7"/>
  <c r="C7"/>
  <c r="X6"/>
  <c r="C6"/>
  <c r="X5"/>
  <c r="C5"/>
  <c r="U2"/>
  <c r="T2"/>
  <c r="S2"/>
  <c r="B17" i="14"/>
  <c r="B16"/>
  <c r="B15"/>
  <c r="B14"/>
  <c r="B13"/>
  <c r="B12"/>
  <c r="C17"/>
  <c r="C16"/>
  <c r="C15"/>
  <c r="C14"/>
  <c r="C13"/>
  <c r="C12"/>
  <c r="T32" i="8"/>
  <c r="AA33" i="13"/>
  <c r="Z33"/>
  <c r="U4"/>
  <c r="Y33"/>
  <c r="T4"/>
  <c r="X33"/>
  <c r="S4"/>
  <c r="W33"/>
  <c r="R4"/>
  <c r="V33"/>
  <c r="U28"/>
  <c r="U29"/>
  <c r="U30"/>
  <c r="U31"/>
  <c r="U32"/>
  <c r="U33"/>
  <c r="T28"/>
  <c r="T29"/>
  <c r="T30"/>
  <c r="T31"/>
  <c r="T32"/>
  <c r="T33"/>
  <c r="S28"/>
  <c r="S29"/>
  <c r="S30"/>
  <c r="S31"/>
  <c r="S32"/>
  <c r="S33"/>
  <c r="R28"/>
  <c r="R29"/>
  <c r="R30"/>
  <c r="R31"/>
  <c r="R32"/>
  <c r="R33"/>
  <c r="Q33"/>
  <c r="N33"/>
  <c r="G33"/>
  <c r="F33"/>
  <c r="E33"/>
  <c r="D33"/>
  <c r="AB32"/>
  <c r="Y32"/>
  <c r="X32"/>
  <c r="W32"/>
  <c r="V32"/>
  <c r="C32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B31"/>
  <c r="Y31"/>
  <c r="X31"/>
  <c r="W31"/>
  <c r="V31"/>
  <c r="C31"/>
  <c r="AB30"/>
  <c r="Y30"/>
  <c r="X30"/>
  <c r="W30"/>
  <c r="V30"/>
  <c r="C30"/>
  <c r="AB29"/>
  <c r="Y29"/>
  <c r="X29"/>
  <c r="W29"/>
  <c r="V29"/>
  <c r="C29"/>
  <c r="AB28"/>
  <c r="C28"/>
  <c r="AB27"/>
  <c r="C27"/>
  <c r="AB26"/>
  <c r="C26"/>
  <c r="AB25"/>
  <c r="C25"/>
  <c r="AB24"/>
  <c r="C24"/>
  <c r="AB23"/>
  <c r="C23"/>
  <c r="AB22"/>
  <c r="C22"/>
  <c r="AB21"/>
  <c r="C21"/>
  <c r="AB20"/>
  <c r="C20"/>
  <c r="AB19"/>
  <c r="C19"/>
  <c r="AB18"/>
  <c r="C18"/>
  <c r="AB17"/>
  <c r="C17"/>
  <c r="AB16"/>
  <c r="C16"/>
  <c r="AB15"/>
  <c r="C15"/>
  <c r="AB14"/>
  <c r="C14"/>
  <c r="AB13"/>
  <c r="C13"/>
  <c r="AB12"/>
  <c r="C12"/>
  <c r="AB11"/>
  <c r="C11"/>
  <c r="AB10"/>
  <c r="C10"/>
  <c r="AB9"/>
  <c r="C9"/>
  <c r="AB8"/>
  <c r="C8"/>
  <c r="AB7"/>
  <c r="C7"/>
  <c r="AB6"/>
  <c r="C6"/>
  <c r="AB5"/>
  <c r="AA5"/>
  <c r="C5"/>
  <c r="Y2"/>
  <c r="X2"/>
  <c r="W2"/>
  <c r="U2"/>
  <c r="T2"/>
  <c r="S2"/>
  <c r="R29" i="12"/>
  <c r="R30"/>
  <c r="R31"/>
  <c r="R29" i="1"/>
  <c r="R30"/>
  <c r="R31"/>
  <c r="R32"/>
  <c r="C7" i="12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6"/>
  <c r="C5" i="8"/>
  <c r="C5" i="12"/>
  <c r="C4" i="8"/>
  <c r="U2" i="1"/>
  <c r="T2"/>
  <c r="S2"/>
  <c r="AA5" i="12"/>
  <c r="AA33"/>
  <c r="Z33"/>
  <c r="Y29"/>
  <c r="Y30"/>
  <c r="Y31"/>
  <c r="Y32"/>
  <c r="Y33"/>
  <c r="X29"/>
  <c r="X30"/>
  <c r="X31"/>
  <c r="X32"/>
  <c r="X33"/>
  <c r="W29"/>
  <c r="W30"/>
  <c r="W31"/>
  <c r="W32"/>
  <c r="W33"/>
  <c r="V29"/>
  <c r="V30"/>
  <c r="V31"/>
  <c r="V32"/>
  <c r="V33"/>
  <c r="U29"/>
  <c r="U30"/>
  <c r="U31"/>
  <c r="U32"/>
  <c r="U33"/>
  <c r="T29"/>
  <c r="T30"/>
  <c r="T31"/>
  <c r="T32"/>
  <c r="T33"/>
  <c r="S29"/>
  <c r="S30"/>
  <c r="S31"/>
  <c r="S32"/>
  <c r="S33"/>
  <c r="R32"/>
  <c r="R33"/>
  <c r="Q33"/>
  <c r="N33"/>
  <c r="G33"/>
  <c r="F33"/>
  <c r="E33"/>
  <c r="D33"/>
  <c r="AB32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B31"/>
  <c r="AB30"/>
  <c r="AB29"/>
  <c r="AB28"/>
  <c r="AB27"/>
  <c r="AB26"/>
  <c r="AB25"/>
  <c r="AB24"/>
  <c r="AB23"/>
  <c r="AB22"/>
  <c r="AB21"/>
  <c r="AB20"/>
  <c r="AB19"/>
  <c r="AB18"/>
  <c r="AB17"/>
  <c r="AB16"/>
  <c r="AB15"/>
  <c r="AB14"/>
  <c r="AB13"/>
  <c r="AB12"/>
  <c r="AB11"/>
  <c r="AB10"/>
  <c r="AB9"/>
  <c r="AB8"/>
  <c r="AB7"/>
  <c r="AB6"/>
  <c r="AB5"/>
  <c r="Y2"/>
  <c r="X2"/>
  <c r="W2"/>
  <c r="U2"/>
  <c r="T2"/>
  <c r="S2"/>
  <c r="Z33" i="1"/>
  <c r="V29"/>
  <c r="V30"/>
  <c r="V31"/>
  <c r="V32"/>
  <c r="V33"/>
  <c r="X29"/>
  <c r="X30"/>
  <c r="X31"/>
  <c r="X32"/>
  <c r="X33"/>
  <c r="W29"/>
  <c r="W30"/>
  <c r="W31"/>
  <c r="W32"/>
  <c r="W33"/>
  <c r="Y33"/>
  <c r="Y29"/>
  <c r="Y30"/>
  <c r="Y31"/>
  <c r="Y32"/>
  <c r="S29"/>
  <c r="T29"/>
  <c r="U29"/>
  <c r="S30"/>
  <c r="T30"/>
  <c r="U30"/>
  <c r="S31"/>
  <c r="T31"/>
  <c r="U31"/>
  <c r="S32"/>
  <c r="T32"/>
  <c r="U32"/>
  <c r="Y2"/>
  <c r="X2"/>
  <c r="W2"/>
  <c r="AB8"/>
  <c r="AB7"/>
  <c r="AA33"/>
  <c r="AB5"/>
  <c r="E33"/>
  <c r="F33"/>
  <c r="G33"/>
  <c r="N33"/>
  <c r="Q33"/>
  <c r="R33"/>
  <c r="S33"/>
  <c r="T33"/>
  <c r="U33"/>
  <c r="D33"/>
  <c r="AB32"/>
  <c r="AB31"/>
  <c r="AB30"/>
  <c r="AB29"/>
  <c r="AB28"/>
  <c r="AB27"/>
  <c r="AB26"/>
  <c r="AB25"/>
  <c r="AB24"/>
  <c r="AB23"/>
  <c r="AB22"/>
  <c r="AB21"/>
  <c r="AB20"/>
  <c r="AB19"/>
  <c r="AB18"/>
  <c r="AB17"/>
  <c r="AB16"/>
  <c r="AB15"/>
  <c r="AB14"/>
  <c r="AB13"/>
  <c r="AB12"/>
  <c r="AB11"/>
  <c r="AB10"/>
  <c r="AB6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Y31" i="8"/>
  <c r="Y30"/>
  <c r="W29"/>
  <c r="W26"/>
  <c r="Y26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B1"/>
  <c r="AB9" i="1"/>
  <c r="W31" i="8"/>
  <c r="W30"/>
  <c r="W9"/>
  <c r="Y9"/>
  <c r="W10"/>
  <c r="Y10"/>
  <c r="W15"/>
  <c r="W16"/>
  <c r="Y16"/>
  <c r="W17"/>
  <c r="W18"/>
  <c r="Y18"/>
  <c r="W19"/>
  <c r="W20"/>
  <c r="Y20"/>
  <c r="W13"/>
  <c r="W14"/>
  <c r="Y14"/>
  <c r="W22"/>
  <c r="Y22"/>
  <c r="W23"/>
  <c r="W24"/>
  <c r="Y24"/>
  <c r="W27"/>
  <c r="Y27"/>
  <c r="W11"/>
  <c r="Y11"/>
  <c r="Y15"/>
  <c r="Y19"/>
  <c r="Y23"/>
  <c r="W12"/>
  <c r="Y12"/>
  <c r="W21"/>
  <c r="Y13"/>
  <c r="Y17"/>
  <c r="Y21"/>
  <c r="W25"/>
  <c r="Y25"/>
  <c r="Y28"/>
  <c r="Y29"/>
  <c r="W28"/>
  <c r="W8"/>
  <c r="W7"/>
  <c r="W6"/>
  <c r="W5"/>
  <c r="Y8"/>
  <c r="Y7"/>
  <c r="Y6"/>
  <c r="Y5"/>
  <c r="X4"/>
  <c r="X32"/>
  <c r="Y4"/>
  <c r="Y32"/>
</calcChain>
</file>

<file path=xl/sharedStrings.xml><?xml version="1.0" encoding="utf-8"?>
<sst xmlns="http://schemas.openxmlformats.org/spreadsheetml/2006/main" count="380" uniqueCount="137">
  <si>
    <t>Nom</t>
  </si>
  <si>
    <t>Prénom</t>
  </si>
  <si>
    <t>Dates :</t>
  </si>
  <si>
    <t>Moyennes :</t>
  </si>
  <si>
    <t>Total</t>
  </si>
  <si>
    <t>Maximum</t>
  </si>
  <si>
    <t>Période1</t>
  </si>
  <si>
    <t>Période 2</t>
  </si>
  <si>
    <t>Période 3</t>
  </si>
  <si>
    <t>Pourcentage</t>
  </si>
  <si>
    <t>Commentaires</t>
  </si>
  <si>
    <t>/100</t>
  </si>
  <si>
    <t>Comportement</t>
  </si>
  <si>
    <t>(Absent / Excusé : A)</t>
  </si>
  <si>
    <t>BALI BADAFEI</t>
  </si>
  <si>
    <t>CELESTINE</t>
  </si>
  <si>
    <t>BILLET</t>
  </si>
  <si>
    <t>PIERRE</t>
  </si>
  <si>
    <t>BLAVIER</t>
  </si>
  <si>
    <t>ANNABELLE</t>
  </si>
  <si>
    <t>BUCCOLERI</t>
  </si>
  <si>
    <t>ADRIAN</t>
  </si>
  <si>
    <t>CHAMPEAU</t>
  </si>
  <si>
    <t>MANON</t>
  </si>
  <si>
    <t>COLLARD</t>
  </si>
  <si>
    <t>SHIRLEY</t>
  </si>
  <si>
    <t xml:space="preserve">COLLINET </t>
  </si>
  <si>
    <t>MARIE</t>
  </si>
  <si>
    <t>DE GRAEVE</t>
  </si>
  <si>
    <t>BAHIJA</t>
  </si>
  <si>
    <t>DUCHÊNE</t>
  </si>
  <si>
    <t>THOMAS</t>
  </si>
  <si>
    <t>DUTILLEUX</t>
  </si>
  <si>
    <t>AOGAN</t>
  </si>
  <si>
    <t>GILLON</t>
  </si>
  <si>
    <t>WILLIAM</t>
  </si>
  <si>
    <t>JAMOTTE</t>
  </si>
  <si>
    <t>CHLOE</t>
  </si>
  <si>
    <t>LAMBERT</t>
  </si>
  <si>
    <t>ROMAIN</t>
  </si>
  <si>
    <t>LEERS</t>
  </si>
  <si>
    <t>SACHA</t>
  </si>
  <si>
    <t>MANZI</t>
  </si>
  <si>
    <t>KEVINE</t>
  </si>
  <si>
    <t>MEERT</t>
  </si>
  <si>
    <t>ELSA</t>
  </si>
  <si>
    <t>SERET</t>
  </si>
  <si>
    <t>ZOE</t>
  </si>
  <si>
    <t>SERVAIS</t>
  </si>
  <si>
    <t>CRAIG</t>
  </si>
  <si>
    <t>SFERRUGGIA</t>
  </si>
  <si>
    <t>SUKRANLI</t>
  </si>
  <si>
    <t>IMAN</t>
  </si>
  <si>
    <t>TITA</t>
  </si>
  <si>
    <t>IDRIS</t>
  </si>
  <si>
    <t>VAN LIEROP</t>
  </si>
  <si>
    <t>LOUIS</t>
  </si>
  <si>
    <t>WERY</t>
  </si>
  <si>
    <t>FANNY</t>
  </si>
  <si>
    <t>WILLEM</t>
  </si>
  <si>
    <t>SEBASTIEN</t>
  </si>
  <si>
    <t>"Le renard, le loup et le cheval"</t>
  </si>
  <si>
    <t>"L'assassin est au collège"</t>
  </si>
  <si>
    <t xml:space="preserve">P. "Dire une fable, 1er jet" </t>
  </si>
  <si>
    <t>C.A. "Le renard et le bouc"</t>
  </si>
  <si>
    <t>L</t>
  </si>
  <si>
    <t>EP</t>
  </si>
  <si>
    <t>int 5</t>
  </si>
  <si>
    <t>Sous-total Ecrire</t>
  </si>
  <si>
    <t>Sous-total Lire</t>
  </si>
  <si>
    <t>Sous-total Ecouter-Parler</t>
  </si>
  <si>
    <t>Sous-total MLG</t>
  </si>
  <si>
    <t>E</t>
  </si>
  <si>
    <t>MLG</t>
  </si>
  <si>
    <t>er</t>
  </si>
  <si>
    <t>int 6</t>
  </si>
  <si>
    <t>int 7</t>
  </si>
  <si>
    <t>int 8</t>
  </si>
  <si>
    <t>int 9</t>
  </si>
  <si>
    <t>int 10</t>
  </si>
  <si>
    <t>int 11</t>
  </si>
  <si>
    <t>int 12</t>
  </si>
  <si>
    <t>int 13</t>
  </si>
  <si>
    <t>int 14</t>
  </si>
  <si>
    <t>Total - Lire</t>
  </si>
  <si>
    <t>E-P</t>
  </si>
  <si>
    <t>Total - Ecrire</t>
  </si>
  <si>
    <t>Total - Ecouter-Parler</t>
  </si>
  <si>
    <t>Total - MLG</t>
  </si>
  <si>
    <t>L=Lire ; E=Ecrire ; Ecouter-Parler= EP ;
 MLG = Orthographe</t>
  </si>
  <si>
    <t>Cote de période</t>
  </si>
  <si>
    <t>int 1</t>
  </si>
  <si>
    <t>int 2</t>
  </si>
  <si>
    <t>int 3</t>
  </si>
  <si>
    <t>int 4</t>
  </si>
  <si>
    <t>Examen Noël</t>
  </si>
  <si>
    <t>Examen Juin</t>
  </si>
  <si>
    <t>Période 4</t>
  </si>
  <si>
    <t>Lettre officieuse</t>
  </si>
  <si>
    <t>Lettre bulletin</t>
  </si>
  <si>
    <t>#</t>
  </si>
  <si>
    <t>Lettres</t>
  </si>
  <si>
    <t>I</t>
  </si>
  <si>
    <t>F</t>
  </si>
  <si>
    <t>SF</t>
  </si>
  <si>
    <t>S</t>
  </si>
  <si>
    <t>B</t>
  </si>
  <si>
    <t>TB</t>
  </si>
  <si>
    <t>inférieure</t>
  </si>
  <si>
    <t>supérieure</t>
  </si>
  <si>
    <t>limite</t>
  </si>
  <si>
    <t>non compris</t>
  </si>
  <si>
    <t>compris</t>
  </si>
  <si>
    <t xml:space="preserve">Examen Lire </t>
  </si>
  <si>
    <t>Examen Ecrire</t>
  </si>
  <si>
    <t>Examen Ecouter</t>
  </si>
  <si>
    <t>A</t>
  </si>
  <si>
    <t>Classe 2A</t>
  </si>
  <si>
    <t>Cote d' EXAMEN</t>
  </si>
  <si>
    <t>Total Lire</t>
  </si>
  <si>
    <t>Total Ecrire</t>
  </si>
  <si>
    <t>Total Ecouter-Parler</t>
  </si>
  <si>
    <t>Total MLG</t>
  </si>
  <si>
    <t>"Dire une fable (contrefable)"</t>
  </si>
  <si>
    <t>Théorie fable</t>
  </si>
  <si>
    <t>Avoir-Être</t>
  </si>
  <si>
    <t>"1er jet écrire une légende"</t>
  </si>
  <si>
    <t>Placer-Manger</t>
  </si>
  <si>
    <t>Jeter</t>
  </si>
  <si>
    <t>"Face Nord + enfants-rats"</t>
  </si>
  <si>
    <t>"Face Nord + enfants-rats" Orth.</t>
  </si>
  <si>
    <t>"Gilles de Chin"</t>
  </si>
  <si>
    <t>"Croix renard"</t>
  </si>
  <si>
    <t>"Croix renard" Orth.</t>
  </si>
  <si>
    <t>"Gilles de Chin" Orth.</t>
  </si>
  <si>
    <t>Commentaire</t>
  </si>
  <si>
    <t>(Absent :A / Justifié : J)</t>
  </si>
</sst>
</file>

<file path=xl/styles.xml><?xml version="1.0" encoding="utf-8"?>
<styleSheet xmlns="http://schemas.openxmlformats.org/spreadsheetml/2006/main">
  <numFmts count="4">
    <numFmt numFmtId="164" formatCode="d/m"/>
    <numFmt numFmtId="165" formatCode="0.0"/>
    <numFmt numFmtId="166" formatCode="dd/mm"/>
    <numFmt numFmtId="167" formatCode="d/mm"/>
  </numFmts>
  <fonts count="20">
    <font>
      <sz val="10"/>
      <name val="Arial"/>
    </font>
    <font>
      <b/>
      <sz val="10"/>
      <name val="Century Gothic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8"/>
      <name val="Arial"/>
      <family val="2"/>
    </font>
    <font>
      <b/>
      <i/>
      <sz val="9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8"/>
      <name val="Arial"/>
      <family val="2"/>
    </font>
    <font>
      <b/>
      <sz val="16"/>
      <name val="Arial"/>
      <family val="2"/>
    </font>
    <font>
      <i/>
      <sz val="8"/>
      <name val="Arial"/>
      <family val="2"/>
    </font>
    <font>
      <b/>
      <u/>
      <sz val="8"/>
      <name val="Arial"/>
      <family val="2"/>
    </font>
    <font>
      <sz val="10"/>
      <name val="Arial"/>
      <family val="2"/>
    </font>
    <font>
      <b/>
      <i/>
      <sz val="12"/>
      <name val="Arial"/>
      <family val="2"/>
    </font>
    <font>
      <i/>
      <sz val="9"/>
      <name val="Arial"/>
      <family val="2"/>
    </font>
    <font>
      <sz val="9"/>
      <color rgb="FF00FF00"/>
      <name val="Arial"/>
      <family val="2"/>
    </font>
    <font>
      <b/>
      <i/>
      <sz val="9"/>
      <color rgb="FF00FF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53">
    <border>
      <left/>
      <right/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39">
    <xf numFmtId="0" fontId="0" fillId="0" borderId="0" xfId="0"/>
    <xf numFmtId="0" fontId="0" fillId="0" borderId="0" xfId="0" applyAlignment="1">
      <alignment horizontal="center"/>
    </xf>
    <xf numFmtId="0" fontId="3" fillId="0" borderId="1" xfId="0" applyFont="1" applyBorder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/>
    <xf numFmtId="165" fontId="6" fillId="0" borderId="2" xfId="0" applyNumberFormat="1" applyFont="1" applyBorder="1" applyAlignment="1" applyProtection="1">
      <alignment horizontal="center"/>
      <protection locked="0"/>
    </xf>
    <xf numFmtId="0" fontId="9" fillId="0" borderId="7" xfId="0" applyFont="1" applyBorder="1" applyAlignment="1" applyProtection="1">
      <alignment horizontal="center"/>
    </xf>
    <xf numFmtId="0" fontId="9" fillId="0" borderId="4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49" fontId="4" fillId="0" borderId="0" xfId="0" applyNumberFormat="1" applyFont="1" applyBorder="1" applyAlignment="1">
      <alignment horizontal="center" textRotation="45"/>
    </xf>
    <xf numFmtId="49" fontId="3" fillId="0" borderId="0" xfId="0" applyNumberFormat="1" applyFont="1" applyBorder="1" applyAlignment="1">
      <alignment horizontal="center" textRotation="45"/>
    </xf>
    <xf numFmtId="49" fontId="2" fillId="0" borderId="0" xfId="0" applyNumberFormat="1" applyFont="1" applyBorder="1" applyAlignment="1">
      <alignment horizontal="center" textRotation="45"/>
    </xf>
    <xf numFmtId="164" fontId="4" fillId="0" borderId="0" xfId="0" applyNumberFormat="1" applyFont="1" applyBorder="1" applyAlignment="1">
      <alignment horizontal="center" textRotation="90"/>
    </xf>
    <xf numFmtId="0" fontId="7" fillId="0" borderId="0" xfId="0" applyFont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65" fontId="6" fillId="0" borderId="0" xfId="0" applyNumberFormat="1" applyFont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165" fontId="2" fillId="0" borderId="0" xfId="0" applyNumberFormat="1" applyFont="1" applyBorder="1" applyAlignment="1">
      <alignment horizontal="center"/>
    </xf>
    <xf numFmtId="0" fontId="2" fillId="0" borderId="0" xfId="0" applyFont="1" applyBorder="1"/>
    <xf numFmtId="0" fontId="3" fillId="0" borderId="0" xfId="0" applyFont="1" applyBorder="1"/>
    <xf numFmtId="0" fontId="0" fillId="0" borderId="0" xfId="0" applyProtection="1"/>
    <xf numFmtId="0" fontId="0" fillId="0" borderId="8" xfId="0" applyBorder="1" applyAlignment="1" applyProtection="1">
      <alignment horizontal="center"/>
    </xf>
    <xf numFmtId="0" fontId="0" fillId="0" borderId="9" xfId="0" applyBorder="1" applyAlignment="1" applyProtection="1">
      <alignment horizontal="right"/>
    </xf>
    <xf numFmtId="0" fontId="3" fillId="0" borderId="3" xfId="0" applyFont="1" applyBorder="1" applyAlignment="1" applyProtection="1">
      <alignment horizontal="center"/>
    </xf>
    <xf numFmtId="0" fontId="3" fillId="0" borderId="5" xfId="0" applyFont="1" applyBorder="1" applyAlignment="1" applyProtection="1">
      <alignment horizontal="center"/>
    </xf>
    <xf numFmtId="0" fontId="3" fillId="0" borderId="1" xfId="0" applyFont="1" applyBorder="1" applyProtection="1"/>
    <xf numFmtId="0" fontId="0" fillId="0" borderId="2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left" vertical="center"/>
    </xf>
    <xf numFmtId="165" fontId="6" fillId="0" borderId="3" xfId="0" applyNumberFormat="1" applyFont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left" vertical="center"/>
    </xf>
    <xf numFmtId="0" fontId="7" fillId="0" borderId="2" xfId="0" applyFont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2" fillId="0" borderId="0" xfId="0" applyFont="1" applyProtection="1"/>
    <xf numFmtId="0" fontId="0" fillId="0" borderId="0" xfId="0" applyAlignment="1" applyProtection="1">
      <alignment horizontal="center"/>
    </xf>
    <xf numFmtId="0" fontId="0" fillId="2" borderId="2" xfId="0" applyFill="1" applyBorder="1" applyAlignment="1" applyProtection="1">
      <alignment horizontal="center"/>
    </xf>
    <xf numFmtId="165" fontId="6" fillId="2" borderId="2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Protection="1"/>
    <xf numFmtId="49" fontId="2" fillId="0" borderId="18" xfId="0" applyNumberFormat="1" applyFont="1" applyBorder="1" applyAlignment="1" applyProtection="1">
      <alignment horizontal="center" textRotation="45"/>
    </xf>
    <xf numFmtId="165" fontId="6" fillId="0" borderId="20" xfId="0" applyNumberFormat="1" applyFont="1" applyBorder="1" applyAlignment="1" applyProtection="1">
      <alignment horizontal="center"/>
    </xf>
    <xf numFmtId="165" fontId="6" fillId="0" borderId="21" xfId="0" applyNumberFormat="1" applyFont="1" applyBorder="1" applyAlignment="1" applyProtection="1">
      <alignment horizontal="center"/>
    </xf>
    <xf numFmtId="0" fontId="1" fillId="2" borderId="2" xfId="0" applyFont="1" applyFill="1" applyBorder="1" applyAlignment="1" applyProtection="1">
      <alignment horizontal="left" vertical="center"/>
    </xf>
    <xf numFmtId="165" fontId="6" fillId="2" borderId="0" xfId="0" applyNumberFormat="1" applyFont="1" applyFill="1" applyBorder="1" applyAlignment="1">
      <alignment horizontal="center"/>
    </xf>
    <xf numFmtId="165" fontId="5" fillId="2" borderId="0" xfId="0" applyNumberFormat="1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0" fillId="2" borderId="0" xfId="0" applyFill="1" applyBorder="1"/>
    <xf numFmtId="0" fontId="0" fillId="2" borderId="0" xfId="0" applyFill="1"/>
    <xf numFmtId="0" fontId="1" fillId="2" borderId="2" xfId="0" applyFont="1" applyFill="1" applyBorder="1" applyAlignment="1" applyProtection="1">
      <alignment horizontal="left"/>
    </xf>
    <xf numFmtId="0" fontId="1" fillId="0" borderId="2" xfId="0" applyFont="1" applyBorder="1" applyAlignment="1" applyProtection="1">
      <alignment horizontal="left"/>
    </xf>
    <xf numFmtId="165" fontId="6" fillId="0" borderId="20" xfId="0" applyNumberFormat="1" applyFont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left"/>
    </xf>
    <xf numFmtId="0" fontId="0" fillId="2" borderId="11" xfId="0" applyFill="1" applyBorder="1" applyAlignment="1" applyProtection="1">
      <alignment horizontal="left"/>
    </xf>
    <xf numFmtId="0" fontId="2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165" fontId="6" fillId="2" borderId="20" xfId="0" applyNumberFormat="1" applyFont="1" applyFill="1" applyBorder="1" applyAlignment="1" applyProtection="1">
      <alignment horizontal="center"/>
      <protection locked="0"/>
    </xf>
    <xf numFmtId="1" fontId="2" fillId="0" borderId="0" xfId="0" applyNumberFormat="1" applyFont="1" applyAlignment="1">
      <alignment horizontal="center"/>
    </xf>
    <xf numFmtId="0" fontId="3" fillId="0" borderId="4" xfId="0" applyFont="1" applyBorder="1" applyAlignment="1" applyProtection="1">
      <alignment horizontal="center"/>
    </xf>
    <xf numFmtId="164" fontId="4" fillId="0" borderId="4" xfId="0" applyNumberFormat="1" applyFont="1" applyBorder="1" applyAlignment="1" applyProtection="1">
      <alignment horizontal="center" textRotation="90"/>
    </xf>
    <xf numFmtId="0" fontId="7" fillId="0" borderId="10" xfId="0" applyFont="1" applyBorder="1" applyAlignment="1" applyProtection="1">
      <alignment horizontal="center"/>
    </xf>
    <xf numFmtId="165" fontId="6" fillId="0" borderId="16" xfId="0" applyNumberFormat="1" applyFont="1" applyBorder="1" applyAlignment="1" applyProtection="1">
      <alignment horizontal="left"/>
    </xf>
    <xf numFmtId="165" fontId="6" fillId="0" borderId="2" xfId="0" applyNumberFormat="1" applyFont="1" applyBorder="1" applyAlignment="1" applyProtection="1">
      <alignment horizontal="center"/>
    </xf>
    <xf numFmtId="49" fontId="4" fillId="0" borderId="11" xfId="0" applyNumberFormat="1" applyFont="1" applyBorder="1" applyAlignment="1" applyProtection="1">
      <alignment horizontal="center" textRotation="45"/>
    </xf>
    <xf numFmtId="49" fontId="11" fillId="0" borderId="11" xfId="0" applyNumberFormat="1" applyFont="1" applyBorder="1" applyAlignment="1" applyProtection="1">
      <alignment horizontal="center" textRotation="45"/>
    </xf>
    <xf numFmtId="1" fontId="11" fillId="0" borderId="11" xfId="0" applyNumberFormat="1" applyFont="1" applyBorder="1" applyAlignment="1" applyProtection="1">
      <alignment horizontal="center" textRotation="45"/>
    </xf>
    <xf numFmtId="49" fontId="4" fillId="0" borderId="4" xfId="0" applyNumberFormat="1" applyFont="1" applyBorder="1" applyAlignment="1" applyProtection="1">
      <alignment horizontal="center" textRotation="45"/>
    </xf>
    <xf numFmtId="164" fontId="11" fillId="0" borderId="4" xfId="0" applyNumberFormat="1" applyFont="1" applyBorder="1" applyAlignment="1" applyProtection="1">
      <alignment horizontal="center" textRotation="90"/>
    </xf>
    <xf numFmtId="1" fontId="11" fillId="0" borderId="4" xfId="0" applyNumberFormat="1" applyFont="1" applyBorder="1" applyAlignment="1" applyProtection="1">
      <alignment horizontal="center" textRotation="90"/>
    </xf>
    <xf numFmtId="164" fontId="11" fillId="0" borderId="13" xfId="0" applyNumberFormat="1" applyFont="1" applyBorder="1" applyAlignment="1" applyProtection="1">
      <alignment horizontal="center" textRotation="90"/>
    </xf>
    <xf numFmtId="164" fontId="8" fillId="0" borderId="2" xfId="0" applyNumberFormat="1" applyFont="1" applyBorder="1" applyAlignment="1" applyProtection="1">
      <alignment horizontal="center"/>
    </xf>
    <xf numFmtId="1" fontId="7" fillId="0" borderId="10" xfId="0" applyNumberFormat="1" applyFont="1" applyBorder="1" applyAlignment="1" applyProtection="1">
      <alignment horizontal="center"/>
    </xf>
    <xf numFmtId="0" fontId="7" fillId="0" borderId="14" xfId="0" applyFont="1" applyBorder="1" applyAlignment="1" applyProtection="1">
      <alignment horizontal="center"/>
    </xf>
    <xf numFmtId="1" fontId="7" fillId="0" borderId="3" xfId="0" applyNumberFormat="1" applyFont="1" applyBorder="1" applyAlignment="1" applyProtection="1">
      <alignment horizontal="center"/>
    </xf>
    <xf numFmtId="165" fontId="7" fillId="0" borderId="8" xfId="0" applyNumberFormat="1" applyFont="1" applyBorder="1" applyAlignment="1" applyProtection="1">
      <alignment horizontal="center"/>
    </xf>
    <xf numFmtId="165" fontId="7" fillId="2" borderId="15" xfId="0" applyNumberFormat="1" applyFont="1" applyFill="1" applyBorder="1" applyAlignment="1" applyProtection="1">
      <alignment horizontal="center"/>
    </xf>
    <xf numFmtId="165" fontId="7" fillId="0" borderId="15" xfId="0" applyNumberFormat="1" applyFont="1" applyBorder="1" applyAlignment="1" applyProtection="1">
      <alignment horizontal="center"/>
    </xf>
    <xf numFmtId="165" fontId="7" fillId="2" borderId="8" xfId="0" applyNumberFormat="1" applyFont="1" applyFill="1" applyBorder="1" applyAlignment="1" applyProtection="1">
      <alignment horizontal="center"/>
    </xf>
    <xf numFmtId="165" fontId="2" fillId="0" borderId="0" xfId="0" applyNumberFormat="1" applyFont="1" applyBorder="1" applyAlignment="1" applyProtection="1">
      <alignment horizontal="center"/>
    </xf>
    <xf numFmtId="0" fontId="13" fillId="0" borderId="6" xfId="0" applyFont="1" applyBorder="1" applyAlignment="1" applyProtection="1">
      <alignment horizontal="left"/>
    </xf>
    <xf numFmtId="0" fontId="13" fillId="0" borderId="0" xfId="0" applyFont="1" applyAlignment="1" applyProtection="1">
      <alignment horizontal="left"/>
    </xf>
    <xf numFmtId="0" fontId="10" fillId="0" borderId="13" xfId="0" applyFont="1" applyBorder="1" applyAlignment="1" applyProtection="1">
      <alignment horizontal="center"/>
      <protection locked="0"/>
    </xf>
    <xf numFmtId="164" fontId="4" fillId="0" borderId="12" xfId="0" applyNumberFormat="1" applyFont="1" applyBorder="1" applyAlignment="1" applyProtection="1">
      <alignment horizontal="center"/>
      <protection locked="0"/>
    </xf>
    <xf numFmtId="0" fontId="10" fillId="0" borderId="13" xfId="0" applyFont="1" applyBorder="1" applyAlignment="1" applyProtection="1">
      <alignment horizontal="left"/>
    </xf>
    <xf numFmtId="0" fontId="0" fillId="0" borderId="4" xfId="0" applyBorder="1" applyAlignment="1" applyProtection="1">
      <alignment horizontal="left"/>
    </xf>
    <xf numFmtId="165" fontId="6" fillId="2" borderId="15" xfId="0" applyNumberFormat="1" applyFont="1" applyFill="1" applyBorder="1" applyAlignment="1" applyProtection="1">
      <alignment horizontal="center"/>
      <protection locked="0"/>
    </xf>
    <xf numFmtId="165" fontId="6" fillId="0" borderId="15" xfId="0" applyNumberFormat="1" applyFont="1" applyBorder="1" applyAlignment="1" applyProtection="1">
      <alignment horizontal="center"/>
      <protection locked="0"/>
    </xf>
    <xf numFmtId="164" fontId="4" fillId="0" borderId="25" xfId="0" applyNumberFormat="1" applyFont="1" applyBorder="1" applyAlignment="1" applyProtection="1">
      <alignment horizontal="center"/>
      <protection locked="0"/>
    </xf>
    <xf numFmtId="49" fontId="2" fillId="0" borderId="31" xfId="0" applyNumberFormat="1" applyFont="1" applyFill="1" applyBorder="1" applyAlignment="1" applyProtection="1">
      <alignment horizontal="center" textRotation="45"/>
    </xf>
    <xf numFmtId="0" fontId="7" fillId="0" borderId="30" xfId="0" applyFont="1" applyBorder="1" applyAlignment="1" applyProtection="1">
      <alignment horizontal="center"/>
    </xf>
    <xf numFmtId="49" fontId="2" fillId="0" borderId="32" xfId="0" applyNumberFormat="1" applyFont="1" applyBorder="1" applyAlignment="1" applyProtection="1">
      <alignment horizontal="center" textRotation="45"/>
    </xf>
    <xf numFmtId="165" fontId="6" fillId="0" borderId="37" xfId="0" applyNumberFormat="1" applyFont="1" applyBorder="1" applyAlignment="1" applyProtection="1">
      <alignment horizontal="center"/>
    </xf>
    <xf numFmtId="165" fontId="6" fillId="0" borderId="36" xfId="0" applyNumberFormat="1" applyFont="1" applyBorder="1" applyAlignment="1" applyProtection="1">
      <alignment horizontal="center"/>
    </xf>
    <xf numFmtId="167" fontId="3" fillId="0" borderId="29" xfId="0" applyNumberFormat="1" applyFont="1" applyBorder="1" applyAlignment="1" applyProtection="1">
      <alignment horizontal="center" vertical="center"/>
    </xf>
    <xf numFmtId="167" fontId="3" fillId="0" borderId="2" xfId="0" applyNumberFormat="1" applyFont="1" applyBorder="1" applyAlignment="1" applyProtection="1">
      <alignment horizontal="center" vertical="center"/>
    </xf>
    <xf numFmtId="167" fontId="3" fillId="0" borderId="38" xfId="0" applyNumberFormat="1" applyFont="1" applyBorder="1" applyAlignment="1" applyProtection="1">
      <alignment horizontal="center" vertical="center"/>
    </xf>
    <xf numFmtId="165" fontId="6" fillId="0" borderId="5" xfId="0" applyNumberFormat="1" applyFont="1" applyBorder="1" applyAlignment="1" applyProtection="1">
      <alignment horizontal="center"/>
    </xf>
    <xf numFmtId="165" fontId="6" fillId="0" borderId="40" xfId="0" applyNumberFormat="1" applyFont="1" applyBorder="1" applyAlignment="1" applyProtection="1">
      <alignment horizontal="center"/>
    </xf>
    <xf numFmtId="165" fontId="6" fillId="0" borderId="8" xfId="0" applyNumberFormat="1" applyFont="1" applyBorder="1" applyAlignment="1" applyProtection="1">
      <alignment horizontal="center"/>
    </xf>
    <xf numFmtId="165" fontId="6" fillId="0" borderId="41" xfId="0" applyNumberFormat="1" applyFont="1" applyBorder="1" applyAlignment="1" applyProtection="1">
      <alignment horizontal="center"/>
    </xf>
    <xf numFmtId="2" fontId="6" fillId="0" borderId="30" xfId="0" applyNumberFormat="1" applyFont="1" applyBorder="1" applyAlignment="1" applyProtection="1">
      <alignment horizontal="center"/>
    </xf>
    <xf numFmtId="2" fontId="6" fillId="0" borderId="10" xfId="0" applyNumberFormat="1" applyFont="1" applyBorder="1" applyAlignment="1" applyProtection="1">
      <alignment horizontal="center"/>
    </xf>
    <xf numFmtId="2" fontId="6" fillId="0" borderId="42" xfId="0" applyNumberFormat="1" applyFont="1" applyBorder="1" applyAlignment="1" applyProtection="1">
      <alignment horizontal="center"/>
    </xf>
    <xf numFmtId="2" fontId="6" fillId="0" borderId="16" xfId="0" applyNumberFormat="1" applyFont="1" applyBorder="1" applyAlignment="1" applyProtection="1">
      <alignment horizontal="center"/>
    </xf>
    <xf numFmtId="2" fontId="6" fillId="0" borderId="17" xfId="0" applyNumberFormat="1" applyFont="1" applyBorder="1" applyAlignment="1" applyProtection="1">
      <alignment horizontal="center"/>
    </xf>
    <xf numFmtId="2" fontId="6" fillId="0" borderId="18" xfId="0" applyNumberFormat="1" applyFont="1" applyBorder="1" applyAlignment="1" applyProtection="1">
      <alignment horizontal="center"/>
    </xf>
    <xf numFmtId="49" fontId="14" fillId="0" borderId="29" xfId="0" applyNumberFormat="1" applyFont="1" applyBorder="1" applyAlignment="1" applyProtection="1">
      <alignment horizontal="center" textRotation="45"/>
      <protection locked="0"/>
    </xf>
    <xf numFmtId="49" fontId="14" fillId="0" borderId="2" xfId="0" applyNumberFormat="1" applyFont="1" applyBorder="1" applyAlignment="1" applyProtection="1">
      <alignment horizontal="center" textRotation="45"/>
      <protection locked="0"/>
    </xf>
    <xf numFmtId="165" fontId="5" fillId="0" borderId="16" xfId="0" applyNumberFormat="1" applyFont="1" applyBorder="1" applyAlignment="1" applyProtection="1">
      <alignment horizontal="center"/>
    </xf>
    <xf numFmtId="165" fontId="5" fillId="0" borderId="17" xfId="0" applyNumberFormat="1" applyFont="1" applyBorder="1" applyAlignment="1" applyProtection="1">
      <alignment horizontal="center"/>
    </xf>
    <xf numFmtId="165" fontId="5" fillId="0" borderId="43" xfId="0" applyNumberFormat="1" applyFont="1" applyBorder="1" applyAlignment="1" applyProtection="1">
      <alignment horizontal="center"/>
    </xf>
    <xf numFmtId="2" fontId="6" fillId="0" borderId="2" xfId="0" applyNumberFormat="1" applyFont="1" applyBorder="1" applyAlignment="1" applyProtection="1">
      <alignment horizontal="center"/>
    </xf>
    <xf numFmtId="2" fontId="6" fillId="0" borderId="44" xfId="0" applyNumberFormat="1" applyFont="1" applyBorder="1" applyAlignment="1" applyProtection="1">
      <alignment horizontal="center"/>
    </xf>
    <xf numFmtId="165" fontId="5" fillId="0" borderId="2" xfId="0" applyNumberFormat="1" applyFont="1" applyBorder="1" applyAlignment="1" applyProtection="1">
      <alignment horizontal="center"/>
    </xf>
    <xf numFmtId="165" fontId="5" fillId="0" borderId="38" xfId="0" applyNumberFormat="1" applyFont="1" applyBorder="1" applyAlignment="1" applyProtection="1">
      <alignment horizontal="center"/>
    </xf>
    <xf numFmtId="165" fontId="5" fillId="0" borderId="29" xfId="0" applyNumberFormat="1" applyFont="1" applyBorder="1" applyAlignment="1" applyProtection="1">
      <alignment horizontal="center"/>
    </xf>
    <xf numFmtId="2" fontId="6" fillId="3" borderId="2" xfId="0" applyNumberFormat="1" applyFont="1" applyFill="1" applyBorder="1" applyAlignment="1" applyProtection="1">
      <alignment horizontal="center"/>
    </xf>
    <xf numFmtId="2" fontId="6" fillId="3" borderId="44" xfId="0" applyNumberFormat="1" applyFont="1" applyFill="1" applyBorder="1" applyAlignment="1" applyProtection="1">
      <alignment horizontal="center"/>
    </xf>
    <xf numFmtId="0" fontId="16" fillId="0" borderId="26" xfId="0" applyNumberFormat="1" applyFont="1" applyBorder="1" applyAlignment="1" applyProtection="1">
      <alignment horizontal="center" vertical="center"/>
    </xf>
    <xf numFmtId="0" fontId="16" fillId="0" borderId="5" xfId="0" applyNumberFormat="1" applyFont="1" applyBorder="1" applyAlignment="1" applyProtection="1">
      <alignment horizontal="center" vertical="center"/>
    </xf>
    <xf numFmtId="0" fontId="16" fillId="0" borderId="40" xfId="0" applyNumberFormat="1" applyFont="1" applyBorder="1" applyAlignment="1" applyProtection="1">
      <alignment horizontal="center" vertical="center"/>
    </xf>
    <xf numFmtId="49" fontId="16" fillId="0" borderId="19" xfId="0" applyNumberFormat="1" applyFont="1" applyBorder="1" applyAlignment="1" applyProtection="1">
      <alignment horizontal="center" vertical="center"/>
    </xf>
    <xf numFmtId="49" fontId="16" fillId="0" borderId="3" xfId="0" applyNumberFormat="1" applyFont="1" applyBorder="1" applyAlignment="1" applyProtection="1">
      <alignment horizontal="center" vertical="center"/>
    </xf>
    <xf numFmtId="49" fontId="16" fillId="0" borderId="39" xfId="0" applyNumberFormat="1" applyFont="1" applyBorder="1" applyAlignment="1" applyProtection="1">
      <alignment horizontal="center" vertical="center"/>
    </xf>
    <xf numFmtId="49" fontId="16" fillId="0" borderId="16" xfId="0" applyNumberFormat="1" applyFont="1" applyBorder="1" applyAlignment="1" applyProtection="1">
      <alignment horizontal="center" textRotation="45"/>
    </xf>
    <xf numFmtId="49" fontId="16" fillId="0" borderId="17" xfId="0" applyNumberFormat="1" applyFont="1" applyBorder="1" applyAlignment="1" applyProtection="1">
      <alignment horizontal="center" textRotation="45"/>
    </xf>
    <xf numFmtId="49" fontId="16" fillId="0" borderId="33" xfId="0" applyNumberFormat="1" applyFont="1" applyBorder="1" applyAlignment="1" applyProtection="1">
      <alignment horizontal="center" textRotation="45"/>
    </xf>
    <xf numFmtId="0" fontId="0" fillId="4" borderId="2" xfId="0" applyFill="1" applyBorder="1" applyAlignment="1" applyProtection="1">
      <alignment horizontal="center"/>
    </xf>
    <xf numFmtId="165" fontId="6" fillId="4" borderId="3" xfId="0" applyNumberFormat="1" applyFont="1" applyFill="1" applyBorder="1" applyAlignment="1" applyProtection="1">
      <alignment horizontal="center"/>
      <protection locked="0"/>
    </xf>
    <xf numFmtId="165" fontId="6" fillId="4" borderId="8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horizontal="center"/>
    </xf>
    <xf numFmtId="0" fontId="1" fillId="5" borderId="3" xfId="0" applyFont="1" applyFill="1" applyBorder="1" applyAlignment="1" applyProtection="1">
      <alignment horizontal="left" vertical="center"/>
      <protection locked="0"/>
    </xf>
    <xf numFmtId="165" fontId="6" fillId="5" borderId="3" xfId="0" applyNumberFormat="1" applyFont="1" applyFill="1" applyBorder="1" applyAlignment="1" applyProtection="1">
      <alignment horizontal="center"/>
      <protection locked="0"/>
    </xf>
    <xf numFmtId="165" fontId="6" fillId="5" borderId="8" xfId="0" applyNumberFormat="1" applyFont="1" applyFill="1" applyBorder="1" applyAlignment="1" applyProtection="1">
      <alignment horizontal="center"/>
      <protection locked="0"/>
    </xf>
    <xf numFmtId="0" fontId="1" fillId="5" borderId="2" xfId="0" applyFont="1" applyFill="1" applyBorder="1" applyAlignment="1" applyProtection="1">
      <alignment horizontal="left" vertical="center"/>
      <protection locked="0"/>
    </xf>
    <xf numFmtId="165" fontId="6" fillId="5" borderId="2" xfId="0" applyNumberFormat="1" applyFont="1" applyFill="1" applyBorder="1" applyAlignment="1" applyProtection="1">
      <alignment horizontal="center"/>
      <protection locked="0"/>
    </xf>
    <xf numFmtId="165" fontId="6" fillId="5" borderId="15" xfId="0" applyNumberFormat="1" applyFont="1" applyFill="1" applyBorder="1" applyAlignment="1" applyProtection="1">
      <alignment horizontal="center"/>
      <protection locked="0"/>
    </xf>
    <xf numFmtId="0" fontId="1" fillId="5" borderId="2" xfId="0" applyFont="1" applyFill="1" applyBorder="1" applyAlignment="1" applyProtection="1">
      <alignment horizontal="left"/>
      <protection locked="0"/>
    </xf>
    <xf numFmtId="0" fontId="1" fillId="4" borderId="2" xfId="0" applyFont="1" applyFill="1" applyBorder="1" applyAlignment="1" applyProtection="1">
      <alignment horizontal="left" vertical="center"/>
      <protection locked="0"/>
    </xf>
    <xf numFmtId="165" fontId="6" fillId="4" borderId="2" xfId="0" applyNumberFormat="1" applyFont="1" applyFill="1" applyBorder="1" applyAlignment="1" applyProtection="1">
      <alignment horizontal="center"/>
      <protection locked="0"/>
    </xf>
    <xf numFmtId="165" fontId="6" fillId="4" borderId="15" xfId="0" applyNumberFormat="1" applyFont="1" applyFill="1" applyBorder="1" applyAlignment="1" applyProtection="1">
      <alignment horizontal="center"/>
      <protection locked="0"/>
    </xf>
    <xf numFmtId="0" fontId="1" fillId="4" borderId="2" xfId="0" applyFont="1" applyFill="1" applyBorder="1" applyAlignment="1" applyProtection="1">
      <alignment horizontal="left"/>
      <protection locked="0"/>
    </xf>
    <xf numFmtId="49" fontId="4" fillId="6" borderId="2" xfId="0" applyNumberFormat="1" applyFont="1" applyFill="1" applyBorder="1" applyAlignment="1" applyProtection="1">
      <alignment horizontal="center" textRotation="45"/>
      <protection locked="0"/>
    </xf>
    <xf numFmtId="49" fontId="4" fillId="6" borderId="15" xfId="0" applyNumberFormat="1" applyFont="1" applyFill="1" applyBorder="1" applyAlignment="1" applyProtection="1">
      <alignment horizontal="center" textRotation="45"/>
      <protection locked="0"/>
    </xf>
    <xf numFmtId="164" fontId="4" fillId="6" borderId="4" xfId="0" applyNumberFormat="1" applyFont="1" applyFill="1" applyBorder="1" applyAlignment="1" applyProtection="1">
      <alignment horizontal="center"/>
      <protection locked="0"/>
    </xf>
    <xf numFmtId="166" fontId="4" fillId="6" borderId="12" xfId="0" applyNumberFormat="1" applyFont="1" applyFill="1" applyBorder="1" applyAlignment="1" applyProtection="1">
      <alignment horizontal="center"/>
    </xf>
    <xf numFmtId="164" fontId="4" fillId="6" borderId="12" xfId="0" applyNumberFormat="1" applyFont="1" applyFill="1" applyBorder="1" applyAlignment="1" applyProtection="1">
      <alignment horizontal="center"/>
      <protection locked="0"/>
    </xf>
    <xf numFmtId="164" fontId="4" fillId="6" borderId="7" xfId="0" applyNumberFormat="1" applyFont="1" applyFill="1" applyBorder="1" applyAlignment="1" applyProtection="1">
      <alignment horizontal="center"/>
      <protection locked="0"/>
    </xf>
    <xf numFmtId="0" fontId="7" fillId="6" borderId="10" xfId="0" applyFont="1" applyFill="1" applyBorder="1" applyAlignment="1" applyProtection="1">
      <alignment horizontal="center"/>
      <protection locked="0"/>
    </xf>
    <xf numFmtId="0" fontId="7" fillId="6" borderId="14" xfId="0" applyFont="1" applyFill="1" applyBorder="1" applyAlignment="1" applyProtection="1">
      <alignment horizontal="center"/>
      <protection locked="0"/>
    </xf>
    <xf numFmtId="0" fontId="1" fillId="5" borderId="3" xfId="0" applyFont="1" applyFill="1" applyBorder="1" applyAlignment="1" applyProtection="1">
      <alignment horizontal="left" vertical="center"/>
    </xf>
    <xf numFmtId="0" fontId="1" fillId="4" borderId="2" xfId="0" applyFont="1" applyFill="1" applyBorder="1" applyAlignment="1" applyProtection="1">
      <alignment horizontal="left" vertical="center"/>
    </xf>
    <xf numFmtId="2" fontId="6" fillId="3" borderId="29" xfId="0" applyNumberFormat="1" applyFont="1" applyFill="1" applyBorder="1" applyAlignment="1" applyProtection="1">
      <alignment horizontal="center"/>
    </xf>
    <xf numFmtId="2" fontId="6" fillId="0" borderId="29" xfId="0" applyNumberFormat="1" applyFont="1" applyBorder="1" applyAlignment="1" applyProtection="1">
      <alignment horizontal="center"/>
    </xf>
    <xf numFmtId="0" fontId="15" fillId="0" borderId="0" xfId="0" applyFont="1"/>
    <xf numFmtId="0" fontId="1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2" fillId="0" borderId="0" xfId="0" applyFont="1" applyAlignment="1">
      <alignment horizontal="right"/>
    </xf>
    <xf numFmtId="0" fontId="2" fillId="0" borderId="0" xfId="0" applyFont="1" applyBorder="1" applyAlignment="1">
      <alignment horizontal="right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165" fontId="6" fillId="0" borderId="16" xfId="0" applyNumberFormat="1" applyFont="1" applyBorder="1" applyAlignment="1" applyProtection="1">
      <alignment horizontal="center"/>
      <protection locked="0"/>
    </xf>
    <xf numFmtId="165" fontId="6" fillId="0" borderId="29" xfId="0" applyNumberFormat="1" applyFont="1" applyBorder="1" applyAlignment="1" applyProtection="1">
      <alignment horizontal="center"/>
      <protection locked="0"/>
    </xf>
    <xf numFmtId="49" fontId="13" fillId="0" borderId="28" xfId="0" applyNumberFormat="1" applyFont="1" applyBorder="1" applyAlignment="1" applyProtection="1">
      <alignment horizontal="center" textRotation="45"/>
    </xf>
    <xf numFmtId="164" fontId="4" fillId="0" borderId="13" xfId="0" applyNumberFormat="1" applyFont="1" applyBorder="1" applyAlignment="1" applyProtection="1">
      <alignment horizontal="center" textRotation="90"/>
    </xf>
    <xf numFmtId="0" fontId="7" fillId="0" borderId="51" xfId="0" applyFont="1" applyBorder="1" applyAlignment="1" applyProtection="1">
      <alignment horizontal="center"/>
    </xf>
    <xf numFmtId="165" fontId="5" fillId="0" borderId="9" xfId="0" applyNumberFormat="1" applyFont="1" applyBorder="1" applyAlignment="1" applyProtection="1">
      <alignment horizontal="center"/>
    </xf>
    <xf numFmtId="165" fontId="5" fillId="2" borderId="9" xfId="0" applyNumberFormat="1" applyFont="1" applyFill="1" applyBorder="1" applyAlignment="1" applyProtection="1">
      <alignment horizontal="center"/>
    </xf>
    <xf numFmtId="49" fontId="13" fillId="0" borderId="2" xfId="0" applyNumberFormat="1" applyFont="1" applyBorder="1" applyAlignment="1" applyProtection="1">
      <alignment horizontal="center" textRotation="45"/>
    </xf>
    <xf numFmtId="164" fontId="4" fillId="0" borderId="2" xfId="0" applyNumberFormat="1" applyFont="1" applyBorder="1" applyAlignment="1" applyProtection="1">
      <alignment horizontal="center" textRotation="90"/>
    </xf>
    <xf numFmtId="49" fontId="11" fillId="0" borderId="15" xfId="0" applyNumberFormat="1" applyFont="1" applyBorder="1" applyAlignment="1" applyProtection="1">
      <alignment horizontal="center" textRotation="45"/>
    </xf>
    <xf numFmtId="164" fontId="4" fillId="0" borderId="15" xfId="0" applyNumberFormat="1" applyFont="1" applyBorder="1" applyAlignment="1" applyProtection="1">
      <alignment horizontal="center" textRotation="90"/>
    </xf>
    <xf numFmtId="164" fontId="4" fillId="0" borderId="11" xfId="0" applyNumberFormat="1" applyFont="1" applyBorder="1" applyAlignment="1" applyProtection="1">
      <alignment horizontal="center" textRotation="90"/>
    </xf>
    <xf numFmtId="49" fontId="4" fillId="0" borderId="29" xfId="0" applyNumberFormat="1" applyFont="1" applyBorder="1" applyAlignment="1" applyProtection="1">
      <alignment horizontal="center" textRotation="45"/>
    </xf>
    <xf numFmtId="49" fontId="11" fillId="0" borderId="44" xfId="0" applyNumberFormat="1" applyFont="1" applyBorder="1" applyAlignment="1" applyProtection="1">
      <alignment horizontal="center" textRotation="45"/>
    </xf>
    <xf numFmtId="164" fontId="4" fillId="0" borderId="29" xfId="0" applyNumberFormat="1" applyFont="1" applyBorder="1" applyAlignment="1" applyProtection="1">
      <alignment horizontal="center" textRotation="90"/>
    </xf>
    <xf numFmtId="164" fontId="4" fillId="0" borderId="44" xfId="0" applyNumberFormat="1" applyFont="1" applyBorder="1" applyAlignment="1" applyProtection="1">
      <alignment horizontal="center" textRotation="90"/>
    </xf>
    <xf numFmtId="165" fontId="6" fillId="0" borderId="44" xfId="0" applyNumberFormat="1" applyFont="1" applyBorder="1" applyAlignment="1" applyProtection="1">
      <alignment horizontal="center"/>
      <protection locked="0"/>
    </xf>
    <xf numFmtId="165" fontId="6" fillId="2" borderId="44" xfId="0" applyNumberFormat="1" applyFont="1" applyFill="1" applyBorder="1" applyAlignment="1" applyProtection="1">
      <alignment horizontal="center"/>
      <protection locked="0"/>
    </xf>
    <xf numFmtId="49" fontId="11" fillId="0" borderId="38" xfId="0" applyNumberFormat="1" applyFont="1" applyBorder="1" applyAlignment="1" applyProtection="1">
      <alignment horizontal="center" textRotation="45"/>
    </xf>
    <xf numFmtId="164" fontId="4" fillId="0" borderId="38" xfId="0" applyNumberFormat="1" applyFont="1" applyBorder="1" applyAlignment="1" applyProtection="1">
      <alignment horizontal="center" textRotation="90"/>
    </xf>
    <xf numFmtId="165" fontId="6" fillId="0" borderId="38" xfId="0" applyNumberFormat="1" applyFont="1" applyBorder="1" applyAlignment="1" applyProtection="1">
      <alignment horizontal="center"/>
      <protection locked="0"/>
    </xf>
    <xf numFmtId="165" fontId="6" fillId="2" borderId="38" xfId="0" applyNumberFormat="1" applyFont="1" applyFill="1" applyBorder="1" applyAlignment="1" applyProtection="1">
      <alignment horizontal="center"/>
      <protection locked="0"/>
    </xf>
    <xf numFmtId="0" fontId="7" fillId="0" borderId="12" xfId="0" applyFont="1" applyBorder="1" applyAlignment="1" applyProtection="1">
      <alignment horizontal="center"/>
    </xf>
    <xf numFmtId="0" fontId="7" fillId="0" borderId="7" xfId="0" applyFont="1" applyBorder="1" applyAlignment="1" applyProtection="1">
      <alignment horizontal="center"/>
    </xf>
    <xf numFmtId="0" fontId="7" fillId="0" borderId="25" xfId="0" applyFont="1" applyBorder="1" applyAlignment="1" applyProtection="1">
      <alignment horizontal="center"/>
    </xf>
    <xf numFmtId="0" fontId="7" fillId="0" borderId="22" xfId="0" applyFont="1" applyBorder="1" applyAlignment="1" applyProtection="1">
      <alignment horizontal="center"/>
    </xf>
    <xf numFmtId="0" fontId="7" fillId="0" borderId="4" xfId="0" applyFont="1" applyBorder="1" applyAlignment="1" applyProtection="1">
      <alignment horizontal="center"/>
    </xf>
    <xf numFmtId="0" fontId="7" fillId="0" borderId="52" xfId="0" applyFont="1" applyBorder="1" applyAlignment="1" applyProtection="1">
      <alignment horizontal="center"/>
    </xf>
    <xf numFmtId="165" fontId="6" fillId="0" borderId="17" xfId="0" applyNumberFormat="1" applyFont="1" applyBorder="1" applyAlignment="1" applyProtection="1">
      <alignment horizontal="center"/>
    </xf>
    <xf numFmtId="165" fontId="6" fillId="0" borderId="33" xfId="0" applyNumberFormat="1" applyFont="1" applyBorder="1" applyAlignment="1" applyProtection="1">
      <alignment horizontal="center"/>
      <protection locked="0"/>
    </xf>
    <xf numFmtId="165" fontId="6" fillId="0" borderId="18" xfId="0" applyNumberFormat="1" applyFont="1" applyBorder="1" applyAlignment="1" applyProtection="1">
      <alignment horizontal="center"/>
      <protection locked="0"/>
    </xf>
    <xf numFmtId="165" fontId="6" fillId="0" borderId="43" xfId="0" applyNumberFormat="1" applyFont="1" applyBorder="1" applyAlignment="1" applyProtection="1">
      <alignment horizontal="center"/>
      <protection locked="0"/>
    </xf>
    <xf numFmtId="165" fontId="6" fillId="3" borderId="2" xfId="0" applyNumberFormat="1" applyFont="1" applyFill="1" applyBorder="1" applyAlignment="1" applyProtection="1">
      <alignment horizontal="center"/>
    </xf>
    <xf numFmtId="167" fontId="3" fillId="6" borderId="29" xfId="0" applyNumberFormat="1" applyFont="1" applyFill="1" applyBorder="1" applyAlignment="1" applyProtection="1">
      <alignment horizontal="center" vertical="center"/>
    </xf>
    <xf numFmtId="167" fontId="3" fillId="6" borderId="2" xfId="0" applyNumberFormat="1" applyFont="1" applyFill="1" applyBorder="1" applyAlignment="1" applyProtection="1">
      <alignment horizontal="center" vertical="center"/>
    </xf>
    <xf numFmtId="167" fontId="3" fillId="6" borderId="38" xfId="0" applyNumberFormat="1" applyFont="1" applyFill="1" applyBorder="1" applyAlignment="1" applyProtection="1">
      <alignment horizontal="center" vertical="center"/>
    </xf>
    <xf numFmtId="165" fontId="6" fillId="4" borderId="20" xfId="0" applyNumberFormat="1" applyFont="1" applyFill="1" applyBorder="1" applyAlignment="1" applyProtection="1">
      <alignment horizontal="center"/>
      <protection locked="0"/>
    </xf>
    <xf numFmtId="165" fontId="6" fillId="7" borderId="20" xfId="0" applyNumberFormat="1" applyFont="1" applyFill="1" applyBorder="1" applyAlignment="1" applyProtection="1">
      <alignment horizontal="center"/>
    </xf>
    <xf numFmtId="165" fontId="6" fillId="7" borderId="20" xfId="0" applyNumberFormat="1" applyFont="1" applyFill="1" applyBorder="1" applyAlignment="1" applyProtection="1">
      <alignment horizontal="center"/>
      <protection locked="0"/>
    </xf>
    <xf numFmtId="0" fontId="10" fillId="0" borderId="13" xfId="0" applyFont="1" applyBorder="1" applyAlignment="1" applyProtection="1">
      <alignment horizontal="center"/>
    </xf>
    <xf numFmtId="165" fontId="6" fillId="3" borderId="37" xfId="0" applyNumberFormat="1" applyFont="1" applyFill="1" applyBorder="1" applyAlignment="1" applyProtection="1">
      <alignment horizontal="center"/>
    </xf>
    <xf numFmtId="165" fontId="6" fillId="0" borderId="16" xfId="0" applyNumberFormat="1" applyFont="1" applyBorder="1" applyAlignment="1" applyProtection="1">
      <alignment horizontal="center"/>
    </xf>
    <xf numFmtId="165" fontId="6" fillId="3" borderId="29" xfId="0" applyNumberFormat="1" applyFont="1" applyFill="1" applyBorder="1" applyAlignment="1" applyProtection="1">
      <alignment horizontal="center"/>
    </xf>
    <xf numFmtId="165" fontId="6" fillId="0" borderId="29" xfId="0" applyNumberFormat="1" applyFont="1" applyBorder="1" applyAlignment="1" applyProtection="1">
      <alignment horizontal="center"/>
    </xf>
    <xf numFmtId="0" fontId="6" fillId="5" borderId="2" xfId="0" applyNumberFormat="1" applyFont="1" applyFill="1" applyBorder="1" applyAlignment="1" applyProtection="1">
      <alignment horizontal="center"/>
      <protection locked="0"/>
    </xf>
    <xf numFmtId="1" fontId="7" fillId="3" borderId="3" xfId="0" applyNumberFormat="1" applyFont="1" applyFill="1" applyBorder="1" applyAlignment="1" applyProtection="1">
      <alignment horizontal="center"/>
    </xf>
    <xf numFmtId="165" fontId="5" fillId="3" borderId="29" xfId="0" applyNumberFormat="1" applyFont="1" applyFill="1" applyBorder="1" applyAlignment="1" applyProtection="1">
      <alignment horizontal="center"/>
    </xf>
    <xf numFmtId="165" fontId="5" fillId="3" borderId="2" xfId="0" applyNumberFormat="1" applyFont="1" applyFill="1" applyBorder="1" applyAlignment="1" applyProtection="1">
      <alignment horizontal="center"/>
    </xf>
    <xf numFmtId="165" fontId="5" fillId="3" borderId="38" xfId="0" applyNumberFormat="1" applyFont="1" applyFill="1" applyBorder="1" applyAlignment="1" applyProtection="1">
      <alignment horizontal="center"/>
    </xf>
    <xf numFmtId="165" fontId="6" fillId="3" borderId="29" xfId="0" applyNumberFormat="1" applyFont="1" applyFill="1" applyBorder="1" applyAlignment="1" applyProtection="1">
      <alignment horizontal="center"/>
      <protection locked="0"/>
    </xf>
    <xf numFmtId="165" fontId="7" fillId="0" borderId="2" xfId="0" applyNumberFormat="1" applyFont="1" applyBorder="1" applyAlignment="1" applyProtection="1">
      <alignment horizontal="center"/>
    </xf>
    <xf numFmtId="2" fontId="18" fillId="0" borderId="16" xfId="0" applyNumberFormat="1" applyFont="1" applyBorder="1" applyAlignment="1" applyProtection="1">
      <alignment horizontal="center"/>
    </xf>
    <xf numFmtId="165" fontId="6" fillId="8" borderId="20" xfId="0" applyNumberFormat="1" applyFont="1" applyFill="1" applyBorder="1" applyAlignment="1" applyProtection="1">
      <alignment horizontal="center"/>
      <protection locked="0"/>
    </xf>
    <xf numFmtId="2" fontId="18" fillId="0" borderId="19" xfId="0" applyNumberFormat="1" applyFont="1" applyBorder="1" applyAlignment="1" applyProtection="1">
      <alignment horizontal="center"/>
    </xf>
    <xf numFmtId="165" fontId="19" fillId="0" borderId="16" xfId="0" applyNumberFormat="1" applyFont="1" applyBorder="1" applyAlignment="1" applyProtection="1">
      <alignment horizontal="center"/>
    </xf>
    <xf numFmtId="165" fontId="19" fillId="0" borderId="19" xfId="0" applyNumberFormat="1" applyFont="1" applyBorder="1" applyAlignment="1" applyProtection="1">
      <alignment horizontal="center"/>
    </xf>
    <xf numFmtId="0" fontId="13" fillId="0" borderId="15" xfId="0" applyFont="1" applyBorder="1" applyAlignment="1" applyProtection="1">
      <alignment horizontal="center" wrapText="1"/>
    </xf>
    <xf numFmtId="0" fontId="12" fillId="0" borderId="23" xfId="0" applyFont="1" applyBorder="1" applyAlignment="1" applyProtection="1">
      <alignment horizontal="center" vertical="center"/>
    </xf>
    <xf numFmtId="0" fontId="12" fillId="0" borderId="27" xfId="0" applyFont="1" applyBorder="1" applyAlignment="1" applyProtection="1">
      <alignment horizontal="center" vertical="center"/>
    </xf>
    <xf numFmtId="0" fontId="12" fillId="0" borderId="24" xfId="0" applyFont="1" applyBorder="1" applyAlignment="1" applyProtection="1">
      <alignment horizontal="center" vertical="center"/>
    </xf>
    <xf numFmtId="0" fontId="12" fillId="0" borderId="34" xfId="0" applyFont="1" applyBorder="1" applyAlignment="1" applyProtection="1">
      <alignment horizontal="center" vertical="center"/>
    </xf>
    <xf numFmtId="0" fontId="12" fillId="0" borderId="35" xfId="0" applyFont="1" applyBorder="1" applyAlignment="1" applyProtection="1">
      <alignment horizontal="center" vertical="center"/>
    </xf>
    <xf numFmtId="0" fontId="12" fillId="0" borderId="36" xfId="0" applyFont="1" applyBorder="1" applyAlignment="1" applyProtection="1">
      <alignment horizontal="center" vertical="center"/>
    </xf>
    <xf numFmtId="0" fontId="17" fillId="0" borderId="15" xfId="0" applyFont="1" applyBorder="1" applyAlignment="1" applyProtection="1">
      <alignment horizontal="center" wrapText="1"/>
    </xf>
    <xf numFmtId="0" fontId="17" fillId="0" borderId="28" xfId="0" applyFont="1" applyBorder="1" applyAlignment="1" applyProtection="1">
      <alignment horizontal="center"/>
    </xf>
    <xf numFmtId="0" fontId="17" fillId="0" borderId="11" xfId="0" applyFont="1" applyBorder="1" applyAlignment="1" applyProtection="1">
      <alignment horizontal="center"/>
    </xf>
    <xf numFmtId="0" fontId="13" fillId="0" borderId="11" xfId="0" applyFont="1" applyBorder="1" applyAlignment="1" applyProtection="1">
      <alignment horizontal="center" wrapText="1"/>
    </xf>
    <xf numFmtId="0" fontId="15" fillId="0" borderId="12" xfId="0" applyFont="1" applyBorder="1" applyAlignment="1" applyProtection="1">
      <alignment horizontal="center"/>
    </xf>
  </cellXfs>
  <cellStyles count="1">
    <cellStyle name="Normal" xfId="0" builtinId="0"/>
  </cellStyles>
  <dxfs count="49"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 val="double"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 val="double"/>
        <color indexed="10"/>
      </font>
    </dxf>
    <dxf>
      <font>
        <b/>
        <i val="0"/>
        <condense val="0"/>
        <extend val="0"/>
        <u val="double"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 val="double"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 val="double"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 val="double"/>
        <color indexed="10"/>
      </font>
    </dxf>
    <dxf>
      <font>
        <b/>
        <i val="0"/>
        <condense val="0"/>
        <extend val="0"/>
        <u/>
        <color indexed="10"/>
      </font>
    </dxf>
    <dxf>
      <font>
        <b/>
        <i val="0"/>
        <condense val="0"/>
        <extend val="0"/>
        <u/>
        <color indexed="10"/>
      </font>
    </dxf>
  </dxfs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hartsheet" Target="chart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plotArea>
      <c:layout/>
      <c:lineChart>
        <c:grouping val="standard"/>
        <c:ser>
          <c:idx val="2"/>
          <c:order val="0"/>
          <c:tx>
            <c:v>élève parfait</c:v>
          </c:tx>
          <c:spPr>
            <a:ln>
              <a:solidFill>
                <a:srgbClr val="00FF00"/>
              </a:solidFill>
            </a:ln>
          </c:spPr>
          <c:marker>
            <c:symbol val="triangle"/>
            <c:size val="7"/>
            <c:spPr>
              <a:solidFill>
                <a:srgbClr val="00FF00"/>
              </a:solidFill>
              <a:ln>
                <a:solidFill>
                  <a:srgbClr val="00FF00"/>
                </a:solidFill>
              </a:ln>
            </c:spPr>
          </c:marker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ANNEE'!$D$3,'TOTAL ANNEE'!$H$3,'TOTAL ANNEE'!$K$3)</c:f>
              <c:numCache>
                <c:formatCode>General</c:formatCode>
                <c:ptCount val="3"/>
                <c:pt idx="0">
                  <c:v>10</c:v>
                </c:pt>
                <c:pt idx="1">
                  <c:v>10</c:v>
                </c:pt>
                <c:pt idx="2">
                  <c:v>40</c:v>
                </c:pt>
              </c:numCache>
            </c:numRef>
          </c:val>
        </c:ser>
        <c:ser>
          <c:idx val="0"/>
          <c:order val="1"/>
          <c:tx>
            <c:strRef>
              <c:f>'TOTAL ANNEE'!$B$4:$C$4</c:f>
              <c:strCache>
                <c:ptCount val="1"/>
                <c:pt idx="0">
                  <c:v>BALI BADAFEI CELESTINE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ANNEE'!$D$4,'TOTAL ANNEE'!$H$4,'TOTAL ANNEE'!$K$4,'TOTAL ANNEE'!$N$4,'TOTAL ANNEE'!$Q$4,'TOTAL ANNEE'!$T$4,'TOTAL ANNEE'!$W$4)</c:f>
              <c:numCache>
                <c:formatCode>0.0</c:formatCode>
                <c:ptCount val="7"/>
                <c:pt idx="0">
                  <c:v>5.95</c:v>
                </c:pt>
                <c:pt idx="1">
                  <c:v>7.2439393939393941</c:v>
                </c:pt>
                <c:pt idx="2">
                  <c:v>19.384615384615383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2"/>
          <c:tx>
            <c:strRef>
              <c:f>'TOTAL ANNEE'!$B$5:$C$5</c:f>
              <c:strCache>
                <c:ptCount val="1"/>
                <c:pt idx="0">
                  <c:v>BILLET PIERRE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ANNEE'!$D$5,'TOTAL ANNEE'!$H$5,'TOTAL ANNEE'!$K$5,'TOTAL ANNEE'!$N$5,'TOTAL ANNEE'!$Q$5,'TOTAL ANNEE'!$T$5,'TOTAL ANNEE'!$W$5)</c:f>
              <c:numCache>
                <c:formatCode>0.0</c:formatCode>
                <c:ptCount val="7"/>
                <c:pt idx="0">
                  <c:v>6.9666666666666668</c:v>
                </c:pt>
                <c:pt idx="1">
                  <c:v>7.9803030303030296</c:v>
                </c:pt>
                <c:pt idx="2">
                  <c:v>27.692307692307693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3"/>
          <c:order val="3"/>
          <c:tx>
            <c:strRef>
              <c:f>'TOTAL ANNEE'!$B$6:$C$6</c:f>
              <c:strCache>
                <c:ptCount val="1"/>
                <c:pt idx="0">
                  <c:v>BLAVIER ANNABELLE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ANNEE'!$D$6,'TOTAL ANNEE'!$H$6,'TOTAL ANNEE'!$K$6,'TOTAL ANNEE'!$N$6,'TOTAL ANNEE'!$Q$6,'TOTAL ANNEE'!$T$6,'TOTAL ANNEE'!$W$6)</c:f>
              <c:numCache>
                <c:formatCode>0.0</c:formatCode>
                <c:ptCount val="7"/>
                <c:pt idx="0">
                  <c:v>7.55</c:v>
                </c:pt>
                <c:pt idx="1">
                  <c:v>6.8854978354978371</c:v>
                </c:pt>
                <c:pt idx="2">
                  <c:v>30.46153846153846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4"/>
          <c:order val="4"/>
          <c:tx>
            <c:strRef>
              <c:f>'TOTAL ANNEE'!$B$7:$C$7</c:f>
              <c:strCache>
                <c:ptCount val="1"/>
                <c:pt idx="0">
                  <c:v>BUCCOLERI ADRIAN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ANNEE'!$D$7,'TOTAL ANNEE'!$H$7,'TOTAL ANNEE'!$K$7,'TOTAL ANNEE'!$N$7,'TOTAL ANNEE'!$Q$7,'TOTAL ANNEE'!$T$7,'TOTAL ANNEE'!$W$7)</c:f>
              <c:numCache>
                <c:formatCode>0.0</c:formatCode>
                <c:ptCount val="7"/>
                <c:pt idx="0">
                  <c:v>8.6333333333333329</c:v>
                </c:pt>
                <c:pt idx="1">
                  <c:v>7.209307359307358</c:v>
                </c:pt>
                <c:pt idx="2">
                  <c:v>32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5"/>
          <c:order val="5"/>
          <c:tx>
            <c:strRef>
              <c:f>'TOTAL ANNEE'!$B$8:$C$8</c:f>
              <c:strCache>
                <c:ptCount val="1"/>
                <c:pt idx="0">
                  <c:v>CHAMPEAU MANON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ANNEE'!$D$8,'TOTAL ANNEE'!$H$8,'TOTAL ANNEE'!$K$8,'TOTAL ANNEE'!$N$8,'TOTAL ANNEE'!$Q$8,'TOTAL ANNEE'!$T$8,'TOTAL ANNEE'!$W$8)</c:f>
              <c:numCache>
                <c:formatCode>0.0</c:formatCode>
                <c:ptCount val="7"/>
                <c:pt idx="0">
                  <c:v>9.8666666666666671</c:v>
                </c:pt>
                <c:pt idx="1">
                  <c:v>6.8902597402597401</c:v>
                </c:pt>
                <c:pt idx="2">
                  <c:v>31.23076923076923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6"/>
          <c:order val="6"/>
          <c:tx>
            <c:v>élève MOYEN</c:v>
          </c:tx>
          <c:spPr>
            <a:ln>
              <a:solidFill>
                <a:srgbClr val="FF0000"/>
              </a:solidFill>
            </a:ln>
          </c:spPr>
          <c:marker>
            <c:spPr>
              <a:solidFill>
                <a:srgbClr val="FF0000"/>
              </a:solidFill>
              <a:ln>
                <a:solidFill>
                  <a:srgbClr val="FF0000"/>
                </a:solidFill>
              </a:ln>
            </c:spPr>
          </c:marker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ANNEE'!$D$32,'TOTAL ANNEE'!$H$32,'TOTAL ANNEE'!$K$32,'TOTAL ANNEE'!$N$32,'TOTAL ANNEE'!$Q$32,'TOTAL ANNEE'!$T$32,'TOTAL ANNEE'!$W$32)</c:f>
              <c:numCache>
                <c:formatCode>0.0</c:formatCode>
                <c:ptCount val="7"/>
                <c:pt idx="0">
                  <c:v>7.7472222222222227</c:v>
                </c:pt>
                <c:pt idx="1">
                  <c:v>6.2044191919191922</c:v>
                </c:pt>
                <c:pt idx="2">
                  <c:v>26.141025641025646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7"/>
          <c:order val="7"/>
          <c:tx>
            <c:strRef>
              <c:f>'TOTAL ANNEE'!$B$9:$C$9</c:f>
              <c:strCache>
                <c:ptCount val="1"/>
                <c:pt idx="0">
                  <c:v>COLLARD SHIRLEY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ANNEE'!$D$9,'TOTAL ANNEE'!$H$9,'TOTAL ANNEE'!$K$9,'TOTAL ANNEE'!$N$9,'TOTAL ANNEE'!$Q$9,'TOTAL ANNEE'!$T$9,'TOTAL ANNEE'!$W$9)</c:f>
              <c:numCache>
                <c:formatCode>0.0</c:formatCode>
                <c:ptCount val="7"/>
                <c:pt idx="0">
                  <c:v>6.2333333333333334</c:v>
                </c:pt>
                <c:pt idx="1">
                  <c:v>2.6106060606060608</c:v>
                </c:pt>
                <c:pt idx="2">
                  <c:v>24.307692307692307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8"/>
          <c:order val="8"/>
          <c:tx>
            <c:strRef>
              <c:f>'TOTAL ANNEE'!$B$10:$C$10</c:f>
              <c:strCache>
                <c:ptCount val="1"/>
                <c:pt idx="0">
                  <c:v>COLLINET  MARIE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ANNEE'!$D$10,'TOTAL ANNEE'!$H$10,'TOTAL ANNEE'!$K$10,'TOTAL ANNEE'!$N$10,'TOTAL ANNEE'!$Q$10,'TOTAL ANNEE'!$T$10,'TOTAL ANNEE'!$W$10)</c:f>
              <c:numCache>
                <c:formatCode>0.0</c:formatCode>
                <c:ptCount val="7"/>
                <c:pt idx="0">
                  <c:v>7.4666666666666668</c:v>
                </c:pt>
                <c:pt idx="1">
                  <c:v>5.2872294372294366</c:v>
                </c:pt>
                <c:pt idx="2">
                  <c:v>26.76923076923077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9"/>
          <c:order val="9"/>
          <c:tx>
            <c:strRef>
              <c:f>'TOTAL ANNEE'!$B$11:$C$11</c:f>
              <c:strCache>
                <c:ptCount val="1"/>
                <c:pt idx="0">
                  <c:v>DE GRAEVE BAHIJA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ANNEE'!$D$11,'TOTAL ANNEE'!$H$11,'TOTAL ANNEE'!$K$11,'TOTAL ANNEE'!$N$11,'TOTAL ANNEE'!$Q$11,'TOTAL ANNEE'!$T$11,'TOTAL ANNEE'!$W$11)</c:f>
              <c:numCache>
                <c:formatCode>0.0</c:formatCode>
                <c:ptCount val="7"/>
                <c:pt idx="0">
                  <c:v>5.9</c:v>
                </c:pt>
                <c:pt idx="1">
                  <c:v>3.6348484848484852</c:v>
                </c:pt>
                <c:pt idx="2">
                  <c:v>22.76923076923077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'TOTAL ANNEE'!$B$12:$C$12</c:f>
              <c:strCache>
                <c:ptCount val="1"/>
                <c:pt idx="0">
                  <c:v>DUCHÊNE THOMAS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ANNEE'!$D$12,'TOTAL ANNEE'!$H$12,'TOTAL ANNEE'!$K$12,'TOTAL ANNEE'!$N$12,'TOTAL ANNEE'!$Q$12,'TOTAL ANNEE'!$T$12,'TOTAL ANNEE'!$W$12)</c:f>
              <c:numCache>
                <c:formatCode>0.0</c:formatCode>
                <c:ptCount val="7"/>
                <c:pt idx="0">
                  <c:v>6.95</c:v>
                </c:pt>
                <c:pt idx="1">
                  <c:v>3.3753246753246757</c:v>
                </c:pt>
                <c:pt idx="2">
                  <c:v>23.384615384615383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'TOTAL ANNEE'!$B$13:$C$13</c:f>
              <c:strCache>
                <c:ptCount val="1"/>
                <c:pt idx="0">
                  <c:v>DUTILLEUX AOGAN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ANNEE'!$D$13,'TOTAL ANNEE'!$H$13,'TOTAL ANNEE'!$K$13,'TOTAL ANNEE'!$N$13,'TOTAL ANNEE'!$Q$13,'TOTAL ANNEE'!$T$13,'TOTAL ANNEE'!$W$13)</c:f>
              <c:numCache>
                <c:formatCode>0.0</c:formatCode>
                <c:ptCount val="7"/>
                <c:pt idx="0">
                  <c:v>8.9666666666666668</c:v>
                </c:pt>
                <c:pt idx="1">
                  <c:v>6.7333333333333334</c:v>
                </c:pt>
                <c:pt idx="2">
                  <c:v>26.923076923076923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2"/>
          <c:order val="12"/>
          <c:tx>
            <c:strRef>
              <c:f>'TOTAL ANNEE'!$B$14:$C$14</c:f>
              <c:strCache>
                <c:ptCount val="1"/>
                <c:pt idx="0">
                  <c:v>GILLON WILLIAM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ANNEE'!$D$14,'TOTAL ANNEE'!$H$14,'TOTAL ANNEE'!$K$14,'TOTAL ANNEE'!$N$14,'TOTAL ANNEE'!$Q$14,'TOTAL ANNEE'!$T$14,'TOTAL ANNEE'!$W$14)</c:f>
              <c:numCache>
                <c:formatCode>0.0</c:formatCode>
                <c:ptCount val="7"/>
                <c:pt idx="0">
                  <c:v>7.7833333333333332</c:v>
                </c:pt>
                <c:pt idx="1">
                  <c:v>7.0963203463203461</c:v>
                </c:pt>
                <c:pt idx="2">
                  <c:v>24.46153846153846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3"/>
          <c:order val="13"/>
          <c:tx>
            <c:strRef>
              <c:f>'TOTAL ANNEE'!$B$15:$C$15</c:f>
              <c:strCache>
                <c:ptCount val="1"/>
                <c:pt idx="0">
                  <c:v>JAMOTTE CHLOE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ANNEE'!$D$15,'TOTAL ANNEE'!$H$15,'TOTAL ANNEE'!$K$15,'TOTAL ANNEE'!$N$15,'TOTAL ANNEE'!$Q$15,'TOTAL ANNEE'!$T$15,'TOTAL ANNEE'!$W$15)</c:f>
              <c:numCache>
                <c:formatCode>0.0</c:formatCode>
                <c:ptCount val="7"/>
                <c:pt idx="0">
                  <c:v>8.1999999999999993</c:v>
                </c:pt>
                <c:pt idx="1">
                  <c:v>7.2071428571428564</c:v>
                </c:pt>
                <c:pt idx="2">
                  <c:v>28.307692307692307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4"/>
          <c:order val="14"/>
          <c:tx>
            <c:strRef>
              <c:f>'TOTAL ANNEE'!$B$16:$C$16</c:f>
              <c:strCache>
                <c:ptCount val="1"/>
                <c:pt idx="0">
                  <c:v>LAMBERT ROMAIN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ANNEE'!$D$16,'TOTAL ANNEE'!$H$16,'TOTAL ANNEE'!$K$16,'TOTAL ANNEE'!$N$16,'TOTAL ANNEE'!$Q$16,'TOTAL ANNEE'!$T$16,'TOTAL ANNEE'!$W$16)</c:f>
              <c:numCache>
                <c:formatCode>0.0</c:formatCode>
                <c:ptCount val="7"/>
                <c:pt idx="0">
                  <c:v>7.85</c:v>
                </c:pt>
                <c:pt idx="1">
                  <c:v>6.5209956709956716</c:v>
                </c:pt>
                <c:pt idx="2">
                  <c:v>29.846153846153847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5"/>
          <c:order val="15"/>
          <c:tx>
            <c:strRef>
              <c:f>'TOTAL ANNEE'!$B$17:$C$17</c:f>
              <c:strCache>
                <c:ptCount val="1"/>
                <c:pt idx="0">
                  <c:v>LEERS SACHA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ANNEE'!$D$17,'TOTAL ANNEE'!$H$17,'TOTAL ANNEE'!$K$17,'TOTAL ANNEE'!$N$17,'TOTAL ANNEE'!$Q$17,'TOTAL ANNEE'!$T$17,'TOTAL ANNEE'!$W$17)</c:f>
              <c:numCache>
                <c:formatCode>0.0</c:formatCode>
                <c:ptCount val="7"/>
                <c:pt idx="0">
                  <c:v>6.3166666666666664</c:v>
                </c:pt>
                <c:pt idx="1">
                  <c:v>3.7196969696969693</c:v>
                </c:pt>
                <c:pt idx="2">
                  <c:v>21.53846153846154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6"/>
          <c:order val="16"/>
          <c:tx>
            <c:strRef>
              <c:f>'TOTAL ANNEE'!$B$18:$C$18</c:f>
              <c:strCache>
                <c:ptCount val="1"/>
                <c:pt idx="0">
                  <c:v>MANZI KEVINE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ANNEE'!$D$18,'TOTAL ANNEE'!$H$18,'TOTAL ANNEE'!$K$18,'TOTAL ANNEE'!$N$18,'TOTAL ANNEE'!$Q$18,'TOTAL ANNEE'!$T$18,'TOTAL ANNEE'!$W$18)</c:f>
              <c:numCache>
                <c:formatCode>0.0</c:formatCode>
                <c:ptCount val="7"/>
                <c:pt idx="0">
                  <c:v>7.15</c:v>
                </c:pt>
                <c:pt idx="1">
                  <c:v>4.228138528138528</c:v>
                </c:pt>
                <c:pt idx="2">
                  <c:v>27.692307692307693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7"/>
          <c:order val="17"/>
          <c:tx>
            <c:strRef>
              <c:f>'TOTAL ANNEE'!$B$19:$C$19</c:f>
              <c:strCache>
                <c:ptCount val="1"/>
                <c:pt idx="0">
                  <c:v>MEERT ELSA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ANNEE'!$D$19,'TOTAL ANNEE'!$H$19,'TOTAL ANNEE'!$K$19,'TOTAL ANNEE'!$N$19,'TOTAL ANNEE'!$Q$19,'TOTAL ANNEE'!$T$19,'TOTAL ANNEE'!$W$19)</c:f>
              <c:numCache>
                <c:formatCode>0.0</c:formatCode>
                <c:ptCount val="7"/>
                <c:pt idx="0">
                  <c:v>7.8666666666666663</c:v>
                </c:pt>
                <c:pt idx="1">
                  <c:v>8.0012987012987029</c:v>
                </c:pt>
                <c:pt idx="2">
                  <c:v>31.384615384615383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8"/>
          <c:order val="18"/>
          <c:tx>
            <c:strRef>
              <c:f>'TOTAL ANNEE'!$B$20:$C$20</c:f>
              <c:strCache>
                <c:ptCount val="1"/>
                <c:pt idx="0">
                  <c:v>SERET ZOE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ANNEE'!$D$20,'TOTAL ANNEE'!$H$20,'TOTAL ANNEE'!$K$20,'TOTAL ANNEE'!$N$20,'TOTAL ANNEE'!$Q$20,'TOTAL ANNEE'!$T$20,'TOTAL ANNEE'!$W$20)</c:f>
              <c:numCache>
                <c:formatCode>0.0</c:formatCode>
                <c:ptCount val="7"/>
                <c:pt idx="0">
                  <c:v>8.5666666666666664</c:v>
                </c:pt>
                <c:pt idx="1">
                  <c:v>7.2530303030303021</c:v>
                </c:pt>
                <c:pt idx="2">
                  <c:v>27.384615384615383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9"/>
          <c:order val="19"/>
          <c:tx>
            <c:strRef>
              <c:f>'TOTAL ANNEE'!$B$21:$C$21</c:f>
              <c:strCache>
                <c:ptCount val="1"/>
                <c:pt idx="0">
                  <c:v>SERVAIS CRAIG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ANNEE'!$D$21,'TOTAL ANNEE'!$H$21,'TOTAL ANNEE'!$K$21,'TOTAL ANNEE'!$N$21,'TOTAL ANNEE'!$Q$21,'TOTAL ANNEE'!$T$21,'TOTAL ANNEE'!$W$21)</c:f>
              <c:numCache>
                <c:formatCode>0.0</c:formatCode>
                <c:ptCount val="7"/>
                <c:pt idx="0">
                  <c:v>5.75</c:v>
                </c:pt>
                <c:pt idx="1">
                  <c:v>6.1233766233766245</c:v>
                </c:pt>
                <c:pt idx="2">
                  <c:v>20.615384615384617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0"/>
          <c:order val="20"/>
          <c:tx>
            <c:strRef>
              <c:f>'TOTAL ANNEE'!$B$22:$C$22</c:f>
              <c:strCache>
                <c:ptCount val="1"/>
                <c:pt idx="0">
                  <c:v>SFERRUGGIA MARIE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ANNEE'!$D$22,'TOTAL ANNEE'!$H$22,'TOTAL ANNEE'!$K$22,'TOTAL ANNEE'!$N$22,'TOTAL ANNEE'!$Q$22,'TOTAL ANNEE'!$T$22,'TOTAL ANNEE'!$W$22)</c:f>
              <c:numCache>
                <c:formatCode>0.0</c:formatCode>
                <c:ptCount val="7"/>
                <c:pt idx="0">
                  <c:v>8.7166666666666668</c:v>
                </c:pt>
                <c:pt idx="1">
                  <c:v>8.0636363636363644</c:v>
                </c:pt>
                <c:pt idx="2">
                  <c:v>30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1"/>
          <c:order val="21"/>
          <c:tx>
            <c:strRef>
              <c:f>'TOTAL ANNEE'!$B$23:$C$23</c:f>
              <c:strCache>
                <c:ptCount val="1"/>
                <c:pt idx="0">
                  <c:v>SUKRANLI IMAN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ANNEE'!$D$23,'TOTAL ANNEE'!$H$23,'TOTAL ANNEE'!$K$23,'TOTAL ANNEE'!$N$23,'TOTAL ANNEE'!$Q$23,'TOTAL ANNEE'!$T$23,'TOTAL ANNEE'!$W$23)</c:f>
              <c:numCache>
                <c:formatCode>0.0</c:formatCode>
                <c:ptCount val="7"/>
                <c:pt idx="0">
                  <c:v>9.0333333333333332</c:v>
                </c:pt>
                <c:pt idx="1">
                  <c:v>6.3339826839826836</c:v>
                </c:pt>
                <c:pt idx="2">
                  <c:v>27.076923076923077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2"/>
          <c:order val="22"/>
          <c:tx>
            <c:strRef>
              <c:f>'TOTAL ANNEE'!$B$24:$C$24</c:f>
              <c:strCache>
                <c:ptCount val="1"/>
                <c:pt idx="0">
                  <c:v>TITA IDRIS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ANNEE'!$D$24,'TOTAL ANNEE'!$H$24,'TOTAL ANNEE'!$K$24,'TOTAL ANNEE'!$N$24,'TOTAL ANNEE'!$Q$24,'TOTAL ANNEE'!$T$24,'TOTAL ANNEE'!$W$24)</c:f>
              <c:numCache>
                <c:formatCode>0.0</c:formatCode>
                <c:ptCount val="7"/>
                <c:pt idx="0">
                  <c:v>8.7333333333333325</c:v>
                </c:pt>
                <c:pt idx="1">
                  <c:v>5.7655844155844154</c:v>
                </c:pt>
                <c:pt idx="2">
                  <c:v>26.307692307692307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3"/>
          <c:order val="23"/>
          <c:tx>
            <c:strRef>
              <c:f>'TOTAL ANNEE'!$B$25:$C$25</c:f>
              <c:strCache>
                <c:ptCount val="1"/>
                <c:pt idx="0">
                  <c:v>VAN LIEROP LOUIS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ANNEE'!$D$25,'TOTAL ANNEE'!$H$25,'TOTAL ANNEE'!$K$25,'TOTAL ANNEE'!$N$25,'TOTAL ANNEE'!$Q$25,'TOTAL ANNEE'!$T$25,'TOTAL ANNEE'!$W$25)</c:f>
              <c:numCache>
                <c:formatCode>0.0</c:formatCode>
                <c:ptCount val="7"/>
                <c:pt idx="0">
                  <c:v>9.1666666666666661</c:v>
                </c:pt>
                <c:pt idx="1">
                  <c:v>8.9151515151515142</c:v>
                </c:pt>
                <c:pt idx="2">
                  <c:v>12.615384615384615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4"/>
          <c:order val="24"/>
          <c:tx>
            <c:strRef>
              <c:f>'TOTAL ANNEE'!$B$26:$C$26</c:f>
              <c:strCache>
                <c:ptCount val="1"/>
                <c:pt idx="0">
                  <c:v>WERY FANNY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ANNEE'!$D$26,'TOTAL ANNEE'!$H$26,'TOTAL ANNEE'!$K$26,'TOTAL ANNEE'!$N$26,'TOTAL ANNEE'!$Q$26,'TOTAL ANNEE'!$T$26,'TOTAL ANNEE'!$W$26)</c:f>
              <c:numCache>
                <c:formatCode>0.0</c:formatCode>
                <c:ptCount val="7"/>
                <c:pt idx="0">
                  <c:v>6.8</c:v>
                </c:pt>
                <c:pt idx="1">
                  <c:v>5.3151515151515154</c:v>
                </c:pt>
                <c:pt idx="2">
                  <c:v>24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5"/>
          <c:order val="25"/>
          <c:tx>
            <c:strRef>
              <c:f>'TOTAL ANNEE'!$B$27:$C$27</c:f>
              <c:strCache>
                <c:ptCount val="1"/>
                <c:pt idx="0">
                  <c:v>WILLEM SEBASTIEN</c:v>
                </c:pt>
              </c:strCache>
            </c:strRef>
          </c:tx>
          <c:cat>
            <c:strRef>
              <c:f>('TOTAL ANNEE'!$D$1,'TOTAL ANNEE'!$H$1,'TOTAL ANNEE'!$K$1,'TOTAL ANNEE'!$N$1,'TOTAL ANNEE'!$Q$1,'TOTAL ANNEE'!$T$1,'TOTAL ANNEE'!$W$1)</c:f>
              <c:strCache>
                <c:ptCount val="7"/>
                <c:pt idx="0">
                  <c:v>Période1</c:v>
                </c:pt>
                <c:pt idx="1">
                  <c:v>Période 2</c:v>
                </c:pt>
                <c:pt idx="2">
                  <c:v>Examen Noël</c:v>
                </c:pt>
                <c:pt idx="3">
                  <c:v>Période 3</c:v>
                </c:pt>
                <c:pt idx="4">
                  <c:v>Période 4</c:v>
                </c:pt>
                <c:pt idx="5">
                  <c:v>Examen Juin</c:v>
                </c:pt>
                <c:pt idx="6">
                  <c:v>Total</c:v>
                </c:pt>
              </c:strCache>
            </c:strRef>
          </c:cat>
          <c:val>
            <c:numRef>
              <c:f>('TOTAL ANNEE'!$D$27,'TOTAL ANNEE'!$H$27,'TOTAL ANNEE'!$K$27,'TOTAL ANNEE'!$N$27,'TOTAL ANNEE'!$Q$27,'TOTAL ANNEE'!$T$27,'TOTAL ANNEE'!$W$27)</c:f>
              <c:numCache>
                <c:formatCode>0.0</c:formatCode>
                <c:ptCount val="7"/>
                <c:pt idx="0">
                  <c:v>9.5166666666666675</c:v>
                </c:pt>
                <c:pt idx="1">
                  <c:v>6.5119047619047636</c:v>
                </c:pt>
                <c:pt idx="2">
                  <c:v>31.23076923076923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marker val="1"/>
        <c:axId val="60768256"/>
        <c:axId val="60769792"/>
      </c:lineChart>
      <c:catAx>
        <c:axId val="60768256"/>
        <c:scaling>
          <c:orientation val="minMax"/>
        </c:scaling>
        <c:axPos val="b"/>
        <c:numFmt formatCode="General" sourceLinked="1"/>
        <c:tickLblPos val="nextTo"/>
        <c:crossAx val="60769792"/>
        <c:crosses val="autoZero"/>
        <c:auto val="1"/>
        <c:lblAlgn val="ctr"/>
        <c:lblOffset val="100"/>
      </c:catAx>
      <c:valAx>
        <c:axId val="60769792"/>
        <c:scaling>
          <c:orientation val="minMax"/>
          <c:max val="40"/>
          <c:min val="0"/>
        </c:scaling>
        <c:axPos val="l"/>
        <c:majorGridlines/>
        <c:numFmt formatCode="General" sourceLinked="1"/>
        <c:tickLblPos val="nextTo"/>
        <c:crossAx val="60768256"/>
        <c:crosses val="autoZero"/>
        <c:crossBetween val="between"/>
        <c:majorUnit val="5"/>
        <c:minorUnit val="2.5"/>
      </c:valAx>
    </c:plotArea>
    <c:legend>
      <c:legendPos val="r"/>
      <c:layout>
        <c:manualLayout>
          <c:xMode val="edge"/>
          <c:yMode val="edge"/>
          <c:x val="0.81407944526559395"/>
          <c:y val="1.0780348162781559E-2"/>
          <c:w val="0.17773413117658682"/>
          <c:h val="0.988894626143065"/>
        </c:manualLayout>
      </c:layout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0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8094" cy="6073366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7"/>
  <sheetViews>
    <sheetView workbookViewId="0">
      <selection activeCell="F38" sqref="F38"/>
    </sheetView>
  </sheetViews>
  <sheetFormatPr baseColWidth="10" defaultRowHeight="12.75"/>
  <sheetData>
    <row r="1" spans="1:7">
      <c r="A1" s="158">
        <v>10</v>
      </c>
      <c r="B1" s="162" t="s">
        <v>110</v>
      </c>
      <c r="C1" s="162" t="s">
        <v>110</v>
      </c>
      <c r="D1" s="158" t="s">
        <v>110</v>
      </c>
    </row>
    <row r="2" spans="1:7" ht="13.5" thickBot="1">
      <c r="A2" s="159" t="s">
        <v>101</v>
      </c>
      <c r="B2" s="162" t="s">
        <v>108</v>
      </c>
      <c r="C2" s="162" t="s">
        <v>109</v>
      </c>
      <c r="D2" s="158" t="s">
        <v>109</v>
      </c>
    </row>
    <row r="3" spans="1:7">
      <c r="A3" s="163" t="s">
        <v>102</v>
      </c>
      <c r="B3" s="165">
        <v>0</v>
      </c>
      <c r="C3" s="166">
        <v>3.5</v>
      </c>
      <c r="D3" s="158" t="s">
        <v>111</v>
      </c>
    </row>
    <row r="4" spans="1:7">
      <c r="A4" s="163" t="s">
        <v>103</v>
      </c>
      <c r="B4" s="167">
        <v>3.5</v>
      </c>
      <c r="C4" s="168">
        <v>4.5</v>
      </c>
      <c r="D4" s="158" t="s">
        <v>111</v>
      </c>
    </row>
    <row r="5" spans="1:7">
      <c r="A5" s="163" t="s">
        <v>104</v>
      </c>
      <c r="B5" s="167">
        <v>4.5</v>
      </c>
      <c r="C5" s="168">
        <v>5.5</v>
      </c>
      <c r="D5" s="158" t="s">
        <v>111</v>
      </c>
    </row>
    <row r="6" spans="1:7">
      <c r="A6" s="163" t="s">
        <v>105</v>
      </c>
      <c r="B6" s="167">
        <v>5.5</v>
      </c>
      <c r="C6" s="168">
        <v>7.5</v>
      </c>
      <c r="D6" s="158" t="s">
        <v>111</v>
      </c>
    </row>
    <row r="7" spans="1:7">
      <c r="A7" s="163" t="s">
        <v>106</v>
      </c>
      <c r="B7" s="167">
        <v>7.5</v>
      </c>
      <c r="C7" s="168">
        <v>8.5</v>
      </c>
      <c r="D7" s="158" t="s">
        <v>111</v>
      </c>
    </row>
    <row r="8" spans="1:7" ht="13.5" thickBot="1">
      <c r="A8" s="163" t="s">
        <v>107</v>
      </c>
      <c r="B8" s="169">
        <v>8.5</v>
      </c>
      <c r="C8" s="170">
        <v>10</v>
      </c>
      <c r="D8" s="158" t="s">
        <v>112</v>
      </c>
    </row>
    <row r="9" spans="1:7">
      <c r="A9" s="160"/>
      <c r="B9" s="161"/>
      <c r="C9" s="161"/>
    </row>
    <row r="10" spans="1:7">
      <c r="A10" s="159">
        <v>40</v>
      </c>
      <c r="B10" s="162" t="s">
        <v>110</v>
      </c>
      <c r="C10" s="162" t="s">
        <v>110</v>
      </c>
      <c r="D10" s="158" t="s">
        <v>110</v>
      </c>
      <c r="G10" s="158"/>
    </row>
    <row r="11" spans="1:7" ht="13.5" thickBot="1">
      <c r="A11" s="159" t="s">
        <v>101</v>
      </c>
      <c r="B11" s="162" t="s">
        <v>108</v>
      </c>
      <c r="C11" s="162" t="s">
        <v>109</v>
      </c>
      <c r="D11" s="158" t="s">
        <v>109</v>
      </c>
    </row>
    <row r="12" spans="1:7">
      <c r="A12" s="164" t="s">
        <v>102</v>
      </c>
      <c r="B12" s="165">
        <f t="shared" ref="B12:C17" si="0">B3*4</f>
        <v>0</v>
      </c>
      <c r="C12" s="166">
        <f t="shared" si="0"/>
        <v>14</v>
      </c>
      <c r="D12" s="158" t="s">
        <v>111</v>
      </c>
    </row>
    <row r="13" spans="1:7">
      <c r="A13" s="164" t="s">
        <v>103</v>
      </c>
      <c r="B13" s="167">
        <f t="shared" si="0"/>
        <v>14</v>
      </c>
      <c r="C13" s="168">
        <f t="shared" si="0"/>
        <v>18</v>
      </c>
      <c r="D13" s="158" t="s">
        <v>111</v>
      </c>
    </row>
    <row r="14" spans="1:7">
      <c r="A14" s="164" t="s">
        <v>104</v>
      </c>
      <c r="B14" s="167">
        <f t="shared" si="0"/>
        <v>18</v>
      </c>
      <c r="C14" s="168">
        <f t="shared" si="0"/>
        <v>22</v>
      </c>
      <c r="D14" s="158" t="s">
        <v>111</v>
      </c>
    </row>
    <row r="15" spans="1:7">
      <c r="A15" s="164" t="s">
        <v>105</v>
      </c>
      <c r="B15" s="167">
        <f t="shared" si="0"/>
        <v>22</v>
      </c>
      <c r="C15" s="168">
        <f t="shared" si="0"/>
        <v>30</v>
      </c>
      <c r="D15" s="158" t="s">
        <v>111</v>
      </c>
    </row>
    <row r="16" spans="1:7">
      <c r="A16" s="164" t="s">
        <v>106</v>
      </c>
      <c r="B16" s="167">
        <f t="shared" si="0"/>
        <v>30</v>
      </c>
      <c r="C16" s="168">
        <f t="shared" si="0"/>
        <v>34</v>
      </c>
      <c r="D16" s="158" t="s">
        <v>111</v>
      </c>
    </row>
    <row r="17" spans="1:4" ht="13.5" thickBot="1">
      <c r="A17" s="164" t="s">
        <v>107</v>
      </c>
      <c r="B17" s="169">
        <f t="shared" si="0"/>
        <v>34</v>
      </c>
      <c r="C17" s="170">
        <f t="shared" si="0"/>
        <v>40</v>
      </c>
      <c r="D17" s="158" t="s">
        <v>112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enableFormatConditionsCalculation="0">
    <pageSetUpPr autoPageBreaks="0" fitToPage="1"/>
  </sheetPr>
  <dimension ref="A1:AC34"/>
  <sheetViews>
    <sheetView showGridLines="0" tabSelected="1" view="pageLayout" workbookViewId="0">
      <pane xSplit="21135"/>
      <selection activeCell="B2" sqref="B2"/>
      <selection pane="topRight" activeCell="W1" sqref="W1"/>
    </sheetView>
  </sheetViews>
  <sheetFormatPr baseColWidth="10" defaultColWidth="3.140625" defaultRowHeight="12.75"/>
  <cols>
    <col min="1" max="1" width="3.140625" style="40" bestFit="1" customWidth="1"/>
    <col min="2" max="2" width="19.42578125" style="40" customWidth="1"/>
    <col min="3" max="3" width="16.140625" style="40" customWidth="1"/>
    <col min="4" max="17" width="4.7109375" style="40" customWidth="1"/>
    <col min="18" max="18" width="5.7109375" style="40" customWidth="1"/>
    <col min="19" max="19" width="7.140625" style="40" customWidth="1"/>
    <col min="20" max="21" width="5.7109375" style="40" customWidth="1"/>
    <col min="22" max="23" width="6.28515625" style="38" customWidth="1"/>
    <col min="24" max="25" width="6.28515625" style="37" customWidth="1"/>
    <col min="26" max="27" width="4.7109375" style="37" customWidth="1"/>
    <col min="28" max="28" width="13.85546875" style="59" customWidth="1"/>
    <col min="29" max="16384" width="3.140625" style="26"/>
  </cols>
  <sheetData>
    <row r="1" spans="1:29" ht="96" customHeight="1">
      <c r="A1" s="11"/>
      <c r="B1" s="85" t="s">
        <v>117</v>
      </c>
      <c r="C1" s="12"/>
      <c r="D1" s="146" t="s">
        <v>62</v>
      </c>
      <c r="E1" s="146" t="s">
        <v>61</v>
      </c>
      <c r="F1" s="146" t="s">
        <v>63</v>
      </c>
      <c r="G1" s="146" t="s">
        <v>64</v>
      </c>
      <c r="H1" s="146" t="s">
        <v>67</v>
      </c>
      <c r="I1" s="146" t="s">
        <v>75</v>
      </c>
      <c r="J1" s="146" t="s">
        <v>76</v>
      </c>
      <c r="K1" s="146" t="s">
        <v>77</v>
      </c>
      <c r="L1" s="146" t="s">
        <v>78</v>
      </c>
      <c r="M1" s="147" t="s">
        <v>79</v>
      </c>
      <c r="N1" s="146" t="s">
        <v>80</v>
      </c>
      <c r="O1" s="146" t="s">
        <v>81</v>
      </c>
      <c r="P1" s="147" t="s">
        <v>82</v>
      </c>
      <c r="Q1" s="147" t="s">
        <v>83</v>
      </c>
      <c r="R1" s="110" t="s">
        <v>69</v>
      </c>
      <c r="S1" s="111" t="s">
        <v>68</v>
      </c>
      <c r="T1" s="111" t="s">
        <v>70</v>
      </c>
      <c r="U1" s="111" t="s">
        <v>71</v>
      </c>
      <c r="V1" s="128" t="s">
        <v>84</v>
      </c>
      <c r="W1" s="129" t="s">
        <v>86</v>
      </c>
      <c r="X1" s="129" t="s">
        <v>87</v>
      </c>
      <c r="Y1" s="130" t="s">
        <v>88</v>
      </c>
      <c r="Z1" s="94" t="s">
        <v>90</v>
      </c>
      <c r="AA1" s="44" t="s">
        <v>12</v>
      </c>
      <c r="AB1" s="56"/>
      <c r="AC1" s="92" t="s">
        <v>74</v>
      </c>
    </row>
    <row r="2" spans="1:29" ht="24.75" customHeight="1">
      <c r="A2" s="27"/>
      <c r="B2" s="83" t="s">
        <v>136</v>
      </c>
      <c r="C2" s="28" t="s">
        <v>2</v>
      </c>
      <c r="D2" s="148">
        <v>41555</v>
      </c>
      <c r="E2" s="149">
        <v>41558</v>
      </c>
      <c r="F2" s="150">
        <v>41551</v>
      </c>
      <c r="G2" s="150">
        <v>41565</v>
      </c>
      <c r="H2" s="150"/>
      <c r="I2" s="150"/>
      <c r="J2" s="150"/>
      <c r="K2" s="150"/>
      <c r="L2" s="150"/>
      <c r="M2" s="150"/>
      <c r="N2" s="150"/>
      <c r="O2" s="151"/>
      <c r="P2" s="151"/>
      <c r="Q2" s="151"/>
      <c r="R2" s="97">
        <v>41577</v>
      </c>
      <c r="S2" s="98">
        <f>R2</f>
        <v>41577</v>
      </c>
      <c r="T2" s="98">
        <f>R2</f>
        <v>41577</v>
      </c>
      <c r="U2" s="99">
        <f>R2</f>
        <v>41577</v>
      </c>
      <c r="V2" s="97">
        <v>41577</v>
      </c>
      <c r="W2" s="98">
        <f>V2</f>
        <v>41577</v>
      </c>
      <c r="X2" s="98">
        <f>V2</f>
        <v>41577</v>
      </c>
      <c r="Y2" s="99">
        <f>V2</f>
        <v>41577</v>
      </c>
      <c r="Z2" s="231">
        <v>10</v>
      </c>
      <c r="AA2" s="228">
        <v>10</v>
      </c>
      <c r="AB2" s="56"/>
    </row>
    <row r="3" spans="1:29" ht="24.75" customHeight="1">
      <c r="A3" s="238" t="s">
        <v>116</v>
      </c>
      <c r="B3" s="227" t="s">
        <v>89</v>
      </c>
      <c r="C3" s="237"/>
      <c r="D3" s="148" t="s">
        <v>65</v>
      </c>
      <c r="E3" s="149" t="s">
        <v>65</v>
      </c>
      <c r="F3" s="150" t="s">
        <v>66</v>
      </c>
      <c r="G3" s="150" t="s">
        <v>66</v>
      </c>
      <c r="H3" s="150"/>
      <c r="I3" s="150"/>
      <c r="J3" s="150"/>
      <c r="K3" s="150"/>
      <c r="L3" s="150"/>
      <c r="M3" s="150"/>
      <c r="N3" s="150"/>
      <c r="O3" s="151"/>
      <c r="P3" s="151"/>
      <c r="Q3" s="151"/>
      <c r="R3" s="91" t="s">
        <v>65</v>
      </c>
      <c r="S3" s="86" t="s">
        <v>72</v>
      </c>
      <c r="T3" s="86" t="s">
        <v>66</v>
      </c>
      <c r="U3" s="86" t="s">
        <v>73</v>
      </c>
      <c r="V3" s="125" t="s">
        <v>65</v>
      </c>
      <c r="W3" s="126" t="s">
        <v>72</v>
      </c>
      <c r="X3" s="126" t="s">
        <v>85</v>
      </c>
      <c r="Y3" s="127" t="s">
        <v>73</v>
      </c>
      <c r="Z3" s="232"/>
      <c r="AA3" s="229"/>
      <c r="AB3" s="88"/>
    </row>
    <row r="4" spans="1:29" s="31" customFormat="1" ht="13.5" customHeight="1" thickBot="1">
      <c r="A4" s="29">
        <v>1</v>
      </c>
      <c r="B4" s="30" t="s">
        <v>0</v>
      </c>
      <c r="C4" s="30" t="s">
        <v>1</v>
      </c>
      <c r="D4" s="152">
        <v>20</v>
      </c>
      <c r="E4" s="152">
        <v>20</v>
      </c>
      <c r="F4" s="152">
        <v>15</v>
      </c>
      <c r="G4" s="152">
        <v>10</v>
      </c>
      <c r="H4" s="152"/>
      <c r="I4" s="152"/>
      <c r="J4" s="152"/>
      <c r="K4" s="152"/>
      <c r="L4" s="152"/>
      <c r="M4" s="152"/>
      <c r="N4" s="152"/>
      <c r="O4" s="153"/>
      <c r="P4" s="153"/>
      <c r="Q4" s="153"/>
      <c r="R4" s="93">
        <f>SUMIF(D3:Q3,"=L",D4:Q4)</f>
        <v>40</v>
      </c>
      <c r="S4" s="64">
        <f>SUMIF(D3:Q3,"=E",D4:Q4)</f>
        <v>0</v>
      </c>
      <c r="T4" s="64">
        <f>SUMIF(D3:Q3,"=EP",D4:Q4)</f>
        <v>25</v>
      </c>
      <c r="U4" s="64">
        <f>SUMIF(D3:Q3,"=MLG",D4:Q4)</f>
        <v>0</v>
      </c>
      <c r="V4" s="122">
        <v>20</v>
      </c>
      <c r="W4" s="123">
        <v>20</v>
      </c>
      <c r="X4" s="123">
        <v>10</v>
      </c>
      <c r="Y4" s="124">
        <v>5</v>
      </c>
      <c r="Z4" s="233"/>
      <c r="AA4" s="230"/>
      <c r="AB4" s="62" t="s">
        <v>0</v>
      </c>
    </row>
    <row r="5" spans="1:29" ht="13.5" customHeight="1">
      <c r="A5" s="134">
        <v>1</v>
      </c>
      <c r="B5" s="135" t="s">
        <v>14</v>
      </c>
      <c r="C5" s="135" t="s">
        <v>15</v>
      </c>
      <c r="D5" s="136">
        <v>6</v>
      </c>
      <c r="E5" s="136">
        <v>14.5</v>
      </c>
      <c r="F5" s="136">
        <v>12</v>
      </c>
      <c r="G5" s="136">
        <v>7</v>
      </c>
      <c r="H5" s="136" t="s">
        <v>116</v>
      </c>
      <c r="I5" s="136"/>
      <c r="J5" s="136"/>
      <c r="K5" s="136"/>
      <c r="L5" s="136"/>
      <c r="M5" s="136"/>
      <c r="N5" s="136"/>
      <c r="O5" s="137"/>
      <c r="P5" s="137"/>
      <c r="Q5" s="137"/>
      <c r="R5" s="222">
        <f>IF($B5="","",(SUMIFS($D5:$Q5,$D$3:$Q$3,"=L",$D5:$Q5,"&lt;&gt;J")))</f>
        <v>20.5</v>
      </c>
      <c r="S5" s="108">
        <f>IF($B5="","",(SUMIF($D$3:$Q$3,"=E",$D5:$Q5)))</f>
        <v>0</v>
      </c>
      <c r="T5" s="108">
        <f>IF($B5="","",(SUMIF($D$3:$Q$3,"=EP",$D5:$Q5)))</f>
        <v>19</v>
      </c>
      <c r="U5" s="109">
        <f>IF($B5="","",(SUMIF($D$3:$Q$3,"=MLG",$D5:$Q5)))</f>
        <v>0</v>
      </c>
      <c r="V5" s="225">
        <f>IF(B5="","",IF($R$4=0,"",$R5*$V$4/(SUMIFS($D$4:$Q$4,$D$3:$Q$3,"=L",$D5:$Q5,"&lt;&gt;J"))))</f>
        <v>10.25</v>
      </c>
      <c r="W5" s="113" t="str">
        <f>IF(B5="","",IF($S$4=0,"",$S5*$V$4/$S$4))</f>
        <v/>
      </c>
      <c r="X5" s="113">
        <f>IF(B5="","",IF($T$4=0,"",$T5*$X$4/$T$4))</f>
        <v>7.6</v>
      </c>
      <c r="Y5" s="114" t="str">
        <f>IF(B5="","",IF($U$4=0,"",$U5*$Y$4/$U$4))</f>
        <v/>
      </c>
      <c r="Z5" s="95">
        <f>IF($B5="","",SUMIF($R5:$U5,"&lt;&gt;""",$V5:$Y5)*$Z$2/(SUMIF($R$4:$U$4,"&lt;&gt;0",$V$4:$Y$4)))</f>
        <v>5.95</v>
      </c>
      <c r="AA5" s="223">
        <v>5</v>
      </c>
      <c r="AB5" s="65" t="str">
        <f t="shared" ref="AB5:AB32" si="0">IF(B5="","",B5)</f>
        <v>BALI BADAFEI</v>
      </c>
    </row>
    <row r="6" spans="1:29" s="43" customFormat="1">
      <c r="A6" s="131">
        <f>A5+1</f>
        <v>2</v>
      </c>
      <c r="B6" s="142" t="s">
        <v>16</v>
      </c>
      <c r="C6" s="142" t="s">
        <v>17</v>
      </c>
      <c r="D6" s="143">
        <v>12.5</v>
      </c>
      <c r="E6" s="143">
        <v>14.5</v>
      </c>
      <c r="F6" s="143">
        <v>12</v>
      </c>
      <c r="G6" s="143">
        <v>6.5</v>
      </c>
      <c r="H6" s="143"/>
      <c r="I6" s="143"/>
      <c r="J6" s="143"/>
      <c r="K6" s="143"/>
      <c r="L6" s="143"/>
      <c r="M6" s="143"/>
      <c r="N6" s="143"/>
      <c r="O6" s="144"/>
      <c r="P6" s="144"/>
      <c r="Q6" s="144"/>
      <c r="R6" s="224">
        <f>IF($B6="","",(SUMIFS($D6:$Q6,$D$3:$Q$3,"=L",$D6:$Q6,"&lt;&gt;J")))</f>
        <v>27</v>
      </c>
      <c r="S6" s="120">
        <f t="shared" ref="S6:S32" si="1">IF($B6="","",(SUMIF($D$3:$Q$3,"=E",$D6:$Q6)))</f>
        <v>0</v>
      </c>
      <c r="T6" s="120">
        <f t="shared" ref="T6:T32" si="2">IF($B6="","",(SUMIF($D$3:$Q$3,"=EP",$D6:$Q6)))</f>
        <v>18.5</v>
      </c>
      <c r="U6" s="121">
        <f t="shared" ref="U6:U32" si="3">IF($B6="","",(SUMIF($D$3:$Q$3,"=MLG",$D6:$Q6)))</f>
        <v>0</v>
      </c>
      <c r="V6" s="226">
        <f>IF(B6="","",IF($R$4=0,"",$R6*$V$4/(SUMIFS($D$4:$Q$4,$D$3:$Q$3,"=L",$D6:$Q6,"&lt;&gt;J"))))</f>
        <v>13.5</v>
      </c>
      <c r="W6" s="117" t="str">
        <f t="shared" ref="W6:W32" si="4">IF(B6="","",IF($S$4=0,"",$S6*$V$4/$S$4))</f>
        <v/>
      </c>
      <c r="X6" s="117">
        <f t="shared" ref="X6:X32" si="5">IF(B6="","",IF($T$4=0,"",$T6*$X$4/$T$4))</f>
        <v>7.4</v>
      </c>
      <c r="Y6" s="118" t="str">
        <f t="shared" ref="Y6:Y32" si="6">IF(B6="","",IF($U$4=0,"",$U6*$Y$4/$U$4))</f>
        <v/>
      </c>
      <c r="Z6" s="95">
        <f>IF($B6="","",SUMIF($R6:$U6,"&lt;&gt;""",$V6:$Y6)*$Z$2/(SUMIF($R$4:$U$4,"&lt;&gt;0",$V$4:$Y$4)))</f>
        <v>6.9666666666666668</v>
      </c>
      <c r="AA6" s="60">
        <v>5</v>
      </c>
      <c r="AB6" s="57" t="str">
        <f t="shared" si="0"/>
        <v>BILLET</v>
      </c>
    </row>
    <row r="7" spans="1:29">
      <c r="A7" s="134">
        <f t="shared" ref="A7:A32" si="7">A6+1</f>
        <v>3</v>
      </c>
      <c r="B7" s="138" t="s">
        <v>18</v>
      </c>
      <c r="C7" s="138" t="s">
        <v>19</v>
      </c>
      <c r="D7" s="139">
        <v>15</v>
      </c>
      <c r="E7" s="139">
        <v>15.5</v>
      </c>
      <c r="F7" s="139">
        <v>13</v>
      </c>
      <c r="G7" s="139">
        <v>5.5</v>
      </c>
      <c r="H7" s="139"/>
      <c r="I7" s="139"/>
      <c r="J7" s="139"/>
      <c r="K7" s="139"/>
      <c r="L7" s="139"/>
      <c r="M7" s="139"/>
      <c r="N7" s="139"/>
      <c r="O7" s="140"/>
      <c r="P7" s="140"/>
      <c r="Q7" s="140"/>
      <c r="R7" s="157">
        <f t="shared" ref="R7:R32" si="8">IF($B7="","",(SUMIF($D$3:$Q$3,"=L",$D7:$Q7)))</f>
        <v>30.5</v>
      </c>
      <c r="S7" s="115">
        <f t="shared" si="1"/>
        <v>0</v>
      </c>
      <c r="T7" s="115">
        <f t="shared" si="2"/>
        <v>18.5</v>
      </c>
      <c r="U7" s="116">
        <f t="shared" si="3"/>
        <v>0</v>
      </c>
      <c r="V7" s="119">
        <f t="shared" ref="V7:V32" si="9">IF(B7="","",IF($R$4=0,"",$R7*$V$4/$R$4))</f>
        <v>15.25</v>
      </c>
      <c r="W7" s="117" t="str">
        <f t="shared" si="4"/>
        <v/>
      </c>
      <c r="X7" s="117">
        <f t="shared" si="5"/>
        <v>7.4</v>
      </c>
      <c r="Y7" s="118" t="str">
        <f t="shared" si="6"/>
        <v/>
      </c>
      <c r="Z7" s="95">
        <f t="shared" ref="Z7:Z28" si="10">IF($B7="","",SUMIF($R7:$U7,"&lt;&gt;""",$V7:$Y7)*$Z$2/(SUMIF($R$4:$U$4,"&lt;&gt;0",$V$4:$Y$4)))</f>
        <v>7.55</v>
      </c>
      <c r="AA7" s="55">
        <v>5</v>
      </c>
      <c r="AB7" s="56" t="str">
        <f t="shared" si="0"/>
        <v>BLAVIER</v>
      </c>
    </row>
    <row r="8" spans="1:29" s="43" customFormat="1">
      <c r="A8" s="131">
        <f t="shared" si="7"/>
        <v>4</v>
      </c>
      <c r="B8" s="142" t="s">
        <v>20</v>
      </c>
      <c r="C8" s="142" t="s">
        <v>21</v>
      </c>
      <c r="D8" s="143">
        <v>16.5</v>
      </c>
      <c r="E8" s="143">
        <v>18.5</v>
      </c>
      <c r="F8" s="143">
        <v>12</v>
      </c>
      <c r="G8" s="143">
        <v>9</v>
      </c>
      <c r="H8" s="143"/>
      <c r="I8" s="143"/>
      <c r="J8" s="143"/>
      <c r="K8" s="143"/>
      <c r="L8" s="143"/>
      <c r="M8" s="143"/>
      <c r="N8" s="143"/>
      <c r="O8" s="144"/>
      <c r="P8" s="144"/>
      <c r="Q8" s="144"/>
      <c r="R8" s="156">
        <f t="shared" si="8"/>
        <v>35</v>
      </c>
      <c r="S8" s="120">
        <f t="shared" si="1"/>
        <v>0</v>
      </c>
      <c r="T8" s="120">
        <f t="shared" si="2"/>
        <v>21</v>
      </c>
      <c r="U8" s="121">
        <f t="shared" si="3"/>
        <v>0</v>
      </c>
      <c r="V8" s="119">
        <f t="shared" si="9"/>
        <v>17.5</v>
      </c>
      <c r="W8" s="117" t="str">
        <f t="shared" si="4"/>
        <v/>
      </c>
      <c r="X8" s="117">
        <f t="shared" si="5"/>
        <v>8.4</v>
      </c>
      <c r="Y8" s="118" t="str">
        <f t="shared" si="6"/>
        <v/>
      </c>
      <c r="Z8" s="95">
        <f t="shared" si="10"/>
        <v>8.6333333333333329</v>
      </c>
      <c r="AA8" s="60">
        <v>5</v>
      </c>
      <c r="AB8" s="57" t="str">
        <f t="shared" si="0"/>
        <v>BUCCOLERI</v>
      </c>
    </row>
    <row r="9" spans="1:29">
      <c r="A9" s="134">
        <f t="shared" si="7"/>
        <v>5</v>
      </c>
      <c r="B9" s="138" t="s">
        <v>22</v>
      </c>
      <c r="C9" s="138" t="s">
        <v>23</v>
      </c>
      <c r="D9" s="139">
        <v>20</v>
      </c>
      <c r="E9" s="139">
        <v>20</v>
      </c>
      <c r="F9" s="139">
        <v>15</v>
      </c>
      <c r="G9" s="139">
        <v>9</v>
      </c>
      <c r="H9" s="139"/>
      <c r="I9" s="139"/>
      <c r="J9" s="139"/>
      <c r="K9" s="139"/>
      <c r="L9" s="139"/>
      <c r="M9" s="139"/>
      <c r="N9" s="139"/>
      <c r="O9" s="140"/>
      <c r="P9" s="140"/>
      <c r="Q9" s="140"/>
      <c r="R9" s="157">
        <f t="shared" si="8"/>
        <v>40</v>
      </c>
      <c r="S9" s="115">
        <f t="shared" si="1"/>
        <v>0</v>
      </c>
      <c r="T9" s="115">
        <f t="shared" si="2"/>
        <v>24</v>
      </c>
      <c r="U9" s="116">
        <f t="shared" si="3"/>
        <v>0</v>
      </c>
      <c r="V9" s="119">
        <f t="shared" si="9"/>
        <v>20</v>
      </c>
      <c r="W9" s="117" t="str">
        <f t="shared" si="4"/>
        <v/>
      </c>
      <c r="X9" s="117">
        <f t="shared" si="5"/>
        <v>9.6</v>
      </c>
      <c r="Y9" s="118" t="str">
        <f t="shared" si="6"/>
        <v/>
      </c>
      <c r="Z9" s="95">
        <f t="shared" si="10"/>
        <v>9.8666666666666671</v>
      </c>
      <c r="AA9" s="55">
        <v>5</v>
      </c>
      <c r="AB9" s="56" t="str">
        <f t="shared" si="0"/>
        <v>CHAMPEAU</v>
      </c>
    </row>
    <row r="10" spans="1:29" s="43" customFormat="1">
      <c r="A10" s="131">
        <f t="shared" si="7"/>
        <v>6</v>
      </c>
      <c r="B10" s="142" t="s">
        <v>24</v>
      </c>
      <c r="C10" s="142" t="s">
        <v>25</v>
      </c>
      <c r="D10" s="143">
        <v>7</v>
      </c>
      <c r="E10" s="143">
        <v>14</v>
      </c>
      <c r="F10" s="143">
        <v>11</v>
      </c>
      <c r="G10" s="143">
        <v>9.5</v>
      </c>
      <c r="H10" s="143"/>
      <c r="I10" s="143"/>
      <c r="J10" s="143"/>
      <c r="K10" s="143"/>
      <c r="L10" s="143"/>
      <c r="M10" s="143"/>
      <c r="N10" s="143"/>
      <c r="O10" s="144"/>
      <c r="P10" s="144"/>
      <c r="Q10" s="144"/>
      <c r="R10" s="156">
        <f t="shared" si="8"/>
        <v>21</v>
      </c>
      <c r="S10" s="120">
        <f t="shared" si="1"/>
        <v>0</v>
      </c>
      <c r="T10" s="120">
        <f t="shared" si="2"/>
        <v>20.5</v>
      </c>
      <c r="U10" s="121">
        <f t="shared" si="3"/>
        <v>0</v>
      </c>
      <c r="V10" s="119">
        <f t="shared" si="9"/>
        <v>10.5</v>
      </c>
      <c r="W10" s="117" t="str">
        <f t="shared" si="4"/>
        <v/>
      </c>
      <c r="X10" s="117">
        <f t="shared" si="5"/>
        <v>8.1999999999999993</v>
      </c>
      <c r="Y10" s="118" t="str">
        <f t="shared" si="6"/>
        <v/>
      </c>
      <c r="Z10" s="95">
        <f t="shared" si="10"/>
        <v>6.2333333333333334</v>
      </c>
      <c r="AA10" s="60">
        <v>5</v>
      </c>
      <c r="AB10" s="57" t="str">
        <f t="shared" si="0"/>
        <v>COLLARD</v>
      </c>
    </row>
    <row r="11" spans="1:29">
      <c r="A11" s="134">
        <f t="shared" si="7"/>
        <v>7</v>
      </c>
      <c r="B11" s="138" t="s">
        <v>26</v>
      </c>
      <c r="C11" s="138" t="s">
        <v>27</v>
      </c>
      <c r="D11" s="139">
        <v>17</v>
      </c>
      <c r="E11" s="139">
        <v>11</v>
      </c>
      <c r="F11" s="139">
        <v>12</v>
      </c>
      <c r="G11" s="139">
        <v>9</v>
      </c>
      <c r="H11" s="139"/>
      <c r="I11" s="139"/>
      <c r="J11" s="139"/>
      <c r="K11" s="139"/>
      <c r="L11" s="139"/>
      <c r="M11" s="139"/>
      <c r="N11" s="139"/>
      <c r="O11" s="140"/>
      <c r="P11" s="140"/>
      <c r="Q11" s="140"/>
      <c r="R11" s="157">
        <f t="shared" si="8"/>
        <v>28</v>
      </c>
      <c r="S11" s="115">
        <f t="shared" si="1"/>
        <v>0</v>
      </c>
      <c r="T11" s="115">
        <f t="shared" si="2"/>
        <v>21</v>
      </c>
      <c r="U11" s="116">
        <f t="shared" si="3"/>
        <v>0</v>
      </c>
      <c r="V11" s="119">
        <f t="shared" si="9"/>
        <v>14</v>
      </c>
      <c r="W11" s="117" t="str">
        <f t="shared" si="4"/>
        <v/>
      </c>
      <c r="X11" s="117">
        <f t="shared" si="5"/>
        <v>8.4</v>
      </c>
      <c r="Y11" s="118" t="str">
        <f t="shared" si="6"/>
        <v/>
      </c>
      <c r="Z11" s="95">
        <f t="shared" si="10"/>
        <v>7.4666666666666668</v>
      </c>
      <c r="AA11" s="55">
        <v>5</v>
      </c>
      <c r="AB11" s="56" t="str">
        <f t="shared" si="0"/>
        <v xml:space="preserve">COLLINET </v>
      </c>
    </row>
    <row r="12" spans="1:29" s="43" customFormat="1">
      <c r="A12" s="131">
        <f t="shared" si="7"/>
        <v>8</v>
      </c>
      <c r="B12" s="142" t="s">
        <v>28</v>
      </c>
      <c r="C12" s="142" t="s">
        <v>29</v>
      </c>
      <c r="D12" s="143">
        <v>8.5</v>
      </c>
      <c r="E12" s="143">
        <v>10.5</v>
      </c>
      <c r="F12" s="143">
        <v>14</v>
      </c>
      <c r="G12" s="143">
        <v>6.5</v>
      </c>
      <c r="H12" s="143"/>
      <c r="I12" s="143"/>
      <c r="J12" s="143"/>
      <c r="K12" s="143"/>
      <c r="L12" s="143"/>
      <c r="M12" s="143"/>
      <c r="N12" s="143"/>
      <c r="O12" s="144"/>
      <c r="P12" s="144"/>
      <c r="Q12" s="144"/>
      <c r="R12" s="156">
        <f t="shared" si="8"/>
        <v>19</v>
      </c>
      <c r="S12" s="120">
        <f t="shared" si="1"/>
        <v>0</v>
      </c>
      <c r="T12" s="120">
        <f t="shared" si="2"/>
        <v>20.5</v>
      </c>
      <c r="U12" s="121">
        <f t="shared" si="3"/>
        <v>0</v>
      </c>
      <c r="V12" s="119">
        <f t="shared" si="9"/>
        <v>9.5</v>
      </c>
      <c r="W12" s="117" t="str">
        <f t="shared" si="4"/>
        <v/>
      </c>
      <c r="X12" s="117">
        <f t="shared" si="5"/>
        <v>8.1999999999999993</v>
      </c>
      <c r="Y12" s="118" t="str">
        <f t="shared" si="6"/>
        <v/>
      </c>
      <c r="Z12" s="95">
        <f t="shared" si="10"/>
        <v>5.9</v>
      </c>
      <c r="AA12" s="60">
        <v>5</v>
      </c>
      <c r="AB12" s="57" t="str">
        <f t="shared" si="0"/>
        <v>DE GRAEVE</v>
      </c>
    </row>
    <row r="13" spans="1:29">
      <c r="A13" s="134">
        <f t="shared" si="7"/>
        <v>9</v>
      </c>
      <c r="B13" s="138" t="s">
        <v>30</v>
      </c>
      <c r="C13" s="138" t="s">
        <v>31</v>
      </c>
      <c r="D13" s="139">
        <v>16</v>
      </c>
      <c r="E13" s="139">
        <v>10.5</v>
      </c>
      <c r="F13" s="139">
        <v>11</v>
      </c>
      <c r="G13" s="139">
        <v>8</v>
      </c>
      <c r="H13" s="139"/>
      <c r="I13" s="139"/>
      <c r="J13" s="139"/>
      <c r="K13" s="139"/>
      <c r="L13" s="139"/>
      <c r="M13" s="139"/>
      <c r="N13" s="139"/>
      <c r="O13" s="140"/>
      <c r="P13" s="140"/>
      <c r="Q13" s="140"/>
      <c r="R13" s="157">
        <f t="shared" si="8"/>
        <v>26.5</v>
      </c>
      <c r="S13" s="115">
        <f t="shared" si="1"/>
        <v>0</v>
      </c>
      <c r="T13" s="115">
        <f t="shared" si="2"/>
        <v>19</v>
      </c>
      <c r="U13" s="116">
        <f t="shared" si="3"/>
        <v>0</v>
      </c>
      <c r="V13" s="119">
        <f t="shared" si="9"/>
        <v>13.25</v>
      </c>
      <c r="W13" s="117" t="str">
        <f t="shared" si="4"/>
        <v/>
      </c>
      <c r="X13" s="117">
        <f t="shared" si="5"/>
        <v>7.6</v>
      </c>
      <c r="Y13" s="118" t="str">
        <f t="shared" si="6"/>
        <v/>
      </c>
      <c r="Z13" s="95">
        <f t="shared" si="10"/>
        <v>6.95</v>
      </c>
      <c r="AA13" s="55">
        <v>5</v>
      </c>
      <c r="AB13" s="56" t="str">
        <f t="shared" si="0"/>
        <v>DUCHÊNE</v>
      </c>
    </row>
    <row r="14" spans="1:29" s="43" customFormat="1">
      <c r="A14" s="131">
        <f t="shared" si="7"/>
        <v>10</v>
      </c>
      <c r="B14" s="142" t="s">
        <v>32</v>
      </c>
      <c r="C14" s="142" t="s">
        <v>33</v>
      </c>
      <c r="D14" s="143">
        <v>18</v>
      </c>
      <c r="E14" s="143">
        <v>19</v>
      </c>
      <c r="F14" s="143">
        <v>13</v>
      </c>
      <c r="G14" s="143">
        <v>8</v>
      </c>
      <c r="H14" s="143"/>
      <c r="I14" s="143"/>
      <c r="J14" s="143"/>
      <c r="K14" s="143"/>
      <c r="L14" s="143"/>
      <c r="M14" s="143"/>
      <c r="N14" s="143"/>
      <c r="O14" s="144"/>
      <c r="P14" s="144"/>
      <c r="Q14" s="144"/>
      <c r="R14" s="156">
        <f t="shared" si="8"/>
        <v>37</v>
      </c>
      <c r="S14" s="120">
        <f t="shared" si="1"/>
        <v>0</v>
      </c>
      <c r="T14" s="120">
        <f t="shared" si="2"/>
        <v>21</v>
      </c>
      <c r="U14" s="121">
        <f t="shared" si="3"/>
        <v>0</v>
      </c>
      <c r="V14" s="119">
        <f t="shared" si="9"/>
        <v>18.5</v>
      </c>
      <c r="W14" s="117" t="str">
        <f t="shared" si="4"/>
        <v/>
      </c>
      <c r="X14" s="117">
        <f t="shared" si="5"/>
        <v>8.4</v>
      </c>
      <c r="Y14" s="118" t="str">
        <f t="shared" si="6"/>
        <v/>
      </c>
      <c r="Z14" s="95">
        <f t="shared" si="10"/>
        <v>8.9666666666666668</v>
      </c>
      <c r="AA14" s="60">
        <v>5</v>
      </c>
      <c r="AB14" s="57" t="str">
        <f t="shared" si="0"/>
        <v>DUTILLEUX</v>
      </c>
    </row>
    <row r="15" spans="1:29">
      <c r="A15" s="134">
        <f t="shared" si="7"/>
        <v>11</v>
      </c>
      <c r="B15" s="138" t="s">
        <v>34</v>
      </c>
      <c r="C15" s="138" t="s">
        <v>35</v>
      </c>
      <c r="D15" s="139">
        <v>14</v>
      </c>
      <c r="E15" s="139">
        <v>13.5</v>
      </c>
      <c r="F15" s="139">
        <v>15</v>
      </c>
      <c r="G15" s="139">
        <v>9</v>
      </c>
      <c r="H15" s="139"/>
      <c r="I15" s="139"/>
      <c r="J15" s="139"/>
      <c r="K15" s="139"/>
      <c r="L15" s="139"/>
      <c r="M15" s="139"/>
      <c r="N15" s="139"/>
      <c r="O15" s="140"/>
      <c r="P15" s="140"/>
      <c r="Q15" s="140"/>
      <c r="R15" s="157">
        <f t="shared" si="8"/>
        <v>27.5</v>
      </c>
      <c r="S15" s="115">
        <f t="shared" si="1"/>
        <v>0</v>
      </c>
      <c r="T15" s="115">
        <f t="shared" si="2"/>
        <v>24</v>
      </c>
      <c r="U15" s="116">
        <f t="shared" si="3"/>
        <v>0</v>
      </c>
      <c r="V15" s="119">
        <f t="shared" si="9"/>
        <v>13.75</v>
      </c>
      <c r="W15" s="117" t="str">
        <f t="shared" si="4"/>
        <v/>
      </c>
      <c r="X15" s="117">
        <f t="shared" si="5"/>
        <v>9.6</v>
      </c>
      <c r="Y15" s="118" t="str">
        <f t="shared" si="6"/>
        <v/>
      </c>
      <c r="Z15" s="95">
        <f t="shared" si="10"/>
        <v>7.7833333333333332</v>
      </c>
      <c r="AA15" s="55">
        <v>5</v>
      </c>
      <c r="AB15" s="56" t="str">
        <f t="shared" si="0"/>
        <v>GILLON</v>
      </c>
    </row>
    <row r="16" spans="1:29" s="43" customFormat="1">
      <c r="A16" s="131">
        <f t="shared" si="7"/>
        <v>12</v>
      </c>
      <c r="B16" s="142" t="s">
        <v>36</v>
      </c>
      <c r="C16" s="142" t="s">
        <v>37</v>
      </c>
      <c r="D16" s="143">
        <v>16.5</v>
      </c>
      <c r="E16" s="143">
        <v>17.5</v>
      </c>
      <c r="F16" s="143">
        <v>11</v>
      </c>
      <c r="G16" s="143">
        <v>8</v>
      </c>
      <c r="H16" s="143"/>
      <c r="I16" s="143"/>
      <c r="J16" s="143"/>
      <c r="K16" s="143"/>
      <c r="L16" s="143"/>
      <c r="M16" s="143"/>
      <c r="N16" s="143"/>
      <c r="O16" s="144"/>
      <c r="P16" s="144"/>
      <c r="Q16" s="144"/>
      <c r="R16" s="156">
        <f t="shared" si="8"/>
        <v>34</v>
      </c>
      <c r="S16" s="120">
        <f t="shared" si="1"/>
        <v>0</v>
      </c>
      <c r="T16" s="120">
        <f t="shared" si="2"/>
        <v>19</v>
      </c>
      <c r="U16" s="121">
        <f t="shared" si="3"/>
        <v>0</v>
      </c>
      <c r="V16" s="119">
        <f t="shared" si="9"/>
        <v>17</v>
      </c>
      <c r="W16" s="117" t="str">
        <f t="shared" si="4"/>
        <v/>
      </c>
      <c r="X16" s="117">
        <f t="shared" si="5"/>
        <v>7.6</v>
      </c>
      <c r="Y16" s="118" t="str">
        <f t="shared" si="6"/>
        <v/>
      </c>
      <c r="Z16" s="95">
        <f t="shared" si="10"/>
        <v>8.1999999999999993</v>
      </c>
      <c r="AA16" s="60">
        <v>5</v>
      </c>
      <c r="AB16" s="57" t="str">
        <f t="shared" si="0"/>
        <v>JAMOTTE</v>
      </c>
    </row>
    <row r="17" spans="1:28">
      <c r="A17" s="134">
        <f t="shared" si="7"/>
        <v>13</v>
      </c>
      <c r="B17" s="138" t="s">
        <v>38</v>
      </c>
      <c r="C17" s="138" t="s">
        <v>39</v>
      </c>
      <c r="D17" s="139">
        <v>11</v>
      </c>
      <c r="E17" s="139">
        <v>18.5</v>
      </c>
      <c r="F17" s="139">
        <v>13</v>
      </c>
      <c r="G17" s="139">
        <v>9</v>
      </c>
      <c r="H17" s="139"/>
      <c r="I17" s="139"/>
      <c r="J17" s="139"/>
      <c r="K17" s="139"/>
      <c r="L17" s="139"/>
      <c r="M17" s="139"/>
      <c r="N17" s="139"/>
      <c r="O17" s="140"/>
      <c r="P17" s="140"/>
      <c r="Q17" s="140"/>
      <c r="R17" s="157">
        <f t="shared" si="8"/>
        <v>29.5</v>
      </c>
      <c r="S17" s="115">
        <f t="shared" si="1"/>
        <v>0</v>
      </c>
      <c r="T17" s="115">
        <f t="shared" si="2"/>
        <v>22</v>
      </c>
      <c r="U17" s="116">
        <f t="shared" si="3"/>
        <v>0</v>
      </c>
      <c r="V17" s="119">
        <f t="shared" si="9"/>
        <v>14.75</v>
      </c>
      <c r="W17" s="117" t="str">
        <f t="shared" si="4"/>
        <v/>
      </c>
      <c r="X17" s="117">
        <f t="shared" si="5"/>
        <v>8.8000000000000007</v>
      </c>
      <c r="Y17" s="118" t="str">
        <f t="shared" si="6"/>
        <v/>
      </c>
      <c r="Z17" s="95">
        <f t="shared" si="10"/>
        <v>7.85</v>
      </c>
      <c r="AA17" s="55">
        <v>5</v>
      </c>
      <c r="AB17" s="56" t="str">
        <f t="shared" si="0"/>
        <v>LAMBERT</v>
      </c>
    </row>
    <row r="18" spans="1:28" s="43" customFormat="1">
      <c r="A18" s="131">
        <f t="shared" si="7"/>
        <v>14</v>
      </c>
      <c r="B18" s="145" t="s">
        <v>40</v>
      </c>
      <c r="C18" s="145" t="s">
        <v>41</v>
      </c>
      <c r="D18" s="132">
        <v>7</v>
      </c>
      <c r="E18" s="132">
        <v>14.5</v>
      </c>
      <c r="F18" s="132">
        <v>11</v>
      </c>
      <c r="G18" s="132">
        <v>9.5</v>
      </c>
      <c r="H18" s="132"/>
      <c r="I18" s="132"/>
      <c r="J18" s="132"/>
      <c r="K18" s="132"/>
      <c r="L18" s="132"/>
      <c r="M18" s="132"/>
      <c r="N18" s="132"/>
      <c r="O18" s="133"/>
      <c r="P18" s="133"/>
      <c r="Q18" s="133"/>
      <c r="R18" s="156">
        <f t="shared" si="8"/>
        <v>21.5</v>
      </c>
      <c r="S18" s="120">
        <f t="shared" si="1"/>
        <v>0</v>
      </c>
      <c r="T18" s="120">
        <f t="shared" si="2"/>
        <v>20.5</v>
      </c>
      <c r="U18" s="121">
        <f t="shared" si="3"/>
        <v>0</v>
      </c>
      <c r="V18" s="119">
        <f t="shared" si="9"/>
        <v>10.75</v>
      </c>
      <c r="W18" s="117" t="str">
        <f t="shared" si="4"/>
        <v/>
      </c>
      <c r="X18" s="117">
        <f t="shared" si="5"/>
        <v>8.1999999999999993</v>
      </c>
      <c r="Y18" s="118" t="str">
        <f t="shared" si="6"/>
        <v/>
      </c>
      <c r="Z18" s="95">
        <f t="shared" si="10"/>
        <v>6.3166666666666664</v>
      </c>
      <c r="AA18" s="60">
        <v>5</v>
      </c>
      <c r="AB18" s="57" t="str">
        <f t="shared" si="0"/>
        <v>LEERS</v>
      </c>
    </row>
    <row r="19" spans="1:28">
      <c r="A19" s="134">
        <f t="shared" si="7"/>
        <v>15</v>
      </c>
      <c r="B19" s="141" t="s">
        <v>42</v>
      </c>
      <c r="C19" s="141" t="s">
        <v>43</v>
      </c>
      <c r="D19" s="136">
        <v>8</v>
      </c>
      <c r="E19" s="136">
        <v>16.5</v>
      </c>
      <c r="F19" s="136">
        <v>14</v>
      </c>
      <c r="G19" s="136">
        <v>9</v>
      </c>
      <c r="H19" s="136"/>
      <c r="I19" s="136"/>
      <c r="J19" s="136"/>
      <c r="K19" s="136"/>
      <c r="L19" s="136"/>
      <c r="M19" s="136"/>
      <c r="N19" s="136"/>
      <c r="O19" s="137"/>
      <c r="P19" s="137"/>
      <c r="Q19" s="137"/>
      <c r="R19" s="157">
        <f t="shared" si="8"/>
        <v>24.5</v>
      </c>
      <c r="S19" s="115">
        <f t="shared" si="1"/>
        <v>0</v>
      </c>
      <c r="T19" s="115">
        <f t="shared" si="2"/>
        <v>23</v>
      </c>
      <c r="U19" s="116">
        <f t="shared" si="3"/>
        <v>0</v>
      </c>
      <c r="V19" s="119">
        <f t="shared" si="9"/>
        <v>12.25</v>
      </c>
      <c r="W19" s="117" t="str">
        <f t="shared" si="4"/>
        <v/>
      </c>
      <c r="X19" s="117">
        <f t="shared" si="5"/>
        <v>9.1999999999999993</v>
      </c>
      <c r="Y19" s="118" t="str">
        <f t="shared" si="6"/>
        <v/>
      </c>
      <c r="Z19" s="95">
        <f t="shared" si="10"/>
        <v>7.15</v>
      </c>
      <c r="AA19" s="55">
        <v>5</v>
      </c>
      <c r="AB19" s="56" t="str">
        <f t="shared" si="0"/>
        <v>MANZI</v>
      </c>
    </row>
    <row r="20" spans="1:28" s="43" customFormat="1">
      <c r="A20" s="131">
        <f t="shared" si="7"/>
        <v>16</v>
      </c>
      <c r="B20" s="145" t="s">
        <v>44</v>
      </c>
      <c r="C20" s="145" t="s">
        <v>45</v>
      </c>
      <c r="D20" s="132">
        <v>14.5</v>
      </c>
      <c r="E20" s="132">
        <v>13.5</v>
      </c>
      <c r="F20" s="132">
        <v>14</v>
      </c>
      <c r="G20" s="132">
        <v>10</v>
      </c>
      <c r="H20" s="132"/>
      <c r="I20" s="132"/>
      <c r="J20" s="132"/>
      <c r="K20" s="132"/>
      <c r="L20" s="132"/>
      <c r="M20" s="132"/>
      <c r="N20" s="132"/>
      <c r="O20" s="133"/>
      <c r="P20" s="133"/>
      <c r="Q20" s="133"/>
      <c r="R20" s="156">
        <f t="shared" si="8"/>
        <v>28</v>
      </c>
      <c r="S20" s="120">
        <f t="shared" si="1"/>
        <v>0</v>
      </c>
      <c r="T20" s="120">
        <f t="shared" si="2"/>
        <v>24</v>
      </c>
      <c r="U20" s="121">
        <f t="shared" si="3"/>
        <v>0</v>
      </c>
      <c r="V20" s="119">
        <f t="shared" si="9"/>
        <v>14</v>
      </c>
      <c r="W20" s="117" t="str">
        <f t="shared" si="4"/>
        <v/>
      </c>
      <c r="X20" s="117">
        <f t="shared" si="5"/>
        <v>9.6</v>
      </c>
      <c r="Y20" s="118" t="str">
        <f t="shared" si="6"/>
        <v/>
      </c>
      <c r="Z20" s="95">
        <f t="shared" si="10"/>
        <v>7.8666666666666663</v>
      </c>
      <c r="AA20" s="60">
        <v>5</v>
      </c>
      <c r="AB20" s="57" t="str">
        <f t="shared" si="0"/>
        <v>MEERT</v>
      </c>
    </row>
    <row r="21" spans="1:28">
      <c r="A21" s="134">
        <f t="shared" si="7"/>
        <v>17</v>
      </c>
      <c r="B21" s="141" t="s">
        <v>46</v>
      </c>
      <c r="C21" s="141" t="s">
        <v>47</v>
      </c>
      <c r="D21" s="136">
        <v>19</v>
      </c>
      <c r="E21" s="136">
        <v>16</v>
      </c>
      <c r="F21" s="136">
        <v>14</v>
      </c>
      <c r="G21" s="136">
        <v>6.5</v>
      </c>
      <c r="H21" s="136"/>
      <c r="I21" s="136"/>
      <c r="J21" s="136"/>
      <c r="K21" s="136"/>
      <c r="L21" s="136"/>
      <c r="M21" s="136"/>
      <c r="N21" s="136"/>
      <c r="O21" s="137"/>
      <c r="P21" s="137"/>
      <c r="Q21" s="137"/>
      <c r="R21" s="157">
        <f t="shared" si="8"/>
        <v>35</v>
      </c>
      <c r="S21" s="115">
        <f t="shared" si="1"/>
        <v>0</v>
      </c>
      <c r="T21" s="115">
        <f t="shared" si="2"/>
        <v>20.5</v>
      </c>
      <c r="U21" s="116">
        <f t="shared" si="3"/>
        <v>0</v>
      </c>
      <c r="V21" s="119">
        <f t="shared" si="9"/>
        <v>17.5</v>
      </c>
      <c r="W21" s="117" t="str">
        <f t="shared" si="4"/>
        <v/>
      </c>
      <c r="X21" s="117">
        <f t="shared" si="5"/>
        <v>8.1999999999999993</v>
      </c>
      <c r="Y21" s="118" t="str">
        <f t="shared" si="6"/>
        <v/>
      </c>
      <c r="Z21" s="95">
        <f t="shared" si="10"/>
        <v>8.5666666666666664</v>
      </c>
      <c r="AA21" s="55">
        <v>5</v>
      </c>
      <c r="AB21" s="56" t="str">
        <f t="shared" si="0"/>
        <v>SERET</v>
      </c>
    </row>
    <row r="22" spans="1:28" s="43" customFormat="1">
      <c r="A22" s="131">
        <f t="shared" si="7"/>
        <v>18</v>
      </c>
      <c r="B22" s="145" t="s">
        <v>48</v>
      </c>
      <c r="C22" s="145" t="s">
        <v>49</v>
      </c>
      <c r="D22" s="132">
        <v>8</v>
      </c>
      <c r="E22" s="132">
        <v>12.5</v>
      </c>
      <c r="F22" s="132">
        <v>11</v>
      </c>
      <c r="G22" s="132">
        <v>6.5</v>
      </c>
      <c r="H22" s="132"/>
      <c r="I22" s="132"/>
      <c r="J22" s="132"/>
      <c r="K22" s="132"/>
      <c r="L22" s="132"/>
      <c r="M22" s="132"/>
      <c r="N22" s="132"/>
      <c r="O22" s="133"/>
      <c r="P22" s="133"/>
      <c r="Q22" s="133"/>
      <c r="R22" s="156">
        <f t="shared" si="8"/>
        <v>20.5</v>
      </c>
      <c r="S22" s="120">
        <f t="shared" si="1"/>
        <v>0</v>
      </c>
      <c r="T22" s="120">
        <f t="shared" si="2"/>
        <v>17.5</v>
      </c>
      <c r="U22" s="121">
        <f t="shared" si="3"/>
        <v>0</v>
      </c>
      <c r="V22" s="119">
        <f t="shared" si="9"/>
        <v>10.25</v>
      </c>
      <c r="W22" s="117" t="str">
        <f t="shared" si="4"/>
        <v/>
      </c>
      <c r="X22" s="117">
        <f t="shared" si="5"/>
        <v>7</v>
      </c>
      <c r="Y22" s="118" t="str">
        <f t="shared" si="6"/>
        <v/>
      </c>
      <c r="Z22" s="95">
        <f t="shared" si="10"/>
        <v>5.75</v>
      </c>
      <c r="AA22" s="60">
        <v>5</v>
      </c>
      <c r="AB22" s="57" t="str">
        <f t="shared" si="0"/>
        <v>SERVAIS</v>
      </c>
    </row>
    <row r="23" spans="1:28">
      <c r="A23" s="134">
        <f t="shared" si="7"/>
        <v>19</v>
      </c>
      <c r="B23" s="141" t="s">
        <v>50</v>
      </c>
      <c r="C23" s="141" t="s">
        <v>27</v>
      </c>
      <c r="D23" s="136">
        <v>14.5</v>
      </c>
      <c r="E23" s="136">
        <v>19</v>
      </c>
      <c r="F23" s="136">
        <v>14</v>
      </c>
      <c r="G23" s="136">
        <v>9.5</v>
      </c>
      <c r="H23" s="136"/>
      <c r="I23" s="136"/>
      <c r="J23" s="136"/>
      <c r="K23" s="136"/>
      <c r="L23" s="136"/>
      <c r="M23" s="136"/>
      <c r="N23" s="136"/>
      <c r="O23" s="137"/>
      <c r="P23" s="137"/>
      <c r="Q23" s="137"/>
      <c r="R23" s="157">
        <f t="shared" si="8"/>
        <v>33.5</v>
      </c>
      <c r="S23" s="115">
        <f t="shared" si="1"/>
        <v>0</v>
      </c>
      <c r="T23" s="115">
        <f t="shared" si="2"/>
        <v>23.5</v>
      </c>
      <c r="U23" s="116">
        <f t="shared" si="3"/>
        <v>0</v>
      </c>
      <c r="V23" s="119">
        <f t="shared" si="9"/>
        <v>16.75</v>
      </c>
      <c r="W23" s="117" t="str">
        <f t="shared" si="4"/>
        <v/>
      </c>
      <c r="X23" s="117">
        <f t="shared" si="5"/>
        <v>9.4</v>
      </c>
      <c r="Y23" s="118" t="str">
        <f t="shared" si="6"/>
        <v/>
      </c>
      <c r="Z23" s="95">
        <f t="shared" si="10"/>
        <v>8.7166666666666668</v>
      </c>
      <c r="AA23" s="55">
        <v>5</v>
      </c>
      <c r="AB23" s="56" t="str">
        <f t="shared" si="0"/>
        <v>SFERRUGGIA</v>
      </c>
    </row>
    <row r="24" spans="1:28" s="43" customFormat="1">
      <c r="A24" s="131">
        <f t="shared" si="7"/>
        <v>20</v>
      </c>
      <c r="B24" s="145" t="s">
        <v>51</v>
      </c>
      <c r="C24" s="145" t="s">
        <v>52</v>
      </c>
      <c r="D24" s="132">
        <v>15</v>
      </c>
      <c r="E24" s="132">
        <v>20</v>
      </c>
      <c r="F24" s="132">
        <v>14</v>
      </c>
      <c r="G24" s="132">
        <v>10</v>
      </c>
      <c r="H24" s="132"/>
      <c r="I24" s="132"/>
      <c r="J24" s="132"/>
      <c r="K24" s="132"/>
      <c r="L24" s="132"/>
      <c r="M24" s="132"/>
      <c r="N24" s="132"/>
      <c r="O24" s="133"/>
      <c r="P24" s="133"/>
      <c r="Q24" s="133"/>
      <c r="R24" s="156">
        <f t="shared" si="8"/>
        <v>35</v>
      </c>
      <c r="S24" s="120">
        <f t="shared" si="1"/>
        <v>0</v>
      </c>
      <c r="T24" s="120">
        <f t="shared" si="2"/>
        <v>24</v>
      </c>
      <c r="U24" s="121">
        <f t="shared" si="3"/>
        <v>0</v>
      </c>
      <c r="V24" s="119">
        <f t="shared" si="9"/>
        <v>17.5</v>
      </c>
      <c r="W24" s="117" t="str">
        <f t="shared" si="4"/>
        <v/>
      </c>
      <c r="X24" s="117">
        <f t="shared" si="5"/>
        <v>9.6</v>
      </c>
      <c r="Y24" s="118" t="str">
        <f t="shared" si="6"/>
        <v/>
      </c>
      <c r="Z24" s="95">
        <f t="shared" si="10"/>
        <v>9.0333333333333332</v>
      </c>
      <c r="AA24" s="60">
        <v>5</v>
      </c>
      <c r="AB24" s="57" t="str">
        <f t="shared" si="0"/>
        <v>SUKRANLI</v>
      </c>
    </row>
    <row r="25" spans="1:28">
      <c r="A25" s="134">
        <f t="shared" si="7"/>
        <v>21</v>
      </c>
      <c r="B25" s="141" t="s">
        <v>53</v>
      </c>
      <c r="C25" s="141" t="s">
        <v>54</v>
      </c>
      <c r="D25" s="136">
        <v>20</v>
      </c>
      <c r="E25" s="136">
        <v>16</v>
      </c>
      <c r="F25" s="136">
        <v>12</v>
      </c>
      <c r="G25" s="136">
        <v>8.5</v>
      </c>
      <c r="H25" s="136"/>
      <c r="I25" s="136"/>
      <c r="J25" s="136"/>
      <c r="K25" s="136"/>
      <c r="L25" s="136"/>
      <c r="M25" s="136"/>
      <c r="N25" s="136"/>
      <c r="O25" s="137"/>
      <c r="P25" s="137"/>
      <c r="Q25" s="137"/>
      <c r="R25" s="157">
        <f t="shared" si="8"/>
        <v>36</v>
      </c>
      <c r="S25" s="115">
        <f t="shared" si="1"/>
        <v>0</v>
      </c>
      <c r="T25" s="115">
        <f t="shared" si="2"/>
        <v>20.5</v>
      </c>
      <c r="U25" s="116">
        <f t="shared" si="3"/>
        <v>0</v>
      </c>
      <c r="V25" s="119">
        <f t="shared" si="9"/>
        <v>18</v>
      </c>
      <c r="W25" s="117" t="str">
        <f t="shared" si="4"/>
        <v/>
      </c>
      <c r="X25" s="117">
        <f t="shared" si="5"/>
        <v>8.1999999999999993</v>
      </c>
      <c r="Y25" s="118" t="str">
        <f t="shared" si="6"/>
        <v/>
      </c>
      <c r="Z25" s="95">
        <f t="shared" si="10"/>
        <v>8.7333333333333325</v>
      </c>
      <c r="AA25" s="55">
        <v>5</v>
      </c>
      <c r="AB25" s="56" t="str">
        <f t="shared" si="0"/>
        <v>TITA</v>
      </c>
    </row>
    <row r="26" spans="1:28" s="43" customFormat="1">
      <c r="A26" s="131">
        <f t="shared" si="7"/>
        <v>22</v>
      </c>
      <c r="B26" s="145" t="s">
        <v>55</v>
      </c>
      <c r="C26" s="145" t="s">
        <v>56</v>
      </c>
      <c r="D26" s="132">
        <v>19.5</v>
      </c>
      <c r="E26" s="132">
        <v>15.5</v>
      </c>
      <c r="F26" s="132">
        <v>15</v>
      </c>
      <c r="G26" s="132">
        <v>10</v>
      </c>
      <c r="H26" s="132"/>
      <c r="I26" s="132"/>
      <c r="J26" s="132"/>
      <c r="K26" s="132"/>
      <c r="L26" s="132"/>
      <c r="M26" s="132"/>
      <c r="N26" s="132"/>
      <c r="O26" s="133"/>
      <c r="P26" s="133"/>
      <c r="Q26" s="133"/>
      <c r="R26" s="156">
        <f t="shared" si="8"/>
        <v>35</v>
      </c>
      <c r="S26" s="120">
        <f t="shared" si="1"/>
        <v>0</v>
      </c>
      <c r="T26" s="120">
        <f t="shared" si="2"/>
        <v>25</v>
      </c>
      <c r="U26" s="121">
        <f t="shared" si="3"/>
        <v>0</v>
      </c>
      <c r="V26" s="119">
        <f t="shared" si="9"/>
        <v>17.5</v>
      </c>
      <c r="W26" s="117" t="str">
        <f t="shared" si="4"/>
        <v/>
      </c>
      <c r="X26" s="117">
        <f t="shared" si="5"/>
        <v>10</v>
      </c>
      <c r="Y26" s="118" t="str">
        <f t="shared" si="6"/>
        <v/>
      </c>
      <c r="Z26" s="95">
        <f t="shared" si="10"/>
        <v>9.1666666666666661</v>
      </c>
      <c r="AA26" s="60">
        <v>5</v>
      </c>
      <c r="AB26" s="57" t="str">
        <f t="shared" si="0"/>
        <v>VAN LIEROP</v>
      </c>
    </row>
    <row r="27" spans="1:28">
      <c r="A27" s="134">
        <f t="shared" si="7"/>
        <v>23</v>
      </c>
      <c r="B27" s="141" t="s">
        <v>57</v>
      </c>
      <c r="C27" s="141" t="s">
        <v>58</v>
      </c>
      <c r="D27" s="136">
        <v>13</v>
      </c>
      <c r="E27" s="136">
        <v>11</v>
      </c>
      <c r="F27" s="136">
        <v>13</v>
      </c>
      <c r="G27" s="136">
        <v>8</v>
      </c>
      <c r="H27" s="136"/>
      <c r="I27" s="136"/>
      <c r="J27" s="136"/>
      <c r="K27" s="136"/>
      <c r="L27" s="136"/>
      <c r="M27" s="136"/>
      <c r="N27" s="136"/>
      <c r="O27" s="137"/>
      <c r="P27" s="137"/>
      <c r="Q27" s="137"/>
      <c r="R27" s="157">
        <f t="shared" si="8"/>
        <v>24</v>
      </c>
      <c r="S27" s="115">
        <f t="shared" si="1"/>
        <v>0</v>
      </c>
      <c r="T27" s="115">
        <f t="shared" si="2"/>
        <v>21</v>
      </c>
      <c r="U27" s="116">
        <f t="shared" si="3"/>
        <v>0</v>
      </c>
      <c r="V27" s="119">
        <f t="shared" si="9"/>
        <v>12</v>
      </c>
      <c r="W27" s="117" t="str">
        <f t="shared" si="4"/>
        <v/>
      </c>
      <c r="X27" s="117">
        <f t="shared" si="5"/>
        <v>8.4</v>
      </c>
      <c r="Y27" s="118" t="str">
        <f t="shared" si="6"/>
        <v/>
      </c>
      <c r="Z27" s="95">
        <f t="shared" si="10"/>
        <v>6.8</v>
      </c>
      <c r="AA27" s="55">
        <v>5</v>
      </c>
      <c r="AB27" s="56" t="str">
        <f t="shared" si="0"/>
        <v>WERY</v>
      </c>
    </row>
    <row r="28" spans="1:28" s="43" customFormat="1">
      <c r="A28" s="131">
        <f t="shared" si="7"/>
        <v>24</v>
      </c>
      <c r="B28" s="145" t="s">
        <v>59</v>
      </c>
      <c r="C28" s="145" t="s">
        <v>60</v>
      </c>
      <c r="D28" s="132">
        <v>19</v>
      </c>
      <c r="E28" s="132">
        <v>18.5</v>
      </c>
      <c r="F28" s="132">
        <v>15</v>
      </c>
      <c r="G28" s="132">
        <v>9.5</v>
      </c>
      <c r="H28" s="132"/>
      <c r="I28" s="132"/>
      <c r="J28" s="132"/>
      <c r="K28" s="132"/>
      <c r="L28" s="132"/>
      <c r="M28" s="132"/>
      <c r="N28" s="132"/>
      <c r="O28" s="133"/>
      <c r="P28" s="133"/>
      <c r="Q28" s="133"/>
      <c r="R28" s="156">
        <f t="shared" si="8"/>
        <v>37.5</v>
      </c>
      <c r="S28" s="120">
        <f t="shared" si="1"/>
        <v>0</v>
      </c>
      <c r="T28" s="120">
        <f>IF($B28="","",(SUMIF($D$3:$Q$3,"=EP",$D28:$Q28)))</f>
        <v>24.5</v>
      </c>
      <c r="U28" s="121">
        <f t="shared" si="3"/>
        <v>0</v>
      </c>
      <c r="V28" s="119">
        <f t="shared" si="9"/>
        <v>18.75</v>
      </c>
      <c r="W28" s="117" t="str">
        <f t="shared" si="4"/>
        <v/>
      </c>
      <c r="X28" s="117">
        <f t="shared" si="5"/>
        <v>9.8000000000000007</v>
      </c>
      <c r="Y28" s="118" t="str">
        <f t="shared" si="6"/>
        <v/>
      </c>
      <c r="Z28" s="95">
        <f t="shared" si="10"/>
        <v>9.5166666666666675</v>
      </c>
      <c r="AA28" s="60">
        <v>5</v>
      </c>
      <c r="AB28" s="57" t="str">
        <f t="shared" si="0"/>
        <v>WILLEM</v>
      </c>
    </row>
    <row r="29" spans="1:28">
      <c r="A29" s="134">
        <f t="shared" si="7"/>
        <v>25</v>
      </c>
      <c r="B29" s="141"/>
      <c r="C29" s="141"/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7"/>
      <c r="P29" s="137"/>
      <c r="Q29" s="137"/>
      <c r="R29" s="157" t="str">
        <f t="shared" si="8"/>
        <v/>
      </c>
      <c r="S29" s="115" t="str">
        <f t="shared" si="1"/>
        <v/>
      </c>
      <c r="T29" s="115" t="str">
        <f t="shared" si="2"/>
        <v/>
      </c>
      <c r="U29" s="116" t="str">
        <f t="shared" si="3"/>
        <v/>
      </c>
      <c r="V29" s="119" t="str">
        <f t="shared" si="9"/>
        <v/>
      </c>
      <c r="W29" s="117" t="str">
        <f t="shared" si="4"/>
        <v/>
      </c>
      <c r="X29" s="117" t="str">
        <f t="shared" si="5"/>
        <v/>
      </c>
      <c r="Y29" s="118" t="str">
        <f t="shared" si="6"/>
        <v/>
      </c>
      <c r="Z29" s="95" t="str">
        <f t="shared" ref="Z29:Z32" si="11">IF($B29="","",SUMIF($R28:$U28,"&lt;&gt;""",$V29:$Y29)*$Z$2/(SUMIF($R$4:$U$4,"&lt;&gt;0",$V28:$Y28)))</f>
        <v/>
      </c>
      <c r="AA29" s="55"/>
      <c r="AB29" s="56" t="str">
        <f t="shared" si="0"/>
        <v/>
      </c>
    </row>
    <row r="30" spans="1:28" s="43" customFormat="1">
      <c r="A30" s="131">
        <f t="shared" si="7"/>
        <v>26</v>
      </c>
      <c r="B30" s="145"/>
      <c r="C30" s="145"/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3"/>
      <c r="P30" s="133"/>
      <c r="Q30" s="133"/>
      <c r="R30" s="156" t="str">
        <f t="shared" si="8"/>
        <v/>
      </c>
      <c r="S30" s="120" t="str">
        <f t="shared" si="1"/>
        <v/>
      </c>
      <c r="T30" s="120" t="str">
        <f t="shared" si="2"/>
        <v/>
      </c>
      <c r="U30" s="121" t="str">
        <f t="shared" si="3"/>
        <v/>
      </c>
      <c r="V30" s="119" t="str">
        <f t="shared" si="9"/>
        <v/>
      </c>
      <c r="W30" s="117" t="str">
        <f t="shared" si="4"/>
        <v/>
      </c>
      <c r="X30" s="117" t="str">
        <f t="shared" si="5"/>
        <v/>
      </c>
      <c r="Y30" s="118" t="str">
        <f t="shared" si="6"/>
        <v/>
      </c>
      <c r="Z30" s="95" t="str">
        <f t="shared" si="11"/>
        <v/>
      </c>
      <c r="AA30" s="60"/>
      <c r="AB30" s="57" t="str">
        <f t="shared" si="0"/>
        <v/>
      </c>
    </row>
    <row r="31" spans="1:28">
      <c r="A31" s="134">
        <f t="shared" si="7"/>
        <v>27</v>
      </c>
      <c r="B31" s="141"/>
      <c r="C31" s="141"/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7"/>
      <c r="P31" s="137"/>
      <c r="Q31" s="137"/>
      <c r="R31" s="157" t="str">
        <f t="shared" si="8"/>
        <v/>
      </c>
      <c r="S31" s="115" t="str">
        <f t="shared" si="1"/>
        <v/>
      </c>
      <c r="T31" s="115" t="str">
        <f t="shared" si="2"/>
        <v/>
      </c>
      <c r="U31" s="116" t="str">
        <f t="shared" si="3"/>
        <v/>
      </c>
      <c r="V31" s="119" t="str">
        <f t="shared" si="9"/>
        <v/>
      </c>
      <c r="W31" s="117" t="str">
        <f t="shared" si="4"/>
        <v/>
      </c>
      <c r="X31" s="117" t="str">
        <f t="shared" si="5"/>
        <v/>
      </c>
      <c r="Y31" s="118" t="str">
        <f t="shared" si="6"/>
        <v/>
      </c>
      <c r="Z31" s="95" t="str">
        <f t="shared" si="11"/>
        <v/>
      </c>
      <c r="AA31" s="55"/>
      <c r="AB31" s="56" t="str">
        <f t="shared" si="0"/>
        <v/>
      </c>
    </row>
    <row r="32" spans="1:28" s="43" customFormat="1">
      <c r="A32" s="134">
        <f t="shared" si="7"/>
        <v>28</v>
      </c>
      <c r="B32" s="145"/>
      <c r="C32" s="145"/>
      <c r="D32" s="132"/>
      <c r="E32" s="132"/>
      <c r="F32" s="132"/>
      <c r="G32" s="132"/>
      <c r="H32" s="132"/>
      <c r="I32" s="132"/>
      <c r="J32" s="132"/>
      <c r="K32" s="132"/>
      <c r="L32" s="132"/>
      <c r="M32" s="132"/>
      <c r="N32" s="132"/>
      <c r="O32" s="133"/>
      <c r="P32" s="133"/>
      <c r="Q32" s="133"/>
      <c r="R32" s="156" t="str">
        <f t="shared" si="8"/>
        <v/>
      </c>
      <c r="S32" s="120" t="str">
        <f t="shared" si="1"/>
        <v/>
      </c>
      <c r="T32" s="120" t="str">
        <f t="shared" si="2"/>
        <v/>
      </c>
      <c r="U32" s="121" t="str">
        <f t="shared" si="3"/>
        <v/>
      </c>
      <c r="V32" s="119" t="str">
        <f t="shared" si="9"/>
        <v/>
      </c>
      <c r="W32" s="117" t="str">
        <f t="shared" si="4"/>
        <v/>
      </c>
      <c r="X32" s="117" t="str">
        <f t="shared" si="5"/>
        <v/>
      </c>
      <c r="Y32" s="118" t="str">
        <f t="shared" si="6"/>
        <v/>
      </c>
      <c r="Z32" s="95" t="str">
        <f t="shared" si="11"/>
        <v/>
      </c>
      <c r="AA32" s="60"/>
      <c r="AB32" s="57" t="str">
        <f t="shared" si="0"/>
        <v/>
      </c>
    </row>
    <row r="33" spans="1:28" s="39" customFormat="1" ht="13.5" thickBot="1">
      <c r="A33" s="37"/>
      <c r="B33" s="37"/>
      <c r="C33" s="37" t="s">
        <v>3</v>
      </c>
      <c r="D33" s="34">
        <f t="shared" ref="D33:U33" si="12">IF(D4="","",AVERAGE(D5:D32))</f>
        <v>13.979166666666666</v>
      </c>
      <c r="E33" s="34">
        <f t="shared" si="12"/>
        <v>15.4375</v>
      </c>
      <c r="F33" s="34">
        <f t="shared" si="12"/>
        <v>12.958333333333334</v>
      </c>
      <c r="G33" s="34">
        <f t="shared" si="12"/>
        <v>8.375</v>
      </c>
      <c r="H33" s="34"/>
      <c r="I33" s="34"/>
      <c r="J33" s="34"/>
      <c r="K33" s="34"/>
      <c r="L33" s="34"/>
      <c r="M33" s="34"/>
      <c r="N33" s="34" t="str">
        <f t="shared" si="12"/>
        <v/>
      </c>
      <c r="O33" s="34"/>
      <c r="P33" s="34"/>
      <c r="Q33" s="102" t="str">
        <f t="shared" si="12"/>
        <v/>
      </c>
      <c r="R33" s="104">
        <f t="shared" si="12"/>
        <v>29.416666666666668</v>
      </c>
      <c r="S33" s="105">
        <f t="shared" si="12"/>
        <v>0</v>
      </c>
      <c r="T33" s="105">
        <f t="shared" si="12"/>
        <v>21.333333333333332</v>
      </c>
      <c r="U33" s="106">
        <f t="shared" si="12"/>
        <v>0</v>
      </c>
      <c r="V33" s="103">
        <f>IF($R$4=0,"",AVERAGE(V5:V32))</f>
        <v>14.708333333333334</v>
      </c>
      <c r="W33" s="100" t="str">
        <f>IF($S$4=0,"",AVERAGE(W5:W32))</f>
        <v/>
      </c>
      <c r="X33" s="100">
        <f>IF($T$4=0,"",AVERAGE(X5:X32))</f>
        <v>8.5333333333333332</v>
      </c>
      <c r="Y33" s="101" t="str">
        <f>IF($U$4=0,"",AVERAGE(Y5:Y32))</f>
        <v/>
      </c>
      <c r="Z33" s="96">
        <f>IF($D$4="","",AVERAGE(Z5:Z32))</f>
        <v>7.7472222222222227</v>
      </c>
      <c r="AA33" s="46">
        <f t="shared" ref="AA33" si="13">IF($D$4="","",AVERAGE(AA5:AA32))</f>
        <v>5</v>
      </c>
      <c r="AB33" s="58"/>
    </row>
    <row r="34" spans="1:28">
      <c r="B34" s="84"/>
    </row>
  </sheetData>
  <sheetProtection selectLockedCells="1"/>
  <mergeCells count="3">
    <mergeCell ref="AA2:AA4"/>
    <mergeCell ref="Z2:Z4"/>
    <mergeCell ref="B3:C3"/>
  </mergeCells>
  <phoneticPr fontId="0" type="noConversion"/>
  <conditionalFormatting sqref="AB5 D5:U33">
    <cfRule type="cellIs" dxfId="8" priority="5" stopIfTrue="1" operator="lessThanOrEqual">
      <formula>D$4/2</formula>
    </cfRule>
    <cfRule type="cellIs" dxfId="7" priority="6" stopIfTrue="1" operator="equal">
      <formula>"a"</formula>
    </cfRule>
  </conditionalFormatting>
  <conditionalFormatting sqref="V5:Y32">
    <cfRule type="cellIs" dxfId="6" priority="7" stopIfTrue="1" operator="lessThan">
      <formula>$W5/2</formula>
    </cfRule>
  </conditionalFormatting>
  <conditionalFormatting sqref="V33:W33 X5:AA33">
    <cfRule type="cellIs" dxfId="5" priority="8" stopIfTrue="1" operator="lessThan">
      <formula>V$2/2</formula>
    </cfRule>
    <cfRule type="cellIs" dxfId="4" priority="9" stopIfTrue="1" operator="equal">
      <formula>"a"</formula>
    </cfRule>
  </conditionalFormatting>
  <conditionalFormatting sqref="V33:X33">
    <cfRule type="cellIs" dxfId="3" priority="3" stopIfTrue="1" operator="lessThan">
      <formula>V$2/2</formula>
    </cfRule>
    <cfRule type="cellIs" dxfId="2" priority="4" stopIfTrue="1" operator="equal">
      <formula>"a"</formula>
    </cfRule>
  </conditionalFormatting>
  <conditionalFormatting sqref="V33:X33">
    <cfRule type="cellIs" dxfId="1" priority="1" stopIfTrue="1" operator="lessThan">
      <formula>V$2/2</formula>
    </cfRule>
    <cfRule type="cellIs" dxfId="0" priority="2" stopIfTrue="1" operator="equal">
      <formula>"a"</formula>
    </cfRule>
  </conditionalFormatting>
  <pageMargins left="0.59055118110236227" right="0.59055118110236227" top="0.98425196850393704" bottom="0.47244094488188981" header="0.23622047244094491" footer="0.51181102362204722"/>
  <pageSetup paperSize="9" scale="74" orientation="landscape" verticalDpi="300" r:id="rId1"/>
  <headerFooter alignWithMargins="0">
    <oddHeader>&amp;L&amp;D   &amp;T&amp;C&amp;"Arial,Gras"&amp;12&amp;F - &amp;A</oddHeader>
  </headerFooter>
  <ignoredErrors>
    <ignoredError sqref="S33" evalError="1"/>
  </ignoredErrors>
  <extLst>
    <ext xmlns:mx="http://schemas.microsoft.com/office/mac/excel/2008/main" uri="{64002731-A6B0-56B0-2670-7721B7C09600}">
      <mx:PLV Mode="1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autoPageBreaks="0" fitToPage="1"/>
  </sheetPr>
  <dimension ref="A1:AC34"/>
  <sheetViews>
    <sheetView showGridLines="0" view="pageLayout" topLeftCell="B2" workbookViewId="0">
      <pane xSplit="21135"/>
      <selection activeCell="AC7" sqref="AC7"/>
      <selection pane="topRight" activeCell="W1" sqref="W1"/>
    </sheetView>
  </sheetViews>
  <sheetFormatPr baseColWidth="10" defaultColWidth="3.140625" defaultRowHeight="12.75"/>
  <cols>
    <col min="1" max="1" width="3.140625" style="40" bestFit="1" customWidth="1"/>
    <col min="2" max="2" width="19.42578125" style="40" customWidth="1"/>
    <col min="3" max="3" width="16.140625" style="40" customWidth="1"/>
    <col min="4" max="17" width="4.7109375" style="40" customWidth="1"/>
    <col min="18" max="18" width="5.7109375" style="40" customWidth="1"/>
    <col min="19" max="19" width="7.140625" style="40" customWidth="1"/>
    <col min="20" max="21" width="5.7109375" style="40" customWidth="1"/>
    <col min="22" max="23" width="6.28515625" style="38" customWidth="1"/>
    <col min="24" max="25" width="6.28515625" style="37" customWidth="1"/>
    <col min="26" max="27" width="4.7109375" style="37" customWidth="1"/>
    <col min="28" max="28" width="13.85546875" style="59" customWidth="1"/>
    <col min="29" max="16384" width="3.140625" style="26"/>
  </cols>
  <sheetData>
    <row r="1" spans="1:29" ht="96" customHeight="1">
      <c r="A1" s="11"/>
      <c r="B1" s="210" t="str">
        <f>'Période 1'!B1</f>
        <v>Classe 2A</v>
      </c>
      <c r="C1" s="12"/>
      <c r="D1" s="146" t="s">
        <v>123</v>
      </c>
      <c r="E1" s="146" t="s">
        <v>124</v>
      </c>
      <c r="F1" s="146" t="s">
        <v>125</v>
      </c>
      <c r="G1" s="146" t="s">
        <v>126</v>
      </c>
      <c r="H1" s="146" t="s">
        <v>127</v>
      </c>
      <c r="I1" s="146" t="s">
        <v>128</v>
      </c>
      <c r="J1" s="146" t="s">
        <v>129</v>
      </c>
      <c r="K1" s="146" t="s">
        <v>130</v>
      </c>
      <c r="L1" s="146" t="s">
        <v>131</v>
      </c>
      <c r="M1" s="146" t="s">
        <v>134</v>
      </c>
      <c r="N1" s="147" t="s">
        <v>132</v>
      </c>
      <c r="O1" s="147" t="s">
        <v>133</v>
      </c>
      <c r="P1" s="147" t="s">
        <v>82</v>
      </c>
      <c r="Q1" s="147" t="s">
        <v>83</v>
      </c>
      <c r="R1" s="110" t="s">
        <v>69</v>
      </c>
      <c r="S1" s="111" t="s">
        <v>68</v>
      </c>
      <c r="T1" s="111" t="s">
        <v>70</v>
      </c>
      <c r="U1" s="111" t="s">
        <v>71</v>
      </c>
      <c r="V1" s="128" t="s">
        <v>84</v>
      </c>
      <c r="W1" s="129" t="s">
        <v>86</v>
      </c>
      <c r="X1" s="129" t="s">
        <v>87</v>
      </c>
      <c r="Y1" s="130" t="s">
        <v>88</v>
      </c>
      <c r="Z1" s="94" t="s">
        <v>90</v>
      </c>
      <c r="AA1" s="44" t="s">
        <v>12</v>
      </c>
      <c r="AB1" s="56"/>
      <c r="AC1" s="92" t="s">
        <v>135</v>
      </c>
    </row>
    <row r="2" spans="1:29" ht="24.75" customHeight="1">
      <c r="A2" s="27"/>
      <c r="B2" s="83" t="s">
        <v>13</v>
      </c>
      <c r="C2" s="28" t="s">
        <v>2</v>
      </c>
      <c r="D2" s="149">
        <v>41582</v>
      </c>
      <c r="E2" s="149">
        <v>41582</v>
      </c>
      <c r="F2" s="150">
        <v>41593</v>
      </c>
      <c r="G2" s="150">
        <v>41604</v>
      </c>
      <c r="H2" s="150">
        <v>41603</v>
      </c>
      <c r="I2" s="150">
        <v>41607</v>
      </c>
      <c r="J2" s="150">
        <v>41600</v>
      </c>
      <c r="K2" s="150">
        <v>41600</v>
      </c>
      <c r="L2" s="150">
        <v>41603</v>
      </c>
      <c r="M2" s="151">
        <v>41603</v>
      </c>
      <c r="N2" s="150">
        <v>41608</v>
      </c>
      <c r="O2" s="150">
        <v>41608</v>
      </c>
      <c r="P2" s="150"/>
      <c r="Q2" s="150"/>
      <c r="R2" s="97">
        <v>41577</v>
      </c>
      <c r="S2" s="98">
        <f>R2</f>
        <v>41577</v>
      </c>
      <c r="T2" s="98">
        <f>R2</f>
        <v>41577</v>
      </c>
      <c r="U2" s="99">
        <f>R2</f>
        <v>41577</v>
      </c>
      <c r="V2" s="97">
        <v>41577</v>
      </c>
      <c r="W2" s="98">
        <f>V2</f>
        <v>41577</v>
      </c>
      <c r="X2" s="98">
        <f>V2</f>
        <v>41577</v>
      </c>
      <c r="Y2" s="99">
        <f>V2</f>
        <v>41577</v>
      </c>
      <c r="Z2" s="231">
        <v>10</v>
      </c>
      <c r="AA2" s="228">
        <v>10</v>
      </c>
      <c r="AB2" s="56"/>
    </row>
    <row r="3" spans="1:29" ht="24.75" customHeight="1">
      <c r="A3" s="234" t="s">
        <v>89</v>
      </c>
      <c r="B3" s="235"/>
      <c r="C3" s="236"/>
      <c r="D3" s="148" t="s">
        <v>66</v>
      </c>
      <c r="E3" s="149" t="s">
        <v>72</v>
      </c>
      <c r="F3" s="150" t="s">
        <v>73</v>
      </c>
      <c r="G3" s="150" t="s">
        <v>72</v>
      </c>
      <c r="H3" s="150" t="s">
        <v>73</v>
      </c>
      <c r="I3" s="150" t="s">
        <v>73</v>
      </c>
      <c r="J3" s="150" t="s">
        <v>65</v>
      </c>
      <c r="K3" s="150" t="s">
        <v>73</v>
      </c>
      <c r="L3" s="150" t="s">
        <v>66</v>
      </c>
      <c r="M3" s="151" t="s">
        <v>73</v>
      </c>
      <c r="N3" s="150" t="s">
        <v>65</v>
      </c>
      <c r="O3" s="150" t="s">
        <v>73</v>
      </c>
      <c r="P3" s="150"/>
      <c r="Q3" s="150"/>
      <c r="R3" s="91" t="s">
        <v>65</v>
      </c>
      <c r="S3" s="86" t="s">
        <v>72</v>
      </c>
      <c r="T3" s="86" t="s">
        <v>66</v>
      </c>
      <c r="U3" s="86" t="s">
        <v>73</v>
      </c>
      <c r="V3" s="125" t="s">
        <v>65</v>
      </c>
      <c r="W3" s="126" t="s">
        <v>72</v>
      </c>
      <c r="X3" s="126" t="s">
        <v>85</v>
      </c>
      <c r="Y3" s="127" t="s">
        <v>73</v>
      </c>
      <c r="Z3" s="232"/>
      <c r="AA3" s="229"/>
      <c r="AB3" s="88"/>
    </row>
    <row r="4" spans="1:29" s="31" customFormat="1" ht="13.5" customHeight="1" thickBot="1">
      <c r="A4" s="29"/>
      <c r="B4" s="30" t="s">
        <v>0</v>
      </c>
      <c r="C4" s="30" t="s">
        <v>1</v>
      </c>
      <c r="D4" s="152">
        <v>20</v>
      </c>
      <c r="E4" s="152">
        <v>30</v>
      </c>
      <c r="F4" s="152">
        <v>20</v>
      </c>
      <c r="G4" s="152">
        <v>40</v>
      </c>
      <c r="H4" s="152">
        <v>20</v>
      </c>
      <c r="I4" s="152">
        <v>20</v>
      </c>
      <c r="J4" s="152">
        <v>20</v>
      </c>
      <c r="K4" s="152">
        <v>5</v>
      </c>
      <c r="L4" s="152">
        <v>20</v>
      </c>
      <c r="M4" s="153">
        <v>5</v>
      </c>
      <c r="N4" s="152">
        <v>20</v>
      </c>
      <c r="O4" s="152">
        <v>5</v>
      </c>
      <c r="P4" s="152"/>
      <c r="Q4" s="152"/>
      <c r="R4" s="93">
        <f>SUMIF(D3:Q3,"=L",D4:Q4)</f>
        <v>40</v>
      </c>
      <c r="S4" s="64">
        <f>SUMIF(D3:Q3,"=E",D4:Q4)</f>
        <v>70</v>
      </c>
      <c r="T4" s="64">
        <f>SUMIF(D3:Q3,"=EP",D4:Q4)</f>
        <v>40</v>
      </c>
      <c r="U4" s="64">
        <f>SUMIF(D3:Q3,"=MLG",D4:Q4)</f>
        <v>75</v>
      </c>
      <c r="V4" s="122">
        <v>20</v>
      </c>
      <c r="W4" s="123">
        <v>20</v>
      </c>
      <c r="X4" s="123">
        <v>10</v>
      </c>
      <c r="Y4" s="124">
        <v>5</v>
      </c>
      <c r="Z4" s="233"/>
      <c r="AA4" s="230"/>
      <c r="AB4" s="62" t="s">
        <v>0</v>
      </c>
    </row>
    <row r="5" spans="1:29" ht="13.5" customHeight="1">
      <c r="A5" s="134">
        <v>1</v>
      </c>
      <c r="B5" s="154" t="str">
        <f>IF('Période 1'!B5="","",'Période 1'!B5)</f>
        <v>BALI BADAFEI</v>
      </c>
      <c r="C5" s="154" t="str">
        <f>IF('Période 1'!C5="","",'Période 1'!C5)</f>
        <v>CELESTINE</v>
      </c>
      <c r="D5" s="136">
        <v>14</v>
      </c>
      <c r="E5" s="136">
        <v>28</v>
      </c>
      <c r="F5" s="136">
        <v>4</v>
      </c>
      <c r="G5" s="136">
        <v>35</v>
      </c>
      <c r="H5" s="136">
        <v>13</v>
      </c>
      <c r="I5" s="136">
        <v>9.5</v>
      </c>
      <c r="J5" s="136">
        <v>11.5</v>
      </c>
      <c r="K5" s="136">
        <v>0</v>
      </c>
      <c r="L5" s="136">
        <v>15.5</v>
      </c>
      <c r="M5" s="136">
        <v>0</v>
      </c>
      <c r="N5" s="136">
        <v>13.5</v>
      </c>
      <c r="O5" s="137">
        <v>3</v>
      </c>
      <c r="P5" s="137"/>
      <c r="Q5" s="137"/>
      <c r="R5" s="107">
        <f>IF($B5="","",(SUMIF($D$3:$Q$3,"=L",$D5:$Q5)))</f>
        <v>25</v>
      </c>
      <c r="S5" s="108">
        <f>IF($B5="","",(SUMIF($D$3:$Q$3,"=E",$D5:$Q5)))</f>
        <v>63</v>
      </c>
      <c r="T5" s="108">
        <f>IF($B5="","",(SUMIF($D$3:$Q$3,"=EP",$D5:$Q5)))</f>
        <v>29.5</v>
      </c>
      <c r="U5" s="109">
        <f>IF($B5="","",(SUMIF($D$3:$Q$3,"=MLG",$D5:$Q5)))</f>
        <v>29.5</v>
      </c>
      <c r="V5" s="112">
        <f>IF(B5="","",IF($R$4=0,"",$R5*$V$4/$R$4))</f>
        <v>12.5</v>
      </c>
      <c r="W5" s="113">
        <f>IF(B5="","",IF($S$4=0,"",$S5*$V$4/$S$4))</f>
        <v>18</v>
      </c>
      <c r="X5" s="113">
        <f>IF(B5="","",IF($T$4=0,"",$T5*$X$4/$T$4))</f>
        <v>7.375</v>
      </c>
      <c r="Y5" s="114">
        <f>IF(B5="","",IF($U$4=0,"",$U5*$Y$4/$U$4))</f>
        <v>1.9666666666666666</v>
      </c>
      <c r="Z5" s="95">
        <f>IF($B5="","",SUMIF($R4:$U4,"&lt;&gt;""",$V5:$Y5)*$Z$2/(SUMIF($R$4:$U$4,"&lt;&gt;0",$V$4:$Y$4)))</f>
        <v>7.2439393939393941</v>
      </c>
      <c r="AA5" s="45">
        <f>SUMIF($V5:$Y5,"&lt;&gt;""",$V5:$Y5)*$Z$2/(SUMIF($V5:$Y5,"&lt;&gt;""",$V4:$Y4))</f>
        <v>7.2439393939393941</v>
      </c>
      <c r="AB5" s="65" t="str">
        <f t="shared" ref="AB5:AB32" si="0">IF(B5="","",B5)</f>
        <v>BALI BADAFEI</v>
      </c>
    </row>
    <row r="6" spans="1:29" s="43" customFormat="1">
      <c r="A6" s="131">
        <f>A5+1</f>
        <v>2</v>
      </c>
      <c r="B6" s="155" t="str">
        <f>IF('Période 1'!B6="","",'Période 1'!B6)</f>
        <v>BILLET</v>
      </c>
      <c r="C6" s="155" t="str">
        <f>IF('Période 1'!C6="","",'Période 1'!C6)</f>
        <v>PIERRE</v>
      </c>
      <c r="D6" s="143">
        <v>12</v>
      </c>
      <c r="E6" s="143">
        <v>25.5</v>
      </c>
      <c r="F6" s="143">
        <v>12</v>
      </c>
      <c r="G6" s="143">
        <v>30.5</v>
      </c>
      <c r="H6" s="143">
        <v>10</v>
      </c>
      <c r="I6" s="143">
        <v>16</v>
      </c>
      <c r="J6" s="143">
        <v>18.5</v>
      </c>
      <c r="K6" s="143">
        <v>2</v>
      </c>
      <c r="L6" s="143">
        <v>11.5</v>
      </c>
      <c r="M6" s="143">
        <v>4</v>
      </c>
      <c r="N6" s="143">
        <v>19</v>
      </c>
      <c r="O6" s="144">
        <v>5</v>
      </c>
      <c r="P6" s="144"/>
      <c r="Q6" s="144"/>
      <c r="R6" s="156">
        <f>IF($B6="","",(SUMIF($D$3:$Q$3,"=L",$D6:$Q6)))</f>
        <v>37.5</v>
      </c>
      <c r="S6" s="120">
        <f t="shared" ref="S6:S32" si="1">IF($B6="","",(SUMIF($D$3:$Q$3,"=E",$D6:$Q6)))</f>
        <v>56</v>
      </c>
      <c r="T6" s="120">
        <f t="shared" ref="T6:T32" si="2">IF($B6="","",(SUMIF($D$3:$Q$3,"=EP",$D6:$Q6)))</f>
        <v>23.5</v>
      </c>
      <c r="U6" s="121">
        <f t="shared" ref="U6:U32" si="3">IF($B6="","",(SUMIF($D$3:$Q$3,"=MLG",$D6:$Q6)))</f>
        <v>49</v>
      </c>
      <c r="V6" s="217">
        <f t="shared" ref="V6:V32" si="4">IF(B6="","",IF($R$4=0,"",$R6*$V$4/$R$4))</f>
        <v>18.75</v>
      </c>
      <c r="W6" s="218">
        <f t="shared" ref="W6:W32" si="5">IF(B6="","",IF($S$4=0,"",$S6*$V$4/$S$4))</f>
        <v>16</v>
      </c>
      <c r="X6" s="218">
        <f t="shared" ref="X6:X32" si="6">IF(B6="","",IF($T$4=0,"",$T6*$X$4/$T$4))</f>
        <v>5.875</v>
      </c>
      <c r="Y6" s="219">
        <f t="shared" ref="Y6:Y32" si="7">IF(B6="","",IF($U$4=0,"",$U6*$Y$4/$U$4))</f>
        <v>3.2666666666666666</v>
      </c>
      <c r="Z6" s="211">
        <f>IF($B6="","",SUMIF($R5:$U5,"&lt;&gt;""",$V6:$Y6)*$Z$2/(SUMIF($R$4:$U$4,"&lt;&gt;0",$V$4:$Y$4)))</f>
        <v>7.9803030303030296</v>
      </c>
      <c r="AA6" s="60">
        <v>5</v>
      </c>
      <c r="AB6" s="57" t="str">
        <f t="shared" si="0"/>
        <v>BILLET</v>
      </c>
    </row>
    <row r="7" spans="1:29">
      <c r="A7" s="134">
        <f t="shared" ref="A7:A32" si="8">A6+1</f>
        <v>3</v>
      </c>
      <c r="B7" s="154" t="str">
        <f>IF('Période 1'!B7="","",'Période 1'!B7)</f>
        <v>BLAVIER</v>
      </c>
      <c r="C7" s="154" t="str">
        <f>IF('Période 1'!C7="","",'Période 1'!C7)</f>
        <v>ANNABELLE</v>
      </c>
      <c r="D7" s="139">
        <v>16</v>
      </c>
      <c r="E7" s="139">
        <v>19</v>
      </c>
      <c r="F7" s="139">
        <v>2</v>
      </c>
      <c r="G7" s="139">
        <v>28</v>
      </c>
      <c r="H7" s="139">
        <v>12</v>
      </c>
      <c r="I7" s="139">
        <v>3.5</v>
      </c>
      <c r="J7" s="139">
        <v>16</v>
      </c>
      <c r="K7" s="139">
        <v>0</v>
      </c>
      <c r="L7" s="139">
        <v>15.5</v>
      </c>
      <c r="M7" s="139">
        <v>2</v>
      </c>
      <c r="N7" s="139">
        <v>14</v>
      </c>
      <c r="O7" s="140">
        <v>4</v>
      </c>
      <c r="P7" s="140"/>
      <c r="Q7" s="140"/>
      <c r="R7" s="157">
        <f t="shared" ref="R7:R31" si="9">IF($B7="","",(SUMIF($D$3:$Q$3,"=L",$D7:$Q7)))</f>
        <v>30</v>
      </c>
      <c r="S7" s="115">
        <f t="shared" si="1"/>
        <v>47</v>
      </c>
      <c r="T7" s="115">
        <f t="shared" si="2"/>
        <v>31.5</v>
      </c>
      <c r="U7" s="116">
        <f t="shared" si="3"/>
        <v>23.5</v>
      </c>
      <c r="V7" s="119">
        <f t="shared" si="4"/>
        <v>15</v>
      </c>
      <c r="W7" s="117">
        <f t="shared" si="5"/>
        <v>13.428571428571429</v>
      </c>
      <c r="X7" s="117">
        <f t="shared" si="6"/>
        <v>7.875</v>
      </c>
      <c r="Y7" s="118">
        <f t="shared" si="7"/>
        <v>1.5666666666666667</v>
      </c>
      <c r="Z7" s="95">
        <f>IF($B7="","",SUMIF($R6:$U6,"&lt;&gt;""",$V7:$Y7)*$Z$2/(SUMIF($R$4:$U$4,"&lt;&gt;0",$V$4:$Y$4)))</f>
        <v>6.8854978354978371</v>
      </c>
      <c r="AA7" s="55">
        <v>5</v>
      </c>
      <c r="AB7" s="56" t="str">
        <f t="shared" si="0"/>
        <v>BLAVIER</v>
      </c>
    </row>
    <row r="8" spans="1:29" s="43" customFormat="1">
      <c r="A8" s="131">
        <f t="shared" si="8"/>
        <v>4</v>
      </c>
      <c r="B8" s="155" t="str">
        <f>IF('Période 1'!B8="","",'Période 1'!B8)</f>
        <v>BUCCOLERI</v>
      </c>
      <c r="C8" s="155" t="str">
        <f>IF('Période 1'!C8="","",'Période 1'!C8)</f>
        <v>ADRIAN</v>
      </c>
      <c r="D8" s="143">
        <v>18</v>
      </c>
      <c r="E8" s="143">
        <v>20</v>
      </c>
      <c r="F8" s="143">
        <v>12</v>
      </c>
      <c r="G8" s="143">
        <v>29.5</v>
      </c>
      <c r="H8" s="143">
        <v>14</v>
      </c>
      <c r="I8" s="143">
        <v>14</v>
      </c>
      <c r="J8" s="143">
        <v>19</v>
      </c>
      <c r="K8" s="143">
        <v>0</v>
      </c>
      <c r="L8" s="143">
        <v>15.5</v>
      </c>
      <c r="M8" s="143">
        <v>2</v>
      </c>
      <c r="N8" s="143">
        <v>9</v>
      </c>
      <c r="O8" s="144">
        <v>5</v>
      </c>
      <c r="P8" s="144"/>
      <c r="Q8" s="144"/>
      <c r="R8" s="156">
        <f t="shared" si="9"/>
        <v>28</v>
      </c>
      <c r="S8" s="120">
        <f t="shared" si="1"/>
        <v>49.5</v>
      </c>
      <c r="T8" s="120">
        <f t="shared" si="2"/>
        <v>33.5</v>
      </c>
      <c r="U8" s="121">
        <f t="shared" si="3"/>
        <v>47</v>
      </c>
      <c r="V8" s="217">
        <f t="shared" si="4"/>
        <v>14</v>
      </c>
      <c r="W8" s="218">
        <f t="shared" si="5"/>
        <v>14.142857142857142</v>
      </c>
      <c r="X8" s="218">
        <f t="shared" si="6"/>
        <v>8.375</v>
      </c>
      <c r="Y8" s="219">
        <f t="shared" si="7"/>
        <v>3.1333333333333333</v>
      </c>
      <c r="Z8" s="211">
        <f t="shared" ref="Z8:Z32" si="10">IF($B8="","",SUMIF($R7:$U7,"&lt;&gt;""",$V8:$Y8)*$Z$2/(SUMIF($R$4:$U$4,"&lt;&gt;0",$V$4:$Y$4)))</f>
        <v>7.209307359307358</v>
      </c>
      <c r="AA8" s="60">
        <v>5</v>
      </c>
      <c r="AB8" s="57" t="str">
        <f t="shared" si="0"/>
        <v>BUCCOLERI</v>
      </c>
    </row>
    <row r="9" spans="1:29">
      <c r="A9" s="134">
        <f t="shared" si="8"/>
        <v>5</v>
      </c>
      <c r="B9" s="154" t="str">
        <f>IF('Période 1'!B9="","",'Période 1'!B9)</f>
        <v>CHAMPEAU</v>
      </c>
      <c r="C9" s="154" t="str">
        <f>IF('Période 1'!C9="","",'Période 1'!C9)</f>
        <v>MANON</v>
      </c>
      <c r="D9" s="139">
        <v>16</v>
      </c>
      <c r="E9" s="139">
        <v>25.5</v>
      </c>
      <c r="F9" s="139">
        <v>13</v>
      </c>
      <c r="G9" s="139">
        <v>36</v>
      </c>
      <c r="H9" s="139">
        <v>10</v>
      </c>
      <c r="I9" s="215" t="s">
        <v>116</v>
      </c>
      <c r="J9" s="139">
        <v>19.5</v>
      </c>
      <c r="K9" s="139">
        <v>5</v>
      </c>
      <c r="L9" s="139">
        <v>17.5</v>
      </c>
      <c r="M9" s="139">
        <v>5</v>
      </c>
      <c r="N9" s="139" t="s">
        <v>116</v>
      </c>
      <c r="O9" s="140" t="s">
        <v>116</v>
      </c>
      <c r="P9" s="140"/>
      <c r="Q9" s="140"/>
      <c r="R9" s="157">
        <f t="shared" si="9"/>
        <v>19.5</v>
      </c>
      <c r="S9" s="115">
        <f t="shared" si="1"/>
        <v>61.5</v>
      </c>
      <c r="T9" s="115">
        <f t="shared" si="2"/>
        <v>33.5</v>
      </c>
      <c r="U9" s="116">
        <f t="shared" si="3"/>
        <v>33</v>
      </c>
      <c r="V9" s="119">
        <f t="shared" si="4"/>
        <v>9.75</v>
      </c>
      <c r="W9" s="117">
        <f t="shared" si="5"/>
        <v>17.571428571428573</v>
      </c>
      <c r="X9" s="117">
        <f t="shared" si="6"/>
        <v>8.375</v>
      </c>
      <c r="Y9" s="118">
        <f t="shared" si="7"/>
        <v>2.2000000000000002</v>
      </c>
      <c r="Z9" s="95">
        <f t="shared" si="10"/>
        <v>6.8902597402597401</v>
      </c>
      <c r="AA9" s="55">
        <v>5</v>
      </c>
      <c r="AB9" s="56" t="str">
        <f t="shared" si="0"/>
        <v>CHAMPEAU</v>
      </c>
    </row>
    <row r="10" spans="1:29" s="43" customFormat="1">
      <c r="A10" s="131">
        <f t="shared" si="8"/>
        <v>6</v>
      </c>
      <c r="B10" s="155" t="str">
        <f>IF('Période 1'!B10="","",'Période 1'!B10)</f>
        <v>COLLARD</v>
      </c>
      <c r="C10" s="155" t="str">
        <f>IF('Période 1'!C10="","",'Période 1'!C10)</f>
        <v>SHIRLEY</v>
      </c>
      <c r="D10" s="143">
        <v>14</v>
      </c>
      <c r="E10" s="143">
        <v>0</v>
      </c>
      <c r="F10" s="143">
        <v>6</v>
      </c>
      <c r="G10" s="143">
        <v>0</v>
      </c>
      <c r="H10" s="143">
        <v>4</v>
      </c>
      <c r="I10" s="143">
        <v>6.5</v>
      </c>
      <c r="J10" s="143">
        <v>12</v>
      </c>
      <c r="K10" s="143">
        <v>2</v>
      </c>
      <c r="L10" s="143">
        <v>14.5</v>
      </c>
      <c r="M10" s="143">
        <v>0</v>
      </c>
      <c r="N10" s="143">
        <v>0</v>
      </c>
      <c r="O10" s="144">
        <v>0</v>
      </c>
      <c r="P10" s="144"/>
      <c r="Q10" s="144"/>
      <c r="R10" s="156">
        <f t="shared" si="9"/>
        <v>12</v>
      </c>
      <c r="S10" s="120">
        <f t="shared" si="1"/>
        <v>0</v>
      </c>
      <c r="T10" s="120">
        <f t="shared" si="2"/>
        <v>28.5</v>
      </c>
      <c r="U10" s="121">
        <f t="shared" si="3"/>
        <v>18.5</v>
      </c>
      <c r="V10" s="217">
        <f t="shared" si="4"/>
        <v>6</v>
      </c>
      <c r="W10" s="218">
        <f t="shared" si="5"/>
        <v>0</v>
      </c>
      <c r="X10" s="218">
        <f t="shared" si="6"/>
        <v>7.125</v>
      </c>
      <c r="Y10" s="219">
        <f t="shared" si="7"/>
        <v>1.2333333333333334</v>
      </c>
      <c r="Z10" s="211">
        <f t="shared" si="10"/>
        <v>2.6106060606060608</v>
      </c>
      <c r="AA10" s="60">
        <v>5</v>
      </c>
      <c r="AB10" s="57" t="str">
        <f t="shared" si="0"/>
        <v>COLLARD</v>
      </c>
    </row>
    <row r="11" spans="1:29">
      <c r="A11" s="134">
        <f t="shared" si="8"/>
        <v>7</v>
      </c>
      <c r="B11" s="154" t="str">
        <f>IF('Période 1'!B11="","",'Période 1'!B11)</f>
        <v xml:space="preserve">COLLINET </v>
      </c>
      <c r="C11" s="154" t="str">
        <f>IF('Période 1'!C11="","",'Période 1'!C11)</f>
        <v>MARIE</v>
      </c>
      <c r="D11" s="139">
        <v>16</v>
      </c>
      <c r="E11" s="139">
        <v>0</v>
      </c>
      <c r="F11" s="139">
        <v>8</v>
      </c>
      <c r="G11" s="139">
        <v>23</v>
      </c>
      <c r="H11" s="139">
        <v>9</v>
      </c>
      <c r="I11" s="139">
        <v>4.5</v>
      </c>
      <c r="J11" s="139">
        <v>15</v>
      </c>
      <c r="K11" s="139">
        <v>0</v>
      </c>
      <c r="L11" s="139">
        <v>13.5</v>
      </c>
      <c r="M11" s="139">
        <v>0</v>
      </c>
      <c r="N11" s="139">
        <v>12</v>
      </c>
      <c r="O11" s="140">
        <v>3</v>
      </c>
      <c r="P11" s="140"/>
      <c r="Q11" s="140"/>
      <c r="R11" s="157">
        <f t="shared" si="9"/>
        <v>27</v>
      </c>
      <c r="S11" s="115">
        <f t="shared" si="1"/>
        <v>23</v>
      </c>
      <c r="T11" s="115">
        <f t="shared" si="2"/>
        <v>29.5</v>
      </c>
      <c r="U11" s="116">
        <f t="shared" si="3"/>
        <v>24.5</v>
      </c>
      <c r="V11" s="119">
        <f t="shared" si="4"/>
        <v>13.5</v>
      </c>
      <c r="W11" s="117">
        <f t="shared" si="5"/>
        <v>6.5714285714285712</v>
      </c>
      <c r="X11" s="117">
        <f t="shared" si="6"/>
        <v>7.375</v>
      </c>
      <c r="Y11" s="118">
        <f t="shared" si="7"/>
        <v>1.6333333333333333</v>
      </c>
      <c r="Z11" s="95">
        <f t="shared" si="10"/>
        <v>5.2872294372294366</v>
      </c>
      <c r="AA11" s="55">
        <v>5</v>
      </c>
      <c r="AB11" s="56" t="str">
        <f t="shared" si="0"/>
        <v xml:space="preserve">COLLINET </v>
      </c>
    </row>
    <row r="12" spans="1:29" s="43" customFormat="1">
      <c r="A12" s="131">
        <f t="shared" si="8"/>
        <v>8</v>
      </c>
      <c r="B12" s="155" t="str">
        <f>IF('Période 1'!B12="","",'Période 1'!B12)</f>
        <v>DE GRAEVE</v>
      </c>
      <c r="C12" s="155" t="str">
        <f>IF('Période 1'!C12="","",'Période 1'!C12)</f>
        <v>BAHIJA</v>
      </c>
      <c r="D12" s="143">
        <v>17</v>
      </c>
      <c r="E12" s="143">
        <v>0</v>
      </c>
      <c r="F12" s="143">
        <v>3</v>
      </c>
      <c r="G12" s="143" t="s">
        <v>116</v>
      </c>
      <c r="H12" s="143">
        <v>5</v>
      </c>
      <c r="I12" s="143">
        <v>3</v>
      </c>
      <c r="J12" s="143">
        <v>16.5</v>
      </c>
      <c r="K12" s="143">
        <v>0</v>
      </c>
      <c r="L12" s="143">
        <v>14.5</v>
      </c>
      <c r="M12" s="143">
        <v>0</v>
      </c>
      <c r="N12" s="143">
        <v>6</v>
      </c>
      <c r="O12" s="144">
        <v>2</v>
      </c>
      <c r="P12" s="144"/>
      <c r="Q12" s="144"/>
      <c r="R12" s="156">
        <f t="shared" si="9"/>
        <v>22.5</v>
      </c>
      <c r="S12" s="120">
        <f t="shared" si="1"/>
        <v>0</v>
      </c>
      <c r="T12" s="120">
        <f t="shared" si="2"/>
        <v>31.5</v>
      </c>
      <c r="U12" s="121">
        <f t="shared" si="3"/>
        <v>13</v>
      </c>
      <c r="V12" s="217">
        <f t="shared" si="4"/>
        <v>11.25</v>
      </c>
      <c r="W12" s="218">
        <f t="shared" si="5"/>
        <v>0</v>
      </c>
      <c r="X12" s="218">
        <f t="shared" si="6"/>
        <v>7.875</v>
      </c>
      <c r="Y12" s="219">
        <f t="shared" si="7"/>
        <v>0.8666666666666667</v>
      </c>
      <c r="Z12" s="211">
        <f t="shared" si="10"/>
        <v>3.6348484848484852</v>
      </c>
      <c r="AA12" s="60">
        <v>5</v>
      </c>
      <c r="AB12" s="57" t="str">
        <f t="shared" si="0"/>
        <v>DE GRAEVE</v>
      </c>
    </row>
    <row r="13" spans="1:29">
      <c r="A13" s="134">
        <f t="shared" si="8"/>
        <v>9</v>
      </c>
      <c r="B13" s="154" t="str">
        <f>IF('Période 1'!B13="","",'Période 1'!B13)</f>
        <v>DUCHÊNE</v>
      </c>
      <c r="C13" s="154" t="str">
        <f>IF('Période 1'!C13="","",'Période 1'!C13)</f>
        <v>THOMAS</v>
      </c>
      <c r="D13" s="139">
        <v>12.5</v>
      </c>
      <c r="E13" s="139">
        <v>9.5</v>
      </c>
      <c r="F13" s="139">
        <v>2</v>
      </c>
      <c r="G13" s="139">
        <v>0</v>
      </c>
      <c r="H13" s="139">
        <v>7</v>
      </c>
      <c r="I13" s="139" t="s">
        <v>116</v>
      </c>
      <c r="J13" s="139">
        <v>17.5</v>
      </c>
      <c r="K13" s="139">
        <v>0</v>
      </c>
      <c r="L13" s="139">
        <v>13.5</v>
      </c>
      <c r="M13" s="139">
        <v>0</v>
      </c>
      <c r="N13" s="139">
        <v>0</v>
      </c>
      <c r="O13" s="140">
        <v>0</v>
      </c>
      <c r="P13" s="140"/>
      <c r="Q13" s="140"/>
      <c r="R13" s="157">
        <f t="shared" si="9"/>
        <v>17.5</v>
      </c>
      <c r="S13" s="115">
        <f t="shared" si="1"/>
        <v>9.5</v>
      </c>
      <c r="T13" s="115">
        <f t="shared" si="2"/>
        <v>26</v>
      </c>
      <c r="U13" s="116">
        <f t="shared" si="3"/>
        <v>9</v>
      </c>
      <c r="V13" s="119">
        <f t="shared" si="4"/>
        <v>8.75</v>
      </c>
      <c r="W13" s="117">
        <f t="shared" si="5"/>
        <v>2.7142857142857144</v>
      </c>
      <c r="X13" s="117">
        <f t="shared" si="6"/>
        <v>6.5</v>
      </c>
      <c r="Y13" s="118">
        <f t="shared" si="7"/>
        <v>0.6</v>
      </c>
      <c r="Z13" s="95">
        <f t="shared" si="10"/>
        <v>3.3753246753246757</v>
      </c>
      <c r="AA13" s="55">
        <v>5</v>
      </c>
      <c r="AB13" s="56" t="str">
        <f t="shared" si="0"/>
        <v>DUCHÊNE</v>
      </c>
    </row>
    <row r="14" spans="1:29" s="43" customFormat="1">
      <c r="A14" s="131">
        <f t="shared" si="8"/>
        <v>10</v>
      </c>
      <c r="B14" s="155" t="str">
        <f>IF('Période 1'!B14="","",'Période 1'!B14)</f>
        <v>DUTILLEUX</v>
      </c>
      <c r="C14" s="155" t="str">
        <f>IF('Période 1'!C14="","",'Période 1'!C14)</f>
        <v>AOGAN</v>
      </c>
      <c r="D14" s="143">
        <v>14</v>
      </c>
      <c r="E14" s="143">
        <v>19</v>
      </c>
      <c r="F14" s="143">
        <v>3</v>
      </c>
      <c r="G14" s="143">
        <v>23</v>
      </c>
      <c r="H14" s="143">
        <v>5</v>
      </c>
      <c r="I14" s="143">
        <v>12</v>
      </c>
      <c r="J14" s="143">
        <v>17</v>
      </c>
      <c r="K14" s="143">
        <v>0</v>
      </c>
      <c r="L14" s="143">
        <v>13</v>
      </c>
      <c r="M14" s="143">
        <v>2</v>
      </c>
      <c r="N14" s="143">
        <v>16.5</v>
      </c>
      <c r="O14" s="144">
        <v>1</v>
      </c>
      <c r="P14" s="144"/>
      <c r="Q14" s="144"/>
      <c r="R14" s="156">
        <f t="shared" si="9"/>
        <v>33.5</v>
      </c>
      <c r="S14" s="120">
        <f t="shared" si="1"/>
        <v>42</v>
      </c>
      <c r="T14" s="120">
        <f t="shared" si="2"/>
        <v>27</v>
      </c>
      <c r="U14" s="121">
        <f t="shared" si="3"/>
        <v>23</v>
      </c>
      <c r="V14" s="217">
        <f t="shared" si="4"/>
        <v>16.75</v>
      </c>
      <c r="W14" s="218">
        <f t="shared" si="5"/>
        <v>12</v>
      </c>
      <c r="X14" s="218">
        <f t="shared" si="6"/>
        <v>6.75</v>
      </c>
      <c r="Y14" s="219">
        <f t="shared" si="7"/>
        <v>1.5333333333333334</v>
      </c>
      <c r="Z14" s="211">
        <f t="shared" si="10"/>
        <v>6.7333333333333334</v>
      </c>
      <c r="AA14" s="60">
        <v>5</v>
      </c>
      <c r="AB14" s="57" t="str">
        <f t="shared" si="0"/>
        <v>DUTILLEUX</v>
      </c>
    </row>
    <row r="15" spans="1:29">
      <c r="A15" s="134">
        <f t="shared" si="8"/>
        <v>11</v>
      </c>
      <c r="B15" s="154" t="str">
        <f>IF('Période 1'!B15="","",'Période 1'!B15)</f>
        <v>GILLON</v>
      </c>
      <c r="C15" s="154" t="str">
        <f>IF('Période 1'!C15="","",'Période 1'!C15)</f>
        <v>WILLIAM</v>
      </c>
      <c r="D15" s="139">
        <v>13.5</v>
      </c>
      <c r="E15" s="139">
        <v>12</v>
      </c>
      <c r="F15" s="139">
        <v>9</v>
      </c>
      <c r="G15" s="139">
        <v>35.5</v>
      </c>
      <c r="H15" s="139">
        <v>12.5</v>
      </c>
      <c r="I15" s="139">
        <v>16</v>
      </c>
      <c r="J15" s="139">
        <v>15.5</v>
      </c>
      <c r="K15" s="139">
        <v>1</v>
      </c>
      <c r="L15" s="139">
        <v>16</v>
      </c>
      <c r="M15" s="139">
        <v>1</v>
      </c>
      <c r="N15" s="139">
        <v>15</v>
      </c>
      <c r="O15" s="140">
        <v>3</v>
      </c>
      <c r="P15" s="140"/>
      <c r="Q15" s="140"/>
      <c r="R15" s="157">
        <f t="shared" si="9"/>
        <v>30.5</v>
      </c>
      <c r="S15" s="115">
        <f t="shared" si="1"/>
        <v>47.5</v>
      </c>
      <c r="T15" s="115">
        <f t="shared" si="2"/>
        <v>29.5</v>
      </c>
      <c r="U15" s="116">
        <f t="shared" si="3"/>
        <v>42.5</v>
      </c>
      <c r="V15" s="119">
        <f t="shared" si="4"/>
        <v>15.25</v>
      </c>
      <c r="W15" s="117">
        <f t="shared" si="5"/>
        <v>13.571428571428571</v>
      </c>
      <c r="X15" s="117">
        <f t="shared" si="6"/>
        <v>7.375</v>
      </c>
      <c r="Y15" s="118">
        <f t="shared" si="7"/>
        <v>2.8333333333333335</v>
      </c>
      <c r="Z15" s="95">
        <f t="shared" si="10"/>
        <v>7.0963203463203461</v>
      </c>
      <c r="AA15" s="55">
        <v>5</v>
      </c>
      <c r="AB15" s="56" t="str">
        <f t="shared" si="0"/>
        <v>GILLON</v>
      </c>
    </row>
    <row r="16" spans="1:29" s="43" customFormat="1">
      <c r="A16" s="131">
        <f t="shared" si="8"/>
        <v>12</v>
      </c>
      <c r="B16" s="155" t="str">
        <f>IF('Période 1'!B16="","",'Période 1'!B16)</f>
        <v>JAMOTTE</v>
      </c>
      <c r="C16" s="155" t="str">
        <f>IF('Période 1'!C16="","",'Période 1'!C16)</f>
        <v>CHLOE</v>
      </c>
      <c r="D16" s="143">
        <v>12</v>
      </c>
      <c r="E16" s="143">
        <v>22.5</v>
      </c>
      <c r="F16" s="143">
        <v>6</v>
      </c>
      <c r="G16" s="143">
        <v>25.5</v>
      </c>
      <c r="H16" s="143">
        <v>12</v>
      </c>
      <c r="I16" s="143">
        <v>12.5</v>
      </c>
      <c r="J16" s="143">
        <v>18.5</v>
      </c>
      <c r="K16" s="143">
        <v>0</v>
      </c>
      <c r="L16" s="143">
        <v>14.5</v>
      </c>
      <c r="M16" s="143">
        <v>1</v>
      </c>
      <c r="N16" s="143">
        <v>15.5</v>
      </c>
      <c r="O16" s="144">
        <v>3</v>
      </c>
      <c r="P16" s="144"/>
      <c r="Q16" s="144"/>
      <c r="R16" s="156">
        <f t="shared" si="9"/>
        <v>34</v>
      </c>
      <c r="S16" s="120">
        <f t="shared" si="1"/>
        <v>48</v>
      </c>
      <c r="T16" s="120">
        <f t="shared" si="2"/>
        <v>26.5</v>
      </c>
      <c r="U16" s="121">
        <f t="shared" si="3"/>
        <v>34.5</v>
      </c>
      <c r="V16" s="217">
        <f t="shared" si="4"/>
        <v>17</v>
      </c>
      <c r="W16" s="218">
        <f t="shared" si="5"/>
        <v>13.714285714285714</v>
      </c>
      <c r="X16" s="218">
        <f t="shared" si="6"/>
        <v>6.625</v>
      </c>
      <c r="Y16" s="219">
        <f t="shared" si="7"/>
        <v>2.2999999999999998</v>
      </c>
      <c r="Z16" s="211">
        <f t="shared" si="10"/>
        <v>7.2071428571428564</v>
      </c>
      <c r="AA16" s="60">
        <v>5</v>
      </c>
      <c r="AB16" s="57" t="str">
        <f t="shared" si="0"/>
        <v>JAMOTTE</v>
      </c>
    </row>
    <row r="17" spans="1:28">
      <c r="A17" s="134">
        <f t="shared" si="8"/>
        <v>13</v>
      </c>
      <c r="B17" s="154" t="str">
        <f>IF('Période 1'!B17="","",'Période 1'!B17)</f>
        <v>LAMBERT</v>
      </c>
      <c r="C17" s="154" t="str">
        <f>IF('Période 1'!C17="","",'Période 1'!C17)</f>
        <v>ROMAIN</v>
      </c>
      <c r="D17" s="139">
        <v>14.5</v>
      </c>
      <c r="E17" s="139">
        <v>0</v>
      </c>
      <c r="F17" s="139">
        <v>15</v>
      </c>
      <c r="G17" s="139">
        <v>27.5</v>
      </c>
      <c r="H17" s="139">
        <v>17</v>
      </c>
      <c r="I17" s="139">
        <v>15.5</v>
      </c>
      <c r="J17" s="139">
        <v>17.5</v>
      </c>
      <c r="K17" s="139">
        <v>3</v>
      </c>
      <c r="L17" s="139">
        <v>17</v>
      </c>
      <c r="M17" s="139">
        <v>2</v>
      </c>
      <c r="N17" s="139">
        <v>15.5</v>
      </c>
      <c r="O17" s="140">
        <v>2</v>
      </c>
      <c r="P17" s="140"/>
      <c r="Q17" s="140"/>
      <c r="R17" s="157">
        <f t="shared" si="9"/>
        <v>33</v>
      </c>
      <c r="S17" s="115">
        <f t="shared" si="1"/>
        <v>27.5</v>
      </c>
      <c r="T17" s="115">
        <f t="shared" si="2"/>
        <v>31.5</v>
      </c>
      <c r="U17" s="116">
        <f t="shared" si="3"/>
        <v>54.5</v>
      </c>
      <c r="V17" s="119">
        <f t="shared" si="4"/>
        <v>16.5</v>
      </c>
      <c r="W17" s="117">
        <f t="shared" si="5"/>
        <v>7.8571428571428568</v>
      </c>
      <c r="X17" s="117">
        <f t="shared" si="6"/>
        <v>7.875</v>
      </c>
      <c r="Y17" s="118">
        <f t="shared" si="7"/>
        <v>3.6333333333333333</v>
      </c>
      <c r="Z17" s="95">
        <f t="shared" si="10"/>
        <v>6.5209956709956716</v>
      </c>
      <c r="AA17" s="55">
        <v>5</v>
      </c>
      <c r="AB17" s="56" t="str">
        <f t="shared" si="0"/>
        <v>LAMBERT</v>
      </c>
    </row>
    <row r="18" spans="1:28" s="43" customFormat="1">
      <c r="A18" s="131">
        <f t="shared" si="8"/>
        <v>14</v>
      </c>
      <c r="B18" s="155" t="str">
        <f>IF('Période 1'!B18="","",'Période 1'!B18)</f>
        <v>LEERS</v>
      </c>
      <c r="C18" s="155" t="str">
        <f>IF('Période 1'!C18="","",'Période 1'!C18)</f>
        <v>SACHA</v>
      </c>
      <c r="D18" s="132">
        <v>15.5</v>
      </c>
      <c r="E18" s="132">
        <v>0</v>
      </c>
      <c r="F18" s="132">
        <v>7</v>
      </c>
      <c r="G18" s="132" t="s">
        <v>116</v>
      </c>
      <c r="H18" s="132">
        <v>7</v>
      </c>
      <c r="I18" s="132">
        <v>0</v>
      </c>
      <c r="J18" s="132">
        <v>17</v>
      </c>
      <c r="K18" s="132">
        <v>0</v>
      </c>
      <c r="L18" s="132">
        <v>13</v>
      </c>
      <c r="M18" s="132">
        <v>3</v>
      </c>
      <c r="N18" s="132">
        <v>7</v>
      </c>
      <c r="O18" s="133">
        <v>3</v>
      </c>
      <c r="P18" s="133"/>
      <c r="Q18" s="133"/>
      <c r="R18" s="156">
        <f t="shared" si="9"/>
        <v>24</v>
      </c>
      <c r="S18" s="120">
        <f t="shared" si="1"/>
        <v>0</v>
      </c>
      <c r="T18" s="120">
        <f t="shared" si="2"/>
        <v>28.5</v>
      </c>
      <c r="U18" s="121">
        <f t="shared" si="3"/>
        <v>20</v>
      </c>
      <c r="V18" s="217">
        <f t="shared" si="4"/>
        <v>12</v>
      </c>
      <c r="W18" s="218">
        <f t="shared" si="5"/>
        <v>0</v>
      </c>
      <c r="X18" s="218">
        <f t="shared" si="6"/>
        <v>7.125</v>
      </c>
      <c r="Y18" s="219">
        <f t="shared" si="7"/>
        <v>1.3333333333333333</v>
      </c>
      <c r="Z18" s="211">
        <f t="shared" si="10"/>
        <v>3.7196969696969693</v>
      </c>
      <c r="AA18" s="60">
        <v>5</v>
      </c>
      <c r="AB18" s="57" t="str">
        <f t="shared" si="0"/>
        <v>LEERS</v>
      </c>
    </row>
    <row r="19" spans="1:28">
      <c r="A19" s="134">
        <f t="shared" si="8"/>
        <v>15</v>
      </c>
      <c r="B19" s="154" t="str">
        <f>IF('Période 1'!B19="","",'Période 1'!B19)</f>
        <v>MANZI</v>
      </c>
      <c r="C19" s="154" t="str">
        <f>IF('Période 1'!C19="","",'Période 1'!C19)</f>
        <v>KEVINE</v>
      </c>
      <c r="D19" s="136">
        <v>15.5</v>
      </c>
      <c r="E19" s="136">
        <v>0</v>
      </c>
      <c r="F19" s="136">
        <v>8</v>
      </c>
      <c r="G19" s="136">
        <v>30</v>
      </c>
      <c r="H19" s="136">
        <v>5</v>
      </c>
      <c r="I19" s="136">
        <v>8.5</v>
      </c>
      <c r="J19" s="136">
        <v>11</v>
      </c>
      <c r="K19" s="136">
        <v>0</v>
      </c>
      <c r="L19" s="136">
        <v>15.5</v>
      </c>
      <c r="M19" s="136">
        <v>0</v>
      </c>
      <c r="N19" s="136">
        <v>0</v>
      </c>
      <c r="O19" s="137">
        <v>0</v>
      </c>
      <c r="P19" s="137"/>
      <c r="Q19" s="137"/>
      <c r="R19" s="157">
        <f t="shared" si="9"/>
        <v>11</v>
      </c>
      <c r="S19" s="115">
        <f t="shared" si="1"/>
        <v>30</v>
      </c>
      <c r="T19" s="115">
        <f t="shared" si="2"/>
        <v>31</v>
      </c>
      <c r="U19" s="116">
        <f t="shared" si="3"/>
        <v>21.5</v>
      </c>
      <c r="V19" s="119">
        <f t="shared" si="4"/>
        <v>5.5</v>
      </c>
      <c r="W19" s="117">
        <f t="shared" si="5"/>
        <v>8.5714285714285712</v>
      </c>
      <c r="X19" s="117">
        <f t="shared" si="6"/>
        <v>7.75</v>
      </c>
      <c r="Y19" s="118">
        <f t="shared" si="7"/>
        <v>1.4333333333333333</v>
      </c>
      <c r="Z19" s="95">
        <f t="shared" si="10"/>
        <v>4.228138528138528</v>
      </c>
      <c r="AA19" s="55">
        <v>5</v>
      </c>
      <c r="AB19" s="56" t="str">
        <f t="shared" si="0"/>
        <v>MANZI</v>
      </c>
    </row>
    <row r="20" spans="1:28" s="43" customFormat="1">
      <c r="A20" s="131">
        <f t="shared" si="8"/>
        <v>16</v>
      </c>
      <c r="B20" s="155" t="str">
        <f>IF('Période 1'!B20="","",'Période 1'!B20)</f>
        <v>MEERT</v>
      </c>
      <c r="C20" s="155" t="str">
        <f>IF('Période 1'!C20="","",'Période 1'!C20)</f>
        <v>ELSA</v>
      </c>
      <c r="D20" s="132">
        <v>18</v>
      </c>
      <c r="E20" s="132">
        <v>24</v>
      </c>
      <c r="F20" s="132">
        <v>9</v>
      </c>
      <c r="G20" s="132">
        <v>35</v>
      </c>
      <c r="H20" s="132">
        <v>8</v>
      </c>
      <c r="I20" s="132">
        <v>11.5</v>
      </c>
      <c r="J20" s="132">
        <v>18</v>
      </c>
      <c r="K20" s="132">
        <v>0</v>
      </c>
      <c r="L20" s="132">
        <v>17</v>
      </c>
      <c r="M20" s="132">
        <v>0</v>
      </c>
      <c r="N20" s="132">
        <v>15</v>
      </c>
      <c r="O20" s="133">
        <v>0</v>
      </c>
      <c r="P20" s="133"/>
      <c r="Q20" s="133"/>
      <c r="R20" s="156">
        <f t="shared" si="9"/>
        <v>33</v>
      </c>
      <c r="S20" s="120">
        <f t="shared" si="1"/>
        <v>59</v>
      </c>
      <c r="T20" s="120">
        <f t="shared" si="2"/>
        <v>35</v>
      </c>
      <c r="U20" s="121">
        <f t="shared" si="3"/>
        <v>28.5</v>
      </c>
      <c r="V20" s="217">
        <f t="shared" si="4"/>
        <v>16.5</v>
      </c>
      <c r="W20" s="218">
        <f>IF(B20="","",IF($S$4=0,"",$S20*$V$4/$S$4))</f>
        <v>16.857142857142858</v>
      </c>
      <c r="X20" s="218">
        <f t="shared" si="6"/>
        <v>8.75</v>
      </c>
      <c r="Y20" s="219">
        <f t="shared" si="7"/>
        <v>1.9</v>
      </c>
      <c r="Z20" s="211">
        <f t="shared" si="10"/>
        <v>8.0012987012987029</v>
      </c>
      <c r="AA20" s="60">
        <v>5</v>
      </c>
      <c r="AB20" s="57" t="str">
        <f t="shared" si="0"/>
        <v>MEERT</v>
      </c>
    </row>
    <row r="21" spans="1:28">
      <c r="A21" s="134">
        <f t="shared" si="8"/>
        <v>17</v>
      </c>
      <c r="B21" s="154" t="str">
        <f>IF('Période 1'!B21="","",'Période 1'!B21)</f>
        <v>SERET</v>
      </c>
      <c r="C21" s="154" t="str">
        <f>IF('Période 1'!C21="","",'Période 1'!C21)</f>
        <v>ZOE</v>
      </c>
      <c r="D21" s="136">
        <v>17</v>
      </c>
      <c r="E21" s="136">
        <v>22</v>
      </c>
      <c r="F21" s="136">
        <v>9</v>
      </c>
      <c r="G21" s="136">
        <v>27</v>
      </c>
      <c r="H21" s="136">
        <v>9</v>
      </c>
      <c r="I21" s="136">
        <v>11</v>
      </c>
      <c r="J21" s="136">
        <v>17.5</v>
      </c>
      <c r="K21" s="136">
        <v>0</v>
      </c>
      <c r="L21" s="136">
        <v>15.5</v>
      </c>
      <c r="M21" s="136">
        <v>2</v>
      </c>
      <c r="N21" s="136">
        <v>13.5</v>
      </c>
      <c r="O21" s="137">
        <v>3</v>
      </c>
      <c r="P21" s="137"/>
      <c r="Q21" s="137"/>
      <c r="R21" s="157">
        <f t="shared" si="9"/>
        <v>31</v>
      </c>
      <c r="S21" s="115">
        <f t="shared" si="1"/>
        <v>49</v>
      </c>
      <c r="T21" s="115">
        <f t="shared" si="2"/>
        <v>32.5</v>
      </c>
      <c r="U21" s="116">
        <f t="shared" si="3"/>
        <v>34</v>
      </c>
      <c r="V21" s="119">
        <f t="shared" si="4"/>
        <v>15.5</v>
      </c>
      <c r="W21" s="117">
        <f t="shared" si="5"/>
        <v>14</v>
      </c>
      <c r="X21" s="117">
        <f t="shared" si="6"/>
        <v>8.125</v>
      </c>
      <c r="Y21" s="118">
        <f t="shared" si="7"/>
        <v>2.2666666666666666</v>
      </c>
      <c r="Z21" s="95">
        <f t="shared" si="10"/>
        <v>7.2530303030303021</v>
      </c>
      <c r="AA21" s="55">
        <v>5</v>
      </c>
      <c r="AB21" s="56" t="str">
        <f t="shared" si="0"/>
        <v>SERET</v>
      </c>
    </row>
    <row r="22" spans="1:28" s="43" customFormat="1">
      <c r="A22" s="131">
        <f t="shared" si="8"/>
        <v>18</v>
      </c>
      <c r="B22" s="155" t="str">
        <f>IF('Période 1'!B22="","",'Période 1'!B22)</f>
        <v>SERVAIS</v>
      </c>
      <c r="C22" s="155" t="str">
        <f>IF('Période 1'!C22="","",'Période 1'!C22)</f>
        <v>CRAIG</v>
      </c>
      <c r="D22" s="132">
        <v>11.5</v>
      </c>
      <c r="E22" s="132">
        <v>0</v>
      </c>
      <c r="F22" s="132">
        <v>9</v>
      </c>
      <c r="G22" s="132">
        <v>33</v>
      </c>
      <c r="H22" s="132">
        <v>5.5</v>
      </c>
      <c r="I22" s="132">
        <v>10.5</v>
      </c>
      <c r="J22" s="132">
        <v>14.5</v>
      </c>
      <c r="K22" s="132">
        <v>3</v>
      </c>
      <c r="L22" s="132">
        <v>15.5</v>
      </c>
      <c r="M22" s="132">
        <v>0</v>
      </c>
      <c r="N22" s="132">
        <v>16.5</v>
      </c>
      <c r="O22" s="133">
        <v>2</v>
      </c>
      <c r="P22" s="133"/>
      <c r="Q22" s="133"/>
      <c r="R22" s="156">
        <f t="shared" si="9"/>
        <v>31</v>
      </c>
      <c r="S22" s="120">
        <f t="shared" si="1"/>
        <v>33</v>
      </c>
      <c r="T22" s="120">
        <f t="shared" si="2"/>
        <v>27</v>
      </c>
      <c r="U22" s="121">
        <f t="shared" si="3"/>
        <v>30</v>
      </c>
      <c r="V22" s="217">
        <f t="shared" si="4"/>
        <v>15.5</v>
      </c>
      <c r="W22" s="218">
        <f t="shared" si="5"/>
        <v>9.4285714285714288</v>
      </c>
      <c r="X22" s="218">
        <f t="shared" si="6"/>
        <v>6.75</v>
      </c>
      <c r="Y22" s="219">
        <f t="shared" si="7"/>
        <v>2</v>
      </c>
      <c r="Z22" s="211">
        <f t="shared" si="10"/>
        <v>6.1233766233766245</v>
      </c>
      <c r="AA22" s="60">
        <v>5</v>
      </c>
      <c r="AB22" s="57" t="str">
        <f t="shared" si="0"/>
        <v>SERVAIS</v>
      </c>
    </row>
    <row r="23" spans="1:28">
      <c r="A23" s="134">
        <f t="shared" si="8"/>
        <v>19</v>
      </c>
      <c r="B23" s="154" t="str">
        <f>IF('Période 1'!B23="","",'Période 1'!B23)</f>
        <v>SFERRUGGIA</v>
      </c>
      <c r="C23" s="154" t="str">
        <f>IF('Période 1'!C23="","",'Période 1'!C23)</f>
        <v>MARIE</v>
      </c>
      <c r="D23" s="136">
        <v>17.5</v>
      </c>
      <c r="E23" s="136">
        <v>23</v>
      </c>
      <c r="F23" s="136">
        <v>10</v>
      </c>
      <c r="G23" s="136">
        <v>33</v>
      </c>
      <c r="H23" s="136">
        <v>15</v>
      </c>
      <c r="I23" s="136">
        <v>9</v>
      </c>
      <c r="J23" s="136">
        <v>16.5</v>
      </c>
      <c r="K23" s="136">
        <v>1</v>
      </c>
      <c r="L23" s="136">
        <v>19.5</v>
      </c>
      <c r="M23" s="136">
        <v>4</v>
      </c>
      <c r="N23" s="136">
        <v>16.5</v>
      </c>
      <c r="O23" s="137">
        <v>0</v>
      </c>
      <c r="P23" s="137"/>
      <c r="Q23" s="137"/>
      <c r="R23" s="157">
        <f t="shared" si="9"/>
        <v>33</v>
      </c>
      <c r="S23" s="115">
        <f t="shared" si="1"/>
        <v>56</v>
      </c>
      <c r="T23" s="115">
        <f t="shared" si="2"/>
        <v>37</v>
      </c>
      <c r="U23" s="116">
        <f t="shared" si="3"/>
        <v>39</v>
      </c>
      <c r="V23" s="119">
        <f t="shared" si="4"/>
        <v>16.5</v>
      </c>
      <c r="W23" s="117">
        <f t="shared" si="5"/>
        <v>16</v>
      </c>
      <c r="X23" s="117">
        <f t="shared" si="6"/>
        <v>9.25</v>
      </c>
      <c r="Y23" s="118">
        <f t="shared" si="7"/>
        <v>2.6</v>
      </c>
      <c r="Z23" s="95">
        <f t="shared" si="10"/>
        <v>8.0636363636363644</v>
      </c>
      <c r="AA23" s="55">
        <v>5</v>
      </c>
      <c r="AB23" s="56" t="str">
        <f t="shared" si="0"/>
        <v>SFERRUGGIA</v>
      </c>
    </row>
    <row r="24" spans="1:28" s="43" customFormat="1">
      <c r="A24" s="131">
        <f t="shared" si="8"/>
        <v>20</v>
      </c>
      <c r="B24" s="155" t="str">
        <f>IF('Période 1'!B24="","",'Période 1'!B24)</f>
        <v>SUKRANLI</v>
      </c>
      <c r="C24" s="155" t="str">
        <f>IF('Période 1'!C24="","",'Période 1'!C24)</f>
        <v>IMAN</v>
      </c>
      <c r="D24" s="132">
        <v>14.5</v>
      </c>
      <c r="E24" s="132">
        <v>16</v>
      </c>
      <c r="F24" s="132">
        <v>3</v>
      </c>
      <c r="G24" s="132">
        <v>27.5</v>
      </c>
      <c r="H24" s="132">
        <v>4</v>
      </c>
      <c r="I24" s="132">
        <v>1</v>
      </c>
      <c r="J24" s="132">
        <v>12.5</v>
      </c>
      <c r="K24" s="132">
        <v>0</v>
      </c>
      <c r="L24" s="132">
        <v>15</v>
      </c>
      <c r="M24" s="132">
        <v>0</v>
      </c>
      <c r="N24" s="132">
        <v>16.5</v>
      </c>
      <c r="O24" s="133">
        <v>0</v>
      </c>
      <c r="P24" s="133"/>
      <c r="Q24" s="133"/>
      <c r="R24" s="156">
        <f t="shared" si="9"/>
        <v>29</v>
      </c>
      <c r="S24" s="120">
        <f t="shared" si="1"/>
        <v>43.5</v>
      </c>
      <c r="T24" s="120">
        <f t="shared" si="2"/>
        <v>29.5</v>
      </c>
      <c r="U24" s="121">
        <f t="shared" si="3"/>
        <v>8</v>
      </c>
      <c r="V24" s="217">
        <f t="shared" si="4"/>
        <v>14.5</v>
      </c>
      <c r="W24" s="218">
        <f t="shared" si="5"/>
        <v>12.428571428571429</v>
      </c>
      <c r="X24" s="218">
        <f t="shared" si="6"/>
        <v>7.375</v>
      </c>
      <c r="Y24" s="219">
        <f t="shared" si="7"/>
        <v>0.53333333333333333</v>
      </c>
      <c r="Z24" s="211">
        <f t="shared" si="10"/>
        <v>6.3339826839826836</v>
      </c>
      <c r="AA24" s="60">
        <v>5</v>
      </c>
      <c r="AB24" s="57" t="str">
        <f t="shared" si="0"/>
        <v>SUKRANLI</v>
      </c>
    </row>
    <row r="25" spans="1:28">
      <c r="A25" s="134">
        <f t="shared" si="8"/>
        <v>21</v>
      </c>
      <c r="B25" s="154" t="str">
        <f>IF('Période 1'!B25="","",'Période 1'!B25)</f>
        <v>TITA</v>
      </c>
      <c r="C25" s="154" t="str">
        <f>IF('Période 1'!C25="","",'Période 1'!C25)</f>
        <v>IDRIS</v>
      </c>
      <c r="D25" s="136">
        <v>12.5</v>
      </c>
      <c r="E25" s="136">
        <v>0</v>
      </c>
      <c r="F25" s="136">
        <v>2</v>
      </c>
      <c r="G25" s="136">
        <v>29</v>
      </c>
      <c r="H25" s="136">
        <v>7</v>
      </c>
      <c r="I25" s="136">
        <v>9.5</v>
      </c>
      <c r="J25" s="136">
        <v>16</v>
      </c>
      <c r="K25" s="136">
        <v>0</v>
      </c>
      <c r="L25" s="136">
        <v>12</v>
      </c>
      <c r="M25" s="136">
        <v>0</v>
      </c>
      <c r="N25" s="136">
        <v>16</v>
      </c>
      <c r="O25" s="137">
        <v>1</v>
      </c>
      <c r="P25" s="137"/>
      <c r="Q25" s="137"/>
      <c r="R25" s="157">
        <f t="shared" si="9"/>
        <v>32</v>
      </c>
      <c r="S25" s="115">
        <f t="shared" si="1"/>
        <v>29</v>
      </c>
      <c r="T25" s="115">
        <f t="shared" si="2"/>
        <v>24.5</v>
      </c>
      <c r="U25" s="116">
        <f t="shared" si="3"/>
        <v>19.5</v>
      </c>
      <c r="V25" s="119">
        <f t="shared" si="4"/>
        <v>16</v>
      </c>
      <c r="W25" s="117">
        <f t="shared" si="5"/>
        <v>8.2857142857142865</v>
      </c>
      <c r="X25" s="117">
        <f t="shared" si="6"/>
        <v>6.125</v>
      </c>
      <c r="Y25" s="118">
        <f t="shared" si="7"/>
        <v>1.3</v>
      </c>
      <c r="Z25" s="95">
        <f t="shared" si="10"/>
        <v>5.7655844155844154</v>
      </c>
      <c r="AA25" s="55">
        <v>5</v>
      </c>
      <c r="AB25" s="56" t="str">
        <f t="shared" si="0"/>
        <v>TITA</v>
      </c>
    </row>
    <row r="26" spans="1:28" s="43" customFormat="1">
      <c r="A26" s="131">
        <f t="shared" si="8"/>
        <v>22</v>
      </c>
      <c r="B26" s="155" t="str">
        <f>IF('Période 1'!B26="","",'Période 1'!B26)</f>
        <v>VAN LIEROP</v>
      </c>
      <c r="C26" s="155" t="str">
        <f>IF('Période 1'!C26="","",'Période 1'!C26)</f>
        <v>LOUIS</v>
      </c>
      <c r="D26" s="132">
        <v>20</v>
      </c>
      <c r="E26" s="132">
        <v>28</v>
      </c>
      <c r="F26" s="132">
        <v>14</v>
      </c>
      <c r="G26" s="132">
        <v>28</v>
      </c>
      <c r="H26" s="132">
        <v>16</v>
      </c>
      <c r="I26" s="132">
        <v>20</v>
      </c>
      <c r="J26" s="132">
        <v>19.5</v>
      </c>
      <c r="K26" s="132">
        <v>0</v>
      </c>
      <c r="L26" s="132">
        <v>19</v>
      </c>
      <c r="M26" s="132">
        <v>2</v>
      </c>
      <c r="N26" s="132">
        <v>20</v>
      </c>
      <c r="O26" s="133">
        <v>1</v>
      </c>
      <c r="P26" s="133"/>
      <c r="Q26" s="133"/>
      <c r="R26" s="156">
        <f t="shared" si="9"/>
        <v>39.5</v>
      </c>
      <c r="S26" s="120">
        <f t="shared" si="1"/>
        <v>56</v>
      </c>
      <c r="T26" s="120">
        <f t="shared" si="2"/>
        <v>39</v>
      </c>
      <c r="U26" s="121">
        <f t="shared" si="3"/>
        <v>53</v>
      </c>
      <c r="V26" s="217">
        <f t="shared" si="4"/>
        <v>19.75</v>
      </c>
      <c r="W26" s="218">
        <f t="shared" si="5"/>
        <v>16</v>
      </c>
      <c r="X26" s="218">
        <f t="shared" si="6"/>
        <v>9.75</v>
      </c>
      <c r="Y26" s="219">
        <f t="shared" si="7"/>
        <v>3.5333333333333332</v>
      </c>
      <c r="Z26" s="211">
        <f t="shared" si="10"/>
        <v>8.9151515151515142</v>
      </c>
      <c r="AA26" s="60">
        <v>5</v>
      </c>
      <c r="AB26" s="57" t="str">
        <f t="shared" si="0"/>
        <v>VAN LIEROP</v>
      </c>
    </row>
    <row r="27" spans="1:28">
      <c r="A27" s="134">
        <f t="shared" si="8"/>
        <v>23</v>
      </c>
      <c r="B27" s="154" t="str">
        <f>IF('Période 1'!B27="","",'Période 1'!B27)</f>
        <v>WERY</v>
      </c>
      <c r="C27" s="154" t="str">
        <f>IF('Période 1'!C27="","",'Période 1'!C27)</f>
        <v>FANNY</v>
      </c>
      <c r="D27" s="136">
        <v>14.5</v>
      </c>
      <c r="E27" s="136">
        <v>15</v>
      </c>
      <c r="F27" s="136">
        <v>6</v>
      </c>
      <c r="G27" s="136">
        <v>34</v>
      </c>
      <c r="H27" s="136">
        <v>9</v>
      </c>
      <c r="I27" s="136">
        <v>6</v>
      </c>
      <c r="J27" s="136">
        <v>14</v>
      </c>
      <c r="K27" s="136">
        <v>3</v>
      </c>
      <c r="L27" s="136">
        <v>11.5</v>
      </c>
      <c r="M27" s="136">
        <v>2</v>
      </c>
      <c r="N27" s="136">
        <v>0</v>
      </c>
      <c r="O27" s="137">
        <v>0</v>
      </c>
      <c r="P27" s="137"/>
      <c r="Q27" s="137"/>
      <c r="R27" s="157">
        <f t="shared" si="9"/>
        <v>14</v>
      </c>
      <c r="S27" s="115">
        <f t="shared" si="1"/>
        <v>49</v>
      </c>
      <c r="T27" s="115">
        <f t="shared" si="2"/>
        <v>26</v>
      </c>
      <c r="U27" s="116">
        <f t="shared" si="3"/>
        <v>26</v>
      </c>
      <c r="V27" s="119">
        <f t="shared" si="4"/>
        <v>7</v>
      </c>
      <c r="W27" s="117">
        <f t="shared" si="5"/>
        <v>14</v>
      </c>
      <c r="X27" s="117">
        <f t="shared" si="6"/>
        <v>6.5</v>
      </c>
      <c r="Y27" s="118">
        <f t="shared" si="7"/>
        <v>1.7333333333333334</v>
      </c>
      <c r="Z27" s="95">
        <f t="shared" si="10"/>
        <v>5.3151515151515154</v>
      </c>
      <c r="AA27" s="55">
        <v>5</v>
      </c>
      <c r="AB27" s="56" t="str">
        <f t="shared" si="0"/>
        <v>WERY</v>
      </c>
    </row>
    <row r="28" spans="1:28" s="43" customFormat="1">
      <c r="A28" s="131">
        <f t="shared" si="8"/>
        <v>24</v>
      </c>
      <c r="B28" s="155" t="str">
        <f>IF('Période 1'!B28="","",'Période 1'!B28)</f>
        <v>WILLEM</v>
      </c>
      <c r="C28" s="155" t="str">
        <f>IF('Période 1'!C28="","",'Période 1'!C28)</f>
        <v>SEBASTIEN</v>
      </c>
      <c r="D28" s="132">
        <v>16.5</v>
      </c>
      <c r="E28" s="132">
        <v>0</v>
      </c>
      <c r="F28" s="132">
        <v>2</v>
      </c>
      <c r="G28" s="132">
        <v>27.5</v>
      </c>
      <c r="H28" s="132">
        <v>9</v>
      </c>
      <c r="I28" s="132">
        <v>18</v>
      </c>
      <c r="J28" s="132">
        <v>16.5</v>
      </c>
      <c r="K28" s="132">
        <v>2</v>
      </c>
      <c r="L28" s="132">
        <v>15</v>
      </c>
      <c r="M28" s="132">
        <v>0</v>
      </c>
      <c r="N28" s="132">
        <v>19</v>
      </c>
      <c r="O28" s="133">
        <v>4</v>
      </c>
      <c r="P28" s="133"/>
      <c r="Q28" s="133"/>
      <c r="R28" s="156">
        <f t="shared" si="9"/>
        <v>35.5</v>
      </c>
      <c r="S28" s="120">
        <f t="shared" si="1"/>
        <v>27.5</v>
      </c>
      <c r="T28" s="120">
        <f>IF($B28="","",(SUMIF($D$3:$Q$3,"=EP",$D28:$Q28)))</f>
        <v>31.5</v>
      </c>
      <c r="U28" s="121">
        <f t="shared" si="3"/>
        <v>35</v>
      </c>
      <c r="V28" s="217">
        <f t="shared" si="4"/>
        <v>17.75</v>
      </c>
      <c r="W28" s="218">
        <f t="shared" si="5"/>
        <v>7.8571428571428568</v>
      </c>
      <c r="X28" s="218">
        <f t="shared" si="6"/>
        <v>7.875</v>
      </c>
      <c r="Y28" s="219">
        <f t="shared" si="7"/>
        <v>2.3333333333333335</v>
      </c>
      <c r="Z28" s="211">
        <f t="shared" si="10"/>
        <v>6.5119047619047636</v>
      </c>
      <c r="AA28" s="60">
        <v>5</v>
      </c>
      <c r="AB28" s="57" t="str">
        <f t="shared" si="0"/>
        <v>WILLEM</v>
      </c>
    </row>
    <row r="29" spans="1:28">
      <c r="A29" s="134">
        <f t="shared" si="8"/>
        <v>25</v>
      </c>
      <c r="B29" s="154" t="str">
        <f>IF('Période 1'!B29="","",'Période 1'!B29)</f>
        <v/>
      </c>
      <c r="C29" s="154" t="str">
        <f>IF('Période 1'!C29="","",'Période 1'!C29)</f>
        <v/>
      </c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7"/>
      <c r="P29" s="137"/>
      <c r="Q29" s="137"/>
      <c r="R29" s="157" t="str">
        <f t="shared" si="9"/>
        <v/>
      </c>
      <c r="S29" s="115" t="str">
        <f t="shared" si="1"/>
        <v/>
      </c>
      <c r="T29" s="115" t="str">
        <f t="shared" si="2"/>
        <v/>
      </c>
      <c r="U29" s="116" t="str">
        <f t="shared" si="3"/>
        <v/>
      </c>
      <c r="V29" s="119" t="str">
        <f t="shared" si="4"/>
        <v/>
      </c>
      <c r="W29" s="117" t="str">
        <f t="shared" si="5"/>
        <v/>
      </c>
      <c r="X29" s="117" t="str">
        <f t="shared" si="6"/>
        <v/>
      </c>
      <c r="Y29" s="118" t="str">
        <f t="shared" si="7"/>
        <v/>
      </c>
      <c r="Z29" s="95" t="str">
        <f t="shared" si="10"/>
        <v/>
      </c>
      <c r="AA29" s="55"/>
      <c r="AB29" s="56" t="str">
        <f t="shared" si="0"/>
        <v/>
      </c>
    </row>
    <row r="30" spans="1:28" s="43" customFormat="1">
      <c r="A30" s="131">
        <f t="shared" si="8"/>
        <v>26</v>
      </c>
      <c r="B30" s="155" t="str">
        <f>IF('Période 1'!B30="","",'Période 1'!B30)</f>
        <v/>
      </c>
      <c r="C30" s="155" t="str">
        <f>IF('Période 1'!C30="","",'Période 1'!C30)</f>
        <v/>
      </c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3"/>
      <c r="P30" s="133"/>
      <c r="Q30" s="133"/>
      <c r="R30" s="156" t="str">
        <f t="shared" si="9"/>
        <v/>
      </c>
      <c r="S30" s="120" t="str">
        <f t="shared" si="1"/>
        <v/>
      </c>
      <c r="T30" s="120" t="str">
        <f t="shared" si="2"/>
        <v/>
      </c>
      <c r="U30" s="121" t="str">
        <f t="shared" si="3"/>
        <v/>
      </c>
      <c r="V30" s="217" t="str">
        <f t="shared" si="4"/>
        <v/>
      </c>
      <c r="W30" s="218" t="str">
        <f t="shared" si="5"/>
        <v/>
      </c>
      <c r="X30" s="218" t="str">
        <f t="shared" si="6"/>
        <v/>
      </c>
      <c r="Y30" s="219" t="str">
        <f t="shared" si="7"/>
        <v/>
      </c>
      <c r="Z30" s="211" t="str">
        <f t="shared" si="10"/>
        <v/>
      </c>
      <c r="AA30" s="60"/>
      <c r="AB30" s="57" t="str">
        <f t="shared" si="0"/>
        <v/>
      </c>
    </row>
    <row r="31" spans="1:28">
      <c r="A31" s="134">
        <f t="shared" si="8"/>
        <v>27</v>
      </c>
      <c r="B31" s="154" t="str">
        <f>IF('Période 1'!B31="","",'Période 1'!B31)</f>
        <v/>
      </c>
      <c r="C31" s="154" t="str">
        <f>IF('Période 1'!C31="","",'Période 1'!C31)</f>
        <v/>
      </c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7"/>
      <c r="P31" s="137"/>
      <c r="Q31" s="137"/>
      <c r="R31" s="157" t="str">
        <f t="shared" si="9"/>
        <v/>
      </c>
      <c r="S31" s="115" t="str">
        <f t="shared" si="1"/>
        <v/>
      </c>
      <c r="T31" s="115" t="str">
        <f t="shared" si="2"/>
        <v/>
      </c>
      <c r="U31" s="116" t="str">
        <f t="shared" si="3"/>
        <v/>
      </c>
      <c r="V31" s="119" t="str">
        <f t="shared" si="4"/>
        <v/>
      </c>
      <c r="W31" s="117" t="str">
        <f t="shared" si="5"/>
        <v/>
      </c>
      <c r="X31" s="117" t="str">
        <f t="shared" si="6"/>
        <v/>
      </c>
      <c r="Y31" s="118" t="str">
        <f t="shared" si="7"/>
        <v/>
      </c>
      <c r="Z31" s="95" t="str">
        <f t="shared" si="10"/>
        <v/>
      </c>
      <c r="AA31" s="55"/>
      <c r="AB31" s="56" t="str">
        <f t="shared" si="0"/>
        <v/>
      </c>
    </row>
    <row r="32" spans="1:28" s="43" customFormat="1">
      <c r="A32" s="134">
        <f t="shared" si="8"/>
        <v>28</v>
      </c>
      <c r="B32" s="155" t="str">
        <f>IF('Période 1'!B32="","",'Période 1'!B32)</f>
        <v/>
      </c>
      <c r="C32" s="155" t="str">
        <f>IF('Période 1'!C32="","",'Période 1'!C32)</f>
        <v/>
      </c>
      <c r="D32" s="132"/>
      <c r="E32" s="132"/>
      <c r="F32" s="132"/>
      <c r="G32" s="132"/>
      <c r="H32" s="132"/>
      <c r="I32" s="132"/>
      <c r="J32" s="132"/>
      <c r="K32" s="132"/>
      <c r="L32" s="132"/>
      <c r="M32" s="132"/>
      <c r="N32" s="132"/>
      <c r="O32" s="133"/>
      <c r="P32" s="133"/>
      <c r="Q32" s="133"/>
      <c r="R32" s="156" t="str">
        <f t="shared" ref="R32" si="11">IF(B32="","",(SUMIF($D$3:$Q$3,"=L",$D32:$Q32)*$R$4)/(SUMIF($D$3:$Q$3,"=L",$D$4:$Q$4)))</f>
        <v/>
      </c>
      <c r="S32" s="120" t="str">
        <f t="shared" si="1"/>
        <v/>
      </c>
      <c r="T32" s="120" t="str">
        <f t="shared" si="2"/>
        <v/>
      </c>
      <c r="U32" s="121" t="str">
        <f t="shared" si="3"/>
        <v/>
      </c>
      <c r="V32" s="217" t="str">
        <f t="shared" si="4"/>
        <v/>
      </c>
      <c r="W32" s="218" t="str">
        <f t="shared" si="5"/>
        <v/>
      </c>
      <c r="X32" s="218" t="str">
        <f t="shared" si="6"/>
        <v/>
      </c>
      <c r="Y32" s="219" t="str">
        <f t="shared" si="7"/>
        <v/>
      </c>
      <c r="Z32" s="211" t="str">
        <f t="shared" si="10"/>
        <v/>
      </c>
      <c r="AA32" s="60"/>
      <c r="AB32" s="57" t="str">
        <f t="shared" si="0"/>
        <v/>
      </c>
    </row>
    <row r="33" spans="1:28" s="39" customFormat="1" ht="13.5" thickBot="1">
      <c r="A33" s="37"/>
      <c r="B33" s="37"/>
      <c r="C33" s="37" t="s">
        <v>3</v>
      </c>
      <c r="D33" s="34">
        <f t="shared" ref="D33:U33" si="12">IF(D4="","",AVERAGE(D5:D32))</f>
        <v>15.104166666666666</v>
      </c>
      <c r="E33" s="34">
        <f t="shared" si="12"/>
        <v>12.875</v>
      </c>
      <c r="F33" s="34">
        <f t="shared" si="12"/>
        <v>7.25</v>
      </c>
      <c r="G33" s="34">
        <f t="shared" si="12"/>
        <v>27.15909090909091</v>
      </c>
      <c r="H33" s="34"/>
      <c r="I33" s="34"/>
      <c r="J33" s="34"/>
      <c r="K33" s="34"/>
      <c r="L33" s="34"/>
      <c r="M33" s="34"/>
      <c r="N33" s="34">
        <f>IF(N4="","",AVERAGE(N5:N32))</f>
        <v>12</v>
      </c>
      <c r="O33" s="34"/>
      <c r="P33" s="34"/>
      <c r="Q33" s="102" t="str">
        <f t="shared" si="12"/>
        <v/>
      </c>
      <c r="R33" s="104">
        <f t="shared" si="12"/>
        <v>27.625</v>
      </c>
      <c r="S33" s="105">
        <f t="shared" si="12"/>
        <v>37.770833333333336</v>
      </c>
      <c r="T33" s="105">
        <f t="shared" si="12"/>
        <v>30.125</v>
      </c>
      <c r="U33" s="106">
        <f t="shared" si="12"/>
        <v>29.833333333333332</v>
      </c>
      <c r="V33" s="103">
        <f>IF($R$4=0,"",AVERAGE(V5:V32))</f>
        <v>13.8125</v>
      </c>
      <c r="W33" s="100">
        <f>IF($S$4=0,"",AVERAGE(W5:W32))</f>
        <v>10.791666666666664</v>
      </c>
      <c r="X33" s="100">
        <f>IF($T$4=0,"",AVERAGE(X5:X32))</f>
        <v>7.53125</v>
      </c>
      <c r="Y33" s="101">
        <f>IF($U$4=0,"",AVERAGE(Y5:Y32))</f>
        <v>1.9888888888888889</v>
      </c>
      <c r="Z33" s="96">
        <f>IF($D$4="","",AVERAGE(Z5:Z32))</f>
        <v>6.2044191919191922</v>
      </c>
      <c r="AA33" s="46">
        <f t="shared" ref="AA33" si="13">IF($D$4="","",AVERAGE(AA5:AA32))</f>
        <v>5.0934974747474753</v>
      </c>
      <c r="AB33" s="58"/>
    </row>
    <row r="34" spans="1:28">
      <c r="B34" s="84"/>
    </row>
  </sheetData>
  <sheetProtection selectLockedCells="1"/>
  <mergeCells count="3">
    <mergeCell ref="Z2:Z4"/>
    <mergeCell ref="AA2:AA4"/>
    <mergeCell ref="A3:C3"/>
  </mergeCells>
  <conditionalFormatting sqref="AB5 D5:U33">
    <cfRule type="cellIs" dxfId="48" priority="8" stopIfTrue="1" operator="lessThanOrEqual">
      <formula>D$4/2</formula>
    </cfRule>
    <cfRule type="cellIs" dxfId="47" priority="9" stopIfTrue="1" operator="equal">
      <formula>"a"</formula>
    </cfRule>
  </conditionalFormatting>
  <conditionalFormatting sqref="V5:Y32">
    <cfRule type="cellIs" dxfId="46" priority="7" stopIfTrue="1" operator="lessThan">
      <formula>$W5/2</formula>
    </cfRule>
  </conditionalFormatting>
  <conditionalFormatting sqref="V33:W33 X5:AA33">
    <cfRule type="cellIs" dxfId="45" priority="5" stopIfTrue="1" operator="lessThan">
      <formula>V$2/2</formula>
    </cfRule>
    <cfRule type="cellIs" dxfId="44" priority="6" stopIfTrue="1" operator="equal">
      <formula>"a"</formula>
    </cfRule>
  </conditionalFormatting>
  <conditionalFormatting sqref="V33:X33">
    <cfRule type="cellIs" dxfId="43" priority="3" stopIfTrue="1" operator="lessThan">
      <formula>V$2/2</formula>
    </cfRule>
    <cfRule type="cellIs" dxfId="42" priority="4" stopIfTrue="1" operator="equal">
      <formula>"a"</formula>
    </cfRule>
  </conditionalFormatting>
  <conditionalFormatting sqref="V33:X33">
    <cfRule type="cellIs" dxfId="41" priority="1" stopIfTrue="1" operator="lessThan">
      <formula>V$2/2</formula>
    </cfRule>
    <cfRule type="cellIs" dxfId="40" priority="2" stopIfTrue="1" operator="equal">
      <formula>"a"</formula>
    </cfRule>
  </conditionalFormatting>
  <pageMargins left="0.59055118110236227" right="0.59055118110236227" top="0.98425196850393704" bottom="0.47244094488188981" header="0.23622047244094491" footer="0.51181102362204722"/>
  <pageSetup paperSize="9" scale="72" orientation="landscape" verticalDpi="300" r:id="rId1"/>
  <headerFooter alignWithMargins="0">
    <oddHeader>&amp;L&amp;D   &amp;T&amp;C&amp;"Arial,Gras"&amp;12&amp;F - 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autoPageBreaks="0" fitToPage="1"/>
  </sheetPr>
  <dimension ref="A1:Y34"/>
  <sheetViews>
    <sheetView showGridLines="0" view="pageLayout" workbookViewId="0">
      <pane xSplit="21135"/>
      <selection activeCell="T6" sqref="T6"/>
      <selection pane="topRight" activeCell="W1" sqref="W1"/>
    </sheetView>
  </sheetViews>
  <sheetFormatPr baseColWidth="10" defaultColWidth="3.140625" defaultRowHeight="12.75"/>
  <cols>
    <col min="1" max="1" width="3.140625" style="40" bestFit="1" customWidth="1"/>
    <col min="2" max="2" width="19.42578125" style="40" customWidth="1"/>
    <col min="3" max="3" width="16.140625" style="40" customWidth="1"/>
    <col min="4" max="17" width="4.7109375" style="40" customWidth="1"/>
    <col min="18" max="18" width="5.7109375" style="40" customWidth="1"/>
    <col min="19" max="19" width="7.140625" style="40" customWidth="1"/>
    <col min="20" max="21" width="5.7109375" style="40" customWidth="1"/>
    <col min="22" max="23" width="4.7109375" style="37" customWidth="1"/>
    <col min="24" max="24" width="13.85546875" style="59" customWidth="1"/>
    <col min="25" max="16384" width="3.140625" style="26"/>
  </cols>
  <sheetData>
    <row r="1" spans="1:25" ht="96" customHeight="1">
      <c r="A1" s="11"/>
      <c r="B1" s="210" t="str">
        <f>'Période 1'!B1</f>
        <v>Classe 2A</v>
      </c>
      <c r="C1" s="12"/>
      <c r="D1" s="146" t="s">
        <v>113</v>
      </c>
      <c r="E1" s="146" t="s">
        <v>114</v>
      </c>
      <c r="F1" s="146" t="s">
        <v>115</v>
      </c>
      <c r="G1" s="146" t="s">
        <v>94</v>
      </c>
      <c r="H1" s="146" t="s">
        <v>67</v>
      </c>
      <c r="I1" s="146" t="s">
        <v>75</v>
      </c>
      <c r="J1" s="146" t="s">
        <v>76</v>
      </c>
      <c r="K1" s="146" t="s">
        <v>77</v>
      </c>
      <c r="L1" s="146" t="s">
        <v>78</v>
      </c>
      <c r="M1" s="147" t="s">
        <v>79</v>
      </c>
      <c r="N1" s="146" t="s">
        <v>80</v>
      </c>
      <c r="O1" s="146" t="s">
        <v>81</v>
      </c>
      <c r="P1" s="147" t="s">
        <v>82</v>
      </c>
      <c r="Q1" s="147" t="s">
        <v>83</v>
      </c>
      <c r="R1" s="110" t="s">
        <v>119</v>
      </c>
      <c r="S1" s="111" t="s">
        <v>120</v>
      </c>
      <c r="T1" s="111" t="s">
        <v>121</v>
      </c>
      <c r="U1" s="111" t="s">
        <v>122</v>
      </c>
      <c r="V1" s="94" t="s">
        <v>118</v>
      </c>
      <c r="W1" s="44" t="s">
        <v>12</v>
      </c>
      <c r="X1" s="56"/>
      <c r="Y1" s="92" t="s">
        <v>74</v>
      </c>
    </row>
    <row r="2" spans="1:25" ht="24.75" customHeight="1">
      <c r="A2" s="27"/>
      <c r="B2" s="83" t="s">
        <v>13</v>
      </c>
      <c r="C2" s="28" t="s">
        <v>2</v>
      </c>
      <c r="D2" s="148">
        <v>41611</v>
      </c>
      <c r="E2" s="149">
        <v>41617</v>
      </c>
      <c r="F2" s="150">
        <v>41617</v>
      </c>
      <c r="G2" s="150"/>
      <c r="H2" s="150"/>
      <c r="I2" s="150"/>
      <c r="J2" s="150"/>
      <c r="K2" s="150"/>
      <c r="L2" s="150"/>
      <c r="M2" s="150"/>
      <c r="N2" s="150"/>
      <c r="O2" s="151"/>
      <c r="P2" s="151"/>
      <c r="Q2" s="151"/>
      <c r="R2" s="204">
        <v>41625</v>
      </c>
      <c r="S2" s="205">
        <f>R2</f>
        <v>41625</v>
      </c>
      <c r="T2" s="205">
        <f>R2</f>
        <v>41625</v>
      </c>
      <c r="U2" s="206">
        <f>R2</f>
        <v>41625</v>
      </c>
      <c r="V2" s="231">
        <v>40</v>
      </c>
      <c r="W2" s="228">
        <v>10</v>
      </c>
      <c r="X2" s="56"/>
    </row>
    <row r="3" spans="1:25" ht="24.75" customHeight="1">
      <c r="A3" s="234" t="s">
        <v>89</v>
      </c>
      <c r="B3" s="235"/>
      <c r="C3" s="236"/>
      <c r="D3" s="148" t="s">
        <v>65</v>
      </c>
      <c r="E3" s="149" t="s">
        <v>72</v>
      </c>
      <c r="F3" s="150" t="s">
        <v>66</v>
      </c>
      <c r="G3" s="150"/>
      <c r="H3" s="150"/>
      <c r="I3" s="150"/>
      <c r="J3" s="150"/>
      <c r="K3" s="150"/>
      <c r="L3" s="150"/>
      <c r="M3" s="150"/>
      <c r="N3" s="150"/>
      <c r="O3" s="151"/>
      <c r="P3" s="151"/>
      <c r="Q3" s="151"/>
      <c r="R3" s="91" t="s">
        <v>65</v>
      </c>
      <c r="S3" s="86" t="s">
        <v>72</v>
      </c>
      <c r="T3" s="86" t="s">
        <v>66</v>
      </c>
      <c r="U3" s="86" t="s">
        <v>73</v>
      </c>
      <c r="V3" s="232"/>
      <c r="W3" s="229"/>
      <c r="X3" s="88"/>
    </row>
    <row r="4" spans="1:25" s="31" customFormat="1" ht="13.5" customHeight="1" thickBot="1">
      <c r="A4" s="29"/>
      <c r="B4" s="30" t="s">
        <v>0</v>
      </c>
      <c r="C4" s="30" t="s">
        <v>1</v>
      </c>
      <c r="D4" s="152">
        <v>65</v>
      </c>
      <c r="E4" s="152">
        <v>45</v>
      </c>
      <c r="F4" s="152">
        <v>20</v>
      </c>
      <c r="G4" s="152"/>
      <c r="H4" s="152"/>
      <c r="I4" s="152"/>
      <c r="J4" s="152"/>
      <c r="K4" s="152"/>
      <c r="L4" s="152"/>
      <c r="M4" s="152"/>
      <c r="N4" s="152"/>
      <c r="O4" s="153"/>
      <c r="P4" s="153"/>
      <c r="Q4" s="153"/>
      <c r="R4" s="93">
        <f>SUMIF(D3:Q3,"=L",D4:Q4)</f>
        <v>65</v>
      </c>
      <c r="S4" s="64">
        <f>SUMIF(D3:Q3,"=E",D4:Q4)</f>
        <v>45</v>
      </c>
      <c r="T4" s="64">
        <f>SUMIF(D3:Q3,"=EP",D4:Q4)</f>
        <v>20</v>
      </c>
      <c r="U4" s="64">
        <f>SUMIF(D3:Q3,"=MLG",D4:Q4)</f>
        <v>0</v>
      </c>
      <c r="V4" s="233"/>
      <c r="W4" s="230"/>
      <c r="X4" s="62" t="s">
        <v>0</v>
      </c>
    </row>
    <row r="5" spans="1:25" ht="13.5" customHeight="1">
      <c r="A5" s="134">
        <v>1</v>
      </c>
      <c r="B5" s="154" t="str">
        <f>IF('Période 1'!B5="","",'Période 1'!B5)</f>
        <v>BALI BADAFEI</v>
      </c>
      <c r="C5" s="154" t="str">
        <f>IF('Période 1'!C5="","",'Période 1'!C5)</f>
        <v>CELESTINE</v>
      </c>
      <c r="D5" s="136">
        <v>24</v>
      </c>
      <c r="E5" s="136">
        <v>32</v>
      </c>
      <c r="F5" s="136">
        <v>7</v>
      </c>
      <c r="G5" s="136"/>
      <c r="H5" s="136"/>
      <c r="I5" s="136"/>
      <c r="J5" s="136"/>
      <c r="K5" s="136"/>
      <c r="L5" s="136"/>
      <c r="M5" s="136"/>
      <c r="N5" s="136"/>
      <c r="O5" s="137"/>
      <c r="P5" s="137"/>
      <c r="Q5" s="137"/>
      <c r="R5" s="107">
        <f>IF($B5="","",(SUMIF($D$3:$Q$3,"=L",$D5:$Q5)))</f>
        <v>24</v>
      </c>
      <c r="S5" s="108">
        <f>IF($B5="","",(SUMIF($D$3:$Q$3,"=E",$D5:$Q5)))</f>
        <v>32</v>
      </c>
      <c r="T5" s="108">
        <f>IF($B5="","",(SUMIF($D$3:$Q$3,"=EP",$D5:$Q5)))</f>
        <v>7</v>
      </c>
      <c r="U5" s="109">
        <f>IF($B5="","",(SUMIF($D$3:$Q$3,"=MLG",$D5:$Q5)))</f>
        <v>0</v>
      </c>
      <c r="V5" s="95">
        <f>IF($B5="","",SUMIF($R5:$U5,"&lt;&gt;""",$R5:$U5)*$V$2/(SUMIF($R$4:$U$4,"&lt;&gt;0",$R$4:$U$4)))</f>
        <v>19.384615384615383</v>
      </c>
      <c r="W5" s="208">
        <v>5</v>
      </c>
      <c r="X5" s="65" t="str">
        <f t="shared" ref="X5:X32" si="0">IF(B5="","",B5)</f>
        <v>BALI BADAFEI</v>
      </c>
    </row>
    <row r="6" spans="1:25" s="43" customFormat="1">
      <c r="A6" s="131">
        <f>A5+1</f>
        <v>2</v>
      </c>
      <c r="B6" s="155" t="str">
        <f>IF('Période 1'!B6="","",'Période 1'!B6)</f>
        <v>BILLET</v>
      </c>
      <c r="C6" s="155" t="str">
        <f>IF('Période 1'!C6="","",'Période 1'!C6)</f>
        <v>PIERRE</v>
      </c>
      <c r="D6" s="143">
        <v>40.5</v>
      </c>
      <c r="E6" s="143">
        <v>33.5</v>
      </c>
      <c r="F6" s="143">
        <v>16</v>
      </c>
      <c r="G6" s="143"/>
      <c r="H6" s="143"/>
      <c r="I6" s="143"/>
      <c r="J6" s="143"/>
      <c r="K6" s="143"/>
      <c r="L6" s="143"/>
      <c r="M6" s="143"/>
      <c r="N6" s="143"/>
      <c r="O6" s="144"/>
      <c r="P6" s="144"/>
      <c r="Q6" s="144"/>
      <c r="R6" s="156">
        <f>IF($B6="","",(SUMIF($D$3:$Q$3,"=L",$D6:$Q6)))</f>
        <v>40.5</v>
      </c>
      <c r="S6" s="120">
        <f t="shared" ref="S6:S32" si="1">IF($B6="","",(SUMIF($D$3:$Q$3,"=E",$D6:$Q6)))</f>
        <v>33.5</v>
      </c>
      <c r="T6" s="120">
        <f t="shared" ref="T6:T32" si="2">IF($B6="","",(SUMIF($D$3:$Q$3,"=EP",$D6:$Q6)))</f>
        <v>16</v>
      </c>
      <c r="U6" s="121">
        <f t="shared" ref="U6:U32" si="3">IF($B6="","",(SUMIF($D$3:$Q$3,"=MLG",$D6:$Q6)))</f>
        <v>0</v>
      </c>
      <c r="V6" s="211">
        <f t="shared" ref="V6:V32" si="4">IF($B6="","",SUMIF($R6:$U6,"&lt;&gt;""",$R6:$U6)*$V$2/(SUMIF($R$4:$U$4,"&lt;&gt;0",$R$4:$U$4)))</f>
        <v>27.692307692307693</v>
      </c>
      <c r="W6" s="207">
        <v>5</v>
      </c>
      <c r="X6" s="57" t="str">
        <f t="shared" si="0"/>
        <v>BILLET</v>
      </c>
    </row>
    <row r="7" spans="1:25">
      <c r="A7" s="134">
        <f t="shared" ref="A7:A32" si="5">A6+1</f>
        <v>3</v>
      </c>
      <c r="B7" s="154" t="str">
        <f>IF('Période 1'!B7="","",'Période 1'!B7)</f>
        <v>BLAVIER</v>
      </c>
      <c r="C7" s="154" t="str">
        <f>IF('Période 1'!C7="","",'Période 1'!C7)</f>
        <v>ANNABELLE</v>
      </c>
      <c r="D7" s="139">
        <v>46</v>
      </c>
      <c r="E7" s="139">
        <v>35.5</v>
      </c>
      <c r="F7" s="139">
        <v>17.5</v>
      </c>
      <c r="G7" s="139"/>
      <c r="H7" s="139"/>
      <c r="I7" s="139"/>
      <c r="J7" s="139"/>
      <c r="K7" s="139"/>
      <c r="L7" s="139"/>
      <c r="M7" s="139"/>
      <c r="N7" s="139"/>
      <c r="O7" s="140"/>
      <c r="P7" s="140"/>
      <c r="Q7" s="140"/>
      <c r="R7" s="157">
        <f t="shared" ref="R7:R31" si="6">IF($B7="","",(SUMIF($D$3:$Q$3,"=L",$D7:$Q7)))</f>
        <v>46</v>
      </c>
      <c r="S7" s="115">
        <f t="shared" si="1"/>
        <v>35.5</v>
      </c>
      <c r="T7" s="115">
        <f t="shared" si="2"/>
        <v>17.5</v>
      </c>
      <c r="U7" s="116">
        <f t="shared" si="3"/>
        <v>0</v>
      </c>
      <c r="V7" s="95">
        <f t="shared" si="4"/>
        <v>30.46153846153846</v>
      </c>
      <c r="W7" s="209">
        <v>5</v>
      </c>
      <c r="X7" s="56" t="str">
        <f t="shared" si="0"/>
        <v>BLAVIER</v>
      </c>
    </row>
    <row r="8" spans="1:25" s="43" customFormat="1">
      <c r="A8" s="131">
        <f t="shared" si="5"/>
        <v>4</v>
      </c>
      <c r="B8" s="155" t="str">
        <f>IF('Période 1'!B8="","",'Période 1'!B8)</f>
        <v>BUCCOLERI</v>
      </c>
      <c r="C8" s="155" t="str">
        <f>IF('Période 1'!C8="","",'Période 1'!C8)</f>
        <v>ADRIAN</v>
      </c>
      <c r="D8" s="143">
        <v>50</v>
      </c>
      <c r="E8" s="143">
        <v>40.5</v>
      </c>
      <c r="F8" s="143">
        <v>13.5</v>
      </c>
      <c r="G8" s="143"/>
      <c r="H8" s="143"/>
      <c r="I8" s="143"/>
      <c r="J8" s="143"/>
      <c r="K8" s="143"/>
      <c r="L8" s="143"/>
      <c r="M8" s="143"/>
      <c r="N8" s="143"/>
      <c r="O8" s="144"/>
      <c r="P8" s="144"/>
      <c r="Q8" s="144"/>
      <c r="R8" s="156">
        <f t="shared" si="6"/>
        <v>50</v>
      </c>
      <c r="S8" s="120">
        <f t="shared" si="1"/>
        <v>40.5</v>
      </c>
      <c r="T8" s="120">
        <f t="shared" si="2"/>
        <v>13.5</v>
      </c>
      <c r="U8" s="121">
        <f t="shared" si="3"/>
        <v>0</v>
      </c>
      <c r="V8" s="211">
        <f t="shared" si="4"/>
        <v>32</v>
      </c>
      <c r="W8" s="207">
        <v>5</v>
      </c>
      <c r="X8" s="57" t="str">
        <f t="shared" si="0"/>
        <v>BUCCOLERI</v>
      </c>
    </row>
    <row r="9" spans="1:25">
      <c r="A9" s="134">
        <f t="shared" si="5"/>
        <v>5</v>
      </c>
      <c r="B9" s="154" t="str">
        <f>IF('Période 1'!B9="","",'Période 1'!B9)</f>
        <v>CHAMPEAU</v>
      </c>
      <c r="C9" s="154" t="str">
        <f>IF('Période 1'!C9="","",'Période 1'!C9)</f>
        <v>MANON</v>
      </c>
      <c r="D9" s="139">
        <v>44.5</v>
      </c>
      <c r="E9" s="139">
        <v>42</v>
      </c>
      <c r="F9" s="139">
        <v>15</v>
      </c>
      <c r="G9" s="139"/>
      <c r="H9" s="139"/>
      <c r="I9" s="139"/>
      <c r="J9" s="139"/>
      <c r="K9" s="139"/>
      <c r="L9" s="139"/>
      <c r="M9" s="139"/>
      <c r="N9" s="139"/>
      <c r="O9" s="140"/>
      <c r="P9" s="140"/>
      <c r="Q9" s="140"/>
      <c r="R9" s="157">
        <f t="shared" si="6"/>
        <v>44.5</v>
      </c>
      <c r="S9" s="115">
        <f t="shared" si="1"/>
        <v>42</v>
      </c>
      <c r="T9" s="115">
        <f t="shared" si="2"/>
        <v>15</v>
      </c>
      <c r="U9" s="116">
        <f t="shared" si="3"/>
        <v>0</v>
      </c>
      <c r="V9" s="95">
        <f t="shared" si="4"/>
        <v>31.23076923076923</v>
      </c>
      <c r="W9" s="209">
        <v>5</v>
      </c>
      <c r="X9" s="56" t="str">
        <f t="shared" si="0"/>
        <v>CHAMPEAU</v>
      </c>
    </row>
    <row r="10" spans="1:25" s="43" customFormat="1">
      <c r="A10" s="131">
        <f t="shared" si="5"/>
        <v>6</v>
      </c>
      <c r="B10" s="155" t="str">
        <f>IF('Période 1'!B10="","",'Période 1'!B10)</f>
        <v>COLLARD</v>
      </c>
      <c r="C10" s="155" t="str">
        <f>IF('Période 1'!C10="","",'Période 1'!C10)</f>
        <v>SHIRLEY</v>
      </c>
      <c r="D10" s="143">
        <v>32.5</v>
      </c>
      <c r="E10" s="143">
        <v>32</v>
      </c>
      <c r="F10" s="143">
        <v>14.5</v>
      </c>
      <c r="G10" s="143"/>
      <c r="H10" s="143"/>
      <c r="I10" s="143"/>
      <c r="J10" s="143"/>
      <c r="K10" s="143"/>
      <c r="L10" s="143"/>
      <c r="M10" s="143"/>
      <c r="N10" s="143"/>
      <c r="O10" s="144"/>
      <c r="P10" s="144"/>
      <c r="Q10" s="144"/>
      <c r="R10" s="156">
        <f t="shared" si="6"/>
        <v>32.5</v>
      </c>
      <c r="S10" s="120">
        <f t="shared" si="1"/>
        <v>32</v>
      </c>
      <c r="T10" s="120">
        <f t="shared" si="2"/>
        <v>14.5</v>
      </c>
      <c r="U10" s="121">
        <f t="shared" si="3"/>
        <v>0</v>
      </c>
      <c r="V10" s="211">
        <f t="shared" si="4"/>
        <v>24.307692307692307</v>
      </c>
      <c r="W10" s="207">
        <v>5</v>
      </c>
      <c r="X10" s="57" t="str">
        <f t="shared" si="0"/>
        <v>COLLARD</v>
      </c>
    </row>
    <row r="11" spans="1:25">
      <c r="A11" s="134">
        <f t="shared" si="5"/>
        <v>7</v>
      </c>
      <c r="B11" s="154" t="str">
        <f>IF('Période 1'!B11="","",'Période 1'!B11)</f>
        <v xml:space="preserve">COLLINET </v>
      </c>
      <c r="C11" s="154" t="str">
        <f>IF('Période 1'!C11="","",'Période 1'!C11)</f>
        <v>MARIE</v>
      </c>
      <c r="D11" s="139">
        <v>43</v>
      </c>
      <c r="E11" s="139">
        <v>33</v>
      </c>
      <c r="F11" s="139">
        <v>11</v>
      </c>
      <c r="G11" s="139"/>
      <c r="H11" s="139"/>
      <c r="I11" s="139"/>
      <c r="J11" s="139"/>
      <c r="K11" s="139"/>
      <c r="L11" s="139"/>
      <c r="M11" s="139"/>
      <c r="N11" s="139"/>
      <c r="O11" s="140"/>
      <c r="P11" s="140"/>
      <c r="Q11" s="140"/>
      <c r="R11" s="157">
        <f t="shared" si="6"/>
        <v>43</v>
      </c>
      <c r="S11" s="115">
        <f t="shared" si="1"/>
        <v>33</v>
      </c>
      <c r="T11" s="115">
        <f t="shared" si="2"/>
        <v>11</v>
      </c>
      <c r="U11" s="116">
        <f t="shared" si="3"/>
        <v>0</v>
      </c>
      <c r="V11" s="95">
        <f t="shared" si="4"/>
        <v>26.76923076923077</v>
      </c>
      <c r="W11" s="209">
        <v>5</v>
      </c>
      <c r="X11" s="56" t="str">
        <f t="shared" si="0"/>
        <v xml:space="preserve">COLLINET </v>
      </c>
    </row>
    <row r="12" spans="1:25" s="43" customFormat="1">
      <c r="A12" s="131">
        <f t="shared" si="5"/>
        <v>8</v>
      </c>
      <c r="B12" s="155" t="str">
        <f>IF('Période 1'!B12="","",'Période 1'!B12)</f>
        <v>DE GRAEVE</v>
      </c>
      <c r="C12" s="155" t="str">
        <f>IF('Période 1'!C12="","",'Période 1'!C12)</f>
        <v>BAHIJA</v>
      </c>
      <c r="D12" s="143">
        <v>28</v>
      </c>
      <c r="E12" s="143">
        <v>33</v>
      </c>
      <c r="F12" s="143">
        <v>13</v>
      </c>
      <c r="G12" s="143"/>
      <c r="H12" s="143"/>
      <c r="I12" s="143"/>
      <c r="J12" s="143"/>
      <c r="K12" s="143"/>
      <c r="L12" s="143"/>
      <c r="M12" s="143"/>
      <c r="N12" s="143"/>
      <c r="O12" s="144"/>
      <c r="P12" s="144"/>
      <c r="Q12" s="144"/>
      <c r="R12" s="156">
        <f t="shared" si="6"/>
        <v>28</v>
      </c>
      <c r="S12" s="120">
        <f t="shared" si="1"/>
        <v>33</v>
      </c>
      <c r="T12" s="120">
        <f t="shared" si="2"/>
        <v>13</v>
      </c>
      <c r="U12" s="121">
        <f t="shared" si="3"/>
        <v>0</v>
      </c>
      <c r="V12" s="211">
        <f t="shared" si="4"/>
        <v>22.76923076923077</v>
      </c>
      <c r="W12" s="207">
        <v>5</v>
      </c>
      <c r="X12" s="57" t="str">
        <f t="shared" si="0"/>
        <v>DE GRAEVE</v>
      </c>
    </row>
    <row r="13" spans="1:25">
      <c r="A13" s="134">
        <f t="shared" si="5"/>
        <v>9</v>
      </c>
      <c r="B13" s="154" t="str">
        <f>IF('Période 1'!B13="","",'Période 1'!B13)</f>
        <v>DUCHÊNE</v>
      </c>
      <c r="C13" s="154" t="str">
        <f>IF('Période 1'!C13="","",'Période 1'!C13)</f>
        <v>THOMAS</v>
      </c>
      <c r="D13" s="139">
        <v>32</v>
      </c>
      <c r="E13" s="139">
        <v>33</v>
      </c>
      <c r="F13" s="139">
        <v>11</v>
      </c>
      <c r="G13" s="139"/>
      <c r="H13" s="139"/>
      <c r="I13" s="139"/>
      <c r="J13" s="139"/>
      <c r="K13" s="139"/>
      <c r="L13" s="139"/>
      <c r="M13" s="139"/>
      <c r="N13" s="139"/>
      <c r="O13" s="140"/>
      <c r="P13" s="140"/>
      <c r="Q13" s="140"/>
      <c r="R13" s="157">
        <f t="shared" si="6"/>
        <v>32</v>
      </c>
      <c r="S13" s="115">
        <f t="shared" si="1"/>
        <v>33</v>
      </c>
      <c r="T13" s="115">
        <f t="shared" si="2"/>
        <v>11</v>
      </c>
      <c r="U13" s="116">
        <f t="shared" si="3"/>
        <v>0</v>
      </c>
      <c r="V13" s="95">
        <f t="shared" si="4"/>
        <v>23.384615384615383</v>
      </c>
      <c r="W13" s="209">
        <v>5</v>
      </c>
      <c r="X13" s="56" t="str">
        <f t="shared" si="0"/>
        <v>DUCHÊNE</v>
      </c>
    </row>
    <row r="14" spans="1:25" s="43" customFormat="1">
      <c r="A14" s="131">
        <f t="shared" si="5"/>
        <v>10</v>
      </c>
      <c r="B14" s="155" t="str">
        <f>IF('Période 1'!B14="","",'Période 1'!B14)</f>
        <v>DUTILLEUX</v>
      </c>
      <c r="C14" s="155" t="str">
        <f>IF('Période 1'!C14="","",'Période 1'!C14)</f>
        <v>AOGAN</v>
      </c>
      <c r="D14" s="143">
        <v>42.5</v>
      </c>
      <c r="E14" s="143">
        <v>32.5</v>
      </c>
      <c r="F14" s="143">
        <v>12.5</v>
      </c>
      <c r="G14" s="143"/>
      <c r="H14" s="143"/>
      <c r="I14" s="143"/>
      <c r="J14" s="143"/>
      <c r="K14" s="143"/>
      <c r="L14" s="143"/>
      <c r="M14" s="143"/>
      <c r="N14" s="143"/>
      <c r="O14" s="144"/>
      <c r="P14" s="144"/>
      <c r="Q14" s="144"/>
      <c r="R14" s="156">
        <f t="shared" si="6"/>
        <v>42.5</v>
      </c>
      <c r="S14" s="120">
        <f t="shared" si="1"/>
        <v>32.5</v>
      </c>
      <c r="T14" s="120">
        <f t="shared" si="2"/>
        <v>12.5</v>
      </c>
      <c r="U14" s="121">
        <f t="shared" si="3"/>
        <v>0</v>
      </c>
      <c r="V14" s="211">
        <f t="shared" si="4"/>
        <v>26.923076923076923</v>
      </c>
      <c r="W14" s="207">
        <v>5</v>
      </c>
      <c r="X14" s="57" t="str">
        <f t="shared" si="0"/>
        <v>DUTILLEUX</v>
      </c>
    </row>
    <row r="15" spans="1:25">
      <c r="A15" s="134">
        <f t="shared" si="5"/>
        <v>11</v>
      </c>
      <c r="B15" s="154" t="str">
        <f>IF('Période 1'!B15="","",'Période 1'!B15)</f>
        <v>GILLON</v>
      </c>
      <c r="C15" s="154" t="str">
        <f>IF('Période 1'!C15="","",'Période 1'!C15)</f>
        <v>WILLIAM</v>
      </c>
      <c r="D15" s="139">
        <v>34.5</v>
      </c>
      <c r="E15" s="139">
        <v>31</v>
      </c>
      <c r="F15" s="139">
        <v>14</v>
      </c>
      <c r="G15" s="139"/>
      <c r="H15" s="139"/>
      <c r="I15" s="139"/>
      <c r="J15" s="139"/>
      <c r="K15" s="139"/>
      <c r="L15" s="139"/>
      <c r="M15" s="139"/>
      <c r="N15" s="139"/>
      <c r="O15" s="140"/>
      <c r="P15" s="140"/>
      <c r="Q15" s="140"/>
      <c r="R15" s="157">
        <f t="shared" si="6"/>
        <v>34.5</v>
      </c>
      <c r="S15" s="115">
        <f t="shared" si="1"/>
        <v>31</v>
      </c>
      <c r="T15" s="115">
        <f t="shared" si="2"/>
        <v>14</v>
      </c>
      <c r="U15" s="116">
        <f t="shared" si="3"/>
        <v>0</v>
      </c>
      <c r="V15" s="95">
        <f t="shared" si="4"/>
        <v>24.46153846153846</v>
      </c>
      <c r="W15" s="209">
        <v>5</v>
      </c>
      <c r="X15" s="56" t="str">
        <f t="shared" si="0"/>
        <v>GILLON</v>
      </c>
    </row>
    <row r="16" spans="1:25" s="43" customFormat="1">
      <c r="A16" s="131">
        <f t="shared" si="5"/>
        <v>12</v>
      </c>
      <c r="B16" s="155" t="str">
        <f>IF('Période 1'!B16="","",'Période 1'!B16)</f>
        <v>JAMOTTE</v>
      </c>
      <c r="C16" s="155" t="str">
        <f>IF('Période 1'!C16="","",'Période 1'!C16)</f>
        <v>CHLOE</v>
      </c>
      <c r="D16" s="143">
        <v>39.5</v>
      </c>
      <c r="E16" s="143">
        <v>37</v>
      </c>
      <c r="F16" s="143">
        <v>15.5</v>
      </c>
      <c r="G16" s="143"/>
      <c r="H16" s="143"/>
      <c r="I16" s="143"/>
      <c r="J16" s="143"/>
      <c r="K16" s="143"/>
      <c r="L16" s="143"/>
      <c r="M16" s="143"/>
      <c r="N16" s="143"/>
      <c r="O16" s="144"/>
      <c r="P16" s="144"/>
      <c r="Q16" s="144"/>
      <c r="R16" s="156">
        <f t="shared" si="6"/>
        <v>39.5</v>
      </c>
      <c r="S16" s="120">
        <f t="shared" si="1"/>
        <v>37</v>
      </c>
      <c r="T16" s="120">
        <f t="shared" si="2"/>
        <v>15.5</v>
      </c>
      <c r="U16" s="121">
        <f t="shared" si="3"/>
        <v>0</v>
      </c>
      <c r="V16" s="211">
        <f t="shared" si="4"/>
        <v>28.307692307692307</v>
      </c>
      <c r="W16" s="207">
        <v>5</v>
      </c>
      <c r="X16" s="57" t="str">
        <f t="shared" si="0"/>
        <v>JAMOTTE</v>
      </c>
    </row>
    <row r="17" spans="1:24">
      <c r="A17" s="134">
        <f t="shared" si="5"/>
        <v>13</v>
      </c>
      <c r="B17" s="154" t="str">
        <f>IF('Période 1'!B17="","",'Période 1'!B17)</f>
        <v>LAMBERT</v>
      </c>
      <c r="C17" s="154" t="str">
        <f>IF('Période 1'!C17="","",'Période 1'!C17)</f>
        <v>ROMAIN</v>
      </c>
      <c r="D17" s="139">
        <v>46</v>
      </c>
      <c r="E17" s="139">
        <v>36.5</v>
      </c>
      <c r="F17" s="139">
        <v>14.5</v>
      </c>
      <c r="G17" s="139"/>
      <c r="H17" s="139"/>
      <c r="I17" s="139"/>
      <c r="J17" s="139"/>
      <c r="K17" s="139"/>
      <c r="L17" s="139"/>
      <c r="M17" s="139"/>
      <c r="N17" s="139"/>
      <c r="O17" s="140"/>
      <c r="P17" s="140"/>
      <c r="Q17" s="140"/>
      <c r="R17" s="157">
        <f t="shared" si="6"/>
        <v>46</v>
      </c>
      <c r="S17" s="115">
        <f t="shared" si="1"/>
        <v>36.5</v>
      </c>
      <c r="T17" s="115">
        <f t="shared" si="2"/>
        <v>14.5</v>
      </c>
      <c r="U17" s="116">
        <f t="shared" si="3"/>
        <v>0</v>
      </c>
      <c r="V17" s="95">
        <f t="shared" si="4"/>
        <v>29.846153846153847</v>
      </c>
      <c r="W17" s="209">
        <v>5</v>
      </c>
      <c r="X17" s="56" t="str">
        <f t="shared" si="0"/>
        <v>LAMBERT</v>
      </c>
    </row>
    <row r="18" spans="1:24" s="43" customFormat="1">
      <c r="A18" s="131">
        <f t="shared" si="5"/>
        <v>14</v>
      </c>
      <c r="B18" s="155" t="str">
        <f>IF('Période 1'!B18="","",'Période 1'!B18)</f>
        <v>LEERS</v>
      </c>
      <c r="C18" s="155" t="str">
        <f>IF('Période 1'!C18="","",'Période 1'!C18)</f>
        <v>SACHA</v>
      </c>
      <c r="D18" s="132">
        <v>24.5</v>
      </c>
      <c r="E18" s="132">
        <v>33</v>
      </c>
      <c r="F18" s="132">
        <v>12.5</v>
      </c>
      <c r="G18" s="132"/>
      <c r="H18" s="132"/>
      <c r="I18" s="132"/>
      <c r="J18" s="132"/>
      <c r="K18" s="132"/>
      <c r="L18" s="132"/>
      <c r="M18" s="132"/>
      <c r="N18" s="132"/>
      <c r="O18" s="133"/>
      <c r="P18" s="133"/>
      <c r="Q18" s="133"/>
      <c r="R18" s="156">
        <f t="shared" si="6"/>
        <v>24.5</v>
      </c>
      <c r="S18" s="120">
        <f t="shared" si="1"/>
        <v>33</v>
      </c>
      <c r="T18" s="120">
        <f t="shared" si="2"/>
        <v>12.5</v>
      </c>
      <c r="U18" s="121">
        <f t="shared" si="3"/>
        <v>0</v>
      </c>
      <c r="V18" s="211">
        <f t="shared" si="4"/>
        <v>21.53846153846154</v>
      </c>
      <c r="W18" s="207">
        <v>5</v>
      </c>
      <c r="X18" s="57" t="str">
        <f t="shared" si="0"/>
        <v>LEERS</v>
      </c>
    </row>
    <row r="19" spans="1:24">
      <c r="A19" s="134">
        <f t="shared" si="5"/>
        <v>15</v>
      </c>
      <c r="B19" s="154" t="str">
        <f>IF('Période 1'!B19="","",'Période 1'!B19)</f>
        <v>MANZI</v>
      </c>
      <c r="C19" s="154" t="str">
        <f>IF('Période 1'!C19="","",'Période 1'!C19)</f>
        <v>KEVINE</v>
      </c>
      <c r="D19" s="136">
        <v>38.5</v>
      </c>
      <c r="E19" s="136">
        <v>36</v>
      </c>
      <c r="F19" s="136">
        <v>15.5</v>
      </c>
      <c r="G19" s="136"/>
      <c r="H19" s="136"/>
      <c r="I19" s="136"/>
      <c r="J19" s="136"/>
      <c r="K19" s="136"/>
      <c r="L19" s="136"/>
      <c r="M19" s="136"/>
      <c r="N19" s="136"/>
      <c r="O19" s="137"/>
      <c r="P19" s="137"/>
      <c r="Q19" s="137"/>
      <c r="R19" s="157">
        <f t="shared" si="6"/>
        <v>38.5</v>
      </c>
      <c r="S19" s="115">
        <f t="shared" si="1"/>
        <v>36</v>
      </c>
      <c r="T19" s="115">
        <f t="shared" si="2"/>
        <v>15.5</v>
      </c>
      <c r="U19" s="116">
        <f t="shared" si="3"/>
        <v>0</v>
      </c>
      <c r="V19" s="95">
        <f t="shared" si="4"/>
        <v>27.692307692307693</v>
      </c>
      <c r="W19" s="209">
        <v>5</v>
      </c>
      <c r="X19" s="56" t="str">
        <f t="shared" si="0"/>
        <v>MANZI</v>
      </c>
    </row>
    <row r="20" spans="1:24" s="43" customFormat="1">
      <c r="A20" s="131">
        <f t="shared" si="5"/>
        <v>16</v>
      </c>
      <c r="B20" s="155" t="str">
        <f>IF('Période 1'!B20="","",'Période 1'!B20)</f>
        <v>MEERT</v>
      </c>
      <c r="C20" s="155" t="str">
        <f>IF('Période 1'!C20="","",'Période 1'!C20)</f>
        <v>ELSA</v>
      </c>
      <c r="D20" s="132">
        <v>49</v>
      </c>
      <c r="E20" s="132">
        <v>38</v>
      </c>
      <c r="F20" s="132">
        <v>15</v>
      </c>
      <c r="G20" s="132"/>
      <c r="H20" s="132"/>
      <c r="I20" s="132"/>
      <c r="J20" s="132"/>
      <c r="K20" s="132"/>
      <c r="L20" s="132"/>
      <c r="M20" s="132"/>
      <c r="N20" s="132"/>
      <c r="O20" s="133"/>
      <c r="P20" s="133"/>
      <c r="Q20" s="133"/>
      <c r="R20" s="156">
        <f t="shared" si="6"/>
        <v>49</v>
      </c>
      <c r="S20" s="120">
        <f t="shared" si="1"/>
        <v>38</v>
      </c>
      <c r="T20" s="120">
        <f t="shared" si="2"/>
        <v>15</v>
      </c>
      <c r="U20" s="121">
        <f t="shared" si="3"/>
        <v>0</v>
      </c>
      <c r="V20" s="211">
        <f t="shared" si="4"/>
        <v>31.384615384615383</v>
      </c>
      <c r="W20" s="207">
        <v>5</v>
      </c>
      <c r="X20" s="57" t="str">
        <f t="shared" si="0"/>
        <v>MEERT</v>
      </c>
    </row>
    <row r="21" spans="1:24">
      <c r="A21" s="134">
        <f t="shared" si="5"/>
        <v>17</v>
      </c>
      <c r="B21" s="154" t="str">
        <f>IF('Période 1'!B21="","",'Période 1'!B21)</f>
        <v>SERET</v>
      </c>
      <c r="C21" s="154" t="str">
        <f>IF('Période 1'!C21="","",'Période 1'!C21)</f>
        <v>ZOE</v>
      </c>
      <c r="D21" s="136">
        <v>40</v>
      </c>
      <c r="E21" s="136">
        <v>35</v>
      </c>
      <c r="F21" s="136">
        <v>14</v>
      </c>
      <c r="G21" s="136"/>
      <c r="H21" s="136"/>
      <c r="I21" s="136"/>
      <c r="J21" s="136"/>
      <c r="K21" s="136"/>
      <c r="L21" s="136"/>
      <c r="M21" s="136"/>
      <c r="N21" s="136"/>
      <c r="O21" s="137"/>
      <c r="P21" s="137"/>
      <c r="Q21" s="137"/>
      <c r="R21" s="157">
        <f t="shared" si="6"/>
        <v>40</v>
      </c>
      <c r="S21" s="115">
        <f t="shared" si="1"/>
        <v>35</v>
      </c>
      <c r="T21" s="115">
        <f t="shared" si="2"/>
        <v>14</v>
      </c>
      <c r="U21" s="116">
        <f t="shared" si="3"/>
        <v>0</v>
      </c>
      <c r="V21" s="95">
        <f t="shared" si="4"/>
        <v>27.384615384615383</v>
      </c>
      <c r="W21" s="209">
        <v>5</v>
      </c>
      <c r="X21" s="56" t="str">
        <f t="shared" si="0"/>
        <v>SERET</v>
      </c>
    </row>
    <row r="22" spans="1:24" s="43" customFormat="1">
      <c r="A22" s="131">
        <f t="shared" si="5"/>
        <v>18</v>
      </c>
      <c r="B22" s="155" t="str">
        <f>IF('Période 1'!B22="","",'Période 1'!B22)</f>
        <v>SERVAIS</v>
      </c>
      <c r="C22" s="155" t="str">
        <f>IF('Période 1'!C22="","",'Période 1'!C22)</f>
        <v>CRAIG</v>
      </c>
      <c r="D22" s="132">
        <v>31</v>
      </c>
      <c r="E22" s="132">
        <v>26.5</v>
      </c>
      <c r="F22" s="132">
        <v>9.5</v>
      </c>
      <c r="G22" s="132"/>
      <c r="H22" s="132"/>
      <c r="I22" s="132"/>
      <c r="J22" s="132"/>
      <c r="K22" s="132"/>
      <c r="L22" s="132"/>
      <c r="M22" s="132"/>
      <c r="N22" s="132"/>
      <c r="O22" s="133"/>
      <c r="P22" s="133"/>
      <c r="Q22" s="133"/>
      <c r="R22" s="156">
        <f t="shared" si="6"/>
        <v>31</v>
      </c>
      <c r="S22" s="120">
        <f t="shared" si="1"/>
        <v>26.5</v>
      </c>
      <c r="T22" s="120">
        <f t="shared" si="2"/>
        <v>9.5</v>
      </c>
      <c r="U22" s="121">
        <f t="shared" si="3"/>
        <v>0</v>
      </c>
      <c r="V22" s="211">
        <f t="shared" si="4"/>
        <v>20.615384615384617</v>
      </c>
      <c r="W22" s="207">
        <v>5</v>
      </c>
      <c r="X22" s="57" t="str">
        <f t="shared" si="0"/>
        <v>SERVAIS</v>
      </c>
    </row>
    <row r="23" spans="1:24">
      <c r="A23" s="134">
        <f t="shared" si="5"/>
        <v>19</v>
      </c>
      <c r="B23" s="154" t="str">
        <f>IF('Période 1'!B23="","",'Période 1'!B23)</f>
        <v>SFERRUGGIA</v>
      </c>
      <c r="C23" s="154" t="str">
        <f>IF('Période 1'!C23="","",'Période 1'!C23)</f>
        <v>MARIE</v>
      </c>
      <c r="D23" s="136">
        <v>44.5</v>
      </c>
      <c r="E23" s="136">
        <v>38</v>
      </c>
      <c r="F23" s="136">
        <v>15</v>
      </c>
      <c r="G23" s="136"/>
      <c r="H23" s="136"/>
      <c r="I23" s="136"/>
      <c r="J23" s="136"/>
      <c r="K23" s="136"/>
      <c r="L23" s="136"/>
      <c r="M23" s="136"/>
      <c r="N23" s="136"/>
      <c r="O23" s="137"/>
      <c r="P23" s="137"/>
      <c r="Q23" s="137"/>
      <c r="R23" s="157">
        <f t="shared" si="6"/>
        <v>44.5</v>
      </c>
      <c r="S23" s="115">
        <f t="shared" si="1"/>
        <v>38</v>
      </c>
      <c r="T23" s="115">
        <f t="shared" si="2"/>
        <v>15</v>
      </c>
      <c r="U23" s="116">
        <f t="shared" si="3"/>
        <v>0</v>
      </c>
      <c r="V23" s="95">
        <f t="shared" si="4"/>
        <v>30</v>
      </c>
      <c r="W23" s="209">
        <v>5</v>
      </c>
      <c r="X23" s="56" t="str">
        <f t="shared" si="0"/>
        <v>SFERRUGGIA</v>
      </c>
    </row>
    <row r="24" spans="1:24" s="43" customFormat="1">
      <c r="A24" s="131">
        <f t="shared" si="5"/>
        <v>20</v>
      </c>
      <c r="B24" s="155" t="str">
        <f>IF('Période 1'!B24="","",'Période 1'!B24)</f>
        <v>SUKRANLI</v>
      </c>
      <c r="C24" s="155" t="str">
        <f>IF('Période 1'!C24="","",'Période 1'!C24)</f>
        <v>IMAN</v>
      </c>
      <c r="D24" s="132">
        <v>39</v>
      </c>
      <c r="E24" s="132">
        <v>33</v>
      </c>
      <c r="F24" s="132">
        <v>16</v>
      </c>
      <c r="G24" s="132"/>
      <c r="H24" s="132"/>
      <c r="I24" s="132"/>
      <c r="J24" s="132"/>
      <c r="K24" s="132"/>
      <c r="L24" s="132"/>
      <c r="M24" s="132"/>
      <c r="N24" s="132"/>
      <c r="O24" s="133"/>
      <c r="P24" s="133"/>
      <c r="Q24" s="133"/>
      <c r="R24" s="156">
        <f t="shared" si="6"/>
        <v>39</v>
      </c>
      <c r="S24" s="120">
        <f t="shared" si="1"/>
        <v>33</v>
      </c>
      <c r="T24" s="120">
        <f t="shared" si="2"/>
        <v>16</v>
      </c>
      <c r="U24" s="121">
        <f t="shared" si="3"/>
        <v>0</v>
      </c>
      <c r="V24" s="211">
        <f t="shared" si="4"/>
        <v>27.076923076923077</v>
      </c>
      <c r="W24" s="207">
        <v>5</v>
      </c>
      <c r="X24" s="57" t="str">
        <f t="shared" si="0"/>
        <v>SUKRANLI</v>
      </c>
    </row>
    <row r="25" spans="1:24">
      <c r="A25" s="134">
        <f t="shared" si="5"/>
        <v>21</v>
      </c>
      <c r="B25" s="154" t="str">
        <f>IF('Période 1'!B25="","",'Période 1'!B25)</f>
        <v>TITA</v>
      </c>
      <c r="C25" s="154" t="str">
        <f>IF('Période 1'!C25="","",'Période 1'!C25)</f>
        <v>IDRIS</v>
      </c>
      <c r="D25" s="136">
        <v>36.5</v>
      </c>
      <c r="E25" s="136">
        <v>37</v>
      </c>
      <c r="F25" s="136">
        <v>12</v>
      </c>
      <c r="G25" s="136"/>
      <c r="H25" s="136"/>
      <c r="I25" s="136"/>
      <c r="J25" s="136"/>
      <c r="K25" s="136"/>
      <c r="L25" s="136"/>
      <c r="M25" s="136"/>
      <c r="N25" s="136"/>
      <c r="O25" s="137"/>
      <c r="P25" s="137"/>
      <c r="Q25" s="137"/>
      <c r="R25" s="157">
        <f t="shared" si="6"/>
        <v>36.5</v>
      </c>
      <c r="S25" s="115">
        <f t="shared" si="1"/>
        <v>37</v>
      </c>
      <c r="T25" s="115">
        <f t="shared" si="2"/>
        <v>12</v>
      </c>
      <c r="U25" s="116">
        <f t="shared" si="3"/>
        <v>0</v>
      </c>
      <c r="V25" s="95">
        <f t="shared" si="4"/>
        <v>26.307692307692307</v>
      </c>
      <c r="W25" s="209">
        <v>5</v>
      </c>
      <c r="X25" s="56" t="str">
        <f t="shared" si="0"/>
        <v>TITA</v>
      </c>
    </row>
    <row r="26" spans="1:24" s="43" customFormat="1">
      <c r="A26" s="131">
        <f t="shared" si="5"/>
        <v>22</v>
      </c>
      <c r="B26" s="155" t="str">
        <f>IF('Période 1'!B26="","",'Période 1'!B26)</f>
        <v>VAN LIEROP</v>
      </c>
      <c r="C26" s="155" t="str">
        <f>IF('Période 1'!C26="","",'Période 1'!C26)</f>
        <v>LOUIS</v>
      </c>
      <c r="D26" s="132" t="s">
        <v>116</v>
      </c>
      <c r="E26" s="132">
        <v>41</v>
      </c>
      <c r="F26" s="132" t="s">
        <v>116</v>
      </c>
      <c r="G26" s="132"/>
      <c r="H26" s="132"/>
      <c r="I26" s="132"/>
      <c r="J26" s="132"/>
      <c r="K26" s="132"/>
      <c r="L26" s="132"/>
      <c r="M26" s="132"/>
      <c r="N26" s="132"/>
      <c r="O26" s="133"/>
      <c r="P26" s="133"/>
      <c r="Q26" s="133"/>
      <c r="R26" s="156">
        <f>IF($B26="","",(SUMIF($D$3:$Q$3,"=L",$D26:$Q26)))</f>
        <v>0</v>
      </c>
      <c r="S26" s="120">
        <f t="shared" si="1"/>
        <v>41</v>
      </c>
      <c r="T26" s="120">
        <f t="shared" si="2"/>
        <v>0</v>
      </c>
      <c r="U26" s="121">
        <f t="shared" si="3"/>
        <v>0</v>
      </c>
      <c r="V26" s="211">
        <f t="shared" si="4"/>
        <v>12.615384615384615</v>
      </c>
      <c r="W26" s="207">
        <v>5</v>
      </c>
      <c r="X26" s="57" t="str">
        <f t="shared" si="0"/>
        <v>VAN LIEROP</v>
      </c>
    </row>
    <row r="27" spans="1:24">
      <c r="A27" s="134">
        <f t="shared" si="5"/>
        <v>23</v>
      </c>
      <c r="B27" s="154" t="str">
        <f>IF('Période 1'!B27="","",'Période 1'!B27)</f>
        <v>WERY</v>
      </c>
      <c r="C27" s="154" t="str">
        <f>IF('Période 1'!C27="","",'Période 1'!C27)</f>
        <v>FANNY</v>
      </c>
      <c r="D27" s="136">
        <v>34.5</v>
      </c>
      <c r="E27" s="136">
        <v>31</v>
      </c>
      <c r="F27" s="136">
        <v>12.5</v>
      </c>
      <c r="G27" s="136"/>
      <c r="H27" s="136"/>
      <c r="I27" s="136"/>
      <c r="J27" s="136"/>
      <c r="K27" s="136"/>
      <c r="L27" s="136"/>
      <c r="M27" s="136"/>
      <c r="N27" s="136"/>
      <c r="O27" s="137"/>
      <c r="P27" s="137"/>
      <c r="Q27" s="137"/>
      <c r="R27" s="157">
        <f t="shared" si="6"/>
        <v>34.5</v>
      </c>
      <c r="S27" s="115">
        <f t="shared" si="1"/>
        <v>31</v>
      </c>
      <c r="T27" s="115">
        <f t="shared" si="2"/>
        <v>12.5</v>
      </c>
      <c r="U27" s="116">
        <f t="shared" si="3"/>
        <v>0</v>
      </c>
      <c r="V27" s="95">
        <f t="shared" si="4"/>
        <v>24</v>
      </c>
      <c r="W27" s="209">
        <v>5</v>
      </c>
      <c r="X27" s="56" t="str">
        <f t="shared" si="0"/>
        <v>WERY</v>
      </c>
    </row>
    <row r="28" spans="1:24" s="43" customFormat="1">
      <c r="A28" s="131">
        <f t="shared" si="5"/>
        <v>24</v>
      </c>
      <c r="B28" s="155" t="str">
        <f>IF('Période 1'!B28="","",'Période 1'!B28)</f>
        <v>WILLEM</v>
      </c>
      <c r="C28" s="155" t="str">
        <f>IF('Période 1'!C28="","",'Période 1'!C28)</f>
        <v>SEBASTIEN</v>
      </c>
      <c r="D28" s="132">
        <v>47.5</v>
      </c>
      <c r="E28" s="132">
        <v>39</v>
      </c>
      <c r="F28" s="132">
        <v>15</v>
      </c>
      <c r="G28" s="132"/>
      <c r="H28" s="132"/>
      <c r="I28" s="132"/>
      <c r="J28" s="132"/>
      <c r="K28" s="132"/>
      <c r="L28" s="132"/>
      <c r="M28" s="132"/>
      <c r="N28" s="132"/>
      <c r="O28" s="133"/>
      <c r="P28" s="133"/>
      <c r="Q28" s="133"/>
      <c r="R28" s="156">
        <f t="shared" si="6"/>
        <v>47.5</v>
      </c>
      <c r="S28" s="120">
        <f t="shared" si="1"/>
        <v>39</v>
      </c>
      <c r="T28" s="120">
        <f>IF($B28="","",(SUMIF($D$3:$Q$3,"=EP",$D28:$Q28)))</f>
        <v>15</v>
      </c>
      <c r="U28" s="121">
        <f t="shared" si="3"/>
        <v>0</v>
      </c>
      <c r="V28" s="211">
        <f t="shared" si="4"/>
        <v>31.23076923076923</v>
      </c>
      <c r="W28" s="207">
        <v>5</v>
      </c>
      <c r="X28" s="57" t="str">
        <f t="shared" si="0"/>
        <v>WILLEM</v>
      </c>
    </row>
    <row r="29" spans="1:24">
      <c r="A29" s="134">
        <f t="shared" si="5"/>
        <v>25</v>
      </c>
      <c r="B29" s="154" t="str">
        <f>IF('Période 1'!B29="","",'Période 1'!B29)</f>
        <v/>
      </c>
      <c r="C29" s="154" t="str">
        <f>IF('Période 1'!C29="","",'Période 1'!C29)</f>
        <v/>
      </c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7"/>
      <c r="P29" s="137"/>
      <c r="Q29" s="137"/>
      <c r="R29" s="157" t="str">
        <f t="shared" si="6"/>
        <v/>
      </c>
      <c r="S29" s="115" t="str">
        <f t="shared" si="1"/>
        <v/>
      </c>
      <c r="T29" s="115" t="str">
        <f t="shared" si="2"/>
        <v/>
      </c>
      <c r="U29" s="116" t="str">
        <f t="shared" si="3"/>
        <v/>
      </c>
      <c r="V29" s="95" t="str">
        <f t="shared" si="4"/>
        <v/>
      </c>
      <c r="W29" s="209"/>
      <c r="X29" s="56" t="str">
        <f t="shared" si="0"/>
        <v/>
      </c>
    </row>
    <row r="30" spans="1:24" s="43" customFormat="1">
      <c r="A30" s="131">
        <f t="shared" si="5"/>
        <v>26</v>
      </c>
      <c r="B30" s="155" t="str">
        <f>IF('Période 1'!B30="","",'Période 1'!B30)</f>
        <v/>
      </c>
      <c r="C30" s="155" t="str">
        <f>IF('Période 1'!C30="","",'Période 1'!C30)</f>
        <v/>
      </c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3"/>
      <c r="P30" s="133"/>
      <c r="Q30" s="133"/>
      <c r="R30" s="156" t="str">
        <f t="shared" si="6"/>
        <v/>
      </c>
      <c r="S30" s="120" t="str">
        <f t="shared" si="1"/>
        <v/>
      </c>
      <c r="T30" s="120" t="str">
        <f t="shared" si="2"/>
        <v/>
      </c>
      <c r="U30" s="121" t="str">
        <f t="shared" si="3"/>
        <v/>
      </c>
      <c r="V30" s="211" t="str">
        <f t="shared" si="4"/>
        <v/>
      </c>
      <c r="W30" s="207"/>
      <c r="X30" s="57" t="str">
        <f t="shared" si="0"/>
        <v/>
      </c>
    </row>
    <row r="31" spans="1:24">
      <c r="A31" s="134">
        <f t="shared" si="5"/>
        <v>27</v>
      </c>
      <c r="B31" s="154" t="str">
        <f>IF('Période 1'!B31="","",'Période 1'!B31)</f>
        <v/>
      </c>
      <c r="C31" s="154" t="str">
        <f>IF('Période 1'!C31="","",'Période 1'!C31)</f>
        <v/>
      </c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7"/>
      <c r="P31" s="137"/>
      <c r="Q31" s="137"/>
      <c r="R31" s="157" t="str">
        <f t="shared" si="6"/>
        <v/>
      </c>
      <c r="S31" s="115" t="str">
        <f t="shared" si="1"/>
        <v/>
      </c>
      <c r="T31" s="115" t="str">
        <f t="shared" si="2"/>
        <v/>
      </c>
      <c r="U31" s="116" t="str">
        <f t="shared" si="3"/>
        <v/>
      </c>
      <c r="V31" s="95" t="str">
        <f t="shared" si="4"/>
        <v/>
      </c>
      <c r="W31" s="209"/>
      <c r="X31" s="56" t="str">
        <f t="shared" si="0"/>
        <v/>
      </c>
    </row>
    <row r="32" spans="1:24" s="43" customFormat="1">
      <c r="A32" s="134">
        <f t="shared" si="5"/>
        <v>28</v>
      </c>
      <c r="B32" s="155" t="str">
        <f>IF('Période 1'!B32="","",'Période 1'!B32)</f>
        <v/>
      </c>
      <c r="C32" s="155" t="str">
        <f>IF('Période 1'!C32="","",'Période 1'!C32)</f>
        <v/>
      </c>
      <c r="D32" s="132"/>
      <c r="E32" s="132"/>
      <c r="F32" s="132"/>
      <c r="G32" s="132"/>
      <c r="H32" s="132"/>
      <c r="I32" s="132"/>
      <c r="J32" s="132"/>
      <c r="K32" s="132"/>
      <c r="L32" s="132"/>
      <c r="M32" s="132"/>
      <c r="N32" s="132"/>
      <c r="O32" s="133"/>
      <c r="P32" s="133"/>
      <c r="Q32" s="133"/>
      <c r="R32" s="156" t="str">
        <f t="shared" ref="R32" si="7">IF(B32="","",(SUMIF($D$3:$Q$3,"=L",$D32:$Q32)*$R$4)/(SUMIF($D$3:$Q$3,"=L",$D$4:$Q$4)))</f>
        <v/>
      </c>
      <c r="S32" s="120" t="str">
        <f t="shared" si="1"/>
        <v/>
      </c>
      <c r="T32" s="120" t="str">
        <f t="shared" si="2"/>
        <v/>
      </c>
      <c r="U32" s="121" t="str">
        <f t="shared" si="3"/>
        <v/>
      </c>
      <c r="V32" s="211" t="str">
        <f t="shared" si="4"/>
        <v/>
      </c>
      <c r="W32" s="207"/>
      <c r="X32" s="57" t="str">
        <f t="shared" si="0"/>
        <v/>
      </c>
    </row>
    <row r="33" spans="1:24" s="39" customFormat="1" ht="13.5" thickBot="1">
      <c r="A33" s="37"/>
      <c r="B33" s="37"/>
      <c r="C33" s="37" t="s">
        <v>3</v>
      </c>
      <c r="D33" s="34">
        <f t="shared" ref="D33:U33" si="8">IF(D4="","",AVERAGE(D5:D32))</f>
        <v>38.608695652173914</v>
      </c>
      <c r="E33" s="34">
        <f t="shared" si="8"/>
        <v>34.958333333333336</v>
      </c>
      <c r="F33" s="34">
        <f t="shared" si="8"/>
        <v>13.565217391304348</v>
      </c>
      <c r="G33" s="34" t="str">
        <f t="shared" si="8"/>
        <v/>
      </c>
      <c r="H33" s="34"/>
      <c r="I33" s="34"/>
      <c r="J33" s="34"/>
      <c r="K33" s="34"/>
      <c r="L33" s="34"/>
      <c r="M33" s="34"/>
      <c r="N33" s="34" t="str">
        <f t="shared" si="8"/>
        <v/>
      </c>
      <c r="O33" s="34"/>
      <c r="P33" s="34"/>
      <c r="Q33" s="102" t="str">
        <f t="shared" si="8"/>
        <v/>
      </c>
      <c r="R33" s="104">
        <f t="shared" si="8"/>
        <v>37</v>
      </c>
      <c r="S33" s="105">
        <f t="shared" si="8"/>
        <v>34.958333333333336</v>
      </c>
      <c r="T33" s="105">
        <f t="shared" si="8"/>
        <v>13</v>
      </c>
      <c r="U33" s="106">
        <f t="shared" si="8"/>
        <v>0</v>
      </c>
      <c r="V33" s="96">
        <f>IF($D$4="","",AVERAGE(V5:V32))</f>
        <v>26.141025641025646</v>
      </c>
      <c r="W33" s="46">
        <f t="shared" ref="W33" si="9">IF($D$4="","",AVERAGE(W5:W32))</f>
        <v>5</v>
      </c>
      <c r="X33" s="58"/>
    </row>
    <row r="34" spans="1:24">
      <c r="B34" s="84"/>
    </row>
  </sheetData>
  <sheetProtection selectLockedCells="1"/>
  <mergeCells count="3">
    <mergeCell ref="V2:V4"/>
    <mergeCell ref="W2:W4"/>
    <mergeCell ref="A3:C3"/>
  </mergeCells>
  <conditionalFormatting sqref="X5 D5:U33">
    <cfRule type="cellIs" dxfId="39" priority="8" stopIfTrue="1" operator="lessThanOrEqual">
      <formula>D$4/2</formula>
    </cfRule>
    <cfRule type="cellIs" dxfId="38" priority="9" stopIfTrue="1" operator="equal">
      <formula>"a"</formula>
    </cfRule>
  </conditionalFormatting>
  <conditionalFormatting sqref="V5:W33">
    <cfRule type="cellIs" dxfId="37" priority="5" stopIfTrue="1" operator="lessThan">
      <formula>V$2/2</formula>
    </cfRule>
    <cfRule type="cellIs" dxfId="36" priority="6" stopIfTrue="1" operator="equal">
      <formula>"a"</formula>
    </cfRule>
  </conditionalFormatting>
  <pageMargins left="0.59055118110236227" right="0.59055118110236227" top="0.98425196850393704" bottom="0.47244094488188981" header="0.23622047244094491" footer="0.51181102362204722"/>
  <pageSetup paperSize="9" scale="81" orientation="landscape" verticalDpi="300" r:id="rId1"/>
  <headerFooter alignWithMargins="0">
    <oddHeader>&amp;L&amp;D   &amp;T&amp;C&amp;"Arial,Gras"&amp;12&amp;F - 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autoPageBreaks="0" fitToPage="1"/>
  </sheetPr>
  <dimension ref="A1:AC34"/>
  <sheetViews>
    <sheetView showGridLines="0" view="pageLayout" workbookViewId="0">
      <pane xSplit="21135"/>
      <selection activeCell="B1" sqref="B1"/>
      <selection pane="topRight" activeCell="W1" sqref="W1"/>
    </sheetView>
  </sheetViews>
  <sheetFormatPr baseColWidth="10" defaultColWidth="3.140625" defaultRowHeight="12.75"/>
  <cols>
    <col min="1" max="1" width="3.140625" style="40" bestFit="1" customWidth="1"/>
    <col min="2" max="2" width="19.42578125" style="40" customWidth="1"/>
    <col min="3" max="3" width="16.140625" style="40" customWidth="1"/>
    <col min="4" max="17" width="4.7109375" style="40" customWidth="1"/>
    <col min="18" max="18" width="5.7109375" style="40" customWidth="1"/>
    <col min="19" max="19" width="7.140625" style="40" customWidth="1"/>
    <col min="20" max="21" width="5.7109375" style="40" customWidth="1"/>
    <col min="22" max="23" width="6.28515625" style="38" customWidth="1"/>
    <col min="24" max="25" width="6.28515625" style="37" customWidth="1"/>
    <col min="26" max="27" width="4.7109375" style="37" customWidth="1"/>
    <col min="28" max="28" width="13.85546875" style="59" customWidth="1"/>
    <col min="29" max="16384" width="3.140625" style="26"/>
  </cols>
  <sheetData>
    <row r="1" spans="1:29" ht="96" customHeight="1">
      <c r="A1" s="11"/>
      <c r="B1" s="210" t="str">
        <f>'Période 1'!B1</f>
        <v>Classe 2A</v>
      </c>
      <c r="C1" s="12"/>
      <c r="D1" s="146" t="s">
        <v>91</v>
      </c>
      <c r="E1" s="146" t="s">
        <v>92</v>
      </c>
      <c r="F1" s="146" t="s">
        <v>93</v>
      </c>
      <c r="G1" s="146" t="s">
        <v>94</v>
      </c>
      <c r="H1" s="146" t="s">
        <v>67</v>
      </c>
      <c r="I1" s="146" t="s">
        <v>75</v>
      </c>
      <c r="J1" s="146" t="s">
        <v>76</v>
      </c>
      <c r="K1" s="146" t="s">
        <v>77</v>
      </c>
      <c r="L1" s="146" t="s">
        <v>78</v>
      </c>
      <c r="M1" s="147" t="s">
        <v>79</v>
      </c>
      <c r="N1" s="146" t="s">
        <v>80</v>
      </c>
      <c r="O1" s="146" t="s">
        <v>81</v>
      </c>
      <c r="P1" s="147" t="s">
        <v>82</v>
      </c>
      <c r="Q1" s="147" t="s">
        <v>83</v>
      </c>
      <c r="R1" s="110" t="s">
        <v>69</v>
      </c>
      <c r="S1" s="111" t="s">
        <v>68</v>
      </c>
      <c r="T1" s="111" t="s">
        <v>70</v>
      </c>
      <c r="U1" s="111" t="s">
        <v>71</v>
      </c>
      <c r="V1" s="128" t="s">
        <v>84</v>
      </c>
      <c r="W1" s="129" t="s">
        <v>86</v>
      </c>
      <c r="X1" s="129" t="s">
        <v>87</v>
      </c>
      <c r="Y1" s="130" t="s">
        <v>88</v>
      </c>
      <c r="Z1" s="94" t="s">
        <v>90</v>
      </c>
      <c r="AA1" s="44" t="s">
        <v>12</v>
      </c>
      <c r="AB1" s="56"/>
      <c r="AC1" s="92" t="s">
        <v>74</v>
      </c>
    </row>
    <row r="2" spans="1:29" ht="24.75" customHeight="1">
      <c r="A2" s="27"/>
      <c r="B2" s="83" t="s">
        <v>13</v>
      </c>
      <c r="C2" s="28" t="s">
        <v>2</v>
      </c>
      <c r="D2" s="148"/>
      <c r="E2" s="149"/>
      <c r="F2" s="150"/>
      <c r="G2" s="150"/>
      <c r="H2" s="150"/>
      <c r="I2" s="150"/>
      <c r="J2" s="150"/>
      <c r="K2" s="150"/>
      <c r="L2" s="150"/>
      <c r="M2" s="150"/>
      <c r="N2" s="150"/>
      <c r="O2" s="151"/>
      <c r="P2" s="151"/>
      <c r="Q2" s="151"/>
      <c r="R2" s="97">
        <v>41577</v>
      </c>
      <c r="S2" s="98">
        <f>R2</f>
        <v>41577</v>
      </c>
      <c r="T2" s="98">
        <f>R2</f>
        <v>41577</v>
      </c>
      <c r="U2" s="99">
        <f>R2</f>
        <v>41577</v>
      </c>
      <c r="V2" s="97">
        <v>41577</v>
      </c>
      <c r="W2" s="98">
        <f>V2</f>
        <v>41577</v>
      </c>
      <c r="X2" s="98">
        <f>V2</f>
        <v>41577</v>
      </c>
      <c r="Y2" s="99">
        <f>V2</f>
        <v>41577</v>
      </c>
      <c r="Z2" s="231">
        <v>10</v>
      </c>
      <c r="AA2" s="228">
        <v>10</v>
      </c>
      <c r="AB2" s="56"/>
    </row>
    <row r="3" spans="1:29" ht="24.75" customHeight="1">
      <c r="A3" s="234" t="s">
        <v>89</v>
      </c>
      <c r="B3" s="235"/>
      <c r="C3" s="236"/>
      <c r="D3" s="148"/>
      <c r="E3" s="149"/>
      <c r="F3" s="150"/>
      <c r="G3" s="150"/>
      <c r="H3" s="150"/>
      <c r="I3" s="150"/>
      <c r="J3" s="150"/>
      <c r="K3" s="150"/>
      <c r="L3" s="150"/>
      <c r="M3" s="150"/>
      <c r="N3" s="150"/>
      <c r="O3" s="151"/>
      <c r="P3" s="151"/>
      <c r="Q3" s="151"/>
      <c r="R3" s="91" t="s">
        <v>65</v>
      </c>
      <c r="S3" s="86" t="s">
        <v>72</v>
      </c>
      <c r="T3" s="86" t="s">
        <v>66</v>
      </c>
      <c r="U3" s="86" t="s">
        <v>73</v>
      </c>
      <c r="V3" s="125" t="s">
        <v>65</v>
      </c>
      <c r="W3" s="126" t="s">
        <v>72</v>
      </c>
      <c r="X3" s="126" t="s">
        <v>85</v>
      </c>
      <c r="Y3" s="127" t="s">
        <v>73</v>
      </c>
      <c r="Z3" s="232"/>
      <c r="AA3" s="229"/>
      <c r="AB3" s="88"/>
    </row>
    <row r="4" spans="1:29" s="31" customFormat="1" ht="13.5" customHeight="1" thickBot="1">
      <c r="A4" s="29"/>
      <c r="B4" s="30" t="s">
        <v>0</v>
      </c>
      <c r="C4" s="30" t="s">
        <v>1</v>
      </c>
      <c r="D4" s="152"/>
      <c r="E4" s="152"/>
      <c r="F4" s="152"/>
      <c r="G4" s="152"/>
      <c r="H4" s="152"/>
      <c r="I4" s="152"/>
      <c r="J4" s="152"/>
      <c r="K4" s="152"/>
      <c r="L4" s="152"/>
      <c r="M4" s="152"/>
      <c r="N4" s="152"/>
      <c r="O4" s="153"/>
      <c r="P4" s="153"/>
      <c r="Q4" s="153"/>
      <c r="R4" s="93">
        <f>SUMIF(D3:Q3,"=L",D4:Q4)</f>
        <v>0</v>
      </c>
      <c r="S4" s="64">
        <f>SUMIF(D3:Q3,"=E",D4:Q4)</f>
        <v>0</v>
      </c>
      <c r="T4" s="64">
        <f>SUMIF(D3:Q3,"=EP",D4:Q4)</f>
        <v>0</v>
      </c>
      <c r="U4" s="64">
        <f>SUMIF(D3:Q3,"=MLG",D4:Q4)</f>
        <v>0</v>
      </c>
      <c r="V4" s="122">
        <v>20</v>
      </c>
      <c r="W4" s="123">
        <v>20</v>
      </c>
      <c r="X4" s="123">
        <v>10</v>
      </c>
      <c r="Y4" s="124">
        <v>5</v>
      </c>
      <c r="Z4" s="233"/>
      <c r="AA4" s="230"/>
      <c r="AB4" s="62" t="s">
        <v>0</v>
      </c>
    </row>
    <row r="5" spans="1:29" ht="13.5" customHeight="1">
      <c r="A5" s="134">
        <v>1</v>
      </c>
      <c r="B5" s="154" t="str">
        <f>IF('Période 1'!B5="","",'Période 1'!B5)</f>
        <v>BALI BADAFEI</v>
      </c>
      <c r="C5" s="154" t="str">
        <f>IF('Période 1'!C5="","",'Période 1'!C5)</f>
        <v>CELESTINE</v>
      </c>
      <c r="D5" s="136"/>
      <c r="E5" s="136"/>
      <c r="F5" s="136"/>
      <c r="G5" s="136"/>
      <c r="H5" s="136"/>
      <c r="I5" s="136"/>
      <c r="J5" s="136"/>
      <c r="K5" s="136"/>
      <c r="L5" s="136"/>
      <c r="M5" s="136"/>
      <c r="N5" s="136"/>
      <c r="O5" s="137"/>
      <c r="P5" s="137"/>
      <c r="Q5" s="137"/>
      <c r="R5" s="107">
        <f>IF($B5="","",(SUMIF($D$3:$Q$3,"=L",$D5:$Q5)))</f>
        <v>0</v>
      </c>
      <c r="S5" s="108">
        <f>IF($B5="","",(SUMIF($D$3:$Q$3,"=E",$D5:$Q5)))</f>
        <v>0</v>
      </c>
      <c r="T5" s="108">
        <f>IF($B5="","",(SUMIF($D$3:$Q$3,"=EP",$D5:$Q5)))</f>
        <v>0</v>
      </c>
      <c r="U5" s="109">
        <f>IF($B5="","",(SUMIF($D$3:$Q$3,"=MLG",$D5:$Q5)))</f>
        <v>0</v>
      </c>
      <c r="V5" s="112" t="str">
        <f>IF(B5="","",IF($R$4=0,"",$R5*$V$4/$R$4))</f>
        <v/>
      </c>
      <c r="W5" s="113" t="str">
        <f>IF(B5="","",IF($S$4=0,"",$S5*$V$4/$S$4))</f>
        <v/>
      </c>
      <c r="X5" s="113" t="str">
        <f>IF(B5="","",IF($T$4=0,"",$T5*$X$4/$T$4))</f>
        <v/>
      </c>
      <c r="Y5" s="114" t="str">
        <f>IF(B5="","",IF($U$4=0,"",$U5*$Y$4/$U$4))</f>
        <v/>
      </c>
      <c r="Z5" s="95" t="e">
        <f>IF($B5="","",SUMIF($R4:$U4,"&lt;&gt;""",$V5:$Y5)*$Z$2/(SUMIF($R$4:$U$4,"&lt;&gt;0",$V4:$Y4)))</f>
        <v>#DIV/0!</v>
      </c>
      <c r="AA5" s="45">
        <f>SUMIF($V5:$Y5,"&lt;&gt;""",$V5:$Y5)*$Z$2/(SUMIF($V5:$Y5,"&lt;&gt;""",$V4:$Y4))</f>
        <v>0</v>
      </c>
      <c r="AB5" s="65" t="str">
        <f t="shared" ref="AB5:AB32" si="0">IF(B5="","",B5)</f>
        <v>BALI BADAFEI</v>
      </c>
    </row>
    <row r="6" spans="1:29" s="43" customFormat="1">
      <c r="A6" s="131">
        <f>A5+1</f>
        <v>2</v>
      </c>
      <c r="B6" s="155" t="str">
        <f>IF('Période 1'!B6="","",'Période 1'!B6)</f>
        <v>BILLET</v>
      </c>
      <c r="C6" s="155" t="str">
        <f>IF('Période 1'!C6="","",'Période 1'!C6)</f>
        <v>PIERRE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4"/>
      <c r="P6" s="144"/>
      <c r="Q6" s="144"/>
      <c r="R6" s="156">
        <f>IF($B6="","",(SUMIF($D$3:$Q$3,"=L",$D6:$Q6)))</f>
        <v>0</v>
      </c>
      <c r="S6" s="120">
        <f t="shared" ref="S6:S32" si="1">IF($B6="","",(SUMIF($D$3:$Q$3,"=E",$D6:$Q6)))</f>
        <v>0</v>
      </c>
      <c r="T6" s="120">
        <f t="shared" ref="T6:T32" si="2">IF($B6="","",(SUMIF($D$3:$Q$3,"=EP",$D6:$Q6)))</f>
        <v>0</v>
      </c>
      <c r="U6" s="121">
        <f t="shared" ref="U6:U32" si="3">IF($B6="","",(SUMIF($D$3:$Q$3,"=MLG",$D6:$Q6)))</f>
        <v>0</v>
      </c>
      <c r="V6" s="119" t="str">
        <f t="shared" ref="V6:V32" si="4">IF(B6="","",IF($R$4=0,"",$R6*$V$4/$R$4))</f>
        <v/>
      </c>
      <c r="W6" s="117" t="str">
        <f t="shared" ref="W6:W32" si="5">IF(B6="","",IF($S$4=0,"",$S6*$V$4/$S$4))</f>
        <v/>
      </c>
      <c r="X6" s="117" t="str">
        <f t="shared" ref="X6:X32" si="6">IF(B6="","",IF($T$4=0,"",$T6*$X$4/$T$4))</f>
        <v/>
      </c>
      <c r="Y6" s="118" t="str">
        <f t="shared" ref="Y6:Y32" si="7">IF(B6="","",IF($U$4=0,"",$U6*$Y$4/$U$4))</f>
        <v/>
      </c>
      <c r="Z6" s="95" t="e">
        <f>IF($B6="","",SUMIF($R5:$U5,"&lt;&gt;""",$V6:$Y6)*$Z$2/(SUMIF($R$4:$U$4,"&lt;&gt;0",$V5:$Y5)))</f>
        <v>#DIV/0!</v>
      </c>
      <c r="AA6" s="60">
        <v>5</v>
      </c>
      <c r="AB6" s="57" t="str">
        <f t="shared" si="0"/>
        <v>BILLET</v>
      </c>
    </row>
    <row r="7" spans="1:29">
      <c r="A7" s="134">
        <f t="shared" ref="A7:A32" si="8">A6+1</f>
        <v>3</v>
      </c>
      <c r="B7" s="154" t="str">
        <f>IF('Période 1'!B7="","",'Période 1'!B7)</f>
        <v>BLAVIER</v>
      </c>
      <c r="C7" s="154" t="str">
        <f>IF('Période 1'!C7="","",'Période 1'!C7)</f>
        <v>ANNABELLE</v>
      </c>
      <c r="D7" s="139"/>
      <c r="E7" s="139"/>
      <c r="F7" s="139"/>
      <c r="G7" s="139"/>
      <c r="H7" s="139"/>
      <c r="I7" s="139"/>
      <c r="J7" s="139"/>
      <c r="K7" s="139"/>
      <c r="L7" s="139"/>
      <c r="M7" s="139"/>
      <c r="N7" s="139"/>
      <c r="O7" s="140"/>
      <c r="P7" s="140"/>
      <c r="Q7" s="140"/>
      <c r="R7" s="157">
        <f t="shared" ref="R7:R31" si="9">IF($B7="","",(SUMIF($D$3:$Q$3,"=L",$D7:$Q7)))</f>
        <v>0</v>
      </c>
      <c r="S7" s="115">
        <f t="shared" si="1"/>
        <v>0</v>
      </c>
      <c r="T7" s="115">
        <f t="shared" si="2"/>
        <v>0</v>
      </c>
      <c r="U7" s="116">
        <f t="shared" si="3"/>
        <v>0</v>
      </c>
      <c r="V7" s="119" t="str">
        <f t="shared" si="4"/>
        <v/>
      </c>
      <c r="W7" s="117" t="str">
        <f t="shared" si="5"/>
        <v/>
      </c>
      <c r="X7" s="117" t="str">
        <f t="shared" si="6"/>
        <v/>
      </c>
      <c r="Y7" s="118" t="str">
        <f t="shared" si="7"/>
        <v/>
      </c>
      <c r="Z7" s="95" t="e">
        <f t="shared" ref="Z7:Z32" si="10">IF($B7="","",SUMIF($R6:$U6,"&lt;&gt;""",$V7:$Y7)*$Z$2/(SUMIF($R$4:$U$4,"&lt;&gt;0",$V6:$Y6)))</f>
        <v>#DIV/0!</v>
      </c>
      <c r="AA7" s="55">
        <v>5</v>
      </c>
      <c r="AB7" s="56" t="str">
        <f t="shared" si="0"/>
        <v>BLAVIER</v>
      </c>
    </row>
    <row r="8" spans="1:29" s="43" customFormat="1">
      <c r="A8" s="131">
        <f t="shared" si="8"/>
        <v>4</v>
      </c>
      <c r="B8" s="155" t="str">
        <f>IF('Période 1'!B8="","",'Période 1'!B8)</f>
        <v>BUCCOLERI</v>
      </c>
      <c r="C8" s="155" t="str">
        <f>IF('Période 1'!C8="","",'Période 1'!C8)</f>
        <v>ADRIAN</v>
      </c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4"/>
      <c r="P8" s="144"/>
      <c r="Q8" s="144"/>
      <c r="R8" s="156">
        <f t="shared" si="9"/>
        <v>0</v>
      </c>
      <c r="S8" s="120">
        <f t="shared" si="1"/>
        <v>0</v>
      </c>
      <c r="T8" s="120">
        <f t="shared" si="2"/>
        <v>0</v>
      </c>
      <c r="U8" s="121">
        <f t="shared" si="3"/>
        <v>0</v>
      </c>
      <c r="V8" s="119" t="str">
        <f t="shared" si="4"/>
        <v/>
      </c>
      <c r="W8" s="117" t="str">
        <f t="shared" si="5"/>
        <v/>
      </c>
      <c r="X8" s="117" t="str">
        <f t="shared" si="6"/>
        <v/>
      </c>
      <c r="Y8" s="118" t="str">
        <f t="shared" si="7"/>
        <v/>
      </c>
      <c r="Z8" s="95" t="e">
        <f t="shared" si="10"/>
        <v>#DIV/0!</v>
      </c>
      <c r="AA8" s="60">
        <v>5</v>
      </c>
      <c r="AB8" s="57" t="str">
        <f t="shared" si="0"/>
        <v>BUCCOLERI</v>
      </c>
    </row>
    <row r="9" spans="1:29">
      <c r="A9" s="134">
        <f t="shared" si="8"/>
        <v>5</v>
      </c>
      <c r="B9" s="154" t="str">
        <f>IF('Période 1'!B9="","",'Période 1'!B9)</f>
        <v>CHAMPEAU</v>
      </c>
      <c r="C9" s="154" t="str">
        <f>IF('Période 1'!C9="","",'Période 1'!C9)</f>
        <v>MANON</v>
      </c>
      <c r="D9" s="139"/>
      <c r="E9" s="139"/>
      <c r="F9" s="139"/>
      <c r="G9" s="139"/>
      <c r="H9" s="139"/>
      <c r="I9" s="139"/>
      <c r="J9" s="139"/>
      <c r="K9" s="139"/>
      <c r="L9" s="139"/>
      <c r="M9" s="139"/>
      <c r="N9" s="139"/>
      <c r="O9" s="140"/>
      <c r="P9" s="140"/>
      <c r="Q9" s="140"/>
      <c r="R9" s="157">
        <f t="shared" si="9"/>
        <v>0</v>
      </c>
      <c r="S9" s="115">
        <f t="shared" si="1"/>
        <v>0</v>
      </c>
      <c r="T9" s="115">
        <f t="shared" si="2"/>
        <v>0</v>
      </c>
      <c r="U9" s="116">
        <f t="shared" si="3"/>
        <v>0</v>
      </c>
      <c r="V9" s="119" t="str">
        <f t="shared" si="4"/>
        <v/>
      </c>
      <c r="W9" s="117" t="str">
        <f t="shared" si="5"/>
        <v/>
      </c>
      <c r="X9" s="117" t="str">
        <f t="shared" si="6"/>
        <v/>
      </c>
      <c r="Y9" s="118" t="str">
        <f t="shared" si="7"/>
        <v/>
      </c>
      <c r="Z9" s="95" t="e">
        <f t="shared" si="10"/>
        <v>#DIV/0!</v>
      </c>
      <c r="AA9" s="55">
        <v>5</v>
      </c>
      <c r="AB9" s="56" t="str">
        <f t="shared" si="0"/>
        <v>CHAMPEAU</v>
      </c>
    </row>
    <row r="10" spans="1:29" s="43" customFormat="1">
      <c r="A10" s="131">
        <f t="shared" si="8"/>
        <v>6</v>
      </c>
      <c r="B10" s="155" t="str">
        <f>IF('Période 1'!B10="","",'Période 1'!B10)</f>
        <v>COLLARD</v>
      </c>
      <c r="C10" s="155" t="str">
        <f>IF('Période 1'!C10="","",'Période 1'!C10)</f>
        <v>SHIRLEY</v>
      </c>
      <c r="D10" s="143"/>
      <c r="E10" s="143"/>
      <c r="F10" s="143"/>
      <c r="G10" s="143"/>
      <c r="H10" s="143"/>
      <c r="I10" s="143"/>
      <c r="J10" s="143"/>
      <c r="K10" s="143"/>
      <c r="L10" s="143"/>
      <c r="M10" s="143"/>
      <c r="N10" s="143"/>
      <c r="O10" s="144"/>
      <c r="P10" s="144"/>
      <c r="Q10" s="144"/>
      <c r="R10" s="156">
        <f t="shared" si="9"/>
        <v>0</v>
      </c>
      <c r="S10" s="120">
        <f t="shared" si="1"/>
        <v>0</v>
      </c>
      <c r="T10" s="120">
        <f t="shared" si="2"/>
        <v>0</v>
      </c>
      <c r="U10" s="121">
        <f t="shared" si="3"/>
        <v>0</v>
      </c>
      <c r="V10" s="119" t="str">
        <f t="shared" si="4"/>
        <v/>
      </c>
      <c r="W10" s="117" t="str">
        <f t="shared" si="5"/>
        <v/>
      </c>
      <c r="X10" s="117" t="str">
        <f t="shared" si="6"/>
        <v/>
      </c>
      <c r="Y10" s="118" t="str">
        <f t="shared" si="7"/>
        <v/>
      </c>
      <c r="Z10" s="95" t="e">
        <f t="shared" si="10"/>
        <v>#DIV/0!</v>
      </c>
      <c r="AA10" s="60">
        <v>5</v>
      </c>
      <c r="AB10" s="57" t="str">
        <f t="shared" si="0"/>
        <v>COLLARD</v>
      </c>
    </row>
    <row r="11" spans="1:29">
      <c r="A11" s="134">
        <f t="shared" si="8"/>
        <v>7</v>
      </c>
      <c r="B11" s="154" t="str">
        <f>IF('Période 1'!B11="","",'Période 1'!B11)</f>
        <v xml:space="preserve">COLLINET </v>
      </c>
      <c r="C11" s="154" t="str">
        <f>IF('Période 1'!C11="","",'Période 1'!C11)</f>
        <v>MARIE</v>
      </c>
      <c r="D11" s="139"/>
      <c r="E11" s="139"/>
      <c r="F11" s="139"/>
      <c r="G11" s="139"/>
      <c r="H11" s="139"/>
      <c r="I11" s="139"/>
      <c r="J11" s="139"/>
      <c r="K11" s="139"/>
      <c r="L11" s="139"/>
      <c r="M11" s="139"/>
      <c r="N11" s="139"/>
      <c r="O11" s="140"/>
      <c r="P11" s="140"/>
      <c r="Q11" s="140"/>
      <c r="R11" s="157">
        <f t="shared" si="9"/>
        <v>0</v>
      </c>
      <c r="S11" s="115">
        <f t="shared" si="1"/>
        <v>0</v>
      </c>
      <c r="T11" s="115">
        <f t="shared" si="2"/>
        <v>0</v>
      </c>
      <c r="U11" s="116">
        <f t="shared" si="3"/>
        <v>0</v>
      </c>
      <c r="V11" s="119" t="str">
        <f t="shared" si="4"/>
        <v/>
      </c>
      <c r="W11" s="117" t="str">
        <f t="shared" si="5"/>
        <v/>
      </c>
      <c r="X11" s="117" t="str">
        <f t="shared" si="6"/>
        <v/>
      </c>
      <c r="Y11" s="118" t="str">
        <f t="shared" si="7"/>
        <v/>
      </c>
      <c r="Z11" s="95" t="e">
        <f t="shared" si="10"/>
        <v>#DIV/0!</v>
      </c>
      <c r="AA11" s="55">
        <v>5</v>
      </c>
      <c r="AB11" s="56" t="str">
        <f t="shared" si="0"/>
        <v xml:space="preserve">COLLINET </v>
      </c>
    </row>
    <row r="12" spans="1:29" s="43" customFormat="1">
      <c r="A12" s="131">
        <f t="shared" si="8"/>
        <v>8</v>
      </c>
      <c r="B12" s="155" t="str">
        <f>IF('Période 1'!B12="","",'Période 1'!B12)</f>
        <v>DE GRAEVE</v>
      </c>
      <c r="C12" s="155" t="str">
        <f>IF('Période 1'!C12="","",'Période 1'!C12)</f>
        <v>BAHIJA</v>
      </c>
      <c r="D12" s="143"/>
      <c r="E12" s="143"/>
      <c r="F12" s="143"/>
      <c r="G12" s="143"/>
      <c r="H12" s="143"/>
      <c r="I12" s="143"/>
      <c r="J12" s="143"/>
      <c r="K12" s="143"/>
      <c r="L12" s="143"/>
      <c r="M12" s="143"/>
      <c r="N12" s="143"/>
      <c r="O12" s="144"/>
      <c r="P12" s="144"/>
      <c r="Q12" s="144"/>
      <c r="R12" s="156">
        <f t="shared" si="9"/>
        <v>0</v>
      </c>
      <c r="S12" s="120">
        <f t="shared" si="1"/>
        <v>0</v>
      </c>
      <c r="T12" s="120">
        <f t="shared" si="2"/>
        <v>0</v>
      </c>
      <c r="U12" s="121">
        <f t="shared" si="3"/>
        <v>0</v>
      </c>
      <c r="V12" s="119" t="str">
        <f t="shared" si="4"/>
        <v/>
      </c>
      <c r="W12" s="117" t="str">
        <f t="shared" si="5"/>
        <v/>
      </c>
      <c r="X12" s="117" t="str">
        <f t="shared" si="6"/>
        <v/>
      </c>
      <c r="Y12" s="118" t="str">
        <f t="shared" si="7"/>
        <v/>
      </c>
      <c r="Z12" s="95" t="e">
        <f t="shared" si="10"/>
        <v>#DIV/0!</v>
      </c>
      <c r="AA12" s="60">
        <v>5</v>
      </c>
      <c r="AB12" s="57" t="str">
        <f t="shared" si="0"/>
        <v>DE GRAEVE</v>
      </c>
    </row>
    <row r="13" spans="1:29">
      <c r="A13" s="134">
        <f t="shared" si="8"/>
        <v>9</v>
      </c>
      <c r="B13" s="154" t="str">
        <f>IF('Période 1'!B13="","",'Période 1'!B13)</f>
        <v>DUCHÊNE</v>
      </c>
      <c r="C13" s="154" t="str">
        <f>IF('Période 1'!C13="","",'Période 1'!C13)</f>
        <v>THOMAS</v>
      </c>
      <c r="D13" s="139"/>
      <c r="E13" s="139"/>
      <c r="F13" s="139"/>
      <c r="G13" s="139"/>
      <c r="H13" s="139"/>
      <c r="I13" s="139"/>
      <c r="J13" s="139"/>
      <c r="K13" s="139"/>
      <c r="L13" s="139"/>
      <c r="M13" s="139"/>
      <c r="N13" s="139"/>
      <c r="O13" s="140"/>
      <c r="P13" s="140"/>
      <c r="Q13" s="140"/>
      <c r="R13" s="157">
        <f t="shared" si="9"/>
        <v>0</v>
      </c>
      <c r="S13" s="115">
        <f t="shared" si="1"/>
        <v>0</v>
      </c>
      <c r="T13" s="115">
        <f t="shared" si="2"/>
        <v>0</v>
      </c>
      <c r="U13" s="116">
        <f t="shared" si="3"/>
        <v>0</v>
      </c>
      <c r="V13" s="119" t="str">
        <f t="shared" si="4"/>
        <v/>
      </c>
      <c r="W13" s="117" t="str">
        <f t="shared" si="5"/>
        <v/>
      </c>
      <c r="X13" s="117" t="str">
        <f t="shared" si="6"/>
        <v/>
      </c>
      <c r="Y13" s="118" t="str">
        <f t="shared" si="7"/>
        <v/>
      </c>
      <c r="Z13" s="95" t="e">
        <f t="shared" si="10"/>
        <v>#DIV/0!</v>
      </c>
      <c r="AA13" s="55">
        <v>5</v>
      </c>
      <c r="AB13" s="56" t="str">
        <f t="shared" si="0"/>
        <v>DUCHÊNE</v>
      </c>
    </row>
    <row r="14" spans="1:29" s="43" customFormat="1">
      <c r="A14" s="131">
        <f t="shared" si="8"/>
        <v>10</v>
      </c>
      <c r="B14" s="155" t="str">
        <f>IF('Période 1'!B14="","",'Période 1'!B14)</f>
        <v>DUTILLEUX</v>
      </c>
      <c r="C14" s="155" t="str">
        <f>IF('Période 1'!C14="","",'Période 1'!C14)</f>
        <v>AOGAN</v>
      </c>
      <c r="D14" s="143"/>
      <c r="E14" s="143"/>
      <c r="F14" s="143"/>
      <c r="G14" s="143"/>
      <c r="H14" s="143"/>
      <c r="I14" s="143"/>
      <c r="J14" s="143"/>
      <c r="K14" s="143"/>
      <c r="L14" s="143"/>
      <c r="M14" s="143"/>
      <c r="N14" s="143"/>
      <c r="O14" s="144"/>
      <c r="P14" s="144"/>
      <c r="Q14" s="144"/>
      <c r="R14" s="156">
        <f t="shared" si="9"/>
        <v>0</v>
      </c>
      <c r="S14" s="120">
        <f t="shared" si="1"/>
        <v>0</v>
      </c>
      <c r="T14" s="120">
        <f t="shared" si="2"/>
        <v>0</v>
      </c>
      <c r="U14" s="121">
        <f t="shared" si="3"/>
        <v>0</v>
      </c>
      <c r="V14" s="119" t="str">
        <f t="shared" si="4"/>
        <v/>
      </c>
      <c r="W14" s="117" t="str">
        <f t="shared" si="5"/>
        <v/>
      </c>
      <c r="X14" s="117" t="str">
        <f t="shared" si="6"/>
        <v/>
      </c>
      <c r="Y14" s="118" t="str">
        <f t="shared" si="7"/>
        <v/>
      </c>
      <c r="Z14" s="95" t="e">
        <f t="shared" si="10"/>
        <v>#DIV/0!</v>
      </c>
      <c r="AA14" s="60">
        <v>5</v>
      </c>
      <c r="AB14" s="57" t="str">
        <f t="shared" si="0"/>
        <v>DUTILLEUX</v>
      </c>
    </row>
    <row r="15" spans="1:29">
      <c r="A15" s="134">
        <f t="shared" si="8"/>
        <v>11</v>
      </c>
      <c r="B15" s="154" t="str">
        <f>IF('Période 1'!B15="","",'Période 1'!B15)</f>
        <v>GILLON</v>
      </c>
      <c r="C15" s="154" t="str">
        <f>IF('Période 1'!C15="","",'Période 1'!C15)</f>
        <v>WILLIAM</v>
      </c>
      <c r="D15" s="139"/>
      <c r="E15" s="139"/>
      <c r="F15" s="139"/>
      <c r="G15" s="139"/>
      <c r="H15" s="139"/>
      <c r="I15" s="139"/>
      <c r="J15" s="139"/>
      <c r="K15" s="139"/>
      <c r="L15" s="139"/>
      <c r="M15" s="139"/>
      <c r="N15" s="139"/>
      <c r="O15" s="140"/>
      <c r="P15" s="140"/>
      <c r="Q15" s="140"/>
      <c r="R15" s="157">
        <f t="shared" si="9"/>
        <v>0</v>
      </c>
      <c r="S15" s="115">
        <f t="shared" si="1"/>
        <v>0</v>
      </c>
      <c r="T15" s="115">
        <f t="shared" si="2"/>
        <v>0</v>
      </c>
      <c r="U15" s="116">
        <f t="shared" si="3"/>
        <v>0</v>
      </c>
      <c r="V15" s="119" t="str">
        <f t="shared" si="4"/>
        <v/>
      </c>
      <c r="W15" s="117" t="str">
        <f t="shared" si="5"/>
        <v/>
      </c>
      <c r="X15" s="117" t="str">
        <f t="shared" si="6"/>
        <v/>
      </c>
      <c r="Y15" s="118" t="str">
        <f t="shared" si="7"/>
        <v/>
      </c>
      <c r="Z15" s="95" t="e">
        <f t="shared" si="10"/>
        <v>#DIV/0!</v>
      </c>
      <c r="AA15" s="55">
        <v>5</v>
      </c>
      <c r="AB15" s="56" t="str">
        <f t="shared" si="0"/>
        <v>GILLON</v>
      </c>
    </row>
    <row r="16" spans="1:29" s="43" customFormat="1">
      <c r="A16" s="131">
        <f t="shared" si="8"/>
        <v>12</v>
      </c>
      <c r="B16" s="155" t="str">
        <f>IF('Période 1'!B16="","",'Période 1'!B16)</f>
        <v>JAMOTTE</v>
      </c>
      <c r="C16" s="155" t="str">
        <f>IF('Période 1'!C16="","",'Période 1'!C16)</f>
        <v>CHLOE</v>
      </c>
      <c r="D16" s="143"/>
      <c r="E16" s="143"/>
      <c r="F16" s="143"/>
      <c r="G16" s="143"/>
      <c r="H16" s="143"/>
      <c r="I16" s="143"/>
      <c r="J16" s="143"/>
      <c r="K16" s="143"/>
      <c r="L16" s="143"/>
      <c r="M16" s="143"/>
      <c r="N16" s="143"/>
      <c r="O16" s="144"/>
      <c r="P16" s="144"/>
      <c r="Q16" s="144"/>
      <c r="R16" s="156">
        <f t="shared" si="9"/>
        <v>0</v>
      </c>
      <c r="S16" s="120">
        <f t="shared" si="1"/>
        <v>0</v>
      </c>
      <c r="T16" s="120">
        <f t="shared" si="2"/>
        <v>0</v>
      </c>
      <c r="U16" s="121">
        <f t="shared" si="3"/>
        <v>0</v>
      </c>
      <c r="V16" s="119" t="str">
        <f t="shared" si="4"/>
        <v/>
      </c>
      <c r="W16" s="117" t="str">
        <f t="shared" si="5"/>
        <v/>
      </c>
      <c r="X16" s="117" t="str">
        <f t="shared" si="6"/>
        <v/>
      </c>
      <c r="Y16" s="118" t="str">
        <f t="shared" si="7"/>
        <v/>
      </c>
      <c r="Z16" s="95" t="e">
        <f t="shared" si="10"/>
        <v>#DIV/0!</v>
      </c>
      <c r="AA16" s="60">
        <v>5</v>
      </c>
      <c r="AB16" s="57" t="str">
        <f t="shared" si="0"/>
        <v>JAMOTTE</v>
      </c>
    </row>
    <row r="17" spans="1:28">
      <c r="A17" s="134">
        <f t="shared" si="8"/>
        <v>13</v>
      </c>
      <c r="B17" s="154" t="str">
        <f>IF('Période 1'!B17="","",'Période 1'!B17)</f>
        <v>LAMBERT</v>
      </c>
      <c r="C17" s="154" t="str">
        <f>IF('Période 1'!C17="","",'Période 1'!C17)</f>
        <v>ROMAIN</v>
      </c>
      <c r="D17" s="139"/>
      <c r="E17" s="139"/>
      <c r="F17" s="139"/>
      <c r="G17" s="139"/>
      <c r="H17" s="139"/>
      <c r="I17" s="139"/>
      <c r="J17" s="139"/>
      <c r="K17" s="139"/>
      <c r="L17" s="139"/>
      <c r="M17" s="139"/>
      <c r="N17" s="139"/>
      <c r="O17" s="140"/>
      <c r="P17" s="140"/>
      <c r="Q17" s="140"/>
      <c r="R17" s="157">
        <f t="shared" si="9"/>
        <v>0</v>
      </c>
      <c r="S17" s="115">
        <f t="shared" si="1"/>
        <v>0</v>
      </c>
      <c r="T17" s="115">
        <f t="shared" si="2"/>
        <v>0</v>
      </c>
      <c r="U17" s="116">
        <f t="shared" si="3"/>
        <v>0</v>
      </c>
      <c r="V17" s="119" t="str">
        <f t="shared" si="4"/>
        <v/>
      </c>
      <c r="W17" s="117" t="str">
        <f t="shared" si="5"/>
        <v/>
      </c>
      <c r="X17" s="117" t="str">
        <f t="shared" si="6"/>
        <v/>
      </c>
      <c r="Y17" s="118" t="str">
        <f t="shared" si="7"/>
        <v/>
      </c>
      <c r="Z17" s="95" t="e">
        <f t="shared" si="10"/>
        <v>#DIV/0!</v>
      </c>
      <c r="AA17" s="55">
        <v>5</v>
      </c>
      <c r="AB17" s="56" t="str">
        <f t="shared" si="0"/>
        <v>LAMBERT</v>
      </c>
    </row>
    <row r="18" spans="1:28" s="43" customFormat="1">
      <c r="A18" s="131">
        <f t="shared" si="8"/>
        <v>14</v>
      </c>
      <c r="B18" s="155" t="str">
        <f>IF('Période 1'!B18="","",'Période 1'!B18)</f>
        <v>LEERS</v>
      </c>
      <c r="C18" s="155" t="str">
        <f>IF('Période 1'!C18="","",'Période 1'!C18)</f>
        <v>SACHA</v>
      </c>
      <c r="D18" s="132"/>
      <c r="E18" s="132"/>
      <c r="F18" s="132"/>
      <c r="G18" s="132"/>
      <c r="H18" s="132"/>
      <c r="I18" s="132"/>
      <c r="J18" s="132"/>
      <c r="K18" s="132"/>
      <c r="L18" s="132"/>
      <c r="M18" s="132"/>
      <c r="N18" s="132"/>
      <c r="O18" s="133"/>
      <c r="P18" s="133"/>
      <c r="Q18" s="133"/>
      <c r="R18" s="156">
        <f t="shared" si="9"/>
        <v>0</v>
      </c>
      <c r="S18" s="120">
        <f t="shared" si="1"/>
        <v>0</v>
      </c>
      <c r="T18" s="120">
        <f t="shared" si="2"/>
        <v>0</v>
      </c>
      <c r="U18" s="121">
        <f t="shared" si="3"/>
        <v>0</v>
      </c>
      <c r="V18" s="119" t="str">
        <f t="shared" si="4"/>
        <v/>
      </c>
      <c r="W18" s="117" t="str">
        <f t="shared" si="5"/>
        <v/>
      </c>
      <c r="X18" s="117" t="str">
        <f t="shared" si="6"/>
        <v/>
      </c>
      <c r="Y18" s="118" t="str">
        <f t="shared" si="7"/>
        <v/>
      </c>
      <c r="Z18" s="95" t="e">
        <f t="shared" si="10"/>
        <v>#DIV/0!</v>
      </c>
      <c r="AA18" s="60">
        <v>5</v>
      </c>
      <c r="AB18" s="57" t="str">
        <f t="shared" si="0"/>
        <v>LEERS</v>
      </c>
    </row>
    <row r="19" spans="1:28">
      <c r="A19" s="134">
        <f t="shared" si="8"/>
        <v>15</v>
      </c>
      <c r="B19" s="154" t="str">
        <f>IF('Période 1'!B19="","",'Période 1'!B19)</f>
        <v>MANZI</v>
      </c>
      <c r="C19" s="154" t="str">
        <f>IF('Période 1'!C19="","",'Période 1'!C19)</f>
        <v>KEVINE</v>
      </c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7"/>
      <c r="P19" s="137"/>
      <c r="Q19" s="137"/>
      <c r="R19" s="157">
        <f t="shared" si="9"/>
        <v>0</v>
      </c>
      <c r="S19" s="115">
        <f t="shared" si="1"/>
        <v>0</v>
      </c>
      <c r="T19" s="115">
        <f t="shared" si="2"/>
        <v>0</v>
      </c>
      <c r="U19" s="116">
        <f t="shared" si="3"/>
        <v>0</v>
      </c>
      <c r="V19" s="119" t="str">
        <f t="shared" si="4"/>
        <v/>
      </c>
      <c r="W19" s="117" t="str">
        <f t="shared" si="5"/>
        <v/>
      </c>
      <c r="X19" s="117" t="str">
        <f t="shared" si="6"/>
        <v/>
      </c>
      <c r="Y19" s="118" t="str">
        <f t="shared" si="7"/>
        <v/>
      </c>
      <c r="Z19" s="95" t="e">
        <f t="shared" si="10"/>
        <v>#DIV/0!</v>
      </c>
      <c r="AA19" s="55">
        <v>5</v>
      </c>
      <c r="AB19" s="56" t="str">
        <f t="shared" si="0"/>
        <v>MANZI</v>
      </c>
    </row>
    <row r="20" spans="1:28" s="43" customFormat="1">
      <c r="A20" s="131">
        <f t="shared" si="8"/>
        <v>16</v>
      </c>
      <c r="B20" s="155" t="str">
        <f>IF('Période 1'!B20="","",'Période 1'!B20)</f>
        <v>MEERT</v>
      </c>
      <c r="C20" s="155" t="str">
        <f>IF('Période 1'!C20="","",'Période 1'!C20)</f>
        <v>ELSA</v>
      </c>
      <c r="D20" s="132"/>
      <c r="E20" s="132"/>
      <c r="F20" s="132"/>
      <c r="G20" s="132"/>
      <c r="H20" s="132"/>
      <c r="I20" s="132"/>
      <c r="J20" s="132"/>
      <c r="K20" s="132"/>
      <c r="L20" s="132"/>
      <c r="M20" s="132"/>
      <c r="N20" s="132"/>
      <c r="O20" s="133"/>
      <c r="P20" s="133"/>
      <c r="Q20" s="133"/>
      <c r="R20" s="156">
        <f t="shared" si="9"/>
        <v>0</v>
      </c>
      <c r="S20" s="120">
        <f t="shared" si="1"/>
        <v>0</v>
      </c>
      <c r="T20" s="120">
        <f t="shared" si="2"/>
        <v>0</v>
      </c>
      <c r="U20" s="121">
        <f t="shared" si="3"/>
        <v>0</v>
      </c>
      <c r="V20" s="119" t="str">
        <f t="shared" si="4"/>
        <v/>
      </c>
      <c r="W20" s="117" t="str">
        <f t="shared" si="5"/>
        <v/>
      </c>
      <c r="X20" s="117" t="str">
        <f t="shared" si="6"/>
        <v/>
      </c>
      <c r="Y20" s="118" t="str">
        <f t="shared" si="7"/>
        <v/>
      </c>
      <c r="Z20" s="95" t="e">
        <f t="shared" si="10"/>
        <v>#DIV/0!</v>
      </c>
      <c r="AA20" s="60">
        <v>5</v>
      </c>
      <c r="AB20" s="57" t="str">
        <f t="shared" si="0"/>
        <v>MEERT</v>
      </c>
    </row>
    <row r="21" spans="1:28">
      <c r="A21" s="134">
        <f t="shared" si="8"/>
        <v>17</v>
      </c>
      <c r="B21" s="154" t="str">
        <f>IF('Période 1'!B21="","",'Période 1'!B21)</f>
        <v>SERET</v>
      </c>
      <c r="C21" s="154" t="str">
        <f>IF('Période 1'!C21="","",'Période 1'!C21)</f>
        <v>ZOE</v>
      </c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7"/>
      <c r="P21" s="137"/>
      <c r="Q21" s="137"/>
      <c r="R21" s="157">
        <f t="shared" si="9"/>
        <v>0</v>
      </c>
      <c r="S21" s="115">
        <f t="shared" si="1"/>
        <v>0</v>
      </c>
      <c r="T21" s="115">
        <f t="shared" si="2"/>
        <v>0</v>
      </c>
      <c r="U21" s="116">
        <f t="shared" si="3"/>
        <v>0</v>
      </c>
      <c r="V21" s="119" t="str">
        <f t="shared" si="4"/>
        <v/>
      </c>
      <c r="W21" s="117" t="str">
        <f t="shared" si="5"/>
        <v/>
      </c>
      <c r="X21" s="117" t="str">
        <f t="shared" si="6"/>
        <v/>
      </c>
      <c r="Y21" s="118" t="str">
        <f t="shared" si="7"/>
        <v/>
      </c>
      <c r="Z21" s="95" t="e">
        <f t="shared" si="10"/>
        <v>#DIV/0!</v>
      </c>
      <c r="AA21" s="55">
        <v>5</v>
      </c>
      <c r="AB21" s="56" t="str">
        <f t="shared" si="0"/>
        <v>SERET</v>
      </c>
    </row>
    <row r="22" spans="1:28" s="43" customFormat="1">
      <c r="A22" s="131">
        <f t="shared" si="8"/>
        <v>18</v>
      </c>
      <c r="B22" s="155" t="str">
        <f>IF('Période 1'!B22="","",'Période 1'!B22)</f>
        <v>SERVAIS</v>
      </c>
      <c r="C22" s="155" t="str">
        <f>IF('Période 1'!C22="","",'Période 1'!C22)</f>
        <v>CRAIG</v>
      </c>
      <c r="D22" s="132"/>
      <c r="E22" s="132"/>
      <c r="F22" s="132"/>
      <c r="G22" s="132"/>
      <c r="H22" s="132"/>
      <c r="I22" s="132"/>
      <c r="J22" s="132"/>
      <c r="K22" s="132"/>
      <c r="L22" s="132"/>
      <c r="M22" s="132"/>
      <c r="N22" s="132"/>
      <c r="O22" s="133"/>
      <c r="P22" s="133"/>
      <c r="Q22" s="133"/>
      <c r="R22" s="156">
        <f t="shared" si="9"/>
        <v>0</v>
      </c>
      <c r="S22" s="120">
        <f t="shared" si="1"/>
        <v>0</v>
      </c>
      <c r="T22" s="120">
        <f t="shared" si="2"/>
        <v>0</v>
      </c>
      <c r="U22" s="121">
        <f t="shared" si="3"/>
        <v>0</v>
      </c>
      <c r="V22" s="119" t="str">
        <f t="shared" si="4"/>
        <v/>
      </c>
      <c r="W22" s="117" t="str">
        <f t="shared" si="5"/>
        <v/>
      </c>
      <c r="X22" s="117" t="str">
        <f t="shared" si="6"/>
        <v/>
      </c>
      <c r="Y22" s="118" t="str">
        <f t="shared" si="7"/>
        <v/>
      </c>
      <c r="Z22" s="95" t="e">
        <f t="shared" si="10"/>
        <v>#DIV/0!</v>
      </c>
      <c r="AA22" s="60">
        <v>5</v>
      </c>
      <c r="AB22" s="57" t="str">
        <f t="shared" si="0"/>
        <v>SERVAIS</v>
      </c>
    </row>
    <row r="23" spans="1:28">
      <c r="A23" s="134">
        <f t="shared" si="8"/>
        <v>19</v>
      </c>
      <c r="B23" s="154" t="str">
        <f>IF('Période 1'!B23="","",'Période 1'!B23)</f>
        <v>SFERRUGGIA</v>
      </c>
      <c r="C23" s="154" t="str">
        <f>IF('Période 1'!C23="","",'Période 1'!C23)</f>
        <v>MARIE</v>
      </c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7"/>
      <c r="P23" s="137"/>
      <c r="Q23" s="137"/>
      <c r="R23" s="157">
        <f t="shared" si="9"/>
        <v>0</v>
      </c>
      <c r="S23" s="115">
        <f t="shared" si="1"/>
        <v>0</v>
      </c>
      <c r="T23" s="115">
        <f t="shared" si="2"/>
        <v>0</v>
      </c>
      <c r="U23" s="116">
        <f t="shared" si="3"/>
        <v>0</v>
      </c>
      <c r="V23" s="119" t="str">
        <f t="shared" si="4"/>
        <v/>
      </c>
      <c r="W23" s="117" t="str">
        <f t="shared" si="5"/>
        <v/>
      </c>
      <c r="X23" s="117" t="str">
        <f t="shared" si="6"/>
        <v/>
      </c>
      <c r="Y23" s="118" t="str">
        <f t="shared" si="7"/>
        <v/>
      </c>
      <c r="Z23" s="95" t="e">
        <f t="shared" si="10"/>
        <v>#DIV/0!</v>
      </c>
      <c r="AA23" s="55">
        <v>5</v>
      </c>
      <c r="AB23" s="56" t="str">
        <f t="shared" si="0"/>
        <v>SFERRUGGIA</v>
      </c>
    </row>
    <row r="24" spans="1:28" s="43" customFormat="1">
      <c r="A24" s="131">
        <f t="shared" si="8"/>
        <v>20</v>
      </c>
      <c r="B24" s="155" t="str">
        <f>IF('Période 1'!B24="","",'Période 1'!B24)</f>
        <v>SUKRANLI</v>
      </c>
      <c r="C24" s="155" t="str">
        <f>IF('Période 1'!C24="","",'Période 1'!C24)</f>
        <v>IMAN</v>
      </c>
      <c r="D24" s="132"/>
      <c r="E24" s="132"/>
      <c r="F24" s="132"/>
      <c r="G24" s="132"/>
      <c r="H24" s="132"/>
      <c r="I24" s="132"/>
      <c r="J24" s="132"/>
      <c r="K24" s="132"/>
      <c r="L24" s="132"/>
      <c r="M24" s="132"/>
      <c r="N24" s="132"/>
      <c r="O24" s="133"/>
      <c r="P24" s="133"/>
      <c r="Q24" s="133"/>
      <c r="R24" s="156">
        <f t="shared" si="9"/>
        <v>0</v>
      </c>
      <c r="S24" s="120">
        <f t="shared" si="1"/>
        <v>0</v>
      </c>
      <c r="T24" s="120">
        <f t="shared" si="2"/>
        <v>0</v>
      </c>
      <c r="U24" s="121">
        <f t="shared" si="3"/>
        <v>0</v>
      </c>
      <c r="V24" s="119" t="str">
        <f t="shared" si="4"/>
        <v/>
      </c>
      <c r="W24" s="117" t="str">
        <f t="shared" si="5"/>
        <v/>
      </c>
      <c r="X24" s="117" t="str">
        <f t="shared" si="6"/>
        <v/>
      </c>
      <c r="Y24" s="118" t="str">
        <f t="shared" si="7"/>
        <v/>
      </c>
      <c r="Z24" s="95" t="e">
        <f t="shared" si="10"/>
        <v>#DIV/0!</v>
      </c>
      <c r="AA24" s="60">
        <v>5</v>
      </c>
      <c r="AB24" s="57" t="str">
        <f t="shared" si="0"/>
        <v>SUKRANLI</v>
      </c>
    </row>
    <row r="25" spans="1:28">
      <c r="A25" s="134">
        <f t="shared" si="8"/>
        <v>21</v>
      </c>
      <c r="B25" s="154" t="str">
        <f>IF('Période 1'!B25="","",'Période 1'!B25)</f>
        <v>TITA</v>
      </c>
      <c r="C25" s="154" t="str">
        <f>IF('Période 1'!C25="","",'Période 1'!C25)</f>
        <v>IDRIS</v>
      </c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7"/>
      <c r="P25" s="137"/>
      <c r="Q25" s="137"/>
      <c r="R25" s="157">
        <f t="shared" si="9"/>
        <v>0</v>
      </c>
      <c r="S25" s="115">
        <f t="shared" si="1"/>
        <v>0</v>
      </c>
      <c r="T25" s="115">
        <f t="shared" si="2"/>
        <v>0</v>
      </c>
      <c r="U25" s="116">
        <f t="shared" si="3"/>
        <v>0</v>
      </c>
      <c r="V25" s="119" t="str">
        <f t="shared" si="4"/>
        <v/>
      </c>
      <c r="W25" s="117" t="str">
        <f t="shared" si="5"/>
        <v/>
      </c>
      <c r="X25" s="117" t="str">
        <f t="shared" si="6"/>
        <v/>
      </c>
      <c r="Y25" s="118" t="str">
        <f t="shared" si="7"/>
        <v/>
      </c>
      <c r="Z25" s="95" t="e">
        <f t="shared" si="10"/>
        <v>#DIV/0!</v>
      </c>
      <c r="AA25" s="55">
        <v>5</v>
      </c>
      <c r="AB25" s="56" t="str">
        <f t="shared" si="0"/>
        <v>TITA</v>
      </c>
    </row>
    <row r="26" spans="1:28" s="43" customFormat="1">
      <c r="A26" s="131">
        <f t="shared" si="8"/>
        <v>22</v>
      </c>
      <c r="B26" s="155" t="str">
        <f>IF('Période 1'!B26="","",'Période 1'!B26)</f>
        <v>VAN LIEROP</v>
      </c>
      <c r="C26" s="155" t="str">
        <f>IF('Période 1'!C26="","",'Période 1'!C26)</f>
        <v>LOUIS</v>
      </c>
      <c r="D26" s="132"/>
      <c r="E26" s="132"/>
      <c r="F26" s="132"/>
      <c r="G26" s="132"/>
      <c r="H26" s="132"/>
      <c r="I26" s="132"/>
      <c r="J26" s="132"/>
      <c r="K26" s="132"/>
      <c r="L26" s="132"/>
      <c r="M26" s="132"/>
      <c r="N26" s="132"/>
      <c r="O26" s="133"/>
      <c r="P26" s="133"/>
      <c r="Q26" s="133"/>
      <c r="R26" s="156">
        <f t="shared" si="9"/>
        <v>0</v>
      </c>
      <c r="S26" s="120">
        <f t="shared" si="1"/>
        <v>0</v>
      </c>
      <c r="T26" s="120">
        <f t="shared" si="2"/>
        <v>0</v>
      </c>
      <c r="U26" s="121">
        <f t="shared" si="3"/>
        <v>0</v>
      </c>
      <c r="V26" s="119" t="str">
        <f t="shared" si="4"/>
        <v/>
      </c>
      <c r="W26" s="117" t="str">
        <f t="shared" si="5"/>
        <v/>
      </c>
      <c r="X26" s="117" t="str">
        <f t="shared" si="6"/>
        <v/>
      </c>
      <c r="Y26" s="118" t="str">
        <f t="shared" si="7"/>
        <v/>
      </c>
      <c r="Z26" s="95" t="e">
        <f t="shared" si="10"/>
        <v>#DIV/0!</v>
      </c>
      <c r="AA26" s="60">
        <v>5</v>
      </c>
      <c r="AB26" s="57" t="str">
        <f t="shared" si="0"/>
        <v>VAN LIEROP</v>
      </c>
    </row>
    <row r="27" spans="1:28">
      <c r="A27" s="134">
        <f t="shared" si="8"/>
        <v>23</v>
      </c>
      <c r="B27" s="154" t="str">
        <f>IF('Période 1'!B27="","",'Période 1'!B27)</f>
        <v>WERY</v>
      </c>
      <c r="C27" s="154" t="str">
        <f>IF('Période 1'!C27="","",'Période 1'!C27)</f>
        <v>FANNY</v>
      </c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7"/>
      <c r="P27" s="137"/>
      <c r="Q27" s="137"/>
      <c r="R27" s="157">
        <f t="shared" si="9"/>
        <v>0</v>
      </c>
      <c r="S27" s="115">
        <f t="shared" si="1"/>
        <v>0</v>
      </c>
      <c r="T27" s="115">
        <f t="shared" si="2"/>
        <v>0</v>
      </c>
      <c r="U27" s="116">
        <f t="shared" si="3"/>
        <v>0</v>
      </c>
      <c r="V27" s="119" t="str">
        <f t="shared" si="4"/>
        <v/>
      </c>
      <c r="W27" s="117" t="str">
        <f t="shared" si="5"/>
        <v/>
      </c>
      <c r="X27" s="117" t="str">
        <f t="shared" si="6"/>
        <v/>
      </c>
      <c r="Y27" s="118" t="str">
        <f t="shared" si="7"/>
        <v/>
      </c>
      <c r="Z27" s="95" t="e">
        <f t="shared" si="10"/>
        <v>#DIV/0!</v>
      </c>
      <c r="AA27" s="55">
        <v>5</v>
      </c>
      <c r="AB27" s="56" t="str">
        <f t="shared" si="0"/>
        <v>WERY</v>
      </c>
    </row>
    <row r="28" spans="1:28" s="43" customFormat="1">
      <c r="A28" s="131">
        <f t="shared" si="8"/>
        <v>24</v>
      </c>
      <c r="B28" s="155" t="str">
        <f>IF('Période 1'!B28="","",'Période 1'!B28)</f>
        <v>WILLEM</v>
      </c>
      <c r="C28" s="155" t="str">
        <f>IF('Période 1'!C28="","",'Période 1'!C28)</f>
        <v>SEBASTIEN</v>
      </c>
      <c r="D28" s="132"/>
      <c r="E28" s="132"/>
      <c r="F28" s="132"/>
      <c r="G28" s="132"/>
      <c r="H28" s="132"/>
      <c r="I28" s="132"/>
      <c r="J28" s="132"/>
      <c r="K28" s="132"/>
      <c r="L28" s="132"/>
      <c r="M28" s="132"/>
      <c r="N28" s="132"/>
      <c r="O28" s="133"/>
      <c r="P28" s="133"/>
      <c r="Q28" s="133"/>
      <c r="R28" s="156">
        <f t="shared" si="9"/>
        <v>0</v>
      </c>
      <c r="S28" s="120">
        <f t="shared" si="1"/>
        <v>0</v>
      </c>
      <c r="T28" s="120">
        <f>IF($B28="","",(SUMIF($D$3:$Q$3,"=EP",$D28:$Q28)))</f>
        <v>0</v>
      </c>
      <c r="U28" s="121">
        <f t="shared" si="3"/>
        <v>0</v>
      </c>
      <c r="V28" s="119" t="str">
        <f t="shared" si="4"/>
        <v/>
      </c>
      <c r="W28" s="117" t="str">
        <f t="shared" si="5"/>
        <v/>
      </c>
      <c r="X28" s="117" t="str">
        <f t="shared" si="6"/>
        <v/>
      </c>
      <c r="Y28" s="118" t="str">
        <f t="shared" si="7"/>
        <v/>
      </c>
      <c r="Z28" s="95" t="e">
        <f t="shared" si="10"/>
        <v>#DIV/0!</v>
      </c>
      <c r="AA28" s="60">
        <v>5</v>
      </c>
      <c r="AB28" s="57" t="str">
        <f t="shared" si="0"/>
        <v>WILLEM</v>
      </c>
    </row>
    <row r="29" spans="1:28">
      <c r="A29" s="134">
        <f t="shared" si="8"/>
        <v>25</v>
      </c>
      <c r="B29" s="154" t="str">
        <f>IF('Période 1'!B29="","",'Période 1'!B29)</f>
        <v/>
      </c>
      <c r="C29" s="154" t="str">
        <f>IF('Période 1'!C29="","",'Période 1'!C29)</f>
        <v/>
      </c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7"/>
      <c r="P29" s="137"/>
      <c r="Q29" s="137"/>
      <c r="R29" s="157" t="str">
        <f t="shared" si="9"/>
        <v/>
      </c>
      <c r="S29" s="115" t="str">
        <f t="shared" si="1"/>
        <v/>
      </c>
      <c r="T29" s="115" t="str">
        <f t="shared" si="2"/>
        <v/>
      </c>
      <c r="U29" s="116" t="str">
        <f t="shared" si="3"/>
        <v/>
      </c>
      <c r="V29" s="119" t="str">
        <f t="shared" si="4"/>
        <v/>
      </c>
      <c r="W29" s="117" t="str">
        <f t="shared" si="5"/>
        <v/>
      </c>
      <c r="X29" s="117" t="str">
        <f t="shared" si="6"/>
        <v/>
      </c>
      <c r="Y29" s="118" t="str">
        <f t="shared" si="7"/>
        <v/>
      </c>
      <c r="Z29" s="95" t="str">
        <f t="shared" si="10"/>
        <v/>
      </c>
      <c r="AA29" s="55"/>
      <c r="AB29" s="56" t="str">
        <f t="shared" si="0"/>
        <v/>
      </c>
    </row>
    <row r="30" spans="1:28" s="43" customFormat="1">
      <c r="A30" s="131">
        <f t="shared" si="8"/>
        <v>26</v>
      </c>
      <c r="B30" s="155" t="str">
        <f>IF('Période 1'!B30="","",'Période 1'!B30)</f>
        <v/>
      </c>
      <c r="C30" s="155" t="str">
        <f>IF('Période 1'!C30="","",'Période 1'!C30)</f>
        <v/>
      </c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3"/>
      <c r="P30" s="133"/>
      <c r="Q30" s="133"/>
      <c r="R30" s="156" t="str">
        <f t="shared" si="9"/>
        <v/>
      </c>
      <c r="S30" s="120" t="str">
        <f t="shared" si="1"/>
        <v/>
      </c>
      <c r="T30" s="120" t="str">
        <f t="shared" si="2"/>
        <v/>
      </c>
      <c r="U30" s="121" t="str">
        <f t="shared" si="3"/>
        <v/>
      </c>
      <c r="V30" s="119" t="str">
        <f t="shared" si="4"/>
        <v/>
      </c>
      <c r="W30" s="117" t="str">
        <f t="shared" si="5"/>
        <v/>
      </c>
      <c r="X30" s="117" t="str">
        <f t="shared" si="6"/>
        <v/>
      </c>
      <c r="Y30" s="118" t="str">
        <f t="shared" si="7"/>
        <v/>
      </c>
      <c r="Z30" s="95" t="str">
        <f t="shared" si="10"/>
        <v/>
      </c>
      <c r="AA30" s="60"/>
      <c r="AB30" s="57" t="str">
        <f t="shared" si="0"/>
        <v/>
      </c>
    </row>
    <row r="31" spans="1:28">
      <c r="A31" s="134">
        <f t="shared" si="8"/>
        <v>27</v>
      </c>
      <c r="B31" s="154" t="str">
        <f>IF('Période 1'!B31="","",'Période 1'!B31)</f>
        <v/>
      </c>
      <c r="C31" s="154" t="str">
        <f>IF('Période 1'!C31="","",'Période 1'!C31)</f>
        <v/>
      </c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7"/>
      <c r="P31" s="137"/>
      <c r="Q31" s="137"/>
      <c r="R31" s="157" t="str">
        <f t="shared" si="9"/>
        <v/>
      </c>
      <c r="S31" s="115" t="str">
        <f t="shared" si="1"/>
        <v/>
      </c>
      <c r="T31" s="115" t="str">
        <f t="shared" si="2"/>
        <v/>
      </c>
      <c r="U31" s="116" t="str">
        <f t="shared" si="3"/>
        <v/>
      </c>
      <c r="V31" s="119" t="str">
        <f t="shared" si="4"/>
        <v/>
      </c>
      <c r="W31" s="117" t="str">
        <f t="shared" si="5"/>
        <v/>
      </c>
      <c r="X31" s="117" t="str">
        <f t="shared" si="6"/>
        <v/>
      </c>
      <c r="Y31" s="118" t="str">
        <f t="shared" si="7"/>
        <v/>
      </c>
      <c r="Z31" s="95" t="str">
        <f t="shared" si="10"/>
        <v/>
      </c>
      <c r="AA31" s="55"/>
      <c r="AB31" s="56" t="str">
        <f t="shared" si="0"/>
        <v/>
      </c>
    </row>
    <row r="32" spans="1:28" s="43" customFormat="1">
      <c r="A32" s="134">
        <f t="shared" si="8"/>
        <v>28</v>
      </c>
      <c r="B32" s="155" t="str">
        <f>IF('Période 1'!B32="","",'Période 1'!B32)</f>
        <v/>
      </c>
      <c r="C32" s="155" t="str">
        <f>IF('Période 1'!C32="","",'Période 1'!C32)</f>
        <v/>
      </c>
      <c r="D32" s="132"/>
      <c r="E32" s="132"/>
      <c r="F32" s="132"/>
      <c r="G32" s="132"/>
      <c r="H32" s="132"/>
      <c r="I32" s="132"/>
      <c r="J32" s="132"/>
      <c r="K32" s="132"/>
      <c r="L32" s="132"/>
      <c r="M32" s="132"/>
      <c r="N32" s="132"/>
      <c r="O32" s="133"/>
      <c r="P32" s="133"/>
      <c r="Q32" s="133"/>
      <c r="R32" s="156" t="str">
        <f t="shared" ref="R32" si="11">IF(B32="","",(SUMIF($D$3:$Q$3,"=L",$D32:$Q32)*$R$4)/(SUMIF($D$3:$Q$3,"=L",$D$4:$Q$4)))</f>
        <v/>
      </c>
      <c r="S32" s="120" t="str">
        <f t="shared" si="1"/>
        <v/>
      </c>
      <c r="T32" s="120" t="str">
        <f t="shared" si="2"/>
        <v/>
      </c>
      <c r="U32" s="121" t="str">
        <f t="shared" si="3"/>
        <v/>
      </c>
      <c r="V32" s="119" t="str">
        <f t="shared" si="4"/>
        <v/>
      </c>
      <c r="W32" s="117" t="str">
        <f t="shared" si="5"/>
        <v/>
      </c>
      <c r="X32" s="117" t="str">
        <f t="shared" si="6"/>
        <v/>
      </c>
      <c r="Y32" s="118" t="str">
        <f t="shared" si="7"/>
        <v/>
      </c>
      <c r="Z32" s="95" t="str">
        <f t="shared" si="10"/>
        <v/>
      </c>
      <c r="AA32" s="60"/>
      <c r="AB32" s="57" t="str">
        <f t="shared" si="0"/>
        <v/>
      </c>
    </row>
    <row r="33" spans="1:28" s="39" customFormat="1" ht="13.5" thickBot="1">
      <c r="A33" s="37"/>
      <c r="B33" s="37"/>
      <c r="C33" s="37" t="s">
        <v>3</v>
      </c>
      <c r="D33" s="34" t="str">
        <f t="shared" ref="D33:U33" si="12">IF(D4="","",AVERAGE(D5:D32))</f>
        <v/>
      </c>
      <c r="E33" s="34" t="str">
        <f t="shared" si="12"/>
        <v/>
      </c>
      <c r="F33" s="34" t="str">
        <f t="shared" si="12"/>
        <v/>
      </c>
      <c r="G33" s="34" t="str">
        <f t="shared" si="12"/>
        <v/>
      </c>
      <c r="H33" s="34"/>
      <c r="I33" s="34"/>
      <c r="J33" s="34"/>
      <c r="K33" s="34"/>
      <c r="L33" s="34"/>
      <c r="M33" s="34"/>
      <c r="N33" s="34" t="str">
        <f t="shared" si="12"/>
        <v/>
      </c>
      <c r="O33" s="34"/>
      <c r="P33" s="34"/>
      <c r="Q33" s="102" t="str">
        <f t="shared" si="12"/>
        <v/>
      </c>
      <c r="R33" s="104">
        <f t="shared" si="12"/>
        <v>0</v>
      </c>
      <c r="S33" s="105">
        <f t="shared" si="12"/>
        <v>0</v>
      </c>
      <c r="T33" s="105">
        <f t="shared" si="12"/>
        <v>0</v>
      </c>
      <c r="U33" s="106">
        <f t="shared" si="12"/>
        <v>0</v>
      </c>
      <c r="V33" s="103" t="str">
        <f>IF($R$4=0,"",AVERAGE(V5:V32))</f>
        <v/>
      </c>
      <c r="W33" s="100" t="str">
        <f>IF($S$4=0,"",AVERAGE(W5:W32))</f>
        <v/>
      </c>
      <c r="X33" s="100" t="str">
        <f>IF($T$4=0,"",AVERAGE(X5:X32))</f>
        <v/>
      </c>
      <c r="Y33" s="101" t="str">
        <f>IF($U$4=0,"",AVERAGE(Y5:Y32))</f>
        <v/>
      </c>
      <c r="Z33" s="96" t="str">
        <f>IF($D$4="","",AVERAGE(Z5:Z32))</f>
        <v/>
      </c>
      <c r="AA33" s="46" t="str">
        <f t="shared" ref="AA33" si="13">IF($D$4="","",AVERAGE(AA5:AA32))</f>
        <v/>
      </c>
      <c r="AB33" s="58"/>
    </row>
    <row r="34" spans="1:28">
      <c r="B34" s="84"/>
    </row>
  </sheetData>
  <sheetProtection selectLockedCells="1"/>
  <mergeCells count="3">
    <mergeCell ref="Z2:Z4"/>
    <mergeCell ref="AA2:AA4"/>
    <mergeCell ref="A3:C3"/>
  </mergeCells>
  <conditionalFormatting sqref="AB5 D5:U33">
    <cfRule type="cellIs" dxfId="35" priority="8" stopIfTrue="1" operator="lessThanOrEqual">
      <formula>D$4/2</formula>
    </cfRule>
    <cfRule type="cellIs" dxfId="34" priority="9" stopIfTrue="1" operator="equal">
      <formula>"a"</formula>
    </cfRule>
  </conditionalFormatting>
  <conditionalFormatting sqref="V5:Y32">
    <cfRule type="cellIs" dxfId="33" priority="7" stopIfTrue="1" operator="lessThan">
      <formula>$W5/2</formula>
    </cfRule>
  </conditionalFormatting>
  <conditionalFormatting sqref="V33:W33 X5:AA33">
    <cfRule type="cellIs" dxfId="32" priority="5" stopIfTrue="1" operator="lessThan">
      <formula>V$2/2</formula>
    </cfRule>
    <cfRule type="cellIs" dxfId="31" priority="6" stopIfTrue="1" operator="equal">
      <formula>"a"</formula>
    </cfRule>
  </conditionalFormatting>
  <conditionalFormatting sqref="V33:X33">
    <cfRule type="cellIs" dxfId="30" priority="3" stopIfTrue="1" operator="lessThan">
      <formula>V$2/2</formula>
    </cfRule>
    <cfRule type="cellIs" dxfId="29" priority="4" stopIfTrue="1" operator="equal">
      <formula>"a"</formula>
    </cfRule>
  </conditionalFormatting>
  <conditionalFormatting sqref="V33:X33">
    <cfRule type="cellIs" dxfId="28" priority="1" stopIfTrue="1" operator="lessThan">
      <formula>V$2/2</formula>
    </cfRule>
    <cfRule type="cellIs" dxfId="27" priority="2" stopIfTrue="1" operator="equal">
      <formula>"a"</formula>
    </cfRule>
  </conditionalFormatting>
  <pageMargins left="0.59055118110236227" right="0.59055118110236227" top="0.98425196850393704" bottom="0.47244094488188981" header="0.23622047244094491" footer="0.51181102362204722"/>
  <pageSetup paperSize="9" scale="74" orientation="landscape" verticalDpi="300" r:id="rId1"/>
  <headerFooter alignWithMargins="0">
    <oddHeader>&amp;L&amp;D   &amp;T&amp;C&amp;"Arial,Gras"&amp;12&amp;F - &amp;A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autoPageBreaks="0" fitToPage="1"/>
  </sheetPr>
  <dimension ref="A1:AC34"/>
  <sheetViews>
    <sheetView showGridLines="0" view="pageLayout" workbookViewId="0">
      <pane xSplit="21135"/>
      <selection activeCell="P1" sqref="P1:Q1"/>
      <selection pane="topRight" activeCell="W1" sqref="W1"/>
    </sheetView>
  </sheetViews>
  <sheetFormatPr baseColWidth="10" defaultColWidth="3.140625" defaultRowHeight="12.75"/>
  <cols>
    <col min="1" max="1" width="3.140625" style="40" bestFit="1" customWidth="1"/>
    <col min="2" max="2" width="19.42578125" style="40" customWidth="1"/>
    <col min="3" max="3" width="16.140625" style="40" customWidth="1"/>
    <col min="4" max="17" width="4.7109375" style="40" customWidth="1"/>
    <col min="18" max="18" width="5.7109375" style="40" customWidth="1"/>
    <col min="19" max="19" width="7.140625" style="40" customWidth="1"/>
    <col min="20" max="21" width="5.7109375" style="40" customWidth="1"/>
    <col min="22" max="23" width="6.28515625" style="38" customWidth="1"/>
    <col min="24" max="25" width="6.28515625" style="37" customWidth="1"/>
    <col min="26" max="27" width="4.7109375" style="37" customWidth="1"/>
    <col min="28" max="28" width="13.85546875" style="59" customWidth="1"/>
    <col min="29" max="16384" width="3.140625" style="26"/>
  </cols>
  <sheetData>
    <row r="1" spans="1:29" ht="96" customHeight="1">
      <c r="A1" s="11"/>
      <c r="B1" s="210" t="str">
        <f>'Période 1'!B1</f>
        <v>Classe 2A</v>
      </c>
      <c r="C1" s="12"/>
      <c r="D1" s="146" t="s">
        <v>91</v>
      </c>
      <c r="E1" s="146" t="s">
        <v>92</v>
      </c>
      <c r="F1" s="146" t="s">
        <v>93</v>
      </c>
      <c r="G1" s="146" t="s">
        <v>94</v>
      </c>
      <c r="H1" s="146" t="s">
        <v>67</v>
      </c>
      <c r="I1" s="146" t="s">
        <v>75</v>
      </c>
      <c r="J1" s="146" t="s">
        <v>76</v>
      </c>
      <c r="K1" s="146" t="s">
        <v>77</v>
      </c>
      <c r="L1" s="146" t="s">
        <v>78</v>
      </c>
      <c r="M1" s="147" t="s">
        <v>79</v>
      </c>
      <c r="N1" s="146" t="s">
        <v>80</v>
      </c>
      <c r="O1" s="146" t="s">
        <v>81</v>
      </c>
      <c r="P1" s="147" t="s">
        <v>82</v>
      </c>
      <c r="Q1" s="147" t="s">
        <v>83</v>
      </c>
      <c r="R1" s="110" t="s">
        <v>69</v>
      </c>
      <c r="S1" s="111" t="s">
        <v>68</v>
      </c>
      <c r="T1" s="111" t="s">
        <v>70</v>
      </c>
      <c r="U1" s="111" t="s">
        <v>71</v>
      </c>
      <c r="V1" s="128" t="s">
        <v>84</v>
      </c>
      <c r="W1" s="129" t="s">
        <v>86</v>
      </c>
      <c r="X1" s="129" t="s">
        <v>87</v>
      </c>
      <c r="Y1" s="130" t="s">
        <v>88</v>
      </c>
      <c r="Z1" s="94" t="s">
        <v>90</v>
      </c>
      <c r="AA1" s="44" t="s">
        <v>12</v>
      </c>
      <c r="AB1" s="56"/>
      <c r="AC1" s="92" t="s">
        <v>74</v>
      </c>
    </row>
    <row r="2" spans="1:29" ht="24.75" customHeight="1">
      <c r="A2" s="27"/>
      <c r="B2" s="83" t="s">
        <v>13</v>
      </c>
      <c r="C2" s="28" t="s">
        <v>2</v>
      </c>
      <c r="D2" s="148"/>
      <c r="E2" s="149"/>
      <c r="F2" s="150"/>
      <c r="G2" s="150"/>
      <c r="H2" s="150"/>
      <c r="I2" s="150"/>
      <c r="J2" s="150"/>
      <c r="K2" s="150"/>
      <c r="L2" s="150"/>
      <c r="M2" s="150"/>
      <c r="N2" s="150"/>
      <c r="O2" s="151"/>
      <c r="P2" s="151"/>
      <c r="Q2" s="151"/>
      <c r="R2" s="97">
        <v>41577</v>
      </c>
      <c r="S2" s="98">
        <f>R2</f>
        <v>41577</v>
      </c>
      <c r="T2" s="98">
        <f>R2</f>
        <v>41577</v>
      </c>
      <c r="U2" s="99">
        <f>R2</f>
        <v>41577</v>
      </c>
      <c r="V2" s="97">
        <v>41577</v>
      </c>
      <c r="W2" s="98">
        <f>V2</f>
        <v>41577</v>
      </c>
      <c r="X2" s="98">
        <f>V2</f>
        <v>41577</v>
      </c>
      <c r="Y2" s="99">
        <f>V2</f>
        <v>41577</v>
      </c>
      <c r="Z2" s="231">
        <v>10</v>
      </c>
      <c r="AA2" s="228">
        <v>10</v>
      </c>
      <c r="AB2" s="56"/>
    </row>
    <row r="3" spans="1:29" ht="24.75" customHeight="1">
      <c r="A3" s="234" t="s">
        <v>89</v>
      </c>
      <c r="B3" s="235"/>
      <c r="C3" s="236"/>
      <c r="D3" s="148"/>
      <c r="E3" s="149"/>
      <c r="F3" s="150"/>
      <c r="G3" s="150"/>
      <c r="H3" s="150"/>
      <c r="I3" s="150"/>
      <c r="J3" s="150"/>
      <c r="K3" s="150"/>
      <c r="L3" s="150"/>
      <c r="M3" s="150"/>
      <c r="N3" s="150"/>
      <c r="O3" s="151"/>
      <c r="P3" s="151"/>
      <c r="Q3" s="151"/>
      <c r="R3" s="91" t="s">
        <v>65</v>
      </c>
      <c r="S3" s="86" t="s">
        <v>72</v>
      </c>
      <c r="T3" s="86" t="s">
        <v>66</v>
      </c>
      <c r="U3" s="86" t="s">
        <v>73</v>
      </c>
      <c r="V3" s="125" t="s">
        <v>65</v>
      </c>
      <c r="W3" s="126" t="s">
        <v>72</v>
      </c>
      <c r="X3" s="126" t="s">
        <v>85</v>
      </c>
      <c r="Y3" s="127" t="s">
        <v>73</v>
      </c>
      <c r="Z3" s="232"/>
      <c r="AA3" s="229"/>
      <c r="AB3" s="88"/>
    </row>
    <row r="4" spans="1:29" s="31" customFormat="1" ht="13.5" customHeight="1" thickBot="1">
      <c r="A4" s="29"/>
      <c r="B4" s="30" t="s">
        <v>0</v>
      </c>
      <c r="C4" s="30" t="s">
        <v>1</v>
      </c>
      <c r="D4" s="152"/>
      <c r="E4" s="152"/>
      <c r="F4" s="152"/>
      <c r="G4" s="152"/>
      <c r="H4" s="152"/>
      <c r="I4" s="152"/>
      <c r="J4" s="152"/>
      <c r="K4" s="152"/>
      <c r="L4" s="152"/>
      <c r="M4" s="152"/>
      <c r="N4" s="152"/>
      <c r="O4" s="153"/>
      <c r="P4" s="153"/>
      <c r="Q4" s="153"/>
      <c r="R4" s="93">
        <f>SUMIF(D3:Q3,"=L",D4:Q4)</f>
        <v>0</v>
      </c>
      <c r="S4" s="64">
        <f>SUMIF(D3:Q3,"=E",D4:Q4)</f>
        <v>0</v>
      </c>
      <c r="T4" s="64">
        <f>SUMIF(D3:Q3,"=EP",D4:Q4)</f>
        <v>0</v>
      </c>
      <c r="U4" s="64">
        <f>SUMIF(D3:Q3,"=MLG",D4:Q4)</f>
        <v>0</v>
      </c>
      <c r="V4" s="122">
        <v>20</v>
      </c>
      <c r="W4" s="123">
        <v>20</v>
      </c>
      <c r="X4" s="123">
        <v>10</v>
      </c>
      <c r="Y4" s="124">
        <v>5</v>
      </c>
      <c r="Z4" s="233"/>
      <c r="AA4" s="230"/>
      <c r="AB4" s="62" t="s">
        <v>0</v>
      </c>
    </row>
    <row r="5" spans="1:29" ht="13.5" customHeight="1">
      <c r="A5" s="134">
        <v>1</v>
      </c>
      <c r="B5" s="154" t="str">
        <f>IF('Période 1'!B5="","",'Période 1'!B5)</f>
        <v>BALI BADAFEI</v>
      </c>
      <c r="C5" s="154" t="str">
        <f>IF('Période 1'!C5="","",'Période 1'!C5)</f>
        <v>CELESTINE</v>
      </c>
      <c r="D5" s="136"/>
      <c r="E5" s="136"/>
      <c r="F5" s="136"/>
      <c r="G5" s="136"/>
      <c r="H5" s="136"/>
      <c r="I5" s="136"/>
      <c r="J5" s="136"/>
      <c r="K5" s="136"/>
      <c r="L5" s="136"/>
      <c r="M5" s="136"/>
      <c r="N5" s="136"/>
      <c r="O5" s="137"/>
      <c r="P5" s="137"/>
      <c r="Q5" s="137"/>
      <c r="R5" s="107">
        <f>IF($B5="","",(SUMIF($D$3:$Q$3,"=L",$D5:$Q5)))</f>
        <v>0</v>
      </c>
      <c r="S5" s="108">
        <f>IF($B5="","",(SUMIF($D$3:$Q$3,"=E",$D5:$Q5)))</f>
        <v>0</v>
      </c>
      <c r="T5" s="108">
        <f>IF($B5="","",(SUMIF($D$3:$Q$3,"=EP",$D5:$Q5)))</f>
        <v>0</v>
      </c>
      <c r="U5" s="109">
        <f>IF($B5="","",(SUMIF($D$3:$Q$3,"=MLG",$D5:$Q5)))</f>
        <v>0</v>
      </c>
      <c r="V5" s="112" t="str">
        <f>IF(B5="","",IF($R$4=0,"",$R5*$V$4/$R$4))</f>
        <v/>
      </c>
      <c r="W5" s="113" t="str">
        <f>IF(B5="","",IF($S$4=0,"",$S5*$V$4/$S$4))</f>
        <v/>
      </c>
      <c r="X5" s="113" t="str">
        <f>IF(B5="","",IF($T$4=0,"",$T5*$X$4/$T$4))</f>
        <v/>
      </c>
      <c r="Y5" s="114" t="str">
        <f>IF(B5="","",IF($U$4=0,"",$U5*$Y$4/$U$4))</f>
        <v/>
      </c>
      <c r="Z5" s="95" t="e">
        <f>IF($B5="","",SUMIF($R4:$U4,"&lt;&gt;""",$V5:$Y5)*$Z$2/(SUMIF($R$4:$U$4,"&lt;&gt;0",$V4:$Y4)))</f>
        <v>#DIV/0!</v>
      </c>
      <c r="AA5" s="45">
        <f>SUMIF($V5:$Y5,"&lt;&gt;""",$V5:$Y5)*$Z$2/(SUMIF($V5:$Y5,"&lt;&gt;""",$V4:$Y4))</f>
        <v>0</v>
      </c>
      <c r="AB5" s="65" t="str">
        <f t="shared" ref="AB5:AB32" si="0">IF(B5="","",B5)</f>
        <v>BALI BADAFEI</v>
      </c>
    </row>
    <row r="6" spans="1:29" s="43" customFormat="1">
      <c r="A6" s="131">
        <f>A5+1</f>
        <v>2</v>
      </c>
      <c r="B6" s="155" t="str">
        <f>IF('Période 1'!B6="","",'Période 1'!B6)</f>
        <v>BILLET</v>
      </c>
      <c r="C6" s="155" t="str">
        <f>IF('Période 1'!C6="","",'Période 1'!C6)</f>
        <v>PIERRE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4"/>
      <c r="P6" s="144"/>
      <c r="Q6" s="144"/>
      <c r="R6" s="156">
        <f>IF($B6="","",(SUMIF($D$3:$Q$3,"=L",$D6:$Q6)))</f>
        <v>0</v>
      </c>
      <c r="S6" s="120">
        <f t="shared" ref="S6:S32" si="1">IF($B6="","",(SUMIF($D$3:$Q$3,"=E",$D6:$Q6)))</f>
        <v>0</v>
      </c>
      <c r="T6" s="120">
        <f t="shared" ref="T6:T32" si="2">IF($B6="","",(SUMIF($D$3:$Q$3,"=EP",$D6:$Q6)))</f>
        <v>0</v>
      </c>
      <c r="U6" s="121">
        <f t="shared" ref="U6:U32" si="3">IF($B6="","",(SUMIF($D$3:$Q$3,"=MLG",$D6:$Q6)))</f>
        <v>0</v>
      </c>
      <c r="V6" s="119" t="str">
        <f t="shared" ref="V6:V32" si="4">IF(B6="","",IF($R$4=0,"",$R6*$V$4/$R$4))</f>
        <v/>
      </c>
      <c r="W6" s="117" t="str">
        <f t="shared" ref="W6:W32" si="5">IF(B6="","",IF($S$4=0,"",$S6*$V$4/$S$4))</f>
        <v/>
      </c>
      <c r="X6" s="117" t="str">
        <f t="shared" ref="X6:X32" si="6">IF(B6="","",IF($T$4=0,"",$T6*$X$4/$T$4))</f>
        <v/>
      </c>
      <c r="Y6" s="118" t="str">
        <f t="shared" ref="Y6:Y32" si="7">IF(B6="","",IF($U$4=0,"",$U6*$Y$4/$U$4))</f>
        <v/>
      </c>
      <c r="Z6" s="95" t="e">
        <f>IF($B6="","",SUMIF($R5:$U5,"&lt;&gt;""",$V6:$Y6)*$Z$2/(SUMIF($R$4:$U$4,"&lt;&gt;0",$V5:$Y5)))</f>
        <v>#DIV/0!</v>
      </c>
      <c r="AA6" s="60">
        <v>5</v>
      </c>
      <c r="AB6" s="57" t="str">
        <f t="shared" si="0"/>
        <v>BILLET</v>
      </c>
    </row>
    <row r="7" spans="1:29">
      <c r="A7" s="134">
        <f t="shared" ref="A7:A32" si="8">A6+1</f>
        <v>3</v>
      </c>
      <c r="B7" s="154" t="str">
        <f>IF('Période 1'!B7="","",'Période 1'!B7)</f>
        <v>BLAVIER</v>
      </c>
      <c r="C7" s="154" t="str">
        <f>IF('Période 1'!C7="","",'Période 1'!C7)</f>
        <v>ANNABELLE</v>
      </c>
      <c r="D7" s="139"/>
      <c r="E7" s="139"/>
      <c r="F7" s="139"/>
      <c r="G7" s="139"/>
      <c r="H7" s="139"/>
      <c r="I7" s="139"/>
      <c r="J7" s="139"/>
      <c r="K7" s="139"/>
      <c r="L7" s="139"/>
      <c r="M7" s="139"/>
      <c r="N7" s="139"/>
      <c r="O7" s="140"/>
      <c r="P7" s="140"/>
      <c r="Q7" s="140"/>
      <c r="R7" s="157">
        <f t="shared" ref="R7:R31" si="9">IF($B7="","",(SUMIF($D$3:$Q$3,"=L",$D7:$Q7)))</f>
        <v>0</v>
      </c>
      <c r="S7" s="115">
        <f t="shared" si="1"/>
        <v>0</v>
      </c>
      <c r="T7" s="115">
        <f t="shared" si="2"/>
        <v>0</v>
      </c>
      <c r="U7" s="116">
        <f t="shared" si="3"/>
        <v>0</v>
      </c>
      <c r="V7" s="119" t="str">
        <f t="shared" si="4"/>
        <v/>
      </c>
      <c r="W7" s="117" t="str">
        <f t="shared" si="5"/>
        <v/>
      </c>
      <c r="X7" s="117" t="str">
        <f t="shared" si="6"/>
        <v/>
      </c>
      <c r="Y7" s="118" t="str">
        <f t="shared" si="7"/>
        <v/>
      </c>
      <c r="Z7" s="95" t="e">
        <f t="shared" ref="Z7:Z32" si="10">IF($B7="","",SUMIF($R6:$U6,"&lt;&gt;""",$V7:$Y7)*$Z$2/(SUMIF($R$4:$U$4,"&lt;&gt;0",$V6:$Y6)))</f>
        <v>#DIV/0!</v>
      </c>
      <c r="AA7" s="55">
        <v>5</v>
      </c>
      <c r="AB7" s="56" t="str">
        <f t="shared" si="0"/>
        <v>BLAVIER</v>
      </c>
    </row>
    <row r="8" spans="1:29" s="43" customFormat="1">
      <c r="A8" s="131">
        <f t="shared" si="8"/>
        <v>4</v>
      </c>
      <c r="B8" s="155" t="str">
        <f>IF('Période 1'!B8="","",'Période 1'!B8)</f>
        <v>BUCCOLERI</v>
      </c>
      <c r="C8" s="155" t="str">
        <f>IF('Période 1'!C8="","",'Période 1'!C8)</f>
        <v>ADRIAN</v>
      </c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4"/>
      <c r="P8" s="144"/>
      <c r="Q8" s="144"/>
      <c r="R8" s="156">
        <f t="shared" si="9"/>
        <v>0</v>
      </c>
      <c r="S8" s="120">
        <f t="shared" si="1"/>
        <v>0</v>
      </c>
      <c r="T8" s="120">
        <f t="shared" si="2"/>
        <v>0</v>
      </c>
      <c r="U8" s="121">
        <f t="shared" si="3"/>
        <v>0</v>
      </c>
      <c r="V8" s="119" t="str">
        <f t="shared" si="4"/>
        <v/>
      </c>
      <c r="W8" s="117" t="str">
        <f t="shared" si="5"/>
        <v/>
      </c>
      <c r="X8" s="117" t="str">
        <f t="shared" si="6"/>
        <v/>
      </c>
      <c r="Y8" s="118" t="str">
        <f t="shared" si="7"/>
        <v/>
      </c>
      <c r="Z8" s="95" t="e">
        <f t="shared" si="10"/>
        <v>#DIV/0!</v>
      </c>
      <c r="AA8" s="60">
        <v>5</v>
      </c>
      <c r="AB8" s="57" t="str">
        <f t="shared" si="0"/>
        <v>BUCCOLERI</v>
      </c>
    </row>
    <row r="9" spans="1:29">
      <c r="A9" s="134">
        <f t="shared" si="8"/>
        <v>5</v>
      </c>
      <c r="B9" s="154" t="str">
        <f>IF('Période 1'!B9="","",'Période 1'!B9)</f>
        <v>CHAMPEAU</v>
      </c>
      <c r="C9" s="154" t="str">
        <f>IF('Période 1'!C9="","",'Période 1'!C9)</f>
        <v>MANON</v>
      </c>
      <c r="D9" s="139"/>
      <c r="E9" s="139"/>
      <c r="F9" s="139"/>
      <c r="G9" s="139"/>
      <c r="H9" s="139"/>
      <c r="I9" s="139"/>
      <c r="J9" s="139"/>
      <c r="K9" s="139"/>
      <c r="L9" s="139"/>
      <c r="M9" s="139"/>
      <c r="N9" s="139"/>
      <c r="O9" s="140"/>
      <c r="P9" s="140"/>
      <c r="Q9" s="140"/>
      <c r="R9" s="157">
        <f t="shared" si="9"/>
        <v>0</v>
      </c>
      <c r="S9" s="115">
        <f t="shared" si="1"/>
        <v>0</v>
      </c>
      <c r="T9" s="115">
        <f t="shared" si="2"/>
        <v>0</v>
      </c>
      <c r="U9" s="116">
        <f t="shared" si="3"/>
        <v>0</v>
      </c>
      <c r="V9" s="119" t="str">
        <f t="shared" si="4"/>
        <v/>
      </c>
      <c r="W9" s="117" t="str">
        <f t="shared" si="5"/>
        <v/>
      </c>
      <c r="X9" s="117" t="str">
        <f t="shared" si="6"/>
        <v/>
      </c>
      <c r="Y9" s="118" t="str">
        <f t="shared" si="7"/>
        <v/>
      </c>
      <c r="Z9" s="95" t="e">
        <f t="shared" si="10"/>
        <v>#DIV/0!</v>
      </c>
      <c r="AA9" s="55">
        <v>5</v>
      </c>
      <c r="AB9" s="56" t="str">
        <f t="shared" si="0"/>
        <v>CHAMPEAU</v>
      </c>
    </row>
    <row r="10" spans="1:29" s="43" customFormat="1">
      <c r="A10" s="131">
        <f t="shared" si="8"/>
        <v>6</v>
      </c>
      <c r="B10" s="155" t="str">
        <f>IF('Période 1'!B10="","",'Période 1'!B10)</f>
        <v>COLLARD</v>
      </c>
      <c r="C10" s="155" t="str">
        <f>IF('Période 1'!C10="","",'Période 1'!C10)</f>
        <v>SHIRLEY</v>
      </c>
      <c r="D10" s="143"/>
      <c r="E10" s="143"/>
      <c r="F10" s="143"/>
      <c r="G10" s="143"/>
      <c r="H10" s="143"/>
      <c r="I10" s="143"/>
      <c r="J10" s="143"/>
      <c r="K10" s="143"/>
      <c r="L10" s="143"/>
      <c r="M10" s="143"/>
      <c r="N10" s="143"/>
      <c r="O10" s="144"/>
      <c r="P10" s="144"/>
      <c r="Q10" s="144"/>
      <c r="R10" s="156">
        <f t="shared" si="9"/>
        <v>0</v>
      </c>
      <c r="S10" s="120">
        <f t="shared" si="1"/>
        <v>0</v>
      </c>
      <c r="T10" s="120">
        <f t="shared" si="2"/>
        <v>0</v>
      </c>
      <c r="U10" s="121">
        <f t="shared" si="3"/>
        <v>0</v>
      </c>
      <c r="V10" s="119" t="str">
        <f t="shared" si="4"/>
        <v/>
      </c>
      <c r="W10" s="117" t="str">
        <f t="shared" si="5"/>
        <v/>
      </c>
      <c r="X10" s="117" t="str">
        <f t="shared" si="6"/>
        <v/>
      </c>
      <c r="Y10" s="118" t="str">
        <f t="shared" si="7"/>
        <v/>
      </c>
      <c r="Z10" s="95" t="e">
        <f t="shared" si="10"/>
        <v>#DIV/0!</v>
      </c>
      <c r="AA10" s="60">
        <v>5</v>
      </c>
      <c r="AB10" s="57" t="str">
        <f t="shared" si="0"/>
        <v>COLLARD</v>
      </c>
    </row>
    <row r="11" spans="1:29">
      <c r="A11" s="134">
        <f t="shared" si="8"/>
        <v>7</v>
      </c>
      <c r="B11" s="154" t="str">
        <f>IF('Période 1'!B11="","",'Période 1'!B11)</f>
        <v xml:space="preserve">COLLINET </v>
      </c>
      <c r="C11" s="154" t="str">
        <f>IF('Période 1'!C11="","",'Période 1'!C11)</f>
        <v>MARIE</v>
      </c>
      <c r="D11" s="139"/>
      <c r="E11" s="139"/>
      <c r="F11" s="139"/>
      <c r="G11" s="139"/>
      <c r="H11" s="139"/>
      <c r="I11" s="139"/>
      <c r="J11" s="139"/>
      <c r="K11" s="139"/>
      <c r="L11" s="139"/>
      <c r="M11" s="139"/>
      <c r="N11" s="139"/>
      <c r="O11" s="140"/>
      <c r="P11" s="140"/>
      <c r="Q11" s="140"/>
      <c r="R11" s="157">
        <f t="shared" si="9"/>
        <v>0</v>
      </c>
      <c r="S11" s="115">
        <f t="shared" si="1"/>
        <v>0</v>
      </c>
      <c r="T11" s="115">
        <f t="shared" si="2"/>
        <v>0</v>
      </c>
      <c r="U11" s="116">
        <f t="shared" si="3"/>
        <v>0</v>
      </c>
      <c r="V11" s="119" t="str">
        <f t="shared" si="4"/>
        <v/>
      </c>
      <c r="W11" s="117" t="str">
        <f t="shared" si="5"/>
        <v/>
      </c>
      <c r="X11" s="117" t="str">
        <f t="shared" si="6"/>
        <v/>
      </c>
      <c r="Y11" s="118" t="str">
        <f t="shared" si="7"/>
        <v/>
      </c>
      <c r="Z11" s="95" t="e">
        <f t="shared" si="10"/>
        <v>#DIV/0!</v>
      </c>
      <c r="AA11" s="55">
        <v>5</v>
      </c>
      <c r="AB11" s="56" t="str">
        <f t="shared" si="0"/>
        <v xml:space="preserve">COLLINET </v>
      </c>
    </row>
    <row r="12" spans="1:29" s="43" customFormat="1">
      <c r="A12" s="131">
        <f t="shared" si="8"/>
        <v>8</v>
      </c>
      <c r="B12" s="155" t="str">
        <f>IF('Période 1'!B12="","",'Période 1'!B12)</f>
        <v>DE GRAEVE</v>
      </c>
      <c r="C12" s="155" t="str">
        <f>IF('Période 1'!C12="","",'Période 1'!C12)</f>
        <v>BAHIJA</v>
      </c>
      <c r="D12" s="143"/>
      <c r="E12" s="143"/>
      <c r="F12" s="143"/>
      <c r="G12" s="143"/>
      <c r="H12" s="143"/>
      <c r="I12" s="143"/>
      <c r="J12" s="143"/>
      <c r="K12" s="143"/>
      <c r="L12" s="143"/>
      <c r="M12" s="143"/>
      <c r="N12" s="143"/>
      <c r="O12" s="144"/>
      <c r="P12" s="144"/>
      <c r="Q12" s="144"/>
      <c r="R12" s="156">
        <f t="shared" si="9"/>
        <v>0</v>
      </c>
      <c r="S12" s="120">
        <f t="shared" si="1"/>
        <v>0</v>
      </c>
      <c r="T12" s="120">
        <f t="shared" si="2"/>
        <v>0</v>
      </c>
      <c r="U12" s="121">
        <f t="shared" si="3"/>
        <v>0</v>
      </c>
      <c r="V12" s="119" t="str">
        <f t="shared" si="4"/>
        <v/>
      </c>
      <c r="W12" s="117" t="str">
        <f t="shared" si="5"/>
        <v/>
      </c>
      <c r="X12" s="117" t="str">
        <f t="shared" si="6"/>
        <v/>
      </c>
      <c r="Y12" s="118" t="str">
        <f t="shared" si="7"/>
        <v/>
      </c>
      <c r="Z12" s="95" t="e">
        <f t="shared" si="10"/>
        <v>#DIV/0!</v>
      </c>
      <c r="AA12" s="60">
        <v>5</v>
      </c>
      <c r="AB12" s="57" t="str">
        <f t="shared" si="0"/>
        <v>DE GRAEVE</v>
      </c>
    </row>
    <row r="13" spans="1:29">
      <c r="A13" s="134">
        <f t="shared" si="8"/>
        <v>9</v>
      </c>
      <c r="B13" s="154" t="str">
        <f>IF('Période 1'!B13="","",'Période 1'!B13)</f>
        <v>DUCHÊNE</v>
      </c>
      <c r="C13" s="154" t="str">
        <f>IF('Période 1'!C13="","",'Période 1'!C13)</f>
        <v>THOMAS</v>
      </c>
      <c r="D13" s="139"/>
      <c r="E13" s="139"/>
      <c r="F13" s="139"/>
      <c r="G13" s="139"/>
      <c r="H13" s="139"/>
      <c r="I13" s="139"/>
      <c r="J13" s="139"/>
      <c r="K13" s="139"/>
      <c r="L13" s="139"/>
      <c r="M13" s="139"/>
      <c r="N13" s="139"/>
      <c r="O13" s="140"/>
      <c r="P13" s="140"/>
      <c r="Q13" s="140"/>
      <c r="R13" s="157">
        <f t="shared" si="9"/>
        <v>0</v>
      </c>
      <c r="S13" s="115">
        <f t="shared" si="1"/>
        <v>0</v>
      </c>
      <c r="T13" s="115">
        <f t="shared" si="2"/>
        <v>0</v>
      </c>
      <c r="U13" s="116">
        <f t="shared" si="3"/>
        <v>0</v>
      </c>
      <c r="V13" s="119" t="str">
        <f t="shared" si="4"/>
        <v/>
      </c>
      <c r="W13" s="117" t="str">
        <f t="shared" si="5"/>
        <v/>
      </c>
      <c r="X13" s="117" t="str">
        <f t="shared" si="6"/>
        <v/>
      </c>
      <c r="Y13" s="118" t="str">
        <f t="shared" si="7"/>
        <v/>
      </c>
      <c r="Z13" s="95" t="e">
        <f t="shared" si="10"/>
        <v>#DIV/0!</v>
      </c>
      <c r="AA13" s="55">
        <v>5</v>
      </c>
      <c r="AB13" s="56" t="str">
        <f t="shared" si="0"/>
        <v>DUCHÊNE</v>
      </c>
    </row>
    <row r="14" spans="1:29" s="43" customFormat="1">
      <c r="A14" s="131">
        <f t="shared" si="8"/>
        <v>10</v>
      </c>
      <c r="B14" s="155" t="str">
        <f>IF('Période 1'!B14="","",'Période 1'!B14)</f>
        <v>DUTILLEUX</v>
      </c>
      <c r="C14" s="155" t="str">
        <f>IF('Période 1'!C14="","",'Période 1'!C14)</f>
        <v>AOGAN</v>
      </c>
      <c r="D14" s="143"/>
      <c r="E14" s="143"/>
      <c r="F14" s="143"/>
      <c r="G14" s="143"/>
      <c r="H14" s="143"/>
      <c r="I14" s="143"/>
      <c r="J14" s="143"/>
      <c r="K14" s="143"/>
      <c r="L14" s="143"/>
      <c r="M14" s="143"/>
      <c r="N14" s="143"/>
      <c r="O14" s="144"/>
      <c r="P14" s="144"/>
      <c r="Q14" s="144"/>
      <c r="R14" s="156">
        <f t="shared" si="9"/>
        <v>0</v>
      </c>
      <c r="S14" s="120">
        <f t="shared" si="1"/>
        <v>0</v>
      </c>
      <c r="T14" s="120">
        <f t="shared" si="2"/>
        <v>0</v>
      </c>
      <c r="U14" s="121">
        <f t="shared" si="3"/>
        <v>0</v>
      </c>
      <c r="V14" s="119" t="str">
        <f t="shared" si="4"/>
        <v/>
      </c>
      <c r="W14" s="117" t="str">
        <f t="shared" si="5"/>
        <v/>
      </c>
      <c r="X14" s="117" t="str">
        <f t="shared" si="6"/>
        <v/>
      </c>
      <c r="Y14" s="118" t="str">
        <f t="shared" si="7"/>
        <v/>
      </c>
      <c r="Z14" s="95" t="e">
        <f t="shared" si="10"/>
        <v>#DIV/0!</v>
      </c>
      <c r="AA14" s="60">
        <v>5</v>
      </c>
      <c r="AB14" s="57" t="str">
        <f t="shared" si="0"/>
        <v>DUTILLEUX</v>
      </c>
    </row>
    <row r="15" spans="1:29">
      <c r="A15" s="134">
        <f t="shared" si="8"/>
        <v>11</v>
      </c>
      <c r="B15" s="154" t="str">
        <f>IF('Période 1'!B15="","",'Période 1'!B15)</f>
        <v>GILLON</v>
      </c>
      <c r="C15" s="154" t="str">
        <f>IF('Période 1'!C15="","",'Période 1'!C15)</f>
        <v>WILLIAM</v>
      </c>
      <c r="D15" s="139"/>
      <c r="E15" s="139"/>
      <c r="F15" s="139"/>
      <c r="G15" s="139"/>
      <c r="H15" s="139"/>
      <c r="I15" s="139"/>
      <c r="J15" s="139"/>
      <c r="K15" s="139"/>
      <c r="L15" s="139"/>
      <c r="M15" s="139"/>
      <c r="N15" s="139"/>
      <c r="O15" s="140"/>
      <c r="P15" s="140"/>
      <c r="Q15" s="140"/>
      <c r="R15" s="157">
        <f t="shared" si="9"/>
        <v>0</v>
      </c>
      <c r="S15" s="115">
        <f t="shared" si="1"/>
        <v>0</v>
      </c>
      <c r="T15" s="115">
        <f t="shared" si="2"/>
        <v>0</v>
      </c>
      <c r="U15" s="116">
        <f t="shared" si="3"/>
        <v>0</v>
      </c>
      <c r="V15" s="119" t="str">
        <f t="shared" si="4"/>
        <v/>
      </c>
      <c r="W15" s="117" t="str">
        <f t="shared" si="5"/>
        <v/>
      </c>
      <c r="X15" s="117" t="str">
        <f t="shared" si="6"/>
        <v/>
      </c>
      <c r="Y15" s="118" t="str">
        <f t="shared" si="7"/>
        <v/>
      </c>
      <c r="Z15" s="95" t="e">
        <f t="shared" si="10"/>
        <v>#DIV/0!</v>
      </c>
      <c r="AA15" s="55">
        <v>5</v>
      </c>
      <c r="AB15" s="56" t="str">
        <f t="shared" si="0"/>
        <v>GILLON</v>
      </c>
    </row>
    <row r="16" spans="1:29" s="43" customFormat="1">
      <c r="A16" s="131">
        <f t="shared" si="8"/>
        <v>12</v>
      </c>
      <c r="B16" s="155" t="str">
        <f>IF('Période 1'!B16="","",'Période 1'!B16)</f>
        <v>JAMOTTE</v>
      </c>
      <c r="C16" s="155" t="str">
        <f>IF('Période 1'!C16="","",'Période 1'!C16)</f>
        <v>CHLOE</v>
      </c>
      <c r="D16" s="143"/>
      <c r="E16" s="143"/>
      <c r="F16" s="143"/>
      <c r="G16" s="143"/>
      <c r="H16" s="143"/>
      <c r="I16" s="143"/>
      <c r="J16" s="143"/>
      <c r="K16" s="143"/>
      <c r="L16" s="143"/>
      <c r="M16" s="143"/>
      <c r="N16" s="143"/>
      <c r="O16" s="144"/>
      <c r="P16" s="144"/>
      <c r="Q16" s="144"/>
      <c r="R16" s="156">
        <f t="shared" si="9"/>
        <v>0</v>
      </c>
      <c r="S16" s="120">
        <f t="shared" si="1"/>
        <v>0</v>
      </c>
      <c r="T16" s="120">
        <f t="shared" si="2"/>
        <v>0</v>
      </c>
      <c r="U16" s="121">
        <f t="shared" si="3"/>
        <v>0</v>
      </c>
      <c r="V16" s="119" t="str">
        <f t="shared" si="4"/>
        <v/>
      </c>
      <c r="W16" s="117" t="str">
        <f t="shared" si="5"/>
        <v/>
      </c>
      <c r="X16" s="117" t="str">
        <f t="shared" si="6"/>
        <v/>
      </c>
      <c r="Y16" s="118" t="str">
        <f t="shared" si="7"/>
        <v/>
      </c>
      <c r="Z16" s="95" t="e">
        <f t="shared" si="10"/>
        <v>#DIV/0!</v>
      </c>
      <c r="AA16" s="60">
        <v>5</v>
      </c>
      <c r="AB16" s="57" t="str">
        <f t="shared" si="0"/>
        <v>JAMOTTE</v>
      </c>
    </row>
    <row r="17" spans="1:28">
      <c r="A17" s="134">
        <f t="shared" si="8"/>
        <v>13</v>
      </c>
      <c r="B17" s="154" t="str">
        <f>IF('Période 1'!B17="","",'Période 1'!B17)</f>
        <v>LAMBERT</v>
      </c>
      <c r="C17" s="154" t="str">
        <f>IF('Période 1'!C17="","",'Période 1'!C17)</f>
        <v>ROMAIN</v>
      </c>
      <c r="D17" s="139"/>
      <c r="E17" s="139"/>
      <c r="F17" s="139"/>
      <c r="G17" s="139"/>
      <c r="H17" s="139"/>
      <c r="I17" s="139"/>
      <c r="J17" s="139"/>
      <c r="K17" s="139"/>
      <c r="L17" s="139"/>
      <c r="M17" s="139"/>
      <c r="N17" s="139"/>
      <c r="O17" s="140"/>
      <c r="P17" s="140"/>
      <c r="Q17" s="140"/>
      <c r="R17" s="157">
        <f t="shared" si="9"/>
        <v>0</v>
      </c>
      <c r="S17" s="115">
        <f t="shared" si="1"/>
        <v>0</v>
      </c>
      <c r="T17" s="115">
        <f t="shared" si="2"/>
        <v>0</v>
      </c>
      <c r="U17" s="116">
        <f t="shared" si="3"/>
        <v>0</v>
      </c>
      <c r="V17" s="119" t="str">
        <f t="shared" si="4"/>
        <v/>
      </c>
      <c r="W17" s="117" t="str">
        <f t="shared" si="5"/>
        <v/>
      </c>
      <c r="X17" s="117" t="str">
        <f t="shared" si="6"/>
        <v/>
      </c>
      <c r="Y17" s="118" t="str">
        <f t="shared" si="7"/>
        <v/>
      </c>
      <c r="Z17" s="95" t="e">
        <f t="shared" si="10"/>
        <v>#DIV/0!</v>
      </c>
      <c r="AA17" s="55">
        <v>5</v>
      </c>
      <c r="AB17" s="56" t="str">
        <f t="shared" si="0"/>
        <v>LAMBERT</v>
      </c>
    </row>
    <row r="18" spans="1:28" s="43" customFormat="1">
      <c r="A18" s="131">
        <f t="shared" si="8"/>
        <v>14</v>
      </c>
      <c r="B18" s="155" t="str">
        <f>IF('Période 1'!B18="","",'Période 1'!B18)</f>
        <v>LEERS</v>
      </c>
      <c r="C18" s="155" t="str">
        <f>IF('Période 1'!C18="","",'Période 1'!C18)</f>
        <v>SACHA</v>
      </c>
      <c r="D18" s="132"/>
      <c r="E18" s="132"/>
      <c r="F18" s="132"/>
      <c r="G18" s="132"/>
      <c r="H18" s="132"/>
      <c r="I18" s="132"/>
      <c r="J18" s="132"/>
      <c r="K18" s="132"/>
      <c r="L18" s="132"/>
      <c r="M18" s="132"/>
      <c r="N18" s="132"/>
      <c r="O18" s="133"/>
      <c r="P18" s="133"/>
      <c r="Q18" s="133"/>
      <c r="R18" s="156">
        <f t="shared" si="9"/>
        <v>0</v>
      </c>
      <c r="S18" s="120">
        <f t="shared" si="1"/>
        <v>0</v>
      </c>
      <c r="T18" s="120">
        <f t="shared" si="2"/>
        <v>0</v>
      </c>
      <c r="U18" s="121">
        <f t="shared" si="3"/>
        <v>0</v>
      </c>
      <c r="V18" s="119" t="str">
        <f t="shared" si="4"/>
        <v/>
      </c>
      <c r="W18" s="117" t="str">
        <f t="shared" si="5"/>
        <v/>
      </c>
      <c r="X18" s="117" t="str">
        <f t="shared" si="6"/>
        <v/>
      </c>
      <c r="Y18" s="118" t="str">
        <f t="shared" si="7"/>
        <v/>
      </c>
      <c r="Z18" s="95" t="e">
        <f t="shared" si="10"/>
        <v>#DIV/0!</v>
      </c>
      <c r="AA18" s="60">
        <v>5</v>
      </c>
      <c r="AB18" s="57" t="str">
        <f t="shared" si="0"/>
        <v>LEERS</v>
      </c>
    </row>
    <row r="19" spans="1:28">
      <c r="A19" s="134">
        <f t="shared" si="8"/>
        <v>15</v>
      </c>
      <c r="B19" s="154" t="str">
        <f>IF('Période 1'!B19="","",'Période 1'!B19)</f>
        <v>MANZI</v>
      </c>
      <c r="C19" s="154" t="str">
        <f>IF('Période 1'!C19="","",'Période 1'!C19)</f>
        <v>KEVINE</v>
      </c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7"/>
      <c r="P19" s="137"/>
      <c r="Q19" s="137"/>
      <c r="R19" s="157">
        <f t="shared" si="9"/>
        <v>0</v>
      </c>
      <c r="S19" s="115">
        <f t="shared" si="1"/>
        <v>0</v>
      </c>
      <c r="T19" s="115">
        <f t="shared" si="2"/>
        <v>0</v>
      </c>
      <c r="U19" s="116">
        <f t="shared" si="3"/>
        <v>0</v>
      </c>
      <c r="V19" s="119" t="str">
        <f t="shared" si="4"/>
        <v/>
      </c>
      <c r="W19" s="117" t="str">
        <f t="shared" si="5"/>
        <v/>
      </c>
      <c r="X19" s="117" t="str">
        <f t="shared" si="6"/>
        <v/>
      </c>
      <c r="Y19" s="118" t="str">
        <f t="shared" si="7"/>
        <v/>
      </c>
      <c r="Z19" s="95" t="e">
        <f t="shared" si="10"/>
        <v>#DIV/0!</v>
      </c>
      <c r="AA19" s="55">
        <v>5</v>
      </c>
      <c r="AB19" s="56" t="str">
        <f t="shared" si="0"/>
        <v>MANZI</v>
      </c>
    </row>
    <row r="20" spans="1:28" s="43" customFormat="1">
      <c r="A20" s="131">
        <f t="shared" si="8"/>
        <v>16</v>
      </c>
      <c r="B20" s="155" t="str">
        <f>IF('Période 1'!B20="","",'Période 1'!B20)</f>
        <v>MEERT</v>
      </c>
      <c r="C20" s="155" t="str">
        <f>IF('Période 1'!C20="","",'Période 1'!C20)</f>
        <v>ELSA</v>
      </c>
      <c r="D20" s="132"/>
      <c r="E20" s="132"/>
      <c r="F20" s="132"/>
      <c r="G20" s="132"/>
      <c r="H20" s="132"/>
      <c r="I20" s="132"/>
      <c r="J20" s="132"/>
      <c r="K20" s="132"/>
      <c r="L20" s="132"/>
      <c r="M20" s="132"/>
      <c r="N20" s="132"/>
      <c r="O20" s="133"/>
      <c r="P20" s="133"/>
      <c r="Q20" s="133"/>
      <c r="R20" s="156">
        <f t="shared" si="9"/>
        <v>0</v>
      </c>
      <c r="S20" s="120">
        <f t="shared" si="1"/>
        <v>0</v>
      </c>
      <c r="T20" s="120">
        <f t="shared" si="2"/>
        <v>0</v>
      </c>
      <c r="U20" s="121">
        <f t="shared" si="3"/>
        <v>0</v>
      </c>
      <c r="V20" s="119" t="str">
        <f t="shared" si="4"/>
        <v/>
      </c>
      <c r="W20" s="117" t="str">
        <f t="shared" si="5"/>
        <v/>
      </c>
      <c r="X20" s="117" t="str">
        <f t="shared" si="6"/>
        <v/>
      </c>
      <c r="Y20" s="118" t="str">
        <f t="shared" si="7"/>
        <v/>
      </c>
      <c r="Z20" s="95" t="e">
        <f t="shared" si="10"/>
        <v>#DIV/0!</v>
      </c>
      <c r="AA20" s="60">
        <v>5</v>
      </c>
      <c r="AB20" s="57" t="str">
        <f t="shared" si="0"/>
        <v>MEERT</v>
      </c>
    </row>
    <row r="21" spans="1:28">
      <c r="A21" s="134">
        <f t="shared" si="8"/>
        <v>17</v>
      </c>
      <c r="B21" s="154" t="str">
        <f>IF('Période 1'!B21="","",'Période 1'!B21)</f>
        <v>SERET</v>
      </c>
      <c r="C21" s="154" t="str">
        <f>IF('Période 1'!C21="","",'Période 1'!C21)</f>
        <v>ZOE</v>
      </c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7"/>
      <c r="P21" s="137"/>
      <c r="Q21" s="137"/>
      <c r="R21" s="157">
        <f t="shared" si="9"/>
        <v>0</v>
      </c>
      <c r="S21" s="115">
        <f t="shared" si="1"/>
        <v>0</v>
      </c>
      <c r="T21" s="115">
        <f t="shared" si="2"/>
        <v>0</v>
      </c>
      <c r="U21" s="116">
        <f t="shared" si="3"/>
        <v>0</v>
      </c>
      <c r="V21" s="119" t="str">
        <f t="shared" si="4"/>
        <v/>
      </c>
      <c r="W21" s="117" t="str">
        <f t="shared" si="5"/>
        <v/>
      </c>
      <c r="X21" s="117" t="str">
        <f t="shared" si="6"/>
        <v/>
      </c>
      <c r="Y21" s="118" t="str">
        <f t="shared" si="7"/>
        <v/>
      </c>
      <c r="Z21" s="95" t="e">
        <f t="shared" si="10"/>
        <v>#DIV/0!</v>
      </c>
      <c r="AA21" s="55">
        <v>5</v>
      </c>
      <c r="AB21" s="56" t="str">
        <f t="shared" si="0"/>
        <v>SERET</v>
      </c>
    </row>
    <row r="22" spans="1:28" s="43" customFormat="1">
      <c r="A22" s="131">
        <f t="shared" si="8"/>
        <v>18</v>
      </c>
      <c r="B22" s="155" t="str">
        <f>IF('Période 1'!B22="","",'Période 1'!B22)</f>
        <v>SERVAIS</v>
      </c>
      <c r="C22" s="155" t="str">
        <f>IF('Période 1'!C22="","",'Période 1'!C22)</f>
        <v>CRAIG</v>
      </c>
      <c r="D22" s="132"/>
      <c r="E22" s="132"/>
      <c r="F22" s="132"/>
      <c r="G22" s="132"/>
      <c r="H22" s="132"/>
      <c r="I22" s="132"/>
      <c r="J22" s="132"/>
      <c r="K22" s="132"/>
      <c r="L22" s="132"/>
      <c r="M22" s="132"/>
      <c r="N22" s="132"/>
      <c r="O22" s="133"/>
      <c r="P22" s="133"/>
      <c r="Q22" s="133"/>
      <c r="R22" s="156">
        <f t="shared" si="9"/>
        <v>0</v>
      </c>
      <c r="S22" s="120">
        <f t="shared" si="1"/>
        <v>0</v>
      </c>
      <c r="T22" s="120">
        <f t="shared" si="2"/>
        <v>0</v>
      </c>
      <c r="U22" s="121">
        <f t="shared" si="3"/>
        <v>0</v>
      </c>
      <c r="V22" s="119" t="str">
        <f t="shared" si="4"/>
        <v/>
      </c>
      <c r="W22" s="117" t="str">
        <f t="shared" si="5"/>
        <v/>
      </c>
      <c r="X22" s="117" t="str">
        <f t="shared" si="6"/>
        <v/>
      </c>
      <c r="Y22" s="118" t="str">
        <f t="shared" si="7"/>
        <v/>
      </c>
      <c r="Z22" s="95" t="e">
        <f t="shared" si="10"/>
        <v>#DIV/0!</v>
      </c>
      <c r="AA22" s="60">
        <v>5</v>
      </c>
      <c r="AB22" s="57" t="str">
        <f t="shared" si="0"/>
        <v>SERVAIS</v>
      </c>
    </row>
    <row r="23" spans="1:28">
      <c r="A23" s="134">
        <f t="shared" si="8"/>
        <v>19</v>
      </c>
      <c r="B23" s="154" t="str">
        <f>IF('Période 1'!B23="","",'Période 1'!B23)</f>
        <v>SFERRUGGIA</v>
      </c>
      <c r="C23" s="154" t="str">
        <f>IF('Période 1'!C23="","",'Période 1'!C23)</f>
        <v>MARIE</v>
      </c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7"/>
      <c r="P23" s="137"/>
      <c r="Q23" s="137"/>
      <c r="R23" s="157">
        <f t="shared" si="9"/>
        <v>0</v>
      </c>
      <c r="S23" s="115">
        <f t="shared" si="1"/>
        <v>0</v>
      </c>
      <c r="T23" s="115">
        <f t="shared" si="2"/>
        <v>0</v>
      </c>
      <c r="U23" s="116">
        <f t="shared" si="3"/>
        <v>0</v>
      </c>
      <c r="V23" s="119" t="str">
        <f t="shared" si="4"/>
        <v/>
      </c>
      <c r="W23" s="117" t="str">
        <f t="shared" si="5"/>
        <v/>
      </c>
      <c r="X23" s="117" t="str">
        <f t="shared" si="6"/>
        <v/>
      </c>
      <c r="Y23" s="118" t="str">
        <f t="shared" si="7"/>
        <v/>
      </c>
      <c r="Z23" s="95" t="e">
        <f t="shared" si="10"/>
        <v>#DIV/0!</v>
      </c>
      <c r="AA23" s="55">
        <v>5</v>
      </c>
      <c r="AB23" s="56" t="str">
        <f t="shared" si="0"/>
        <v>SFERRUGGIA</v>
      </c>
    </row>
    <row r="24" spans="1:28" s="43" customFormat="1">
      <c r="A24" s="131">
        <f t="shared" si="8"/>
        <v>20</v>
      </c>
      <c r="B24" s="155" t="str">
        <f>IF('Période 1'!B24="","",'Période 1'!B24)</f>
        <v>SUKRANLI</v>
      </c>
      <c r="C24" s="155" t="str">
        <f>IF('Période 1'!C24="","",'Période 1'!C24)</f>
        <v>IMAN</v>
      </c>
      <c r="D24" s="132"/>
      <c r="E24" s="132"/>
      <c r="F24" s="132"/>
      <c r="G24" s="132"/>
      <c r="H24" s="132"/>
      <c r="I24" s="132"/>
      <c r="J24" s="132"/>
      <c r="K24" s="132"/>
      <c r="L24" s="132"/>
      <c r="M24" s="132"/>
      <c r="N24" s="132"/>
      <c r="O24" s="133"/>
      <c r="P24" s="133"/>
      <c r="Q24" s="133"/>
      <c r="R24" s="156">
        <f t="shared" si="9"/>
        <v>0</v>
      </c>
      <c r="S24" s="120">
        <f t="shared" si="1"/>
        <v>0</v>
      </c>
      <c r="T24" s="120">
        <f t="shared" si="2"/>
        <v>0</v>
      </c>
      <c r="U24" s="121">
        <f t="shared" si="3"/>
        <v>0</v>
      </c>
      <c r="V24" s="119" t="str">
        <f t="shared" si="4"/>
        <v/>
      </c>
      <c r="W24" s="117" t="str">
        <f t="shared" si="5"/>
        <v/>
      </c>
      <c r="X24" s="117" t="str">
        <f t="shared" si="6"/>
        <v/>
      </c>
      <c r="Y24" s="118" t="str">
        <f t="shared" si="7"/>
        <v/>
      </c>
      <c r="Z24" s="95" t="e">
        <f t="shared" si="10"/>
        <v>#DIV/0!</v>
      </c>
      <c r="AA24" s="60">
        <v>5</v>
      </c>
      <c r="AB24" s="57" t="str">
        <f t="shared" si="0"/>
        <v>SUKRANLI</v>
      </c>
    </row>
    <row r="25" spans="1:28">
      <c r="A25" s="134">
        <f t="shared" si="8"/>
        <v>21</v>
      </c>
      <c r="B25" s="154" t="str">
        <f>IF('Période 1'!B25="","",'Période 1'!B25)</f>
        <v>TITA</v>
      </c>
      <c r="C25" s="154" t="str">
        <f>IF('Période 1'!C25="","",'Période 1'!C25)</f>
        <v>IDRIS</v>
      </c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7"/>
      <c r="P25" s="137"/>
      <c r="Q25" s="137"/>
      <c r="R25" s="157">
        <f t="shared" si="9"/>
        <v>0</v>
      </c>
      <c r="S25" s="115">
        <f t="shared" si="1"/>
        <v>0</v>
      </c>
      <c r="T25" s="115">
        <f t="shared" si="2"/>
        <v>0</v>
      </c>
      <c r="U25" s="116">
        <f t="shared" si="3"/>
        <v>0</v>
      </c>
      <c r="V25" s="119" t="str">
        <f t="shared" si="4"/>
        <v/>
      </c>
      <c r="W25" s="117" t="str">
        <f t="shared" si="5"/>
        <v/>
      </c>
      <c r="X25" s="117" t="str">
        <f t="shared" si="6"/>
        <v/>
      </c>
      <c r="Y25" s="118" t="str">
        <f t="shared" si="7"/>
        <v/>
      </c>
      <c r="Z25" s="95" t="e">
        <f t="shared" si="10"/>
        <v>#DIV/0!</v>
      </c>
      <c r="AA25" s="55">
        <v>5</v>
      </c>
      <c r="AB25" s="56" t="str">
        <f t="shared" si="0"/>
        <v>TITA</v>
      </c>
    </row>
    <row r="26" spans="1:28" s="43" customFormat="1">
      <c r="A26" s="131">
        <f t="shared" si="8"/>
        <v>22</v>
      </c>
      <c r="B26" s="155" t="str">
        <f>IF('Période 1'!B26="","",'Période 1'!B26)</f>
        <v>VAN LIEROP</v>
      </c>
      <c r="C26" s="155" t="str">
        <f>IF('Période 1'!C26="","",'Période 1'!C26)</f>
        <v>LOUIS</v>
      </c>
      <c r="D26" s="132"/>
      <c r="E26" s="132"/>
      <c r="F26" s="132"/>
      <c r="G26" s="132"/>
      <c r="H26" s="132"/>
      <c r="I26" s="132"/>
      <c r="J26" s="132"/>
      <c r="K26" s="132"/>
      <c r="L26" s="132"/>
      <c r="M26" s="132"/>
      <c r="N26" s="132"/>
      <c r="O26" s="133"/>
      <c r="P26" s="133"/>
      <c r="Q26" s="133"/>
      <c r="R26" s="156">
        <f t="shared" si="9"/>
        <v>0</v>
      </c>
      <c r="S26" s="120">
        <f t="shared" si="1"/>
        <v>0</v>
      </c>
      <c r="T26" s="120">
        <f t="shared" si="2"/>
        <v>0</v>
      </c>
      <c r="U26" s="121">
        <f t="shared" si="3"/>
        <v>0</v>
      </c>
      <c r="V26" s="119" t="str">
        <f t="shared" si="4"/>
        <v/>
      </c>
      <c r="W26" s="117" t="str">
        <f t="shared" si="5"/>
        <v/>
      </c>
      <c r="X26" s="117" t="str">
        <f t="shared" si="6"/>
        <v/>
      </c>
      <c r="Y26" s="118" t="str">
        <f t="shared" si="7"/>
        <v/>
      </c>
      <c r="Z26" s="95" t="e">
        <f t="shared" si="10"/>
        <v>#DIV/0!</v>
      </c>
      <c r="AA26" s="60">
        <v>5</v>
      </c>
      <c r="AB26" s="57" t="str">
        <f t="shared" si="0"/>
        <v>VAN LIEROP</v>
      </c>
    </row>
    <row r="27" spans="1:28">
      <c r="A27" s="134">
        <f t="shared" si="8"/>
        <v>23</v>
      </c>
      <c r="B27" s="154" t="str">
        <f>IF('Période 1'!B27="","",'Période 1'!B27)</f>
        <v>WERY</v>
      </c>
      <c r="C27" s="154" t="str">
        <f>IF('Période 1'!C27="","",'Période 1'!C27)</f>
        <v>FANNY</v>
      </c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7"/>
      <c r="P27" s="137"/>
      <c r="Q27" s="137"/>
      <c r="R27" s="157">
        <f t="shared" si="9"/>
        <v>0</v>
      </c>
      <c r="S27" s="115">
        <f t="shared" si="1"/>
        <v>0</v>
      </c>
      <c r="T27" s="115">
        <f t="shared" si="2"/>
        <v>0</v>
      </c>
      <c r="U27" s="116">
        <f t="shared" si="3"/>
        <v>0</v>
      </c>
      <c r="V27" s="119" t="str">
        <f t="shared" si="4"/>
        <v/>
      </c>
      <c r="W27" s="117" t="str">
        <f t="shared" si="5"/>
        <v/>
      </c>
      <c r="X27" s="117" t="str">
        <f t="shared" si="6"/>
        <v/>
      </c>
      <c r="Y27" s="118" t="str">
        <f t="shared" si="7"/>
        <v/>
      </c>
      <c r="Z27" s="95" t="e">
        <f t="shared" si="10"/>
        <v>#DIV/0!</v>
      </c>
      <c r="AA27" s="55">
        <v>5</v>
      </c>
      <c r="AB27" s="56" t="str">
        <f t="shared" si="0"/>
        <v>WERY</v>
      </c>
    </row>
    <row r="28" spans="1:28" s="43" customFormat="1">
      <c r="A28" s="131">
        <f t="shared" si="8"/>
        <v>24</v>
      </c>
      <c r="B28" s="155" t="str">
        <f>IF('Période 1'!B28="","",'Période 1'!B28)</f>
        <v>WILLEM</v>
      </c>
      <c r="C28" s="155" t="str">
        <f>IF('Période 1'!C28="","",'Période 1'!C28)</f>
        <v>SEBASTIEN</v>
      </c>
      <c r="D28" s="132"/>
      <c r="E28" s="132"/>
      <c r="F28" s="132"/>
      <c r="G28" s="132"/>
      <c r="H28" s="132"/>
      <c r="I28" s="132"/>
      <c r="J28" s="132"/>
      <c r="K28" s="132"/>
      <c r="L28" s="132"/>
      <c r="M28" s="132"/>
      <c r="N28" s="132"/>
      <c r="O28" s="133"/>
      <c r="P28" s="133"/>
      <c r="Q28" s="133"/>
      <c r="R28" s="156">
        <f t="shared" si="9"/>
        <v>0</v>
      </c>
      <c r="S28" s="120">
        <f t="shared" si="1"/>
        <v>0</v>
      </c>
      <c r="T28" s="120">
        <f>IF($B28="","",(SUMIF($D$3:$Q$3,"=EP",$D28:$Q28)))</f>
        <v>0</v>
      </c>
      <c r="U28" s="121">
        <f t="shared" si="3"/>
        <v>0</v>
      </c>
      <c r="V28" s="119" t="str">
        <f t="shared" si="4"/>
        <v/>
      </c>
      <c r="W28" s="117" t="str">
        <f t="shared" si="5"/>
        <v/>
      </c>
      <c r="X28" s="117" t="str">
        <f t="shared" si="6"/>
        <v/>
      </c>
      <c r="Y28" s="118" t="str">
        <f t="shared" si="7"/>
        <v/>
      </c>
      <c r="Z28" s="95" t="e">
        <f t="shared" si="10"/>
        <v>#DIV/0!</v>
      </c>
      <c r="AA28" s="60">
        <v>5</v>
      </c>
      <c r="AB28" s="57" t="str">
        <f t="shared" si="0"/>
        <v>WILLEM</v>
      </c>
    </row>
    <row r="29" spans="1:28">
      <c r="A29" s="134">
        <f t="shared" si="8"/>
        <v>25</v>
      </c>
      <c r="B29" s="154" t="str">
        <f>IF('Période 1'!B29="","",'Période 1'!B29)</f>
        <v/>
      </c>
      <c r="C29" s="154" t="str">
        <f>IF('Période 1'!C29="","",'Période 1'!C29)</f>
        <v/>
      </c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7"/>
      <c r="P29" s="137"/>
      <c r="Q29" s="137"/>
      <c r="R29" s="157" t="str">
        <f t="shared" si="9"/>
        <v/>
      </c>
      <c r="S29" s="115" t="str">
        <f t="shared" si="1"/>
        <v/>
      </c>
      <c r="T29" s="115" t="str">
        <f t="shared" si="2"/>
        <v/>
      </c>
      <c r="U29" s="116" t="str">
        <f t="shared" si="3"/>
        <v/>
      </c>
      <c r="V29" s="119" t="str">
        <f t="shared" si="4"/>
        <v/>
      </c>
      <c r="W29" s="117" t="str">
        <f t="shared" si="5"/>
        <v/>
      </c>
      <c r="X29" s="117" t="str">
        <f t="shared" si="6"/>
        <v/>
      </c>
      <c r="Y29" s="118" t="str">
        <f t="shared" si="7"/>
        <v/>
      </c>
      <c r="Z29" s="95" t="str">
        <f t="shared" si="10"/>
        <v/>
      </c>
      <c r="AA29" s="55"/>
      <c r="AB29" s="56" t="str">
        <f t="shared" si="0"/>
        <v/>
      </c>
    </row>
    <row r="30" spans="1:28" s="43" customFormat="1">
      <c r="A30" s="131">
        <f t="shared" si="8"/>
        <v>26</v>
      </c>
      <c r="B30" s="155" t="str">
        <f>IF('Période 1'!B30="","",'Période 1'!B30)</f>
        <v/>
      </c>
      <c r="C30" s="155" t="str">
        <f>IF('Période 1'!C30="","",'Période 1'!C30)</f>
        <v/>
      </c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3"/>
      <c r="P30" s="133"/>
      <c r="Q30" s="133"/>
      <c r="R30" s="156" t="str">
        <f t="shared" si="9"/>
        <v/>
      </c>
      <c r="S30" s="120" t="str">
        <f t="shared" si="1"/>
        <v/>
      </c>
      <c r="T30" s="120" t="str">
        <f t="shared" si="2"/>
        <v/>
      </c>
      <c r="U30" s="121" t="str">
        <f t="shared" si="3"/>
        <v/>
      </c>
      <c r="V30" s="119" t="str">
        <f t="shared" si="4"/>
        <v/>
      </c>
      <c r="W30" s="117" t="str">
        <f t="shared" si="5"/>
        <v/>
      </c>
      <c r="X30" s="117" t="str">
        <f t="shared" si="6"/>
        <v/>
      </c>
      <c r="Y30" s="118" t="str">
        <f t="shared" si="7"/>
        <v/>
      </c>
      <c r="Z30" s="95" t="str">
        <f t="shared" si="10"/>
        <v/>
      </c>
      <c r="AA30" s="60"/>
      <c r="AB30" s="57" t="str">
        <f t="shared" si="0"/>
        <v/>
      </c>
    </row>
    <row r="31" spans="1:28">
      <c r="A31" s="134">
        <f t="shared" si="8"/>
        <v>27</v>
      </c>
      <c r="B31" s="154" t="str">
        <f>IF('Période 1'!B31="","",'Période 1'!B31)</f>
        <v/>
      </c>
      <c r="C31" s="154" t="str">
        <f>IF('Période 1'!C31="","",'Période 1'!C31)</f>
        <v/>
      </c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7"/>
      <c r="P31" s="137"/>
      <c r="Q31" s="137"/>
      <c r="R31" s="157" t="str">
        <f t="shared" si="9"/>
        <v/>
      </c>
      <c r="S31" s="115" t="str">
        <f t="shared" si="1"/>
        <v/>
      </c>
      <c r="T31" s="115" t="str">
        <f t="shared" si="2"/>
        <v/>
      </c>
      <c r="U31" s="116" t="str">
        <f t="shared" si="3"/>
        <v/>
      </c>
      <c r="V31" s="119" t="str">
        <f t="shared" si="4"/>
        <v/>
      </c>
      <c r="W31" s="117" t="str">
        <f t="shared" si="5"/>
        <v/>
      </c>
      <c r="X31" s="117" t="str">
        <f t="shared" si="6"/>
        <v/>
      </c>
      <c r="Y31" s="118" t="str">
        <f t="shared" si="7"/>
        <v/>
      </c>
      <c r="Z31" s="95" t="str">
        <f t="shared" si="10"/>
        <v/>
      </c>
      <c r="AA31" s="55"/>
      <c r="AB31" s="56" t="str">
        <f t="shared" si="0"/>
        <v/>
      </c>
    </row>
    <row r="32" spans="1:28" s="43" customFormat="1">
      <c r="A32" s="134">
        <f t="shared" si="8"/>
        <v>28</v>
      </c>
      <c r="B32" s="155" t="str">
        <f>IF('Période 1'!B32="","",'Période 1'!B32)</f>
        <v/>
      </c>
      <c r="C32" s="155" t="str">
        <f>IF('Période 1'!C32="","",'Période 1'!C32)</f>
        <v/>
      </c>
      <c r="D32" s="132"/>
      <c r="E32" s="132"/>
      <c r="F32" s="132"/>
      <c r="G32" s="132"/>
      <c r="H32" s="132"/>
      <c r="I32" s="132"/>
      <c r="J32" s="132"/>
      <c r="K32" s="132"/>
      <c r="L32" s="132"/>
      <c r="M32" s="132"/>
      <c r="N32" s="132"/>
      <c r="O32" s="133"/>
      <c r="P32" s="133"/>
      <c r="Q32" s="133"/>
      <c r="R32" s="156" t="str">
        <f t="shared" ref="R32" si="11">IF(B32="","",(SUMIF($D$3:$Q$3,"=L",$D32:$Q32)*$R$4)/(SUMIF($D$3:$Q$3,"=L",$D$4:$Q$4)))</f>
        <v/>
      </c>
      <c r="S32" s="120" t="str">
        <f t="shared" si="1"/>
        <v/>
      </c>
      <c r="T32" s="120" t="str">
        <f t="shared" si="2"/>
        <v/>
      </c>
      <c r="U32" s="121" t="str">
        <f t="shared" si="3"/>
        <v/>
      </c>
      <c r="V32" s="119" t="str">
        <f t="shared" si="4"/>
        <v/>
      </c>
      <c r="W32" s="117" t="str">
        <f t="shared" si="5"/>
        <v/>
      </c>
      <c r="X32" s="117" t="str">
        <f t="shared" si="6"/>
        <v/>
      </c>
      <c r="Y32" s="118" t="str">
        <f t="shared" si="7"/>
        <v/>
      </c>
      <c r="Z32" s="95" t="str">
        <f t="shared" si="10"/>
        <v/>
      </c>
      <c r="AA32" s="60"/>
      <c r="AB32" s="57" t="str">
        <f t="shared" si="0"/>
        <v/>
      </c>
    </row>
    <row r="33" spans="1:28" s="39" customFormat="1" ht="13.5" thickBot="1">
      <c r="A33" s="37"/>
      <c r="B33" s="37"/>
      <c r="C33" s="37" t="s">
        <v>3</v>
      </c>
      <c r="D33" s="34" t="str">
        <f t="shared" ref="D33:U33" si="12">IF(D4="","",AVERAGE(D5:D32))</f>
        <v/>
      </c>
      <c r="E33" s="34" t="str">
        <f t="shared" si="12"/>
        <v/>
      </c>
      <c r="F33" s="34" t="str">
        <f t="shared" si="12"/>
        <v/>
      </c>
      <c r="G33" s="34" t="str">
        <f t="shared" si="12"/>
        <v/>
      </c>
      <c r="H33" s="34"/>
      <c r="I33" s="34"/>
      <c r="J33" s="34"/>
      <c r="K33" s="34"/>
      <c r="L33" s="34"/>
      <c r="M33" s="34"/>
      <c r="N33" s="34" t="str">
        <f t="shared" si="12"/>
        <v/>
      </c>
      <c r="O33" s="34"/>
      <c r="P33" s="34"/>
      <c r="Q33" s="102" t="str">
        <f t="shared" si="12"/>
        <v/>
      </c>
      <c r="R33" s="104">
        <f t="shared" si="12"/>
        <v>0</v>
      </c>
      <c r="S33" s="105">
        <f t="shared" si="12"/>
        <v>0</v>
      </c>
      <c r="T33" s="105">
        <f t="shared" si="12"/>
        <v>0</v>
      </c>
      <c r="U33" s="106">
        <f t="shared" si="12"/>
        <v>0</v>
      </c>
      <c r="V33" s="103" t="str">
        <f>IF($R$4=0,"",AVERAGE(V5:V32))</f>
        <v/>
      </c>
      <c r="W33" s="100" t="str">
        <f>IF($S$4=0,"",AVERAGE(W5:W32))</f>
        <v/>
      </c>
      <c r="X33" s="100" t="str">
        <f>IF($T$4=0,"",AVERAGE(X5:X32))</f>
        <v/>
      </c>
      <c r="Y33" s="101" t="str">
        <f>IF($U$4=0,"",AVERAGE(Y5:Y32))</f>
        <v/>
      </c>
      <c r="Z33" s="96" t="str">
        <f>IF($D$4="","",AVERAGE(Z5:Z32))</f>
        <v/>
      </c>
      <c r="AA33" s="46" t="str">
        <f t="shared" ref="AA33" si="13">IF($D$4="","",AVERAGE(AA5:AA32))</f>
        <v/>
      </c>
      <c r="AB33" s="58"/>
    </row>
    <row r="34" spans="1:28">
      <c r="B34" s="84"/>
    </row>
  </sheetData>
  <sheetProtection selectLockedCells="1"/>
  <mergeCells count="3">
    <mergeCell ref="Z2:Z4"/>
    <mergeCell ref="AA2:AA4"/>
    <mergeCell ref="A3:C3"/>
  </mergeCells>
  <conditionalFormatting sqref="AB5 D5:U33">
    <cfRule type="cellIs" dxfId="26" priority="8" stopIfTrue="1" operator="lessThanOrEqual">
      <formula>D$4/2</formula>
    </cfRule>
    <cfRule type="cellIs" dxfId="25" priority="9" stopIfTrue="1" operator="equal">
      <formula>"a"</formula>
    </cfRule>
  </conditionalFormatting>
  <conditionalFormatting sqref="V5:Y32">
    <cfRule type="cellIs" dxfId="24" priority="7" stopIfTrue="1" operator="lessThan">
      <formula>$W5/2</formula>
    </cfRule>
  </conditionalFormatting>
  <conditionalFormatting sqref="V33:W33 X5:AA33">
    <cfRule type="cellIs" dxfId="23" priority="5" stopIfTrue="1" operator="lessThan">
      <formula>V$2/2</formula>
    </cfRule>
    <cfRule type="cellIs" dxfId="22" priority="6" stopIfTrue="1" operator="equal">
      <formula>"a"</formula>
    </cfRule>
  </conditionalFormatting>
  <conditionalFormatting sqref="V33:X33">
    <cfRule type="cellIs" dxfId="21" priority="3" stopIfTrue="1" operator="lessThan">
      <formula>V$2/2</formula>
    </cfRule>
    <cfRule type="cellIs" dxfId="20" priority="4" stopIfTrue="1" operator="equal">
      <formula>"a"</formula>
    </cfRule>
  </conditionalFormatting>
  <conditionalFormatting sqref="V33:X33">
    <cfRule type="cellIs" dxfId="19" priority="1" stopIfTrue="1" operator="lessThan">
      <formula>V$2/2</formula>
    </cfRule>
    <cfRule type="cellIs" dxfId="18" priority="2" stopIfTrue="1" operator="equal">
      <formula>"a"</formula>
    </cfRule>
  </conditionalFormatting>
  <pageMargins left="0.59055118110236227" right="0.59055118110236227" top="0.98425196850393704" bottom="0.47244094488188981" header="0.23622047244094491" footer="0.51181102362204722"/>
  <pageSetup paperSize="9" scale="75" orientation="landscape" verticalDpi="300" r:id="rId1"/>
  <headerFooter alignWithMargins="0">
    <oddHeader>&amp;L&amp;D   &amp;T&amp;C&amp;"Arial,Gras"&amp;12&amp;F - &amp;A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autoPageBreaks="0" fitToPage="1"/>
  </sheetPr>
  <dimension ref="A1:Y34"/>
  <sheetViews>
    <sheetView showGridLines="0" view="pageLayout" topLeftCell="A4" workbookViewId="0">
      <pane xSplit="21135"/>
      <selection activeCell="AA5" sqref="AA5"/>
      <selection pane="topRight" activeCell="W1" sqref="W1"/>
    </sheetView>
  </sheetViews>
  <sheetFormatPr baseColWidth="10" defaultColWidth="3.140625" defaultRowHeight="12.75"/>
  <cols>
    <col min="1" max="1" width="3.140625" style="40" bestFit="1" customWidth="1"/>
    <col min="2" max="2" width="19.42578125" style="40" customWidth="1"/>
    <col min="3" max="3" width="16.140625" style="40" customWidth="1"/>
    <col min="4" max="17" width="4.7109375" style="40" customWidth="1"/>
    <col min="18" max="18" width="5.7109375" style="40" customWidth="1"/>
    <col min="19" max="19" width="7.140625" style="40" customWidth="1"/>
    <col min="20" max="21" width="5.7109375" style="40" customWidth="1"/>
    <col min="22" max="23" width="4.7109375" style="37" customWidth="1"/>
    <col min="24" max="24" width="13.85546875" style="59" customWidth="1"/>
    <col min="25" max="16384" width="3.140625" style="26"/>
  </cols>
  <sheetData>
    <row r="1" spans="1:25" ht="96" customHeight="1">
      <c r="A1" s="11"/>
      <c r="B1" s="210" t="str">
        <f>'Période 1'!B1</f>
        <v>Classe 2A</v>
      </c>
      <c r="C1" s="12"/>
      <c r="D1" s="146" t="s">
        <v>91</v>
      </c>
      <c r="E1" s="146" t="s">
        <v>92</v>
      </c>
      <c r="F1" s="146" t="s">
        <v>93</v>
      </c>
      <c r="G1" s="146" t="s">
        <v>94</v>
      </c>
      <c r="H1" s="146" t="s">
        <v>67</v>
      </c>
      <c r="I1" s="146" t="s">
        <v>75</v>
      </c>
      <c r="J1" s="146" t="s">
        <v>76</v>
      </c>
      <c r="K1" s="146" t="s">
        <v>77</v>
      </c>
      <c r="L1" s="146" t="s">
        <v>78</v>
      </c>
      <c r="M1" s="147" t="s">
        <v>79</v>
      </c>
      <c r="N1" s="146" t="s">
        <v>80</v>
      </c>
      <c r="O1" s="146" t="s">
        <v>81</v>
      </c>
      <c r="P1" s="147" t="s">
        <v>82</v>
      </c>
      <c r="Q1" s="147" t="s">
        <v>83</v>
      </c>
      <c r="R1" s="110" t="s">
        <v>119</v>
      </c>
      <c r="S1" s="111" t="s">
        <v>120</v>
      </c>
      <c r="T1" s="111" t="s">
        <v>121</v>
      </c>
      <c r="U1" s="111" t="s">
        <v>122</v>
      </c>
      <c r="V1" s="94" t="s">
        <v>118</v>
      </c>
      <c r="W1" s="44" t="s">
        <v>12</v>
      </c>
      <c r="X1" s="56"/>
      <c r="Y1" s="92"/>
    </row>
    <row r="2" spans="1:25" ht="24.75" customHeight="1">
      <c r="A2" s="27"/>
      <c r="B2" s="83" t="s">
        <v>13</v>
      </c>
      <c r="C2" s="28" t="s">
        <v>2</v>
      </c>
      <c r="D2" s="148"/>
      <c r="E2" s="149"/>
      <c r="F2" s="150"/>
      <c r="G2" s="150"/>
      <c r="H2" s="150"/>
      <c r="I2" s="150"/>
      <c r="J2" s="150"/>
      <c r="K2" s="150"/>
      <c r="L2" s="150"/>
      <c r="M2" s="150"/>
      <c r="N2" s="150"/>
      <c r="O2" s="151"/>
      <c r="P2" s="151"/>
      <c r="Q2" s="151"/>
      <c r="R2" s="204"/>
      <c r="S2" s="205"/>
      <c r="T2" s="205"/>
      <c r="U2" s="206"/>
      <c r="V2" s="231">
        <v>40</v>
      </c>
      <c r="W2" s="228">
        <v>10</v>
      </c>
      <c r="X2" s="56"/>
    </row>
    <row r="3" spans="1:25" ht="24.75" customHeight="1">
      <c r="A3" s="234" t="s">
        <v>89</v>
      </c>
      <c r="B3" s="235"/>
      <c r="C3" s="236"/>
      <c r="D3" s="148"/>
      <c r="E3" s="149"/>
      <c r="F3" s="150"/>
      <c r="G3" s="150"/>
      <c r="H3" s="150"/>
      <c r="I3" s="150"/>
      <c r="J3" s="150"/>
      <c r="K3" s="150"/>
      <c r="L3" s="150"/>
      <c r="M3" s="150"/>
      <c r="N3" s="150"/>
      <c r="O3" s="151"/>
      <c r="P3" s="151"/>
      <c r="Q3" s="151"/>
      <c r="R3" s="91" t="s">
        <v>65</v>
      </c>
      <c r="S3" s="86" t="s">
        <v>72</v>
      </c>
      <c r="T3" s="86" t="s">
        <v>66</v>
      </c>
      <c r="U3" s="86" t="s">
        <v>73</v>
      </c>
      <c r="V3" s="232"/>
      <c r="W3" s="229"/>
      <c r="X3" s="88"/>
    </row>
    <row r="4" spans="1:25" s="31" customFormat="1" ht="13.5" customHeight="1" thickBot="1">
      <c r="A4" s="29"/>
      <c r="B4" s="30" t="s">
        <v>0</v>
      </c>
      <c r="C4" s="30" t="s">
        <v>1</v>
      </c>
      <c r="D4" s="152"/>
      <c r="E4" s="152"/>
      <c r="F4" s="152"/>
      <c r="G4" s="152"/>
      <c r="H4" s="152"/>
      <c r="I4" s="152"/>
      <c r="J4" s="152"/>
      <c r="K4" s="152"/>
      <c r="L4" s="152"/>
      <c r="M4" s="152"/>
      <c r="N4" s="152"/>
      <c r="O4" s="153"/>
      <c r="P4" s="153"/>
      <c r="Q4" s="153"/>
      <c r="R4" s="93">
        <f>SUMIF(D3:Q3,"=L",D4:Q4)</f>
        <v>0</v>
      </c>
      <c r="S4" s="64">
        <f>SUMIF(D3:Q3,"=E",D4:Q4)</f>
        <v>0</v>
      </c>
      <c r="T4" s="64">
        <f>SUMIF(D3:Q3,"=EP",D4:Q4)</f>
        <v>0</v>
      </c>
      <c r="U4" s="64">
        <f>SUMIF(D3:Q3,"=MLG",D4:Q4)</f>
        <v>0</v>
      </c>
      <c r="V4" s="233"/>
      <c r="W4" s="230"/>
      <c r="X4" s="62" t="s">
        <v>0</v>
      </c>
    </row>
    <row r="5" spans="1:25" ht="13.5" customHeight="1">
      <c r="A5" s="134">
        <v>1</v>
      </c>
      <c r="B5" s="154" t="str">
        <f>IF('Période 1'!B5="","",'Période 1'!B5)</f>
        <v>BALI BADAFEI</v>
      </c>
      <c r="C5" s="154" t="str">
        <f>IF('Période 1'!C5="","",'Période 1'!C5)</f>
        <v>CELESTINE</v>
      </c>
      <c r="D5" s="136"/>
      <c r="E5" s="136"/>
      <c r="F5" s="136"/>
      <c r="G5" s="136"/>
      <c r="H5" s="136"/>
      <c r="I5" s="136"/>
      <c r="J5" s="136"/>
      <c r="K5" s="136"/>
      <c r="L5" s="136"/>
      <c r="M5" s="136"/>
      <c r="N5" s="136"/>
      <c r="O5" s="137"/>
      <c r="P5" s="137"/>
      <c r="Q5" s="137"/>
      <c r="R5" s="107">
        <f>IF($B5="","",(SUMIF($D$3:$Q$3,"=L",$D5:$Q5)))</f>
        <v>0</v>
      </c>
      <c r="S5" s="108">
        <f>IF($B5="","",(SUMIF($D$3:$Q$3,"=E",$D5:$Q5)))</f>
        <v>0</v>
      </c>
      <c r="T5" s="108">
        <f>IF($B5="","",(SUMIF($D$3:$Q$3,"=EP",$D5:$Q5)))</f>
        <v>0</v>
      </c>
      <c r="U5" s="109">
        <f>IF($B5="","",(SUMIF($D$3:$Q$3,"=MLG",$D5:$Q5)))</f>
        <v>0</v>
      </c>
      <c r="V5" s="95" t="e">
        <f>IF($B5="","",SUMIF($R5:$U5,"&lt;&gt;""",$R5:$U5)*$V$2/(SUMIF($R$4:$U$4,"&lt;&gt;0",$R$4:$U$4)))</f>
        <v>#DIV/0!</v>
      </c>
      <c r="W5" s="208">
        <v>5</v>
      </c>
      <c r="X5" s="65" t="str">
        <f t="shared" ref="X5:X32" si="0">IF(B5="","",B5)</f>
        <v>BALI BADAFEI</v>
      </c>
    </row>
    <row r="6" spans="1:25" s="43" customFormat="1">
      <c r="A6" s="131">
        <f>A5+1</f>
        <v>2</v>
      </c>
      <c r="B6" s="155" t="str">
        <f>IF('Période 1'!B6="","",'Période 1'!B6)</f>
        <v>BILLET</v>
      </c>
      <c r="C6" s="155" t="str">
        <f>IF('Période 1'!C6="","",'Période 1'!C6)</f>
        <v>PIERRE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4"/>
      <c r="P6" s="144"/>
      <c r="Q6" s="144"/>
      <c r="R6" s="156">
        <f>IF($B6="","",(SUMIF($D$3:$Q$3,"=L",$D6:$Q6)))</f>
        <v>0</v>
      </c>
      <c r="S6" s="120">
        <f t="shared" ref="S6:S32" si="1">IF($B6="","",(SUMIF($D$3:$Q$3,"=E",$D6:$Q6)))</f>
        <v>0</v>
      </c>
      <c r="T6" s="120">
        <f t="shared" ref="T6:T32" si="2">IF($B6="","",(SUMIF($D$3:$Q$3,"=EP",$D6:$Q6)))</f>
        <v>0</v>
      </c>
      <c r="U6" s="121">
        <f t="shared" ref="U6:U32" si="3">IF($B6="","",(SUMIF($D$3:$Q$3,"=MLG",$D6:$Q6)))</f>
        <v>0</v>
      </c>
      <c r="V6" s="211" t="e">
        <f t="shared" ref="V6:V32" si="4">IF($B6="","",SUMIF($R6:$U6,"&lt;&gt;""",$R6:$U6)*$V$2/(SUMIF($R$4:$U$4,"&lt;&gt;0",$R$4:$U$4)))</f>
        <v>#DIV/0!</v>
      </c>
      <c r="W6" s="207">
        <v>5</v>
      </c>
      <c r="X6" s="57" t="str">
        <f t="shared" si="0"/>
        <v>BILLET</v>
      </c>
    </row>
    <row r="7" spans="1:25">
      <c r="A7" s="134">
        <f t="shared" ref="A7:A32" si="5">A6+1</f>
        <v>3</v>
      </c>
      <c r="B7" s="154" t="str">
        <f>IF('Période 1'!B7="","",'Période 1'!B7)</f>
        <v>BLAVIER</v>
      </c>
      <c r="C7" s="154" t="str">
        <f>IF('Période 1'!C7="","",'Période 1'!C7)</f>
        <v>ANNABELLE</v>
      </c>
      <c r="D7" s="139"/>
      <c r="E7" s="139"/>
      <c r="F7" s="139"/>
      <c r="G7" s="139"/>
      <c r="H7" s="139"/>
      <c r="I7" s="139"/>
      <c r="J7" s="139"/>
      <c r="K7" s="139"/>
      <c r="L7" s="139"/>
      <c r="M7" s="139"/>
      <c r="N7" s="139"/>
      <c r="O7" s="140"/>
      <c r="P7" s="140"/>
      <c r="Q7" s="140"/>
      <c r="R7" s="157">
        <f t="shared" ref="R7:R31" si="6">IF($B7="","",(SUMIF($D$3:$Q$3,"=L",$D7:$Q7)))</f>
        <v>0</v>
      </c>
      <c r="S7" s="115">
        <f t="shared" si="1"/>
        <v>0</v>
      </c>
      <c r="T7" s="115">
        <f t="shared" si="2"/>
        <v>0</v>
      </c>
      <c r="U7" s="116">
        <f t="shared" si="3"/>
        <v>0</v>
      </c>
      <c r="V7" s="95" t="e">
        <f t="shared" si="4"/>
        <v>#DIV/0!</v>
      </c>
      <c r="W7" s="209">
        <v>5</v>
      </c>
      <c r="X7" s="56" t="str">
        <f t="shared" si="0"/>
        <v>BLAVIER</v>
      </c>
    </row>
    <row r="8" spans="1:25" s="43" customFormat="1">
      <c r="A8" s="131">
        <f t="shared" si="5"/>
        <v>4</v>
      </c>
      <c r="B8" s="155" t="str">
        <f>IF('Période 1'!B8="","",'Période 1'!B8)</f>
        <v>BUCCOLERI</v>
      </c>
      <c r="C8" s="155" t="str">
        <f>IF('Période 1'!C8="","",'Période 1'!C8)</f>
        <v>ADRIAN</v>
      </c>
      <c r="D8" s="143"/>
      <c r="E8" s="143"/>
      <c r="F8" s="143"/>
      <c r="G8" s="143"/>
      <c r="H8" s="143"/>
      <c r="I8" s="143"/>
      <c r="J8" s="143"/>
      <c r="K8" s="143"/>
      <c r="L8" s="143"/>
      <c r="M8" s="143"/>
      <c r="N8" s="143"/>
      <c r="O8" s="144"/>
      <c r="P8" s="144"/>
      <c r="Q8" s="144"/>
      <c r="R8" s="156">
        <f t="shared" si="6"/>
        <v>0</v>
      </c>
      <c r="S8" s="120">
        <f t="shared" si="1"/>
        <v>0</v>
      </c>
      <c r="T8" s="120">
        <f t="shared" si="2"/>
        <v>0</v>
      </c>
      <c r="U8" s="121">
        <f t="shared" si="3"/>
        <v>0</v>
      </c>
      <c r="V8" s="211" t="e">
        <f t="shared" si="4"/>
        <v>#DIV/0!</v>
      </c>
      <c r="W8" s="207">
        <v>5</v>
      </c>
      <c r="X8" s="57" t="str">
        <f t="shared" si="0"/>
        <v>BUCCOLERI</v>
      </c>
    </row>
    <row r="9" spans="1:25">
      <c r="A9" s="134">
        <f t="shared" si="5"/>
        <v>5</v>
      </c>
      <c r="B9" s="154" t="str">
        <f>IF('Période 1'!B9="","",'Période 1'!B9)</f>
        <v>CHAMPEAU</v>
      </c>
      <c r="C9" s="154" t="str">
        <f>IF('Période 1'!C9="","",'Période 1'!C9)</f>
        <v>MANON</v>
      </c>
      <c r="D9" s="139"/>
      <c r="E9" s="139"/>
      <c r="F9" s="139"/>
      <c r="G9" s="139"/>
      <c r="H9" s="139"/>
      <c r="I9" s="139"/>
      <c r="J9" s="139"/>
      <c r="K9" s="139"/>
      <c r="L9" s="139"/>
      <c r="M9" s="139"/>
      <c r="N9" s="139"/>
      <c r="O9" s="140"/>
      <c r="P9" s="140"/>
      <c r="Q9" s="140"/>
      <c r="R9" s="157">
        <f t="shared" si="6"/>
        <v>0</v>
      </c>
      <c r="S9" s="115">
        <f t="shared" si="1"/>
        <v>0</v>
      </c>
      <c r="T9" s="115">
        <f t="shared" si="2"/>
        <v>0</v>
      </c>
      <c r="U9" s="116">
        <f t="shared" si="3"/>
        <v>0</v>
      </c>
      <c r="V9" s="95" t="e">
        <f t="shared" si="4"/>
        <v>#DIV/0!</v>
      </c>
      <c r="W9" s="209">
        <v>5</v>
      </c>
      <c r="X9" s="56" t="str">
        <f t="shared" si="0"/>
        <v>CHAMPEAU</v>
      </c>
    </row>
    <row r="10" spans="1:25" s="43" customFormat="1">
      <c r="A10" s="131">
        <f t="shared" si="5"/>
        <v>6</v>
      </c>
      <c r="B10" s="155" t="str">
        <f>IF('Période 1'!B10="","",'Période 1'!B10)</f>
        <v>COLLARD</v>
      </c>
      <c r="C10" s="155" t="str">
        <f>IF('Période 1'!C10="","",'Période 1'!C10)</f>
        <v>SHIRLEY</v>
      </c>
      <c r="D10" s="143"/>
      <c r="E10" s="143"/>
      <c r="F10" s="143"/>
      <c r="G10" s="143"/>
      <c r="H10" s="143"/>
      <c r="I10" s="143"/>
      <c r="J10" s="143"/>
      <c r="K10" s="143"/>
      <c r="L10" s="143"/>
      <c r="M10" s="143"/>
      <c r="N10" s="143"/>
      <c r="O10" s="144"/>
      <c r="P10" s="144"/>
      <c r="Q10" s="144"/>
      <c r="R10" s="156">
        <f t="shared" si="6"/>
        <v>0</v>
      </c>
      <c r="S10" s="120">
        <f t="shared" si="1"/>
        <v>0</v>
      </c>
      <c r="T10" s="120">
        <f t="shared" si="2"/>
        <v>0</v>
      </c>
      <c r="U10" s="121">
        <f t="shared" si="3"/>
        <v>0</v>
      </c>
      <c r="V10" s="211" t="e">
        <f t="shared" si="4"/>
        <v>#DIV/0!</v>
      </c>
      <c r="W10" s="207">
        <v>5</v>
      </c>
      <c r="X10" s="57" t="str">
        <f t="shared" si="0"/>
        <v>COLLARD</v>
      </c>
    </row>
    <row r="11" spans="1:25">
      <c r="A11" s="134">
        <f t="shared" si="5"/>
        <v>7</v>
      </c>
      <c r="B11" s="154" t="str">
        <f>IF('Période 1'!B11="","",'Période 1'!B11)</f>
        <v xml:space="preserve">COLLINET </v>
      </c>
      <c r="C11" s="154" t="str">
        <f>IF('Période 1'!C11="","",'Période 1'!C11)</f>
        <v>MARIE</v>
      </c>
      <c r="D11" s="139"/>
      <c r="E11" s="139"/>
      <c r="F11" s="139"/>
      <c r="G11" s="139"/>
      <c r="H11" s="139"/>
      <c r="I11" s="139"/>
      <c r="J11" s="139"/>
      <c r="K11" s="139"/>
      <c r="L11" s="139"/>
      <c r="M11" s="139"/>
      <c r="N11" s="139"/>
      <c r="O11" s="140"/>
      <c r="P11" s="140"/>
      <c r="Q11" s="140"/>
      <c r="R11" s="157">
        <f t="shared" si="6"/>
        <v>0</v>
      </c>
      <c r="S11" s="115">
        <f t="shared" si="1"/>
        <v>0</v>
      </c>
      <c r="T11" s="115">
        <f t="shared" si="2"/>
        <v>0</v>
      </c>
      <c r="U11" s="116">
        <f t="shared" si="3"/>
        <v>0</v>
      </c>
      <c r="V11" s="95" t="e">
        <f t="shared" si="4"/>
        <v>#DIV/0!</v>
      </c>
      <c r="W11" s="209">
        <v>5</v>
      </c>
      <c r="X11" s="56" t="str">
        <f t="shared" si="0"/>
        <v xml:space="preserve">COLLINET </v>
      </c>
    </row>
    <row r="12" spans="1:25" s="43" customFormat="1">
      <c r="A12" s="131">
        <f t="shared" si="5"/>
        <v>8</v>
      </c>
      <c r="B12" s="155" t="str">
        <f>IF('Période 1'!B12="","",'Période 1'!B12)</f>
        <v>DE GRAEVE</v>
      </c>
      <c r="C12" s="155" t="str">
        <f>IF('Période 1'!C12="","",'Période 1'!C12)</f>
        <v>BAHIJA</v>
      </c>
      <c r="D12" s="143"/>
      <c r="E12" s="143"/>
      <c r="F12" s="143"/>
      <c r="G12" s="143"/>
      <c r="H12" s="143"/>
      <c r="I12" s="143"/>
      <c r="J12" s="143"/>
      <c r="K12" s="143"/>
      <c r="L12" s="143"/>
      <c r="M12" s="143"/>
      <c r="N12" s="143"/>
      <c r="O12" s="144"/>
      <c r="P12" s="144"/>
      <c r="Q12" s="144"/>
      <c r="R12" s="156">
        <f t="shared" si="6"/>
        <v>0</v>
      </c>
      <c r="S12" s="120">
        <f t="shared" si="1"/>
        <v>0</v>
      </c>
      <c r="T12" s="120">
        <f t="shared" si="2"/>
        <v>0</v>
      </c>
      <c r="U12" s="121">
        <f t="shared" si="3"/>
        <v>0</v>
      </c>
      <c r="V12" s="211" t="e">
        <f t="shared" si="4"/>
        <v>#DIV/0!</v>
      </c>
      <c r="W12" s="207">
        <v>5</v>
      </c>
      <c r="X12" s="57" t="str">
        <f t="shared" si="0"/>
        <v>DE GRAEVE</v>
      </c>
    </row>
    <row r="13" spans="1:25">
      <c r="A13" s="134">
        <f t="shared" si="5"/>
        <v>9</v>
      </c>
      <c r="B13" s="154" t="str">
        <f>IF('Période 1'!B13="","",'Période 1'!B13)</f>
        <v>DUCHÊNE</v>
      </c>
      <c r="C13" s="154" t="str">
        <f>IF('Période 1'!C13="","",'Période 1'!C13)</f>
        <v>THOMAS</v>
      </c>
      <c r="D13" s="139"/>
      <c r="E13" s="139"/>
      <c r="F13" s="139"/>
      <c r="G13" s="139"/>
      <c r="H13" s="139"/>
      <c r="I13" s="139"/>
      <c r="J13" s="139"/>
      <c r="K13" s="139"/>
      <c r="L13" s="139"/>
      <c r="M13" s="139"/>
      <c r="N13" s="139"/>
      <c r="O13" s="140"/>
      <c r="P13" s="140"/>
      <c r="Q13" s="140"/>
      <c r="R13" s="157">
        <f t="shared" si="6"/>
        <v>0</v>
      </c>
      <c r="S13" s="115">
        <f t="shared" si="1"/>
        <v>0</v>
      </c>
      <c r="T13" s="115">
        <f t="shared" si="2"/>
        <v>0</v>
      </c>
      <c r="U13" s="116">
        <f t="shared" si="3"/>
        <v>0</v>
      </c>
      <c r="V13" s="95" t="e">
        <f t="shared" si="4"/>
        <v>#DIV/0!</v>
      </c>
      <c r="W13" s="209">
        <v>5</v>
      </c>
      <c r="X13" s="56" t="str">
        <f t="shared" si="0"/>
        <v>DUCHÊNE</v>
      </c>
    </row>
    <row r="14" spans="1:25" s="43" customFormat="1">
      <c r="A14" s="131">
        <f t="shared" si="5"/>
        <v>10</v>
      </c>
      <c r="B14" s="155" t="str">
        <f>IF('Période 1'!B14="","",'Période 1'!B14)</f>
        <v>DUTILLEUX</v>
      </c>
      <c r="C14" s="155" t="str">
        <f>IF('Période 1'!C14="","",'Période 1'!C14)</f>
        <v>AOGAN</v>
      </c>
      <c r="D14" s="143"/>
      <c r="E14" s="143"/>
      <c r="F14" s="143"/>
      <c r="G14" s="143"/>
      <c r="H14" s="143"/>
      <c r="I14" s="143"/>
      <c r="J14" s="143"/>
      <c r="K14" s="143"/>
      <c r="L14" s="143"/>
      <c r="M14" s="143"/>
      <c r="N14" s="143"/>
      <c r="O14" s="144"/>
      <c r="P14" s="144"/>
      <c r="Q14" s="144"/>
      <c r="R14" s="156">
        <f t="shared" si="6"/>
        <v>0</v>
      </c>
      <c r="S14" s="120">
        <f t="shared" si="1"/>
        <v>0</v>
      </c>
      <c r="T14" s="120">
        <f t="shared" si="2"/>
        <v>0</v>
      </c>
      <c r="U14" s="121">
        <f t="shared" si="3"/>
        <v>0</v>
      </c>
      <c r="V14" s="211" t="e">
        <f t="shared" si="4"/>
        <v>#DIV/0!</v>
      </c>
      <c r="W14" s="207">
        <v>5</v>
      </c>
      <c r="X14" s="57" t="str">
        <f t="shared" si="0"/>
        <v>DUTILLEUX</v>
      </c>
    </row>
    <row r="15" spans="1:25">
      <c r="A15" s="134">
        <f t="shared" si="5"/>
        <v>11</v>
      </c>
      <c r="B15" s="154" t="str">
        <f>IF('Période 1'!B15="","",'Période 1'!B15)</f>
        <v>GILLON</v>
      </c>
      <c r="C15" s="154" t="str">
        <f>IF('Période 1'!C15="","",'Période 1'!C15)</f>
        <v>WILLIAM</v>
      </c>
      <c r="D15" s="139"/>
      <c r="E15" s="139"/>
      <c r="F15" s="139"/>
      <c r="G15" s="139"/>
      <c r="H15" s="139"/>
      <c r="I15" s="139"/>
      <c r="J15" s="139"/>
      <c r="K15" s="139"/>
      <c r="L15" s="139"/>
      <c r="M15" s="139"/>
      <c r="N15" s="139"/>
      <c r="O15" s="140"/>
      <c r="P15" s="140"/>
      <c r="Q15" s="140"/>
      <c r="R15" s="157">
        <f t="shared" si="6"/>
        <v>0</v>
      </c>
      <c r="S15" s="115">
        <f t="shared" si="1"/>
        <v>0</v>
      </c>
      <c r="T15" s="115">
        <f t="shared" si="2"/>
        <v>0</v>
      </c>
      <c r="U15" s="116">
        <f t="shared" si="3"/>
        <v>0</v>
      </c>
      <c r="V15" s="95" t="e">
        <f t="shared" si="4"/>
        <v>#DIV/0!</v>
      </c>
      <c r="W15" s="209">
        <v>5</v>
      </c>
      <c r="X15" s="56" t="str">
        <f t="shared" si="0"/>
        <v>GILLON</v>
      </c>
    </row>
    <row r="16" spans="1:25" s="43" customFormat="1">
      <c r="A16" s="131">
        <f t="shared" si="5"/>
        <v>12</v>
      </c>
      <c r="B16" s="155" t="str">
        <f>IF('Période 1'!B16="","",'Période 1'!B16)</f>
        <v>JAMOTTE</v>
      </c>
      <c r="C16" s="155" t="str">
        <f>IF('Période 1'!C16="","",'Période 1'!C16)</f>
        <v>CHLOE</v>
      </c>
      <c r="D16" s="143"/>
      <c r="E16" s="143"/>
      <c r="F16" s="143"/>
      <c r="G16" s="143"/>
      <c r="H16" s="143"/>
      <c r="I16" s="143"/>
      <c r="J16" s="143"/>
      <c r="K16" s="143"/>
      <c r="L16" s="143"/>
      <c r="M16" s="143"/>
      <c r="N16" s="143"/>
      <c r="O16" s="144"/>
      <c r="P16" s="144"/>
      <c r="Q16" s="144"/>
      <c r="R16" s="156">
        <f t="shared" si="6"/>
        <v>0</v>
      </c>
      <c r="S16" s="120">
        <f t="shared" si="1"/>
        <v>0</v>
      </c>
      <c r="T16" s="120">
        <f t="shared" si="2"/>
        <v>0</v>
      </c>
      <c r="U16" s="121">
        <f t="shared" si="3"/>
        <v>0</v>
      </c>
      <c r="V16" s="211" t="e">
        <f t="shared" si="4"/>
        <v>#DIV/0!</v>
      </c>
      <c r="W16" s="207">
        <v>5</v>
      </c>
      <c r="X16" s="57" t="str">
        <f t="shared" si="0"/>
        <v>JAMOTTE</v>
      </c>
    </row>
    <row r="17" spans="1:24">
      <c r="A17" s="134">
        <f t="shared" si="5"/>
        <v>13</v>
      </c>
      <c r="B17" s="154" t="str">
        <f>IF('Période 1'!B17="","",'Période 1'!B17)</f>
        <v>LAMBERT</v>
      </c>
      <c r="C17" s="154" t="str">
        <f>IF('Période 1'!C17="","",'Période 1'!C17)</f>
        <v>ROMAIN</v>
      </c>
      <c r="D17" s="139"/>
      <c r="E17" s="139"/>
      <c r="F17" s="139"/>
      <c r="G17" s="139"/>
      <c r="H17" s="139"/>
      <c r="I17" s="139"/>
      <c r="J17" s="139"/>
      <c r="K17" s="139"/>
      <c r="L17" s="139"/>
      <c r="M17" s="139"/>
      <c r="N17" s="139"/>
      <c r="O17" s="140"/>
      <c r="P17" s="140"/>
      <c r="Q17" s="140"/>
      <c r="R17" s="157">
        <f t="shared" si="6"/>
        <v>0</v>
      </c>
      <c r="S17" s="115">
        <f t="shared" si="1"/>
        <v>0</v>
      </c>
      <c r="T17" s="115">
        <f t="shared" si="2"/>
        <v>0</v>
      </c>
      <c r="U17" s="116">
        <f t="shared" si="3"/>
        <v>0</v>
      </c>
      <c r="V17" s="95" t="e">
        <f t="shared" si="4"/>
        <v>#DIV/0!</v>
      </c>
      <c r="W17" s="209">
        <v>5</v>
      </c>
      <c r="X17" s="56" t="str">
        <f t="shared" si="0"/>
        <v>LAMBERT</v>
      </c>
    </row>
    <row r="18" spans="1:24" s="43" customFormat="1">
      <c r="A18" s="131">
        <f t="shared" si="5"/>
        <v>14</v>
      </c>
      <c r="B18" s="155" t="str">
        <f>IF('Période 1'!B18="","",'Période 1'!B18)</f>
        <v>LEERS</v>
      </c>
      <c r="C18" s="155" t="str">
        <f>IF('Période 1'!C18="","",'Période 1'!C18)</f>
        <v>SACHA</v>
      </c>
      <c r="D18" s="132"/>
      <c r="E18" s="132"/>
      <c r="F18" s="132"/>
      <c r="G18" s="132"/>
      <c r="H18" s="132"/>
      <c r="I18" s="132"/>
      <c r="J18" s="132"/>
      <c r="K18" s="132"/>
      <c r="L18" s="132"/>
      <c r="M18" s="132"/>
      <c r="N18" s="132"/>
      <c r="O18" s="133"/>
      <c r="P18" s="133"/>
      <c r="Q18" s="133"/>
      <c r="R18" s="156">
        <f t="shared" si="6"/>
        <v>0</v>
      </c>
      <c r="S18" s="120">
        <f t="shared" si="1"/>
        <v>0</v>
      </c>
      <c r="T18" s="120">
        <f t="shared" si="2"/>
        <v>0</v>
      </c>
      <c r="U18" s="121">
        <f t="shared" si="3"/>
        <v>0</v>
      </c>
      <c r="V18" s="211" t="e">
        <f t="shared" si="4"/>
        <v>#DIV/0!</v>
      </c>
      <c r="W18" s="207">
        <v>5</v>
      </c>
      <c r="X18" s="57" t="str">
        <f t="shared" si="0"/>
        <v>LEERS</v>
      </c>
    </row>
    <row r="19" spans="1:24">
      <c r="A19" s="134">
        <f t="shared" si="5"/>
        <v>15</v>
      </c>
      <c r="B19" s="154" t="str">
        <f>IF('Période 1'!B19="","",'Période 1'!B19)</f>
        <v>MANZI</v>
      </c>
      <c r="C19" s="154" t="str">
        <f>IF('Période 1'!C19="","",'Période 1'!C19)</f>
        <v>KEVINE</v>
      </c>
      <c r="D19" s="136"/>
      <c r="E19" s="136"/>
      <c r="F19" s="136"/>
      <c r="G19" s="136"/>
      <c r="H19" s="136"/>
      <c r="I19" s="136"/>
      <c r="J19" s="136"/>
      <c r="K19" s="136"/>
      <c r="L19" s="136"/>
      <c r="M19" s="136"/>
      <c r="N19" s="136"/>
      <c r="O19" s="137"/>
      <c r="P19" s="137"/>
      <c r="Q19" s="137"/>
      <c r="R19" s="157">
        <f t="shared" si="6"/>
        <v>0</v>
      </c>
      <c r="S19" s="115">
        <f t="shared" si="1"/>
        <v>0</v>
      </c>
      <c r="T19" s="115">
        <f t="shared" si="2"/>
        <v>0</v>
      </c>
      <c r="U19" s="116">
        <f t="shared" si="3"/>
        <v>0</v>
      </c>
      <c r="V19" s="95" t="e">
        <f t="shared" si="4"/>
        <v>#DIV/0!</v>
      </c>
      <c r="W19" s="209">
        <v>5</v>
      </c>
      <c r="X19" s="56" t="str">
        <f t="shared" si="0"/>
        <v>MANZI</v>
      </c>
    </row>
    <row r="20" spans="1:24" s="43" customFormat="1">
      <c r="A20" s="131">
        <f t="shared" si="5"/>
        <v>16</v>
      </c>
      <c r="B20" s="155" t="str">
        <f>IF('Période 1'!B20="","",'Période 1'!B20)</f>
        <v>MEERT</v>
      </c>
      <c r="C20" s="155" t="str">
        <f>IF('Période 1'!C20="","",'Période 1'!C20)</f>
        <v>ELSA</v>
      </c>
      <c r="D20" s="132"/>
      <c r="E20" s="132"/>
      <c r="F20" s="132"/>
      <c r="G20" s="132"/>
      <c r="H20" s="132"/>
      <c r="I20" s="132"/>
      <c r="J20" s="132"/>
      <c r="K20" s="132"/>
      <c r="L20" s="132"/>
      <c r="M20" s="132"/>
      <c r="N20" s="132"/>
      <c r="O20" s="133"/>
      <c r="P20" s="133"/>
      <c r="Q20" s="133"/>
      <c r="R20" s="156">
        <f t="shared" si="6"/>
        <v>0</v>
      </c>
      <c r="S20" s="120">
        <f t="shared" si="1"/>
        <v>0</v>
      </c>
      <c r="T20" s="120">
        <f t="shared" si="2"/>
        <v>0</v>
      </c>
      <c r="U20" s="121">
        <f t="shared" si="3"/>
        <v>0</v>
      </c>
      <c r="V20" s="211" t="e">
        <f t="shared" si="4"/>
        <v>#DIV/0!</v>
      </c>
      <c r="W20" s="207">
        <v>5</v>
      </c>
      <c r="X20" s="57" t="str">
        <f t="shared" si="0"/>
        <v>MEERT</v>
      </c>
    </row>
    <row r="21" spans="1:24">
      <c r="A21" s="134">
        <f t="shared" si="5"/>
        <v>17</v>
      </c>
      <c r="B21" s="154" t="str">
        <f>IF('Période 1'!B21="","",'Période 1'!B21)</f>
        <v>SERET</v>
      </c>
      <c r="C21" s="154" t="str">
        <f>IF('Période 1'!C21="","",'Période 1'!C21)</f>
        <v>ZOE</v>
      </c>
      <c r="D21" s="136"/>
      <c r="E21" s="136"/>
      <c r="F21" s="136"/>
      <c r="G21" s="136"/>
      <c r="H21" s="136"/>
      <c r="I21" s="136"/>
      <c r="J21" s="136"/>
      <c r="K21" s="136"/>
      <c r="L21" s="136"/>
      <c r="M21" s="136"/>
      <c r="N21" s="136"/>
      <c r="O21" s="137"/>
      <c r="P21" s="137"/>
      <c r="Q21" s="137"/>
      <c r="R21" s="157">
        <f t="shared" si="6"/>
        <v>0</v>
      </c>
      <c r="S21" s="115">
        <f t="shared" si="1"/>
        <v>0</v>
      </c>
      <c r="T21" s="115">
        <f t="shared" si="2"/>
        <v>0</v>
      </c>
      <c r="U21" s="116">
        <f t="shared" si="3"/>
        <v>0</v>
      </c>
      <c r="V21" s="95" t="e">
        <f t="shared" si="4"/>
        <v>#DIV/0!</v>
      </c>
      <c r="W21" s="209">
        <v>5</v>
      </c>
      <c r="X21" s="56" t="str">
        <f t="shared" si="0"/>
        <v>SERET</v>
      </c>
    </row>
    <row r="22" spans="1:24" s="43" customFormat="1">
      <c r="A22" s="131">
        <f t="shared" si="5"/>
        <v>18</v>
      </c>
      <c r="B22" s="155" t="str">
        <f>IF('Période 1'!B22="","",'Période 1'!B22)</f>
        <v>SERVAIS</v>
      </c>
      <c r="C22" s="155" t="str">
        <f>IF('Période 1'!C22="","",'Période 1'!C22)</f>
        <v>CRAIG</v>
      </c>
      <c r="D22" s="132"/>
      <c r="E22" s="132"/>
      <c r="F22" s="132"/>
      <c r="G22" s="132"/>
      <c r="H22" s="132"/>
      <c r="I22" s="132"/>
      <c r="J22" s="132"/>
      <c r="K22" s="132"/>
      <c r="L22" s="132"/>
      <c r="M22" s="132"/>
      <c r="N22" s="132"/>
      <c r="O22" s="133"/>
      <c r="P22" s="133"/>
      <c r="Q22" s="133"/>
      <c r="R22" s="156">
        <f t="shared" si="6"/>
        <v>0</v>
      </c>
      <c r="S22" s="120">
        <f t="shared" si="1"/>
        <v>0</v>
      </c>
      <c r="T22" s="120">
        <f t="shared" si="2"/>
        <v>0</v>
      </c>
      <c r="U22" s="121">
        <f t="shared" si="3"/>
        <v>0</v>
      </c>
      <c r="V22" s="211" t="e">
        <f t="shared" si="4"/>
        <v>#DIV/0!</v>
      </c>
      <c r="W22" s="207">
        <v>5</v>
      </c>
      <c r="X22" s="57" t="str">
        <f t="shared" si="0"/>
        <v>SERVAIS</v>
      </c>
    </row>
    <row r="23" spans="1:24">
      <c r="A23" s="134">
        <f t="shared" si="5"/>
        <v>19</v>
      </c>
      <c r="B23" s="154" t="str">
        <f>IF('Période 1'!B23="","",'Période 1'!B23)</f>
        <v>SFERRUGGIA</v>
      </c>
      <c r="C23" s="154" t="str">
        <f>IF('Période 1'!C23="","",'Période 1'!C23)</f>
        <v>MARIE</v>
      </c>
      <c r="D23" s="136"/>
      <c r="E23" s="136"/>
      <c r="F23" s="136"/>
      <c r="G23" s="136"/>
      <c r="H23" s="136"/>
      <c r="I23" s="136"/>
      <c r="J23" s="136"/>
      <c r="K23" s="136"/>
      <c r="L23" s="136"/>
      <c r="M23" s="136"/>
      <c r="N23" s="136"/>
      <c r="O23" s="137"/>
      <c r="P23" s="137"/>
      <c r="Q23" s="137"/>
      <c r="R23" s="157">
        <f t="shared" si="6"/>
        <v>0</v>
      </c>
      <c r="S23" s="115">
        <f t="shared" si="1"/>
        <v>0</v>
      </c>
      <c r="T23" s="115">
        <f t="shared" si="2"/>
        <v>0</v>
      </c>
      <c r="U23" s="116">
        <f t="shared" si="3"/>
        <v>0</v>
      </c>
      <c r="V23" s="95" t="e">
        <f t="shared" si="4"/>
        <v>#DIV/0!</v>
      </c>
      <c r="W23" s="209">
        <v>5</v>
      </c>
      <c r="X23" s="56" t="str">
        <f t="shared" si="0"/>
        <v>SFERRUGGIA</v>
      </c>
    </row>
    <row r="24" spans="1:24" s="43" customFormat="1">
      <c r="A24" s="131">
        <f t="shared" si="5"/>
        <v>20</v>
      </c>
      <c r="B24" s="155" t="str">
        <f>IF('Période 1'!B24="","",'Période 1'!B24)</f>
        <v>SUKRANLI</v>
      </c>
      <c r="C24" s="155" t="str">
        <f>IF('Période 1'!C24="","",'Période 1'!C24)</f>
        <v>IMAN</v>
      </c>
      <c r="D24" s="132"/>
      <c r="E24" s="132"/>
      <c r="F24" s="132"/>
      <c r="G24" s="132"/>
      <c r="H24" s="132"/>
      <c r="I24" s="132"/>
      <c r="J24" s="132"/>
      <c r="K24" s="132"/>
      <c r="L24" s="132"/>
      <c r="M24" s="132"/>
      <c r="N24" s="132"/>
      <c r="O24" s="133"/>
      <c r="P24" s="133"/>
      <c r="Q24" s="133"/>
      <c r="R24" s="156">
        <f t="shared" si="6"/>
        <v>0</v>
      </c>
      <c r="S24" s="120">
        <f t="shared" si="1"/>
        <v>0</v>
      </c>
      <c r="T24" s="120">
        <f t="shared" si="2"/>
        <v>0</v>
      </c>
      <c r="U24" s="121">
        <f t="shared" si="3"/>
        <v>0</v>
      </c>
      <c r="V24" s="211" t="e">
        <f t="shared" si="4"/>
        <v>#DIV/0!</v>
      </c>
      <c r="W24" s="207">
        <v>5</v>
      </c>
      <c r="X24" s="57" t="str">
        <f t="shared" si="0"/>
        <v>SUKRANLI</v>
      </c>
    </row>
    <row r="25" spans="1:24">
      <c r="A25" s="134">
        <f t="shared" si="5"/>
        <v>21</v>
      </c>
      <c r="B25" s="154" t="str">
        <f>IF('Période 1'!B25="","",'Période 1'!B25)</f>
        <v>TITA</v>
      </c>
      <c r="C25" s="154" t="str">
        <f>IF('Période 1'!C25="","",'Période 1'!C25)</f>
        <v>IDRIS</v>
      </c>
      <c r="D25" s="136"/>
      <c r="E25" s="136"/>
      <c r="F25" s="136"/>
      <c r="G25" s="136"/>
      <c r="H25" s="136"/>
      <c r="I25" s="136"/>
      <c r="J25" s="136"/>
      <c r="K25" s="136"/>
      <c r="L25" s="136"/>
      <c r="M25" s="136"/>
      <c r="N25" s="136"/>
      <c r="O25" s="137"/>
      <c r="P25" s="137"/>
      <c r="Q25" s="137"/>
      <c r="R25" s="157">
        <f t="shared" si="6"/>
        <v>0</v>
      </c>
      <c r="S25" s="115">
        <f t="shared" si="1"/>
        <v>0</v>
      </c>
      <c r="T25" s="115">
        <f t="shared" si="2"/>
        <v>0</v>
      </c>
      <c r="U25" s="116">
        <f t="shared" si="3"/>
        <v>0</v>
      </c>
      <c r="V25" s="95" t="e">
        <f t="shared" si="4"/>
        <v>#DIV/0!</v>
      </c>
      <c r="W25" s="209">
        <v>5</v>
      </c>
      <c r="X25" s="56" t="str">
        <f t="shared" si="0"/>
        <v>TITA</v>
      </c>
    </row>
    <row r="26" spans="1:24" s="43" customFormat="1">
      <c r="A26" s="131">
        <f t="shared" si="5"/>
        <v>22</v>
      </c>
      <c r="B26" s="155" t="str">
        <f>IF('Période 1'!B26="","",'Période 1'!B26)</f>
        <v>VAN LIEROP</v>
      </c>
      <c r="C26" s="155" t="str">
        <f>IF('Période 1'!C26="","",'Période 1'!C26)</f>
        <v>LOUIS</v>
      </c>
      <c r="D26" s="132"/>
      <c r="E26" s="132"/>
      <c r="F26" s="132"/>
      <c r="G26" s="132"/>
      <c r="H26" s="132"/>
      <c r="I26" s="132"/>
      <c r="J26" s="132"/>
      <c r="K26" s="132"/>
      <c r="L26" s="132"/>
      <c r="M26" s="132"/>
      <c r="N26" s="132"/>
      <c r="O26" s="133"/>
      <c r="P26" s="133"/>
      <c r="Q26" s="133"/>
      <c r="R26" s="156">
        <f>IF($B26="","",(SUMIF($D$3:$Q$3,"=L",$D26:$Q26)))</f>
        <v>0</v>
      </c>
      <c r="S26" s="120">
        <f t="shared" si="1"/>
        <v>0</v>
      </c>
      <c r="T26" s="120">
        <f t="shared" si="2"/>
        <v>0</v>
      </c>
      <c r="U26" s="121">
        <f t="shared" si="3"/>
        <v>0</v>
      </c>
      <c r="V26" s="211" t="e">
        <f t="shared" si="4"/>
        <v>#DIV/0!</v>
      </c>
      <c r="W26" s="207">
        <v>5</v>
      </c>
      <c r="X26" s="57" t="str">
        <f t="shared" si="0"/>
        <v>VAN LIEROP</v>
      </c>
    </row>
    <row r="27" spans="1:24">
      <c r="A27" s="134">
        <f t="shared" si="5"/>
        <v>23</v>
      </c>
      <c r="B27" s="154" t="str">
        <f>IF('Période 1'!B27="","",'Période 1'!B27)</f>
        <v>WERY</v>
      </c>
      <c r="C27" s="154" t="str">
        <f>IF('Période 1'!C27="","",'Période 1'!C27)</f>
        <v>FANNY</v>
      </c>
      <c r="D27" s="136"/>
      <c r="E27" s="136"/>
      <c r="F27" s="136"/>
      <c r="G27" s="136"/>
      <c r="H27" s="136"/>
      <c r="I27" s="136"/>
      <c r="J27" s="136"/>
      <c r="K27" s="136"/>
      <c r="L27" s="136"/>
      <c r="M27" s="136"/>
      <c r="N27" s="136"/>
      <c r="O27" s="137"/>
      <c r="P27" s="137"/>
      <c r="Q27" s="137"/>
      <c r="R27" s="157">
        <f t="shared" si="6"/>
        <v>0</v>
      </c>
      <c r="S27" s="115">
        <f t="shared" si="1"/>
        <v>0</v>
      </c>
      <c r="T27" s="115">
        <f t="shared" si="2"/>
        <v>0</v>
      </c>
      <c r="U27" s="116">
        <f t="shared" si="3"/>
        <v>0</v>
      </c>
      <c r="V27" s="95" t="e">
        <f t="shared" si="4"/>
        <v>#DIV/0!</v>
      </c>
      <c r="W27" s="209">
        <v>5</v>
      </c>
      <c r="X27" s="56" t="str">
        <f t="shared" si="0"/>
        <v>WERY</v>
      </c>
    </row>
    <row r="28" spans="1:24" s="43" customFormat="1">
      <c r="A28" s="131">
        <f t="shared" si="5"/>
        <v>24</v>
      </c>
      <c r="B28" s="155" t="str">
        <f>IF('Période 1'!B28="","",'Période 1'!B28)</f>
        <v>WILLEM</v>
      </c>
      <c r="C28" s="155" t="str">
        <f>IF('Période 1'!C28="","",'Période 1'!C28)</f>
        <v>SEBASTIEN</v>
      </c>
      <c r="D28" s="132"/>
      <c r="E28" s="132"/>
      <c r="F28" s="132"/>
      <c r="G28" s="132"/>
      <c r="H28" s="132"/>
      <c r="I28" s="132"/>
      <c r="J28" s="132"/>
      <c r="K28" s="132"/>
      <c r="L28" s="132"/>
      <c r="M28" s="132"/>
      <c r="N28" s="132"/>
      <c r="O28" s="133"/>
      <c r="P28" s="133"/>
      <c r="Q28" s="133"/>
      <c r="R28" s="156">
        <f t="shared" si="6"/>
        <v>0</v>
      </c>
      <c r="S28" s="120">
        <f t="shared" si="1"/>
        <v>0</v>
      </c>
      <c r="T28" s="120">
        <f>IF($B28="","",(SUMIF($D$3:$Q$3,"=EP",$D28:$Q28)))</f>
        <v>0</v>
      </c>
      <c r="U28" s="121">
        <f t="shared" si="3"/>
        <v>0</v>
      </c>
      <c r="V28" s="211" t="e">
        <f t="shared" si="4"/>
        <v>#DIV/0!</v>
      </c>
      <c r="W28" s="207">
        <v>5</v>
      </c>
      <c r="X28" s="57" t="str">
        <f t="shared" si="0"/>
        <v>WILLEM</v>
      </c>
    </row>
    <row r="29" spans="1:24">
      <c r="A29" s="134">
        <f t="shared" si="5"/>
        <v>25</v>
      </c>
      <c r="B29" s="154" t="str">
        <f>IF('Période 1'!B29="","",'Période 1'!B29)</f>
        <v/>
      </c>
      <c r="C29" s="154" t="str">
        <f>IF('Période 1'!C29="","",'Période 1'!C29)</f>
        <v/>
      </c>
      <c r="D29" s="136"/>
      <c r="E29" s="136"/>
      <c r="F29" s="136"/>
      <c r="G29" s="136"/>
      <c r="H29" s="136"/>
      <c r="I29" s="136"/>
      <c r="J29" s="136"/>
      <c r="K29" s="136"/>
      <c r="L29" s="136"/>
      <c r="M29" s="136"/>
      <c r="N29" s="136"/>
      <c r="O29" s="137"/>
      <c r="P29" s="137"/>
      <c r="Q29" s="137"/>
      <c r="R29" s="157" t="str">
        <f t="shared" si="6"/>
        <v/>
      </c>
      <c r="S29" s="115" t="str">
        <f t="shared" si="1"/>
        <v/>
      </c>
      <c r="T29" s="115" t="str">
        <f t="shared" si="2"/>
        <v/>
      </c>
      <c r="U29" s="116" t="str">
        <f t="shared" si="3"/>
        <v/>
      </c>
      <c r="V29" s="95" t="str">
        <f t="shared" si="4"/>
        <v/>
      </c>
      <c r="W29" s="209"/>
      <c r="X29" s="56" t="str">
        <f t="shared" si="0"/>
        <v/>
      </c>
    </row>
    <row r="30" spans="1:24" s="43" customFormat="1">
      <c r="A30" s="131">
        <f t="shared" si="5"/>
        <v>26</v>
      </c>
      <c r="B30" s="155" t="str">
        <f>IF('Période 1'!B30="","",'Période 1'!B30)</f>
        <v/>
      </c>
      <c r="C30" s="155" t="str">
        <f>IF('Période 1'!C30="","",'Période 1'!C30)</f>
        <v/>
      </c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3"/>
      <c r="P30" s="133"/>
      <c r="Q30" s="133"/>
      <c r="R30" s="156" t="str">
        <f t="shared" si="6"/>
        <v/>
      </c>
      <c r="S30" s="120" t="str">
        <f t="shared" si="1"/>
        <v/>
      </c>
      <c r="T30" s="120" t="str">
        <f t="shared" si="2"/>
        <v/>
      </c>
      <c r="U30" s="121" t="str">
        <f t="shared" si="3"/>
        <v/>
      </c>
      <c r="V30" s="211" t="str">
        <f t="shared" si="4"/>
        <v/>
      </c>
      <c r="W30" s="207"/>
      <c r="X30" s="57" t="str">
        <f t="shared" si="0"/>
        <v/>
      </c>
    </row>
    <row r="31" spans="1:24">
      <c r="A31" s="134">
        <f t="shared" si="5"/>
        <v>27</v>
      </c>
      <c r="B31" s="154" t="str">
        <f>IF('Période 1'!B31="","",'Période 1'!B31)</f>
        <v/>
      </c>
      <c r="C31" s="154" t="str">
        <f>IF('Période 1'!C31="","",'Période 1'!C31)</f>
        <v/>
      </c>
      <c r="D31" s="136"/>
      <c r="E31" s="136"/>
      <c r="F31" s="136"/>
      <c r="G31" s="136"/>
      <c r="H31" s="136"/>
      <c r="I31" s="136"/>
      <c r="J31" s="136"/>
      <c r="K31" s="136"/>
      <c r="L31" s="136"/>
      <c r="M31" s="136"/>
      <c r="N31" s="136"/>
      <c r="O31" s="137"/>
      <c r="P31" s="137"/>
      <c r="Q31" s="137"/>
      <c r="R31" s="157" t="str">
        <f t="shared" si="6"/>
        <v/>
      </c>
      <c r="S31" s="115" t="str">
        <f t="shared" si="1"/>
        <v/>
      </c>
      <c r="T31" s="115" t="str">
        <f t="shared" si="2"/>
        <v/>
      </c>
      <c r="U31" s="116" t="str">
        <f t="shared" si="3"/>
        <v/>
      </c>
      <c r="V31" s="95" t="str">
        <f t="shared" si="4"/>
        <v/>
      </c>
      <c r="W31" s="209"/>
      <c r="X31" s="56" t="str">
        <f t="shared" si="0"/>
        <v/>
      </c>
    </row>
    <row r="32" spans="1:24" s="43" customFormat="1">
      <c r="A32" s="134">
        <f t="shared" si="5"/>
        <v>28</v>
      </c>
      <c r="B32" s="155" t="str">
        <f>IF('Période 1'!B32="","",'Période 1'!B32)</f>
        <v/>
      </c>
      <c r="C32" s="155" t="str">
        <f>IF('Période 1'!C32="","",'Période 1'!C32)</f>
        <v/>
      </c>
      <c r="D32" s="132"/>
      <c r="E32" s="132"/>
      <c r="F32" s="132"/>
      <c r="G32" s="132"/>
      <c r="H32" s="132"/>
      <c r="I32" s="132"/>
      <c r="J32" s="132"/>
      <c r="K32" s="132"/>
      <c r="L32" s="132"/>
      <c r="M32" s="132"/>
      <c r="N32" s="132"/>
      <c r="O32" s="133"/>
      <c r="P32" s="133"/>
      <c r="Q32" s="133"/>
      <c r="R32" s="156" t="str">
        <f t="shared" ref="R32" si="7">IF(B32="","",(SUMIF($D$3:$Q$3,"=L",$D32:$Q32)*$R$4)/(SUMIF($D$3:$Q$3,"=L",$D$4:$Q$4)))</f>
        <v/>
      </c>
      <c r="S32" s="120" t="str">
        <f t="shared" si="1"/>
        <v/>
      </c>
      <c r="T32" s="120" t="str">
        <f t="shared" si="2"/>
        <v/>
      </c>
      <c r="U32" s="121" t="str">
        <f t="shared" si="3"/>
        <v/>
      </c>
      <c r="V32" s="211" t="str">
        <f t="shared" si="4"/>
        <v/>
      </c>
      <c r="W32" s="207"/>
      <c r="X32" s="57" t="str">
        <f t="shared" si="0"/>
        <v/>
      </c>
    </row>
    <row r="33" spans="1:24" s="39" customFormat="1" ht="13.5" thickBot="1">
      <c r="A33" s="37"/>
      <c r="B33" s="37"/>
      <c r="C33" s="37" t="s">
        <v>3</v>
      </c>
      <c r="D33" s="34" t="str">
        <f t="shared" ref="D33:U33" si="8">IF(D4="","",AVERAGE(D5:D32))</f>
        <v/>
      </c>
      <c r="E33" s="34" t="str">
        <f t="shared" si="8"/>
        <v/>
      </c>
      <c r="F33" s="34" t="str">
        <f t="shared" si="8"/>
        <v/>
      </c>
      <c r="G33" s="34" t="str">
        <f t="shared" si="8"/>
        <v/>
      </c>
      <c r="H33" s="34"/>
      <c r="I33" s="34"/>
      <c r="J33" s="34"/>
      <c r="K33" s="34"/>
      <c r="L33" s="34"/>
      <c r="M33" s="34"/>
      <c r="N33" s="34" t="str">
        <f t="shared" si="8"/>
        <v/>
      </c>
      <c r="O33" s="34"/>
      <c r="P33" s="34"/>
      <c r="Q33" s="102" t="str">
        <f t="shared" si="8"/>
        <v/>
      </c>
      <c r="R33" s="104">
        <f t="shared" si="8"/>
        <v>0</v>
      </c>
      <c r="S33" s="105">
        <f t="shared" si="8"/>
        <v>0</v>
      </c>
      <c r="T33" s="105">
        <f t="shared" si="8"/>
        <v>0</v>
      </c>
      <c r="U33" s="106">
        <f t="shared" si="8"/>
        <v>0</v>
      </c>
      <c r="V33" s="96" t="str">
        <f>IF($D$4="","",AVERAGE(V5:V32))</f>
        <v/>
      </c>
      <c r="W33" s="46" t="str">
        <f t="shared" ref="W33" si="9">IF($D$4="","",AVERAGE(W5:W32))</f>
        <v/>
      </c>
      <c r="X33" s="58"/>
    </row>
    <row r="34" spans="1:24">
      <c r="B34" s="84"/>
    </row>
  </sheetData>
  <sheetProtection selectLockedCells="1"/>
  <mergeCells count="3">
    <mergeCell ref="V2:V4"/>
    <mergeCell ref="W2:W4"/>
    <mergeCell ref="A3:C3"/>
  </mergeCells>
  <conditionalFormatting sqref="X5 D5:U33">
    <cfRule type="cellIs" dxfId="17" priority="3" stopIfTrue="1" operator="lessThanOrEqual">
      <formula>D$4/2</formula>
    </cfRule>
    <cfRule type="cellIs" dxfId="16" priority="4" stopIfTrue="1" operator="equal">
      <formula>"a"</formula>
    </cfRule>
  </conditionalFormatting>
  <conditionalFormatting sqref="V5:W33">
    <cfRule type="cellIs" dxfId="15" priority="1" stopIfTrue="1" operator="lessThan">
      <formula>V$2/2</formula>
    </cfRule>
    <cfRule type="cellIs" dxfId="14" priority="2" stopIfTrue="1" operator="equal">
      <formula>"a"</formula>
    </cfRule>
  </conditionalFormatting>
  <pageMargins left="0.59055118110236227" right="0.59055118110236227" top="0.98425196850393704" bottom="0.47244094488188981" header="0.23622047244094491" footer="0.51181102362204722"/>
  <pageSetup paperSize="9" scale="81" orientation="landscape" verticalDpi="300" r:id="rId1"/>
  <headerFooter alignWithMargins="0">
    <oddHeader>&amp;L&amp;D   &amp;T&amp;C&amp;"Arial,Gras"&amp;12&amp;F - 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enableFormatConditionsCalculation="0">
    <pageSetUpPr autoPageBreaks="0" fitToPage="1"/>
  </sheetPr>
  <dimension ref="A1:AQ37"/>
  <sheetViews>
    <sheetView showGridLines="0" showOutlineSymbols="0" view="pageLayout" zoomScaleNormal="100" workbookViewId="0">
      <selection activeCell="G19" sqref="G19"/>
    </sheetView>
  </sheetViews>
  <sheetFormatPr baseColWidth="10" defaultColWidth="4.7109375" defaultRowHeight="12.75"/>
  <cols>
    <col min="1" max="1" width="4" style="1" bestFit="1" customWidth="1"/>
    <col min="2" max="2" width="12.140625" style="1" customWidth="1"/>
    <col min="3" max="3" width="13.42578125" style="1" customWidth="1"/>
    <col min="4" max="12" width="5" style="1" customWidth="1"/>
    <col min="13" max="13" width="5" style="3" customWidth="1"/>
    <col min="14" max="14" width="5" style="61" customWidth="1"/>
    <col min="15" max="15" width="5" style="3" customWidth="1"/>
    <col min="16" max="22" width="5" style="1" customWidth="1"/>
    <col min="23" max="23" width="6" style="4" customWidth="1"/>
    <col min="24" max="24" width="5.42578125" style="4" customWidth="1"/>
    <col min="25" max="25" width="4.7109375" style="3" customWidth="1"/>
    <col min="26" max="26" width="30.85546875" customWidth="1"/>
  </cols>
  <sheetData>
    <row r="1" spans="1:43" ht="50.25" customHeight="1">
      <c r="A1" s="13"/>
      <c r="B1" s="87" t="str">
        <f>'Période 1'!$B$1</f>
        <v>Classe 2A</v>
      </c>
      <c r="C1" s="14"/>
      <c r="D1" s="67" t="s">
        <v>6</v>
      </c>
      <c r="E1" s="173" t="s">
        <v>98</v>
      </c>
      <c r="F1" s="178" t="s">
        <v>9</v>
      </c>
      <c r="G1" s="180" t="s">
        <v>99</v>
      </c>
      <c r="H1" s="183" t="s">
        <v>7</v>
      </c>
      <c r="I1" s="178" t="s">
        <v>98</v>
      </c>
      <c r="J1" s="184" t="s">
        <v>99</v>
      </c>
      <c r="K1" s="68" t="s">
        <v>95</v>
      </c>
      <c r="L1" s="178" t="s">
        <v>98</v>
      </c>
      <c r="M1" s="180" t="s">
        <v>99</v>
      </c>
      <c r="N1" s="183" t="s">
        <v>8</v>
      </c>
      <c r="O1" s="178" t="s">
        <v>98</v>
      </c>
      <c r="P1" s="184" t="s">
        <v>99</v>
      </c>
      <c r="Q1" s="67" t="s">
        <v>97</v>
      </c>
      <c r="R1" s="178" t="s">
        <v>98</v>
      </c>
      <c r="S1" s="180" t="s">
        <v>99</v>
      </c>
      <c r="T1" s="183" t="s">
        <v>96</v>
      </c>
      <c r="U1" s="178" t="s">
        <v>98</v>
      </c>
      <c r="V1" s="189" t="s">
        <v>99</v>
      </c>
      <c r="W1" s="68" t="s">
        <v>4</v>
      </c>
      <c r="X1" s="69" t="s">
        <v>5</v>
      </c>
      <c r="Y1" s="68" t="s">
        <v>9</v>
      </c>
      <c r="Z1" s="70" t="s">
        <v>10</v>
      </c>
      <c r="AA1" s="15"/>
      <c r="AB1" s="15"/>
      <c r="AC1" s="15"/>
      <c r="AD1" s="15"/>
      <c r="AE1" s="15"/>
      <c r="AF1" s="15"/>
      <c r="AG1" s="16"/>
      <c r="AH1" s="16"/>
      <c r="AI1" s="17"/>
      <c r="AJ1" s="5"/>
      <c r="AK1" s="5"/>
      <c r="AL1" s="5"/>
      <c r="AM1" s="5"/>
      <c r="AN1" s="5"/>
      <c r="AO1" s="5"/>
      <c r="AP1" s="5"/>
      <c r="AQ1" s="5"/>
    </row>
    <row r="2" spans="1:43" ht="24.75" customHeight="1">
      <c r="A2" s="27"/>
      <c r="B2" s="83" t="s">
        <v>13</v>
      </c>
      <c r="C2" s="28"/>
      <c r="D2" s="63"/>
      <c r="E2" s="174"/>
      <c r="F2" s="179"/>
      <c r="G2" s="181"/>
      <c r="H2" s="185"/>
      <c r="I2" s="179"/>
      <c r="J2" s="186"/>
      <c r="K2" s="182"/>
      <c r="L2" s="179"/>
      <c r="M2" s="181"/>
      <c r="N2" s="185"/>
      <c r="O2" s="179"/>
      <c r="P2" s="186"/>
      <c r="Q2" s="182"/>
      <c r="R2" s="179"/>
      <c r="S2" s="181"/>
      <c r="T2" s="185"/>
      <c r="U2" s="179"/>
      <c r="V2" s="190"/>
      <c r="W2" s="71"/>
      <c r="X2" s="72"/>
      <c r="Y2" s="73"/>
      <c r="Z2" s="74"/>
      <c r="AA2" s="18"/>
      <c r="AB2" s="18"/>
      <c r="AC2" s="18"/>
      <c r="AD2" s="18"/>
      <c r="AE2" s="18"/>
      <c r="AF2" s="18"/>
      <c r="AG2" s="16"/>
      <c r="AH2" s="16"/>
      <c r="AI2" s="17"/>
      <c r="AJ2" s="5"/>
      <c r="AK2" s="5"/>
      <c r="AL2" s="5"/>
      <c r="AM2" s="5"/>
      <c r="AN2" s="5"/>
      <c r="AO2" s="5"/>
      <c r="AP2" s="5"/>
      <c r="AQ2" s="5"/>
    </row>
    <row r="3" spans="1:43" s="2" customFormat="1" ht="13.5" thickBot="1">
      <c r="A3" s="29"/>
      <c r="B3" s="30" t="s">
        <v>0</v>
      </c>
      <c r="C3" s="30" t="s">
        <v>1</v>
      </c>
      <c r="D3" s="193">
        <v>10</v>
      </c>
      <c r="E3" s="194" t="s">
        <v>100</v>
      </c>
      <c r="F3" s="194">
        <v>100</v>
      </c>
      <c r="G3" s="194" t="s">
        <v>100</v>
      </c>
      <c r="H3" s="195">
        <v>10</v>
      </c>
      <c r="I3" s="193" t="s">
        <v>100</v>
      </c>
      <c r="J3" s="196" t="s">
        <v>100</v>
      </c>
      <c r="K3" s="197">
        <v>40</v>
      </c>
      <c r="L3" s="193" t="s">
        <v>100</v>
      </c>
      <c r="M3" s="194" t="s">
        <v>100</v>
      </c>
      <c r="N3" s="195">
        <v>10</v>
      </c>
      <c r="O3" s="193" t="s">
        <v>100</v>
      </c>
      <c r="P3" s="196" t="s">
        <v>100</v>
      </c>
      <c r="Q3" s="197">
        <v>10</v>
      </c>
      <c r="R3" s="193" t="s">
        <v>100</v>
      </c>
      <c r="S3" s="194" t="s">
        <v>100</v>
      </c>
      <c r="T3" s="195">
        <v>40</v>
      </c>
      <c r="U3" s="193" t="s">
        <v>100</v>
      </c>
      <c r="V3" s="198" t="s">
        <v>100</v>
      </c>
      <c r="W3" s="175">
        <f>D3+H3+K3+N3+Q3+T3</f>
        <v>120</v>
      </c>
      <c r="X3" s="75"/>
      <c r="Y3" s="76" t="s">
        <v>11</v>
      </c>
      <c r="Z3" s="36" t="s">
        <v>10</v>
      </c>
      <c r="AA3" s="19"/>
      <c r="AB3" s="19"/>
      <c r="AC3" s="19"/>
      <c r="AD3" s="19"/>
      <c r="AE3" s="19"/>
      <c r="AF3" s="19"/>
      <c r="AG3" s="19"/>
      <c r="AH3" s="19"/>
      <c r="AI3" s="20"/>
      <c r="AJ3" s="25"/>
      <c r="AK3" s="25"/>
      <c r="AL3" s="25"/>
      <c r="AM3" s="25"/>
      <c r="AN3" s="25"/>
      <c r="AO3" s="25"/>
      <c r="AP3" s="25"/>
      <c r="AQ3" s="25"/>
    </row>
    <row r="4" spans="1:43">
      <c r="A4" s="32">
        <v>1</v>
      </c>
      <c r="B4" s="33" t="str">
        <f>IF('Période 1'!B5="","",'Période 1'!B5)</f>
        <v>BALI BADAFEI</v>
      </c>
      <c r="C4" s="33" t="str">
        <f>IF('Période 1'!C5="","",'Période 1'!C5)</f>
        <v>CELESTINE</v>
      </c>
      <c r="D4" s="199">
        <f>'Période 1'!$Z5</f>
        <v>5.95</v>
      </c>
      <c r="E4" s="199" t="str">
        <f>IF($B4="","",IF($D4&gt;'Lettres-Echelon'!$C$3,(IF($D4&gt;'Lettres-Echelon'!$C$4,(IF($D4&gt;'Lettres-Echelon'!$B$5,(IF($D4&gt;'Lettres-Echelon'!$C$6,(IF($D4&gt;'Lettres-Echelon'!$C$7,'Lettres-Echelon'!$A$8,'Lettres-Echelon'!$A$7)),'Lettres-Echelon'!$A$6)),'Lettres-Echelon'!$A$5)),'Lettres-Echelon'!$A$4)),'Lettres-Echelon'!$A$3))</f>
        <v>S</v>
      </c>
      <c r="F4" s="199">
        <f>IF(B4="","",$D4*$F$3/$D$3)</f>
        <v>59.5</v>
      </c>
      <c r="G4" s="200"/>
      <c r="H4" s="212">
        <f>'Période 2'!$Z5</f>
        <v>7.2439393939393941</v>
      </c>
      <c r="I4" s="199" t="str">
        <f>IF($B4="","",IF($H4&gt;'Lettres-Echelon'!$C$3,(IF($H4&gt;'Lettres-Echelon'!$C$4,(IF($H4&gt;'Lettres-Echelon'!$B$5,(IF($H4&gt;'Lettres-Echelon'!$C$6,(IF($H4&gt;'Lettres-Echelon'!$C$7,'Lettres-Echelon'!$A$8,'Lettres-Echelon'!$A$7)),'Lettres-Echelon'!$A$6)),'Lettres-Echelon'!$A$5)),'Lettres-Echelon'!$A$4)),'Lettres-Echelon'!$A$3))</f>
        <v>S</v>
      </c>
      <c r="J4" s="201"/>
      <c r="K4" s="212">
        <f>'Examen Noel'!$V5</f>
        <v>19.384615384615383</v>
      </c>
      <c r="L4" s="199" t="str">
        <f>IF($B4="","",IF($K4&gt;'Lettres-Echelon'!$C$12,(IF($K4&gt;'Lettres-Echelon'!$C$13,(IF($K4&gt;'Lettres-Echelon'!$B$14,(IF($K4&gt;'Lettres-Echelon'!$C$15,(IF($K4&gt;'Lettres-Echelon'!$C$16,'Lettres-Echelon'!$A$8,'Lettres-Echelon'!$A$7)),'Lettres-Echelon'!$A$6)),'Lettres-Echelon'!$A$5)),'Lettres-Echelon'!$A$4)),'Lettres-Echelon'!$A$3))</f>
        <v>S</v>
      </c>
      <c r="M4" s="200"/>
      <c r="N4" s="171" t="e">
        <f>'Période 3'!$Z5</f>
        <v>#DIV/0!</v>
      </c>
      <c r="O4" s="199" t="str">
        <f>IF($B4="","",IF($D4&gt;'Lettres-Echelon'!$C$3,(IF($D4&gt;'Lettres-Echelon'!$C$4,(IF($D4&gt;'Lettres-Echelon'!$B$5,(IF($D4&gt;'Lettres-Echelon'!$C$6,(IF($D4&gt;'Lettres-Echelon'!$C$7,'Lettres-Echelon'!$A$8,'Lettres-Echelon'!$A$7)),'Lettres-Echelon'!$A$6)),'Lettres-Echelon'!$A$5)),'Lettres-Echelon'!$A$4)),'Lettres-Echelon'!$A$3))</f>
        <v>S</v>
      </c>
      <c r="P4" s="201"/>
      <c r="Q4" s="171" t="e">
        <f>'Période 4'!$Z5</f>
        <v>#DIV/0!</v>
      </c>
      <c r="R4" s="199" t="str">
        <f>IF($B4="","",IF($D4&gt;'Lettres-Echelon'!$C$3,(IF($D4&gt;'Lettres-Echelon'!$C$4,(IF($D4&gt;'Lettres-Echelon'!$B$5,(IF($D4&gt;'Lettres-Echelon'!$C$6,(IF($D4&gt;'Lettres-Echelon'!$C$7,'Lettres-Echelon'!$A$8,'Lettres-Echelon'!$A$7)),'Lettres-Echelon'!$A$6)),'Lettres-Echelon'!$A$5)),'Lettres-Echelon'!$A$4)),'Lettres-Echelon'!$A$3))</f>
        <v>S</v>
      </c>
      <c r="S4" s="200"/>
      <c r="T4" s="171" t="e">
        <f>'Examen Juin'!$V5</f>
        <v>#DIV/0!</v>
      </c>
      <c r="U4" s="199" t="e">
        <f>IF($B4="","",IF($T4&gt;'Lettres-Echelon'!$C$12,(IF($T4&gt;'Lettres-Echelon'!$C$13,(IF($T4&gt;'Lettres-Echelon'!$B$14,(IF($T4&gt;'Lettres-Echelon'!$C$15,(IF($T4&gt;'Lettres-Echelon'!$C$16,'Lettres-Echelon'!$A$8,'Lettres-Echelon'!$A$7)),'Lettres-Echelon'!$A$6)),'Lettres-Echelon'!$A$5)),'Lettres-Echelon'!$A$4)),'Lettres-Echelon'!$A$3))</f>
        <v>#DIV/0!</v>
      </c>
      <c r="V4" s="202"/>
      <c r="W4" s="176" t="e">
        <f t="shared" ref="W4:W31" si="0">IF(B4="","",SUM(D4:N4))</f>
        <v>#DIV/0!</v>
      </c>
      <c r="X4" s="77">
        <f>IF(B4="","",SUMIF(D4:V4,"&lt;&gt;A",D$3:V$3))</f>
        <v>220</v>
      </c>
      <c r="Y4" s="78" t="e">
        <f t="shared" ref="Y4:Y31" si="1">IF(B4="","",W4/X4*100)</f>
        <v>#DIV/0!</v>
      </c>
      <c r="Z4" s="10"/>
      <c r="AA4" s="21"/>
      <c r="AB4" s="21"/>
      <c r="AC4" s="21"/>
      <c r="AD4" s="21"/>
      <c r="AE4" s="21"/>
      <c r="AF4" s="21"/>
      <c r="AG4" s="22"/>
      <c r="AH4" s="19"/>
      <c r="AI4" s="19"/>
      <c r="AJ4" s="5"/>
      <c r="AK4" s="5"/>
      <c r="AL4" s="5"/>
      <c r="AM4" s="5"/>
      <c r="AN4" s="5"/>
      <c r="AO4" s="5"/>
      <c r="AP4" s="5"/>
      <c r="AQ4" s="5"/>
    </row>
    <row r="5" spans="1:43" s="52" customFormat="1">
      <c r="A5" s="41">
        <f t="shared" ref="A5:A31" si="2">A4+1</f>
        <v>2</v>
      </c>
      <c r="B5" s="47" t="str">
        <f>IF('Période 1'!B6="","",'Période 1'!B6)</f>
        <v>BILLET</v>
      </c>
      <c r="C5" s="47" t="str">
        <f>'Période 2'!C6</f>
        <v>PIERRE</v>
      </c>
      <c r="D5" s="203">
        <f>'Période 1'!$Z6</f>
        <v>6.9666666666666668</v>
      </c>
      <c r="E5" s="203" t="str">
        <f>IF($B5="","",IF($D5&gt;'Lettres-Echelon'!$C$3,(IF($D5&gt;'Lettres-Echelon'!$C$4,(IF($D5&gt;'Lettres-Echelon'!$B$5,(IF($D5&gt;'Lettres-Echelon'!$C$6,(IF($D5&gt;'Lettres-Echelon'!$C$7,'Lettres-Echelon'!$A$8,'Lettres-Echelon'!$A$7)),'Lettres-Echelon'!$A$6)),'Lettres-Echelon'!$A$5)),'Lettres-Echelon'!$A$4)),'Lettres-Echelon'!$A$3))</f>
        <v>S</v>
      </c>
      <c r="F5" s="203">
        <f>IF(B5="","",$D5*$F$3/$D$3)</f>
        <v>69.666666666666657</v>
      </c>
      <c r="G5" s="89"/>
      <c r="H5" s="213">
        <f>'Période 2'!$Z6</f>
        <v>7.9803030303030296</v>
      </c>
      <c r="I5" s="203" t="str">
        <f>IF($B5="","",IF($H5&gt;'Lettres-Echelon'!$C$3,(IF($H5&gt;'Lettres-Echelon'!$C$4,(IF($H5&gt;'Lettres-Echelon'!$B$5,(IF($H5&gt;'Lettres-Echelon'!$C$6,(IF($H5&gt;'Lettres-Echelon'!$C$7,'Lettres-Echelon'!$A$8,'Lettres-Echelon'!$A$7)),'Lettres-Echelon'!$A$6)),'Lettres-Echelon'!$A$5)),'Lettres-Echelon'!$A$4)),'Lettres-Echelon'!$A$3))</f>
        <v>B</v>
      </c>
      <c r="J5" s="188"/>
      <c r="K5" s="213">
        <f>'Examen Noel'!$V6</f>
        <v>27.692307692307693</v>
      </c>
      <c r="L5" s="203" t="str">
        <f>IF($B5="","",IF($K5&gt;'Lettres-Echelon'!$C$12,(IF($K5&gt;'Lettres-Echelon'!$C$13,(IF($K5&gt;'Lettres-Echelon'!$B$14,(IF($K5&gt;'Lettres-Echelon'!$C$15,(IF($K5&gt;'Lettres-Echelon'!$C$16,'Lettres-Echelon'!$A$8,'Lettres-Echelon'!$A$7)),'Lettres-Echelon'!$A$6)),'Lettres-Echelon'!$A$5)),'Lettres-Echelon'!$A$4)),'Lettres-Echelon'!$A$3))</f>
        <v>S</v>
      </c>
      <c r="M5" s="89"/>
      <c r="N5" s="220" t="e">
        <f>'Période 3'!$Z6</f>
        <v>#DIV/0!</v>
      </c>
      <c r="O5" s="203" t="str">
        <f>IF($B5="","",IF($D5&gt;'Lettres-Echelon'!$C$3,(IF($D5&gt;'Lettres-Echelon'!$C$4,(IF($D5&gt;'Lettres-Echelon'!$B$5,(IF($D5&gt;'Lettres-Echelon'!$C$6,(IF($D5&gt;'Lettres-Echelon'!$C$7,'Lettres-Echelon'!$A$8,'Lettres-Echelon'!$A$7)),'Lettres-Echelon'!$A$6)),'Lettres-Echelon'!$A$5)),'Lettres-Echelon'!$A$4)),'Lettres-Echelon'!$A$3))</f>
        <v>S</v>
      </c>
      <c r="P5" s="188"/>
      <c r="Q5" s="220" t="e">
        <f>'Période 4'!$Z6</f>
        <v>#DIV/0!</v>
      </c>
      <c r="R5" s="203" t="str">
        <f>IF($B5="","",IF($D5&gt;'Lettres-Echelon'!$C$3,(IF($D5&gt;'Lettres-Echelon'!$C$4,(IF($D5&gt;'Lettres-Echelon'!$B$5,(IF($D5&gt;'Lettres-Echelon'!$C$6,(IF($D5&gt;'Lettres-Echelon'!$C$7,'Lettres-Echelon'!$A$8,'Lettres-Echelon'!$A$7)),'Lettres-Echelon'!$A$6)),'Lettres-Echelon'!$A$5)),'Lettres-Echelon'!$A$4)),'Lettres-Echelon'!$A$3))</f>
        <v>S</v>
      </c>
      <c r="S5" s="89"/>
      <c r="T5" s="220" t="e">
        <f>'Examen Juin'!$V6</f>
        <v>#DIV/0!</v>
      </c>
      <c r="U5" s="203" t="e">
        <f>IF($B5="","",IF($T5&gt;'Lettres-Echelon'!$C$12,(IF($T5&gt;'Lettres-Echelon'!$C$13,(IF($T5&gt;'Lettres-Echelon'!$B$14,(IF($T5&gt;'Lettres-Echelon'!$C$15,(IF($T5&gt;'Lettres-Echelon'!$C$16,'Lettres-Echelon'!$A$8,'Lettres-Echelon'!$A$7)),'Lettres-Echelon'!$A$6)),'Lettres-Echelon'!$A$5)),'Lettres-Echelon'!$A$4)),'Lettres-Echelon'!$A$3))</f>
        <v>#DIV/0!</v>
      </c>
      <c r="V5" s="192"/>
      <c r="W5" s="177" t="e">
        <f t="shared" si="0"/>
        <v>#DIV/0!</v>
      </c>
      <c r="X5" s="216">
        <f>IF(B5="","",SUMIF(D5:V5,"&lt;&gt;A",D$3:V$3))</f>
        <v>220</v>
      </c>
      <c r="Y5" s="79" t="e">
        <f t="shared" si="1"/>
        <v>#DIV/0!</v>
      </c>
      <c r="Z5" s="42"/>
      <c r="AA5" s="48"/>
      <c r="AB5" s="48"/>
      <c r="AC5" s="48"/>
      <c r="AD5" s="48"/>
      <c r="AE5" s="48"/>
      <c r="AF5" s="48"/>
      <c r="AG5" s="49"/>
      <c r="AH5" s="50"/>
      <c r="AI5" s="50"/>
      <c r="AJ5" s="51"/>
      <c r="AK5" s="51"/>
      <c r="AL5" s="51"/>
      <c r="AM5" s="51"/>
      <c r="AN5" s="51"/>
      <c r="AO5" s="51"/>
      <c r="AP5" s="51"/>
      <c r="AQ5" s="51"/>
    </row>
    <row r="6" spans="1:43">
      <c r="A6" s="32">
        <f t="shared" si="2"/>
        <v>3</v>
      </c>
      <c r="B6" s="35" t="str">
        <f>IF('Période 1'!B7="","",'Période 1'!B7)</f>
        <v>BLAVIER</v>
      </c>
      <c r="C6" s="35" t="str">
        <f>IF('Période 1'!C7="","",'Période 1'!C7)</f>
        <v>ANNABELLE</v>
      </c>
      <c r="D6" s="66">
        <f>'Période 1'!$Z7</f>
        <v>7.55</v>
      </c>
      <c r="E6" s="66" t="str">
        <f>IF($B6="","",IF($D6&gt;'Lettres-Echelon'!$C$3,(IF($D6&gt;'Lettres-Echelon'!$C$4,(IF($D6&gt;'Lettres-Echelon'!$B$5,(IF($D6&gt;'Lettres-Echelon'!$C$6,(IF($D6&gt;'Lettres-Echelon'!$C$7,'Lettres-Echelon'!$A$8,'Lettres-Echelon'!$A$7)),'Lettres-Echelon'!$A$6)),'Lettres-Echelon'!$A$5)),'Lettres-Echelon'!$A$4)),'Lettres-Echelon'!$A$3))</f>
        <v>B</v>
      </c>
      <c r="F6" s="66">
        <f t="shared" ref="F6:F31" si="3">IF(B6="","",$D6*$F$3/$D$3)</f>
        <v>75.5</v>
      </c>
      <c r="G6" s="90"/>
      <c r="H6" s="214">
        <f>'Période 2'!$Z7</f>
        <v>6.8854978354978371</v>
      </c>
      <c r="I6" s="66" t="str">
        <f>IF($B6="","",IF($H6&gt;'Lettres-Echelon'!$C$3,(IF($H6&gt;'Lettres-Echelon'!$C$4,(IF($H6&gt;'Lettres-Echelon'!$B$5,(IF($H6&gt;'Lettres-Echelon'!$C$6,(IF($H6&gt;'Lettres-Echelon'!$C$7,'Lettres-Echelon'!$A$8,'Lettres-Echelon'!$A$7)),'Lettres-Echelon'!$A$6)),'Lettres-Echelon'!$A$5)),'Lettres-Echelon'!$A$4)),'Lettres-Echelon'!$A$3))</f>
        <v>S</v>
      </c>
      <c r="J6" s="187"/>
      <c r="K6" s="214">
        <f>'Examen Noel'!$V7</f>
        <v>30.46153846153846</v>
      </c>
      <c r="L6" s="66" t="str">
        <f>IF($B6="","",IF($K6&gt;'Lettres-Echelon'!$C$12,(IF($K6&gt;'Lettres-Echelon'!$C$13,(IF($K6&gt;'Lettres-Echelon'!$B$14,(IF($K6&gt;'Lettres-Echelon'!$C$15,(IF($K6&gt;'Lettres-Echelon'!$C$16,'Lettres-Echelon'!$A$8,'Lettres-Echelon'!$A$7)),'Lettres-Echelon'!$A$6)),'Lettres-Echelon'!$A$5)),'Lettres-Echelon'!$A$4)),'Lettres-Echelon'!$A$3))</f>
        <v>B</v>
      </c>
      <c r="M6" s="90"/>
      <c r="N6" s="172" t="e">
        <f>'Période 3'!$Z7</f>
        <v>#DIV/0!</v>
      </c>
      <c r="O6" s="66" t="str">
        <f>IF($B6="","",IF($D6&gt;'Lettres-Echelon'!$C$3,(IF($D6&gt;'Lettres-Echelon'!$C$4,(IF($D6&gt;'Lettres-Echelon'!$B$5,(IF($D6&gt;'Lettres-Echelon'!$C$6,(IF($D6&gt;'Lettres-Echelon'!$C$7,'Lettres-Echelon'!$A$8,'Lettres-Echelon'!$A$7)),'Lettres-Echelon'!$A$6)),'Lettres-Echelon'!$A$5)),'Lettres-Echelon'!$A$4)),'Lettres-Echelon'!$A$3))</f>
        <v>B</v>
      </c>
      <c r="P6" s="187"/>
      <c r="Q6" s="172" t="e">
        <f>'Période 4'!$Z7</f>
        <v>#DIV/0!</v>
      </c>
      <c r="R6" s="66" t="str">
        <f>IF($B6="","",IF($D6&gt;'Lettres-Echelon'!$C$3,(IF($D6&gt;'Lettres-Echelon'!$C$4,(IF($D6&gt;'Lettres-Echelon'!$B$5,(IF($D6&gt;'Lettres-Echelon'!$C$6,(IF($D6&gt;'Lettres-Echelon'!$C$7,'Lettres-Echelon'!$A$8,'Lettres-Echelon'!$A$7)),'Lettres-Echelon'!$A$6)),'Lettres-Echelon'!$A$5)),'Lettres-Echelon'!$A$4)),'Lettres-Echelon'!$A$3))</f>
        <v>B</v>
      </c>
      <c r="S6" s="90"/>
      <c r="T6" s="172" t="e">
        <f>'Examen Juin'!$V7</f>
        <v>#DIV/0!</v>
      </c>
      <c r="U6" s="66" t="e">
        <f>IF($B6="","",IF($T6&gt;'Lettres-Echelon'!$C$12,(IF($T6&gt;'Lettres-Echelon'!$C$13,(IF($T6&gt;'Lettres-Echelon'!$B$14,(IF($T6&gt;'Lettres-Echelon'!$C$15,(IF($T6&gt;'Lettres-Echelon'!$C$16,'Lettres-Echelon'!$A$8,'Lettres-Echelon'!$A$7)),'Lettres-Echelon'!$A$6)),'Lettres-Echelon'!$A$5)),'Lettres-Echelon'!$A$4)),'Lettres-Echelon'!$A$3))</f>
        <v>#DIV/0!</v>
      </c>
      <c r="V6" s="191"/>
      <c r="W6" s="176" t="e">
        <f t="shared" si="0"/>
        <v>#DIV/0!</v>
      </c>
      <c r="X6" s="77">
        <f t="shared" ref="X6:X31" si="4">IF(B6="","",SUMIF(D6:V6,"&lt;&gt;A",D$3:V$3))</f>
        <v>220</v>
      </c>
      <c r="Y6" s="80" t="e">
        <f t="shared" si="1"/>
        <v>#DIV/0!</v>
      </c>
      <c r="Z6" s="10"/>
      <c r="AA6" s="21"/>
      <c r="AB6" s="21"/>
      <c r="AC6" s="21"/>
      <c r="AD6" s="21"/>
      <c r="AE6" s="21"/>
      <c r="AF6" s="21"/>
      <c r="AG6" s="22"/>
      <c r="AH6" s="19"/>
      <c r="AI6" s="19"/>
      <c r="AJ6" s="5"/>
      <c r="AK6" s="5"/>
      <c r="AL6" s="5"/>
      <c r="AM6" s="5"/>
      <c r="AN6" s="5"/>
      <c r="AO6" s="5"/>
      <c r="AP6" s="5"/>
      <c r="AQ6" s="5"/>
    </row>
    <row r="7" spans="1:43" s="52" customFormat="1">
      <c r="A7" s="41">
        <f t="shared" si="2"/>
        <v>4</v>
      </c>
      <c r="B7" s="47" t="str">
        <f>IF('Période 1'!B8="","",'Période 1'!B8)</f>
        <v>BUCCOLERI</v>
      </c>
      <c r="C7" s="47" t="str">
        <f>IF('Période 1'!C8="","",'Période 1'!C8)</f>
        <v>ADRIAN</v>
      </c>
      <c r="D7" s="203">
        <f>'Période 1'!$Z8</f>
        <v>8.6333333333333329</v>
      </c>
      <c r="E7" s="203" t="str">
        <f>IF($B7="","",IF($D7&gt;'Lettres-Echelon'!$C$3,(IF($D7&gt;'Lettres-Echelon'!$C$4,(IF($D7&gt;'Lettres-Echelon'!$B$5,(IF($D7&gt;'Lettres-Echelon'!$C$6,(IF($D7&gt;'Lettres-Echelon'!$C$7,'Lettres-Echelon'!$A$8,'Lettres-Echelon'!$A$7)),'Lettres-Echelon'!$A$6)),'Lettres-Echelon'!$A$5)),'Lettres-Echelon'!$A$4)),'Lettres-Echelon'!$A$3))</f>
        <v>TB</v>
      </c>
      <c r="F7" s="203">
        <f t="shared" si="3"/>
        <v>86.333333333333329</v>
      </c>
      <c r="G7" s="89"/>
      <c r="H7" s="213">
        <f>'Période 2'!$Z8</f>
        <v>7.209307359307358</v>
      </c>
      <c r="I7" s="203" t="str">
        <f>IF($B7="","",IF($H7&gt;'Lettres-Echelon'!$C$3,(IF($H7&gt;'Lettres-Echelon'!$C$4,(IF($H7&gt;'Lettres-Echelon'!$B$5,(IF($H7&gt;'Lettres-Echelon'!$C$6,(IF($H7&gt;'Lettres-Echelon'!$C$7,'Lettres-Echelon'!$A$8,'Lettres-Echelon'!$A$7)),'Lettres-Echelon'!$A$6)),'Lettres-Echelon'!$A$5)),'Lettres-Echelon'!$A$4)),'Lettres-Echelon'!$A$3))</f>
        <v>S</v>
      </c>
      <c r="J7" s="188"/>
      <c r="K7" s="213">
        <f>'Examen Noel'!$V8</f>
        <v>32</v>
      </c>
      <c r="L7" s="203" t="str">
        <f>IF($B7="","",IF($K7&gt;'Lettres-Echelon'!$C$12,(IF($K7&gt;'Lettres-Echelon'!$C$13,(IF($K7&gt;'Lettres-Echelon'!$B$14,(IF($K7&gt;'Lettres-Echelon'!$C$15,(IF($K7&gt;'Lettres-Echelon'!$C$16,'Lettres-Echelon'!$A$8,'Lettres-Echelon'!$A$7)),'Lettres-Echelon'!$A$6)),'Lettres-Echelon'!$A$5)),'Lettres-Echelon'!$A$4)),'Lettres-Echelon'!$A$3))</f>
        <v>B</v>
      </c>
      <c r="M7" s="89"/>
      <c r="N7" s="220" t="e">
        <f>'Période 3'!$Z8</f>
        <v>#DIV/0!</v>
      </c>
      <c r="O7" s="203" t="str">
        <f>IF($B7="","",IF($D7&gt;'Lettres-Echelon'!$C$3,(IF($D7&gt;'Lettres-Echelon'!$C$4,(IF($D7&gt;'Lettres-Echelon'!$B$5,(IF($D7&gt;'Lettres-Echelon'!$C$6,(IF($D7&gt;'Lettres-Echelon'!$C$7,'Lettres-Echelon'!$A$8,'Lettres-Echelon'!$A$7)),'Lettres-Echelon'!$A$6)),'Lettres-Echelon'!$A$5)),'Lettres-Echelon'!$A$4)),'Lettres-Echelon'!$A$3))</f>
        <v>TB</v>
      </c>
      <c r="P7" s="188"/>
      <c r="Q7" s="220" t="e">
        <f>'Période 4'!$Z8</f>
        <v>#DIV/0!</v>
      </c>
      <c r="R7" s="203" t="str">
        <f>IF($B7="","",IF($D7&gt;'Lettres-Echelon'!$C$3,(IF($D7&gt;'Lettres-Echelon'!$C$4,(IF($D7&gt;'Lettres-Echelon'!$B$5,(IF($D7&gt;'Lettres-Echelon'!$C$6,(IF($D7&gt;'Lettres-Echelon'!$C$7,'Lettres-Echelon'!$A$8,'Lettres-Echelon'!$A$7)),'Lettres-Echelon'!$A$6)),'Lettres-Echelon'!$A$5)),'Lettres-Echelon'!$A$4)),'Lettres-Echelon'!$A$3))</f>
        <v>TB</v>
      </c>
      <c r="S7" s="89"/>
      <c r="T7" s="220" t="e">
        <f>'Examen Juin'!$V8</f>
        <v>#DIV/0!</v>
      </c>
      <c r="U7" s="203" t="e">
        <f>IF($B7="","",IF($T7&gt;'Lettres-Echelon'!$C$12,(IF($T7&gt;'Lettres-Echelon'!$C$13,(IF($T7&gt;'Lettres-Echelon'!$B$14,(IF($T7&gt;'Lettres-Echelon'!$C$15,(IF($T7&gt;'Lettres-Echelon'!$C$16,'Lettres-Echelon'!$A$8,'Lettres-Echelon'!$A$7)),'Lettres-Echelon'!$A$6)),'Lettres-Echelon'!$A$5)),'Lettres-Echelon'!$A$4)),'Lettres-Echelon'!$A$3))</f>
        <v>#DIV/0!</v>
      </c>
      <c r="V7" s="192"/>
      <c r="W7" s="177" t="e">
        <f t="shared" si="0"/>
        <v>#DIV/0!</v>
      </c>
      <c r="X7" s="216">
        <f t="shared" si="4"/>
        <v>220</v>
      </c>
      <c r="Y7" s="79" t="e">
        <f t="shared" si="1"/>
        <v>#DIV/0!</v>
      </c>
      <c r="Z7" s="42"/>
      <c r="AA7" s="48"/>
      <c r="AB7" s="48"/>
      <c r="AC7" s="48"/>
      <c r="AD7" s="48"/>
      <c r="AE7" s="48"/>
      <c r="AF7" s="48"/>
      <c r="AG7" s="49"/>
      <c r="AH7" s="50"/>
      <c r="AI7" s="50"/>
      <c r="AJ7" s="51"/>
      <c r="AK7" s="51"/>
      <c r="AL7" s="51"/>
      <c r="AM7" s="51"/>
      <c r="AN7" s="51"/>
      <c r="AO7" s="51"/>
      <c r="AP7" s="51"/>
      <c r="AQ7" s="51"/>
    </row>
    <row r="8" spans="1:43">
      <c r="A8" s="32">
        <f t="shared" si="2"/>
        <v>5</v>
      </c>
      <c r="B8" s="35" t="str">
        <f>IF('Période 1'!B9="","",'Période 1'!B9)</f>
        <v>CHAMPEAU</v>
      </c>
      <c r="C8" s="35" t="str">
        <f>IF('Période 1'!C9="","",'Période 1'!C9)</f>
        <v>MANON</v>
      </c>
      <c r="D8" s="66">
        <f>'Période 1'!$Z9</f>
        <v>9.8666666666666671</v>
      </c>
      <c r="E8" s="66" t="str">
        <f>IF($B8="","",IF($D8&gt;'Lettres-Echelon'!$C$3,(IF($D8&gt;'Lettres-Echelon'!$C$4,(IF($D8&gt;'Lettres-Echelon'!$B$5,(IF($D8&gt;'Lettres-Echelon'!$C$6,(IF($D8&gt;'Lettres-Echelon'!$C$7,'Lettres-Echelon'!$A$8,'Lettres-Echelon'!$A$7)),'Lettres-Echelon'!$A$6)),'Lettres-Echelon'!$A$5)),'Lettres-Echelon'!$A$4)),'Lettres-Echelon'!$A$3))</f>
        <v>TB</v>
      </c>
      <c r="F8" s="66">
        <f t="shared" si="3"/>
        <v>98.666666666666671</v>
      </c>
      <c r="G8" s="90"/>
      <c r="H8" s="214">
        <f>'Période 2'!$Z9</f>
        <v>6.8902597402597401</v>
      </c>
      <c r="I8" s="66" t="str">
        <f>IF($B8="","",IF($H8&gt;'Lettres-Echelon'!$C$3,(IF($H8&gt;'Lettres-Echelon'!$C$4,(IF($H8&gt;'Lettres-Echelon'!$B$5,(IF($H8&gt;'Lettres-Echelon'!$C$6,(IF($H8&gt;'Lettres-Echelon'!$C$7,'Lettres-Echelon'!$A$8,'Lettres-Echelon'!$A$7)),'Lettres-Echelon'!$A$6)),'Lettres-Echelon'!$A$5)),'Lettres-Echelon'!$A$4)),'Lettres-Echelon'!$A$3))</f>
        <v>S</v>
      </c>
      <c r="J8" s="187"/>
      <c r="K8" s="214">
        <f>'Examen Noel'!$V9</f>
        <v>31.23076923076923</v>
      </c>
      <c r="L8" s="66" t="str">
        <f>IF($B8="","",IF($K8&gt;'Lettres-Echelon'!$C$12,(IF($K8&gt;'Lettres-Echelon'!$C$13,(IF($K8&gt;'Lettres-Echelon'!$B$14,(IF($K8&gt;'Lettres-Echelon'!$C$15,(IF($K8&gt;'Lettres-Echelon'!$C$16,'Lettres-Echelon'!$A$8,'Lettres-Echelon'!$A$7)),'Lettres-Echelon'!$A$6)),'Lettres-Echelon'!$A$5)),'Lettres-Echelon'!$A$4)),'Lettres-Echelon'!$A$3))</f>
        <v>B</v>
      </c>
      <c r="M8" s="90"/>
      <c r="N8" s="172" t="e">
        <f>'Période 3'!$Z9</f>
        <v>#DIV/0!</v>
      </c>
      <c r="O8" s="66" t="str">
        <f>IF($B8="","",IF($D8&gt;'Lettres-Echelon'!$C$3,(IF($D8&gt;'Lettres-Echelon'!$C$4,(IF($D8&gt;'Lettres-Echelon'!$B$5,(IF($D8&gt;'Lettres-Echelon'!$C$6,(IF($D8&gt;'Lettres-Echelon'!$C$7,'Lettres-Echelon'!$A$8,'Lettres-Echelon'!$A$7)),'Lettres-Echelon'!$A$6)),'Lettres-Echelon'!$A$5)),'Lettres-Echelon'!$A$4)),'Lettres-Echelon'!$A$3))</f>
        <v>TB</v>
      </c>
      <c r="P8" s="187"/>
      <c r="Q8" s="172" t="e">
        <f>'Période 4'!$Z9</f>
        <v>#DIV/0!</v>
      </c>
      <c r="R8" s="66" t="str">
        <f>IF($B8="","",IF($D8&gt;'Lettres-Echelon'!$C$3,(IF($D8&gt;'Lettres-Echelon'!$C$4,(IF($D8&gt;'Lettres-Echelon'!$B$5,(IF($D8&gt;'Lettres-Echelon'!$C$6,(IF($D8&gt;'Lettres-Echelon'!$C$7,'Lettres-Echelon'!$A$8,'Lettres-Echelon'!$A$7)),'Lettres-Echelon'!$A$6)),'Lettres-Echelon'!$A$5)),'Lettres-Echelon'!$A$4)),'Lettres-Echelon'!$A$3))</f>
        <v>TB</v>
      </c>
      <c r="S8" s="90"/>
      <c r="T8" s="172" t="e">
        <f>'Examen Juin'!$V9</f>
        <v>#DIV/0!</v>
      </c>
      <c r="U8" s="66" t="e">
        <f>IF($B8="","",IF($T8&gt;'Lettres-Echelon'!$C$12,(IF($T8&gt;'Lettres-Echelon'!$C$13,(IF($T8&gt;'Lettres-Echelon'!$B$14,(IF($T8&gt;'Lettres-Echelon'!$C$15,(IF($T8&gt;'Lettres-Echelon'!$C$16,'Lettres-Echelon'!$A$8,'Lettres-Echelon'!$A$7)),'Lettres-Echelon'!$A$6)),'Lettres-Echelon'!$A$5)),'Lettres-Echelon'!$A$4)),'Lettres-Echelon'!$A$3))</f>
        <v>#DIV/0!</v>
      </c>
      <c r="V8" s="191"/>
      <c r="W8" s="176" t="e">
        <f t="shared" si="0"/>
        <v>#DIV/0!</v>
      </c>
      <c r="X8" s="77">
        <f t="shared" si="4"/>
        <v>220</v>
      </c>
      <c r="Y8" s="80" t="e">
        <f t="shared" si="1"/>
        <v>#DIV/0!</v>
      </c>
      <c r="Z8" s="10"/>
      <c r="AA8" s="21"/>
      <c r="AB8" s="21"/>
      <c r="AC8" s="21"/>
      <c r="AD8" s="21"/>
      <c r="AE8" s="21"/>
      <c r="AF8" s="21"/>
      <c r="AG8" s="22"/>
      <c r="AH8" s="19"/>
      <c r="AI8" s="19"/>
      <c r="AJ8" s="5"/>
      <c r="AK8" s="5"/>
      <c r="AL8" s="5"/>
      <c r="AM8" s="5"/>
      <c r="AN8" s="5"/>
      <c r="AO8" s="5"/>
      <c r="AP8" s="5"/>
      <c r="AQ8" s="5"/>
    </row>
    <row r="9" spans="1:43" s="52" customFormat="1">
      <c r="A9" s="41">
        <f t="shared" si="2"/>
        <v>6</v>
      </c>
      <c r="B9" s="47" t="str">
        <f>IF('Période 1'!B10="","",'Période 1'!B10)</f>
        <v>COLLARD</v>
      </c>
      <c r="C9" s="47" t="str">
        <f>IF('Période 1'!C10="","",'Période 1'!C10)</f>
        <v>SHIRLEY</v>
      </c>
      <c r="D9" s="203">
        <f>'Période 1'!$Z10</f>
        <v>6.2333333333333334</v>
      </c>
      <c r="E9" s="203" t="str">
        <f>IF($B9="","",IF($D9&gt;'Lettres-Echelon'!$C$3,(IF($D9&gt;'Lettres-Echelon'!$C$4,(IF($D9&gt;'Lettres-Echelon'!$B$5,(IF($D9&gt;'Lettres-Echelon'!$C$6,(IF($D9&gt;'Lettres-Echelon'!$C$7,'Lettres-Echelon'!$A$8,'Lettres-Echelon'!$A$7)),'Lettres-Echelon'!$A$6)),'Lettres-Echelon'!$A$5)),'Lettres-Echelon'!$A$4)),'Lettres-Echelon'!$A$3))</f>
        <v>S</v>
      </c>
      <c r="F9" s="203">
        <f t="shared" si="3"/>
        <v>62.333333333333336</v>
      </c>
      <c r="G9" s="89"/>
      <c r="H9" s="213">
        <f>'Période 2'!$Z10</f>
        <v>2.6106060606060608</v>
      </c>
      <c r="I9" s="203" t="str">
        <f>IF($B9="","",IF($H9&gt;'Lettres-Echelon'!$C$3,(IF($H9&gt;'Lettres-Echelon'!$C$4,(IF($H9&gt;'Lettres-Echelon'!$B$5,(IF($H9&gt;'Lettres-Echelon'!$C$6,(IF($H9&gt;'Lettres-Echelon'!$C$7,'Lettres-Echelon'!$A$8,'Lettres-Echelon'!$A$7)),'Lettres-Echelon'!$A$6)),'Lettres-Echelon'!$A$5)),'Lettres-Echelon'!$A$4)),'Lettres-Echelon'!$A$3))</f>
        <v>I</v>
      </c>
      <c r="J9" s="188"/>
      <c r="K9" s="213">
        <f>'Examen Noel'!$V10</f>
        <v>24.307692307692307</v>
      </c>
      <c r="L9" s="203" t="str">
        <f>IF($B9="","",IF($K9&gt;'Lettres-Echelon'!$C$12,(IF($K9&gt;'Lettres-Echelon'!$C$13,(IF($K9&gt;'Lettres-Echelon'!$B$14,(IF($K9&gt;'Lettres-Echelon'!$C$15,(IF($K9&gt;'Lettres-Echelon'!$C$16,'Lettres-Echelon'!$A$8,'Lettres-Echelon'!$A$7)),'Lettres-Echelon'!$A$6)),'Lettres-Echelon'!$A$5)),'Lettres-Echelon'!$A$4)),'Lettres-Echelon'!$A$3))</f>
        <v>S</v>
      </c>
      <c r="M9" s="89"/>
      <c r="N9" s="220" t="e">
        <f>'Période 3'!$Z10</f>
        <v>#DIV/0!</v>
      </c>
      <c r="O9" s="203" t="str">
        <f>IF($B9="","",IF($D9&gt;'Lettres-Echelon'!$C$3,(IF($D9&gt;'Lettres-Echelon'!$C$4,(IF($D9&gt;'Lettres-Echelon'!$B$5,(IF($D9&gt;'Lettres-Echelon'!$C$6,(IF($D9&gt;'Lettres-Echelon'!$C$7,'Lettres-Echelon'!$A$8,'Lettres-Echelon'!$A$7)),'Lettres-Echelon'!$A$6)),'Lettres-Echelon'!$A$5)),'Lettres-Echelon'!$A$4)),'Lettres-Echelon'!$A$3))</f>
        <v>S</v>
      </c>
      <c r="P9" s="188"/>
      <c r="Q9" s="220" t="e">
        <f>'Période 4'!$Z10</f>
        <v>#DIV/0!</v>
      </c>
      <c r="R9" s="203" t="str">
        <f>IF($B9="","",IF($D9&gt;'Lettres-Echelon'!$C$3,(IF($D9&gt;'Lettres-Echelon'!$C$4,(IF($D9&gt;'Lettres-Echelon'!$B$5,(IF($D9&gt;'Lettres-Echelon'!$C$6,(IF($D9&gt;'Lettres-Echelon'!$C$7,'Lettres-Echelon'!$A$8,'Lettres-Echelon'!$A$7)),'Lettres-Echelon'!$A$6)),'Lettres-Echelon'!$A$5)),'Lettres-Echelon'!$A$4)),'Lettres-Echelon'!$A$3))</f>
        <v>S</v>
      </c>
      <c r="S9" s="89"/>
      <c r="T9" s="220" t="e">
        <f>'Examen Juin'!$V10</f>
        <v>#DIV/0!</v>
      </c>
      <c r="U9" s="203" t="e">
        <f>IF($B9="","",IF($T9&gt;'Lettres-Echelon'!$C$12,(IF($T9&gt;'Lettres-Echelon'!$C$13,(IF($T9&gt;'Lettres-Echelon'!$B$14,(IF($T9&gt;'Lettres-Echelon'!$C$15,(IF($T9&gt;'Lettres-Echelon'!$C$16,'Lettres-Echelon'!$A$8,'Lettres-Echelon'!$A$7)),'Lettres-Echelon'!$A$6)),'Lettres-Echelon'!$A$5)),'Lettres-Echelon'!$A$4)),'Lettres-Echelon'!$A$3))</f>
        <v>#DIV/0!</v>
      </c>
      <c r="V9" s="192"/>
      <c r="W9" s="177" t="e">
        <f t="shared" si="0"/>
        <v>#DIV/0!</v>
      </c>
      <c r="X9" s="216">
        <f t="shared" si="4"/>
        <v>220</v>
      </c>
      <c r="Y9" s="79" t="e">
        <f t="shared" si="1"/>
        <v>#DIV/0!</v>
      </c>
      <c r="Z9" s="42"/>
      <c r="AA9" s="48"/>
      <c r="AB9" s="48"/>
      <c r="AC9" s="48"/>
      <c r="AD9" s="48"/>
      <c r="AE9" s="48"/>
      <c r="AF9" s="48"/>
      <c r="AG9" s="49"/>
      <c r="AH9" s="50"/>
      <c r="AI9" s="50"/>
      <c r="AJ9" s="51"/>
      <c r="AK9" s="51"/>
      <c r="AL9" s="51"/>
      <c r="AM9" s="51"/>
      <c r="AN9" s="51"/>
      <c r="AO9" s="51"/>
      <c r="AP9" s="51"/>
      <c r="AQ9" s="51"/>
    </row>
    <row r="10" spans="1:43">
      <c r="A10" s="32">
        <f t="shared" si="2"/>
        <v>7</v>
      </c>
      <c r="B10" s="35" t="str">
        <f>IF('Période 1'!B11="","",'Période 1'!B11)</f>
        <v xml:space="preserve">COLLINET </v>
      </c>
      <c r="C10" s="35" t="str">
        <f>IF('Période 1'!C11="","",'Période 1'!C11)</f>
        <v>MARIE</v>
      </c>
      <c r="D10" s="66">
        <f>'Période 1'!$Z11</f>
        <v>7.4666666666666668</v>
      </c>
      <c r="E10" s="66" t="str">
        <f>IF($B10="","",IF($D10&gt;'Lettres-Echelon'!$C$3,(IF($D10&gt;'Lettres-Echelon'!$C$4,(IF($D10&gt;'Lettres-Echelon'!$B$5,(IF($D10&gt;'Lettres-Echelon'!$C$6,(IF($D10&gt;'Lettres-Echelon'!$C$7,'Lettres-Echelon'!$A$8,'Lettres-Echelon'!$A$7)),'Lettres-Echelon'!$A$6)),'Lettres-Echelon'!$A$5)),'Lettres-Echelon'!$A$4)),'Lettres-Echelon'!$A$3))</f>
        <v>S</v>
      </c>
      <c r="F10" s="66">
        <f t="shared" si="3"/>
        <v>74.666666666666657</v>
      </c>
      <c r="G10" s="90"/>
      <c r="H10" s="214">
        <f>'Période 2'!$Z11</f>
        <v>5.2872294372294366</v>
      </c>
      <c r="I10" s="66" t="str">
        <f>IF($B10="","",IF($H10&gt;'Lettres-Echelon'!$C$3,(IF($H10&gt;'Lettres-Echelon'!$C$4,(IF($H10&gt;'Lettres-Echelon'!$B$5,(IF($H10&gt;'Lettres-Echelon'!$C$6,(IF($H10&gt;'Lettres-Echelon'!$C$7,'Lettres-Echelon'!$A$8,'Lettres-Echelon'!$A$7)),'Lettres-Echelon'!$A$6)),'Lettres-Echelon'!$A$5)),'Lettres-Echelon'!$A$4)),'Lettres-Echelon'!$A$3))</f>
        <v>S</v>
      </c>
      <c r="J10" s="187"/>
      <c r="K10" s="214">
        <f>'Examen Noel'!$V11</f>
        <v>26.76923076923077</v>
      </c>
      <c r="L10" s="66" t="str">
        <f>IF($B10="","",IF($K10&gt;'Lettres-Echelon'!$C$12,(IF($K10&gt;'Lettres-Echelon'!$C$13,(IF($K10&gt;'Lettres-Echelon'!$B$14,(IF($K10&gt;'Lettres-Echelon'!$C$15,(IF($K10&gt;'Lettres-Echelon'!$C$16,'Lettres-Echelon'!$A$8,'Lettres-Echelon'!$A$7)),'Lettres-Echelon'!$A$6)),'Lettres-Echelon'!$A$5)),'Lettres-Echelon'!$A$4)),'Lettres-Echelon'!$A$3))</f>
        <v>S</v>
      </c>
      <c r="M10" s="90"/>
      <c r="N10" s="172" t="e">
        <f>'Période 3'!$Z11</f>
        <v>#DIV/0!</v>
      </c>
      <c r="O10" s="66" t="str">
        <f>IF($B10="","",IF($D10&gt;'Lettres-Echelon'!$C$3,(IF($D10&gt;'Lettres-Echelon'!$C$4,(IF($D10&gt;'Lettres-Echelon'!$B$5,(IF($D10&gt;'Lettres-Echelon'!$C$6,(IF($D10&gt;'Lettres-Echelon'!$C$7,'Lettres-Echelon'!$A$8,'Lettres-Echelon'!$A$7)),'Lettres-Echelon'!$A$6)),'Lettres-Echelon'!$A$5)),'Lettres-Echelon'!$A$4)),'Lettres-Echelon'!$A$3))</f>
        <v>S</v>
      </c>
      <c r="P10" s="187"/>
      <c r="Q10" s="172" t="e">
        <f>'Période 4'!$Z11</f>
        <v>#DIV/0!</v>
      </c>
      <c r="R10" s="66" t="str">
        <f>IF($B10="","",IF($D10&gt;'Lettres-Echelon'!$C$3,(IF($D10&gt;'Lettres-Echelon'!$C$4,(IF($D10&gt;'Lettres-Echelon'!$B$5,(IF($D10&gt;'Lettres-Echelon'!$C$6,(IF($D10&gt;'Lettres-Echelon'!$C$7,'Lettres-Echelon'!$A$8,'Lettres-Echelon'!$A$7)),'Lettres-Echelon'!$A$6)),'Lettres-Echelon'!$A$5)),'Lettres-Echelon'!$A$4)),'Lettres-Echelon'!$A$3))</f>
        <v>S</v>
      </c>
      <c r="S10" s="90"/>
      <c r="T10" s="172" t="e">
        <f>'Examen Juin'!$V11</f>
        <v>#DIV/0!</v>
      </c>
      <c r="U10" s="66" t="e">
        <f>IF($B10="","",IF($T10&gt;'Lettres-Echelon'!$C$12,(IF($T10&gt;'Lettres-Echelon'!$C$13,(IF($T10&gt;'Lettres-Echelon'!$B$14,(IF($T10&gt;'Lettres-Echelon'!$C$15,(IF($T10&gt;'Lettres-Echelon'!$C$16,'Lettres-Echelon'!$A$8,'Lettres-Echelon'!$A$7)),'Lettres-Echelon'!$A$6)),'Lettres-Echelon'!$A$5)),'Lettres-Echelon'!$A$4)),'Lettres-Echelon'!$A$3))</f>
        <v>#DIV/0!</v>
      </c>
      <c r="V10" s="191"/>
      <c r="W10" s="176" t="e">
        <f t="shared" si="0"/>
        <v>#DIV/0!</v>
      </c>
      <c r="X10" s="77">
        <f t="shared" si="4"/>
        <v>220</v>
      </c>
      <c r="Y10" s="80" t="e">
        <f t="shared" si="1"/>
        <v>#DIV/0!</v>
      </c>
      <c r="Z10" s="10"/>
      <c r="AA10" s="21"/>
      <c r="AB10" s="21"/>
      <c r="AC10" s="21"/>
      <c r="AD10" s="21"/>
      <c r="AE10" s="21"/>
      <c r="AF10" s="21"/>
      <c r="AG10" s="22"/>
      <c r="AH10" s="19"/>
      <c r="AI10" s="19"/>
      <c r="AJ10" s="5"/>
      <c r="AK10" s="5"/>
      <c r="AL10" s="5"/>
      <c r="AM10" s="5"/>
      <c r="AN10" s="5"/>
      <c r="AO10" s="5"/>
      <c r="AP10" s="5"/>
      <c r="AQ10" s="5"/>
    </row>
    <row r="11" spans="1:43" s="52" customFormat="1">
      <c r="A11" s="41">
        <f t="shared" si="2"/>
        <v>8</v>
      </c>
      <c r="B11" s="47" t="str">
        <f>IF('Période 1'!B12="","",'Période 1'!B12)</f>
        <v>DE GRAEVE</v>
      </c>
      <c r="C11" s="47" t="str">
        <f>IF('Période 1'!C12="","",'Période 1'!C12)</f>
        <v>BAHIJA</v>
      </c>
      <c r="D11" s="203">
        <f>'Période 1'!$Z12</f>
        <v>5.9</v>
      </c>
      <c r="E11" s="203" t="str">
        <f>IF($B11="","",IF($D11&gt;'Lettres-Echelon'!$C$3,(IF($D11&gt;'Lettres-Echelon'!$C$4,(IF($D11&gt;'Lettres-Echelon'!$B$5,(IF($D11&gt;'Lettres-Echelon'!$C$6,(IF($D11&gt;'Lettres-Echelon'!$C$7,'Lettres-Echelon'!$A$8,'Lettres-Echelon'!$A$7)),'Lettres-Echelon'!$A$6)),'Lettres-Echelon'!$A$5)),'Lettres-Echelon'!$A$4)),'Lettres-Echelon'!$A$3))</f>
        <v>S</v>
      </c>
      <c r="F11" s="203">
        <f t="shared" si="3"/>
        <v>59</v>
      </c>
      <c r="G11" s="89"/>
      <c r="H11" s="213">
        <f>'Période 2'!$Z12</f>
        <v>3.6348484848484852</v>
      </c>
      <c r="I11" s="203" t="str">
        <f>IF($B11="","",IF($H11&gt;'Lettres-Echelon'!$C$3,(IF($H11&gt;'Lettres-Echelon'!$C$4,(IF($H11&gt;'Lettres-Echelon'!$B$5,(IF($H11&gt;'Lettres-Echelon'!$C$6,(IF($H11&gt;'Lettres-Echelon'!$C$7,'Lettres-Echelon'!$A$8,'Lettres-Echelon'!$A$7)),'Lettres-Echelon'!$A$6)),'Lettres-Echelon'!$A$5)),'Lettres-Echelon'!$A$4)),'Lettres-Echelon'!$A$3))</f>
        <v>F</v>
      </c>
      <c r="J11" s="188"/>
      <c r="K11" s="213">
        <f>'Examen Noel'!$V12</f>
        <v>22.76923076923077</v>
      </c>
      <c r="L11" s="203" t="str">
        <f>IF($B11="","",IF($K11&gt;'Lettres-Echelon'!$C$12,(IF($K11&gt;'Lettres-Echelon'!$C$13,(IF($K11&gt;'Lettres-Echelon'!$B$14,(IF($K11&gt;'Lettres-Echelon'!$C$15,(IF($K11&gt;'Lettres-Echelon'!$C$16,'Lettres-Echelon'!$A$8,'Lettres-Echelon'!$A$7)),'Lettres-Echelon'!$A$6)),'Lettres-Echelon'!$A$5)),'Lettres-Echelon'!$A$4)),'Lettres-Echelon'!$A$3))</f>
        <v>S</v>
      </c>
      <c r="M11" s="89"/>
      <c r="N11" s="220" t="e">
        <f>'Période 3'!$Z12</f>
        <v>#DIV/0!</v>
      </c>
      <c r="O11" s="203" t="str">
        <f>IF($B11="","",IF($D11&gt;'Lettres-Echelon'!$C$3,(IF($D11&gt;'Lettres-Echelon'!$C$4,(IF($D11&gt;'Lettres-Echelon'!$B$5,(IF($D11&gt;'Lettres-Echelon'!$C$6,(IF($D11&gt;'Lettres-Echelon'!$C$7,'Lettres-Echelon'!$A$8,'Lettres-Echelon'!$A$7)),'Lettres-Echelon'!$A$6)),'Lettres-Echelon'!$A$5)),'Lettres-Echelon'!$A$4)),'Lettres-Echelon'!$A$3))</f>
        <v>S</v>
      </c>
      <c r="P11" s="188"/>
      <c r="Q11" s="220" t="e">
        <f>'Période 4'!$Z12</f>
        <v>#DIV/0!</v>
      </c>
      <c r="R11" s="203" t="str">
        <f>IF($B11="","",IF($D11&gt;'Lettres-Echelon'!$C$3,(IF($D11&gt;'Lettres-Echelon'!$C$4,(IF($D11&gt;'Lettres-Echelon'!$B$5,(IF($D11&gt;'Lettres-Echelon'!$C$6,(IF($D11&gt;'Lettres-Echelon'!$C$7,'Lettres-Echelon'!$A$8,'Lettres-Echelon'!$A$7)),'Lettres-Echelon'!$A$6)),'Lettres-Echelon'!$A$5)),'Lettres-Echelon'!$A$4)),'Lettres-Echelon'!$A$3))</f>
        <v>S</v>
      </c>
      <c r="S11" s="89"/>
      <c r="T11" s="220" t="e">
        <f>'Examen Juin'!$V12</f>
        <v>#DIV/0!</v>
      </c>
      <c r="U11" s="203" t="e">
        <f>IF($B11="","",IF($T11&gt;'Lettres-Echelon'!$C$12,(IF($T11&gt;'Lettres-Echelon'!$C$13,(IF($T11&gt;'Lettres-Echelon'!$B$14,(IF($T11&gt;'Lettres-Echelon'!$C$15,(IF($T11&gt;'Lettres-Echelon'!$C$16,'Lettres-Echelon'!$A$8,'Lettres-Echelon'!$A$7)),'Lettres-Echelon'!$A$6)),'Lettres-Echelon'!$A$5)),'Lettres-Echelon'!$A$4)),'Lettres-Echelon'!$A$3))</f>
        <v>#DIV/0!</v>
      </c>
      <c r="V11" s="192"/>
      <c r="W11" s="177" t="e">
        <f t="shared" si="0"/>
        <v>#DIV/0!</v>
      </c>
      <c r="X11" s="216">
        <f t="shared" si="4"/>
        <v>220</v>
      </c>
      <c r="Y11" s="79" t="e">
        <f t="shared" si="1"/>
        <v>#DIV/0!</v>
      </c>
      <c r="Z11" s="42"/>
      <c r="AA11" s="48"/>
      <c r="AB11" s="48"/>
      <c r="AC11" s="48"/>
      <c r="AD11" s="48"/>
      <c r="AE11" s="48"/>
      <c r="AF11" s="48"/>
      <c r="AG11" s="49"/>
      <c r="AH11" s="50"/>
      <c r="AI11" s="50"/>
      <c r="AJ11" s="51"/>
      <c r="AK11" s="51"/>
      <c r="AL11" s="51"/>
      <c r="AM11" s="51"/>
      <c r="AN11" s="51"/>
      <c r="AO11" s="51"/>
      <c r="AP11" s="51"/>
      <c r="AQ11" s="51"/>
    </row>
    <row r="12" spans="1:43">
      <c r="A12" s="32">
        <f t="shared" si="2"/>
        <v>9</v>
      </c>
      <c r="B12" s="35" t="str">
        <f>IF('Période 1'!B13="","",'Période 1'!B13)</f>
        <v>DUCHÊNE</v>
      </c>
      <c r="C12" s="35" t="str">
        <f>IF('Période 1'!C13="","",'Période 1'!C13)</f>
        <v>THOMAS</v>
      </c>
      <c r="D12" s="66">
        <f>'Période 1'!$Z13</f>
        <v>6.95</v>
      </c>
      <c r="E12" s="66" t="str">
        <f>IF($B12="","",IF($D12&gt;'Lettres-Echelon'!$C$3,(IF($D12&gt;'Lettres-Echelon'!$C$4,(IF($D12&gt;'Lettres-Echelon'!$B$5,(IF($D12&gt;'Lettres-Echelon'!$C$6,(IF($D12&gt;'Lettres-Echelon'!$C$7,'Lettres-Echelon'!$A$8,'Lettres-Echelon'!$A$7)),'Lettres-Echelon'!$A$6)),'Lettres-Echelon'!$A$5)),'Lettres-Echelon'!$A$4)),'Lettres-Echelon'!$A$3))</f>
        <v>S</v>
      </c>
      <c r="F12" s="66">
        <f t="shared" si="3"/>
        <v>69.5</v>
      </c>
      <c r="G12" s="90"/>
      <c r="H12" s="214">
        <f>'Période 2'!$Z13</f>
        <v>3.3753246753246757</v>
      </c>
      <c r="I12" s="66" t="str">
        <f>IF($B12="","",IF($H12&gt;'Lettres-Echelon'!$C$3,(IF($H12&gt;'Lettres-Echelon'!$C$4,(IF($H12&gt;'Lettres-Echelon'!$B$5,(IF($H12&gt;'Lettres-Echelon'!$C$6,(IF($H12&gt;'Lettres-Echelon'!$C$7,'Lettres-Echelon'!$A$8,'Lettres-Echelon'!$A$7)),'Lettres-Echelon'!$A$6)),'Lettres-Echelon'!$A$5)),'Lettres-Echelon'!$A$4)),'Lettres-Echelon'!$A$3))</f>
        <v>I</v>
      </c>
      <c r="J12" s="187"/>
      <c r="K12" s="214">
        <f>'Examen Noel'!$V13</f>
        <v>23.384615384615383</v>
      </c>
      <c r="L12" s="66" t="str">
        <f>IF($B12="","",IF($K12&gt;'Lettres-Echelon'!$C$12,(IF($K12&gt;'Lettres-Echelon'!$C$13,(IF($K12&gt;'Lettres-Echelon'!$B$14,(IF($K12&gt;'Lettres-Echelon'!$C$15,(IF($K12&gt;'Lettres-Echelon'!$C$16,'Lettres-Echelon'!$A$8,'Lettres-Echelon'!$A$7)),'Lettres-Echelon'!$A$6)),'Lettres-Echelon'!$A$5)),'Lettres-Echelon'!$A$4)),'Lettres-Echelon'!$A$3))</f>
        <v>S</v>
      </c>
      <c r="M12" s="90"/>
      <c r="N12" s="172" t="e">
        <f>'Période 3'!$Z13</f>
        <v>#DIV/0!</v>
      </c>
      <c r="O12" s="66" t="str">
        <f>IF($B12="","",IF($D12&gt;'Lettres-Echelon'!$C$3,(IF($D12&gt;'Lettres-Echelon'!$C$4,(IF($D12&gt;'Lettres-Echelon'!$B$5,(IF($D12&gt;'Lettres-Echelon'!$C$6,(IF($D12&gt;'Lettres-Echelon'!$C$7,'Lettres-Echelon'!$A$8,'Lettres-Echelon'!$A$7)),'Lettres-Echelon'!$A$6)),'Lettres-Echelon'!$A$5)),'Lettres-Echelon'!$A$4)),'Lettres-Echelon'!$A$3))</f>
        <v>S</v>
      </c>
      <c r="P12" s="187"/>
      <c r="Q12" s="172" t="e">
        <f>'Période 4'!$Z13</f>
        <v>#DIV/0!</v>
      </c>
      <c r="R12" s="66" t="str">
        <f>IF($B12="","",IF($D12&gt;'Lettres-Echelon'!$C$3,(IF($D12&gt;'Lettres-Echelon'!$C$4,(IF($D12&gt;'Lettres-Echelon'!$B$5,(IF($D12&gt;'Lettres-Echelon'!$C$6,(IF($D12&gt;'Lettres-Echelon'!$C$7,'Lettres-Echelon'!$A$8,'Lettres-Echelon'!$A$7)),'Lettres-Echelon'!$A$6)),'Lettres-Echelon'!$A$5)),'Lettres-Echelon'!$A$4)),'Lettres-Echelon'!$A$3))</f>
        <v>S</v>
      </c>
      <c r="S12" s="90"/>
      <c r="T12" s="172" t="e">
        <f>'Examen Juin'!$V13</f>
        <v>#DIV/0!</v>
      </c>
      <c r="U12" s="66" t="e">
        <f>IF($B12="","",IF($T12&gt;'Lettres-Echelon'!$C$12,(IF($T12&gt;'Lettres-Echelon'!$C$13,(IF($T12&gt;'Lettres-Echelon'!$B$14,(IF($T12&gt;'Lettres-Echelon'!$C$15,(IF($T12&gt;'Lettres-Echelon'!$C$16,'Lettres-Echelon'!$A$8,'Lettres-Echelon'!$A$7)),'Lettres-Echelon'!$A$6)),'Lettres-Echelon'!$A$5)),'Lettres-Echelon'!$A$4)),'Lettres-Echelon'!$A$3))</f>
        <v>#DIV/0!</v>
      </c>
      <c r="V12" s="191"/>
      <c r="W12" s="176" t="e">
        <f t="shared" si="0"/>
        <v>#DIV/0!</v>
      </c>
      <c r="X12" s="77">
        <f t="shared" si="4"/>
        <v>220</v>
      </c>
      <c r="Y12" s="80" t="e">
        <f t="shared" si="1"/>
        <v>#DIV/0!</v>
      </c>
      <c r="Z12" s="10"/>
      <c r="AA12" s="21"/>
      <c r="AB12" s="21"/>
      <c r="AC12" s="21"/>
      <c r="AD12" s="21"/>
      <c r="AE12" s="21"/>
      <c r="AF12" s="21"/>
      <c r="AG12" s="22"/>
      <c r="AH12" s="19"/>
      <c r="AI12" s="19"/>
      <c r="AJ12" s="5"/>
      <c r="AK12" s="5"/>
      <c r="AL12" s="5"/>
      <c r="AM12" s="5"/>
      <c r="AN12" s="5"/>
      <c r="AO12" s="5"/>
      <c r="AP12" s="5"/>
      <c r="AQ12" s="5"/>
    </row>
    <row r="13" spans="1:43" s="52" customFormat="1">
      <c r="A13" s="41">
        <f t="shared" si="2"/>
        <v>10</v>
      </c>
      <c r="B13" s="47" t="str">
        <f>IF('Période 1'!B14="","",'Période 1'!B14)</f>
        <v>DUTILLEUX</v>
      </c>
      <c r="C13" s="47" t="str">
        <f>IF('Période 1'!C14="","",'Période 1'!C14)</f>
        <v>AOGAN</v>
      </c>
      <c r="D13" s="203">
        <f>'Période 1'!$Z14</f>
        <v>8.9666666666666668</v>
      </c>
      <c r="E13" s="203" t="str">
        <f>IF($B13="","",IF($D13&gt;'Lettres-Echelon'!$C$3,(IF($D13&gt;'Lettres-Echelon'!$C$4,(IF($D13&gt;'Lettres-Echelon'!$B$5,(IF($D13&gt;'Lettres-Echelon'!$C$6,(IF($D13&gt;'Lettres-Echelon'!$C$7,'Lettres-Echelon'!$A$8,'Lettres-Echelon'!$A$7)),'Lettres-Echelon'!$A$6)),'Lettres-Echelon'!$A$5)),'Lettres-Echelon'!$A$4)),'Lettres-Echelon'!$A$3))</f>
        <v>TB</v>
      </c>
      <c r="F13" s="203">
        <f t="shared" si="3"/>
        <v>89.666666666666657</v>
      </c>
      <c r="G13" s="89"/>
      <c r="H13" s="213">
        <f>'Période 2'!$Z14</f>
        <v>6.7333333333333334</v>
      </c>
      <c r="I13" s="203" t="str">
        <f>IF($B13="","",IF($H13&gt;'Lettres-Echelon'!$C$3,(IF($H13&gt;'Lettres-Echelon'!$C$4,(IF($H13&gt;'Lettres-Echelon'!$B$5,(IF($H13&gt;'Lettres-Echelon'!$C$6,(IF($H13&gt;'Lettres-Echelon'!$C$7,'Lettres-Echelon'!$A$8,'Lettres-Echelon'!$A$7)),'Lettres-Echelon'!$A$6)),'Lettres-Echelon'!$A$5)),'Lettres-Echelon'!$A$4)),'Lettres-Echelon'!$A$3))</f>
        <v>S</v>
      </c>
      <c r="J13" s="188"/>
      <c r="K13" s="213">
        <f>'Examen Noel'!$V14</f>
        <v>26.923076923076923</v>
      </c>
      <c r="L13" s="203" t="str">
        <f>IF($B13="","",IF($K13&gt;'Lettres-Echelon'!$C$12,(IF($K13&gt;'Lettres-Echelon'!$C$13,(IF($K13&gt;'Lettres-Echelon'!$B$14,(IF($K13&gt;'Lettres-Echelon'!$C$15,(IF($K13&gt;'Lettres-Echelon'!$C$16,'Lettres-Echelon'!$A$8,'Lettres-Echelon'!$A$7)),'Lettres-Echelon'!$A$6)),'Lettres-Echelon'!$A$5)),'Lettres-Echelon'!$A$4)),'Lettres-Echelon'!$A$3))</f>
        <v>S</v>
      </c>
      <c r="M13" s="89"/>
      <c r="N13" s="220" t="e">
        <f>'Période 3'!$Z14</f>
        <v>#DIV/0!</v>
      </c>
      <c r="O13" s="203" t="str">
        <f>IF($B13="","",IF($D13&gt;'Lettres-Echelon'!$C$3,(IF($D13&gt;'Lettres-Echelon'!$C$4,(IF($D13&gt;'Lettres-Echelon'!$B$5,(IF($D13&gt;'Lettres-Echelon'!$C$6,(IF($D13&gt;'Lettres-Echelon'!$C$7,'Lettres-Echelon'!$A$8,'Lettres-Echelon'!$A$7)),'Lettres-Echelon'!$A$6)),'Lettres-Echelon'!$A$5)),'Lettres-Echelon'!$A$4)),'Lettres-Echelon'!$A$3))</f>
        <v>TB</v>
      </c>
      <c r="P13" s="188"/>
      <c r="Q13" s="220" t="e">
        <f>'Période 4'!$Z14</f>
        <v>#DIV/0!</v>
      </c>
      <c r="R13" s="203" t="str">
        <f>IF($B13="","",IF($D13&gt;'Lettres-Echelon'!$C$3,(IF($D13&gt;'Lettres-Echelon'!$C$4,(IF($D13&gt;'Lettres-Echelon'!$B$5,(IF($D13&gt;'Lettres-Echelon'!$C$6,(IF($D13&gt;'Lettres-Echelon'!$C$7,'Lettres-Echelon'!$A$8,'Lettres-Echelon'!$A$7)),'Lettres-Echelon'!$A$6)),'Lettres-Echelon'!$A$5)),'Lettres-Echelon'!$A$4)),'Lettres-Echelon'!$A$3))</f>
        <v>TB</v>
      </c>
      <c r="S13" s="89"/>
      <c r="T13" s="220" t="e">
        <f>'Examen Juin'!$V14</f>
        <v>#DIV/0!</v>
      </c>
      <c r="U13" s="203" t="e">
        <f>IF($B13="","",IF($T13&gt;'Lettres-Echelon'!$C$12,(IF($T13&gt;'Lettres-Echelon'!$C$13,(IF($T13&gt;'Lettres-Echelon'!$B$14,(IF($T13&gt;'Lettres-Echelon'!$C$15,(IF($T13&gt;'Lettres-Echelon'!$C$16,'Lettres-Echelon'!$A$8,'Lettres-Echelon'!$A$7)),'Lettres-Echelon'!$A$6)),'Lettres-Echelon'!$A$5)),'Lettres-Echelon'!$A$4)),'Lettres-Echelon'!$A$3))</f>
        <v>#DIV/0!</v>
      </c>
      <c r="V13" s="192"/>
      <c r="W13" s="177" t="e">
        <f t="shared" si="0"/>
        <v>#DIV/0!</v>
      </c>
      <c r="X13" s="216">
        <f t="shared" si="4"/>
        <v>220</v>
      </c>
      <c r="Y13" s="79" t="e">
        <f t="shared" si="1"/>
        <v>#DIV/0!</v>
      </c>
      <c r="Z13" s="42"/>
      <c r="AA13" s="48"/>
      <c r="AB13" s="48"/>
      <c r="AC13" s="48"/>
      <c r="AD13" s="48"/>
      <c r="AE13" s="48"/>
      <c r="AF13" s="48"/>
      <c r="AG13" s="49"/>
      <c r="AH13" s="50"/>
      <c r="AI13" s="50"/>
      <c r="AJ13" s="51"/>
      <c r="AK13" s="51"/>
      <c r="AL13" s="51"/>
      <c r="AM13" s="51"/>
      <c r="AN13" s="51"/>
      <c r="AO13" s="51"/>
      <c r="AP13" s="51"/>
      <c r="AQ13" s="51"/>
    </row>
    <row r="14" spans="1:43">
      <c r="A14" s="32">
        <f t="shared" si="2"/>
        <v>11</v>
      </c>
      <c r="B14" s="35" t="str">
        <f>IF('Période 1'!B15="","",'Période 1'!B15)</f>
        <v>GILLON</v>
      </c>
      <c r="C14" s="35" t="str">
        <f>IF('Période 1'!C15="","",'Période 1'!C15)</f>
        <v>WILLIAM</v>
      </c>
      <c r="D14" s="66">
        <f>'Période 1'!$Z15</f>
        <v>7.7833333333333332</v>
      </c>
      <c r="E14" s="66" t="str">
        <f>IF($B14="","",IF($D14&gt;'Lettres-Echelon'!$C$3,(IF($D14&gt;'Lettres-Echelon'!$C$4,(IF($D14&gt;'Lettres-Echelon'!$B$5,(IF($D14&gt;'Lettres-Echelon'!$C$6,(IF($D14&gt;'Lettres-Echelon'!$C$7,'Lettres-Echelon'!$A$8,'Lettres-Echelon'!$A$7)),'Lettres-Echelon'!$A$6)),'Lettres-Echelon'!$A$5)),'Lettres-Echelon'!$A$4)),'Lettres-Echelon'!$A$3))</f>
        <v>B</v>
      </c>
      <c r="F14" s="66">
        <f t="shared" si="3"/>
        <v>77.833333333333343</v>
      </c>
      <c r="G14" s="90"/>
      <c r="H14" s="214">
        <f>'Période 2'!$Z15</f>
        <v>7.0963203463203461</v>
      </c>
      <c r="I14" s="66" t="str">
        <f>IF($B14="","",IF($H14&gt;'Lettres-Echelon'!$C$3,(IF($H14&gt;'Lettres-Echelon'!$C$4,(IF($H14&gt;'Lettres-Echelon'!$B$5,(IF($H14&gt;'Lettres-Echelon'!$C$6,(IF($H14&gt;'Lettres-Echelon'!$C$7,'Lettres-Echelon'!$A$8,'Lettres-Echelon'!$A$7)),'Lettres-Echelon'!$A$6)),'Lettres-Echelon'!$A$5)),'Lettres-Echelon'!$A$4)),'Lettres-Echelon'!$A$3))</f>
        <v>S</v>
      </c>
      <c r="J14" s="187"/>
      <c r="K14" s="214">
        <f>'Examen Noel'!$V15</f>
        <v>24.46153846153846</v>
      </c>
      <c r="L14" s="66" t="str">
        <f>IF($B14="","",IF($K14&gt;'Lettres-Echelon'!$C$12,(IF($K14&gt;'Lettres-Echelon'!$C$13,(IF($K14&gt;'Lettres-Echelon'!$B$14,(IF($K14&gt;'Lettres-Echelon'!$C$15,(IF($K14&gt;'Lettres-Echelon'!$C$16,'Lettres-Echelon'!$A$8,'Lettres-Echelon'!$A$7)),'Lettres-Echelon'!$A$6)),'Lettres-Echelon'!$A$5)),'Lettres-Echelon'!$A$4)),'Lettres-Echelon'!$A$3))</f>
        <v>S</v>
      </c>
      <c r="M14" s="90"/>
      <c r="N14" s="172" t="e">
        <f>'Période 3'!$Z15</f>
        <v>#DIV/0!</v>
      </c>
      <c r="O14" s="66" t="str">
        <f>IF($B14="","",IF($D14&gt;'Lettres-Echelon'!$C$3,(IF($D14&gt;'Lettres-Echelon'!$C$4,(IF($D14&gt;'Lettres-Echelon'!$B$5,(IF($D14&gt;'Lettres-Echelon'!$C$6,(IF($D14&gt;'Lettres-Echelon'!$C$7,'Lettres-Echelon'!$A$8,'Lettres-Echelon'!$A$7)),'Lettres-Echelon'!$A$6)),'Lettres-Echelon'!$A$5)),'Lettres-Echelon'!$A$4)),'Lettres-Echelon'!$A$3))</f>
        <v>B</v>
      </c>
      <c r="P14" s="187"/>
      <c r="Q14" s="172" t="e">
        <f>'Période 4'!$Z15</f>
        <v>#DIV/0!</v>
      </c>
      <c r="R14" s="66" t="str">
        <f>IF($B14="","",IF($D14&gt;'Lettres-Echelon'!$C$3,(IF($D14&gt;'Lettres-Echelon'!$C$4,(IF($D14&gt;'Lettres-Echelon'!$B$5,(IF($D14&gt;'Lettres-Echelon'!$C$6,(IF($D14&gt;'Lettres-Echelon'!$C$7,'Lettres-Echelon'!$A$8,'Lettres-Echelon'!$A$7)),'Lettres-Echelon'!$A$6)),'Lettres-Echelon'!$A$5)),'Lettres-Echelon'!$A$4)),'Lettres-Echelon'!$A$3))</f>
        <v>B</v>
      </c>
      <c r="S14" s="90"/>
      <c r="T14" s="172" t="e">
        <f>'Examen Juin'!$V15</f>
        <v>#DIV/0!</v>
      </c>
      <c r="U14" s="66" t="e">
        <f>IF($B14="","",IF($T14&gt;'Lettres-Echelon'!$C$12,(IF($T14&gt;'Lettres-Echelon'!$C$13,(IF($T14&gt;'Lettres-Echelon'!$B$14,(IF($T14&gt;'Lettres-Echelon'!$C$15,(IF($T14&gt;'Lettres-Echelon'!$C$16,'Lettres-Echelon'!$A$8,'Lettres-Echelon'!$A$7)),'Lettres-Echelon'!$A$6)),'Lettres-Echelon'!$A$5)),'Lettres-Echelon'!$A$4)),'Lettres-Echelon'!$A$3))</f>
        <v>#DIV/0!</v>
      </c>
      <c r="V14" s="191"/>
      <c r="W14" s="176" t="e">
        <f t="shared" si="0"/>
        <v>#DIV/0!</v>
      </c>
      <c r="X14" s="77">
        <f t="shared" si="4"/>
        <v>220</v>
      </c>
      <c r="Y14" s="80" t="e">
        <f t="shared" si="1"/>
        <v>#DIV/0!</v>
      </c>
      <c r="Z14" s="10"/>
      <c r="AA14" s="21"/>
      <c r="AB14" s="21"/>
      <c r="AC14" s="21"/>
      <c r="AD14" s="21"/>
      <c r="AE14" s="21"/>
      <c r="AF14" s="21"/>
      <c r="AG14" s="22"/>
      <c r="AH14" s="19"/>
      <c r="AI14" s="19"/>
      <c r="AJ14" s="5"/>
      <c r="AK14" s="5"/>
      <c r="AL14" s="5"/>
      <c r="AM14" s="5"/>
      <c r="AN14" s="5"/>
      <c r="AO14" s="5"/>
      <c r="AP14" s="5"/>
      <c r="AQ14" s="5"/>
    </row>
    <row r="15" spans="1:43" s="52" customFormat="1">
      <c r="A15" s="41">
        <f t="shared" si="2"/>
        <v>12</v>
      </c>
      <c r="B15" s="47" t="str">
        <f>IF('Période 1'!B16="","",'Période 1'!B16)</f>
        <v>JAMOTTE</v>
      </c>
      <c r="C15" s="47" t="str">
        <f>IF('Période 1'!C16="","",'Période 1'!C16)</f>
        <v>CHLOE</v>
      </c>
      <c r="D15" s="203">
        <f>'Période 1'!$Z16</f>
        <v>8.1999999999999993</v>
      </c>
      <c r="E15" s="203" t="str">
        <f>IF($B15="","",IF($D15&gt;'Lettres-Echelon'!$C$3,(IF($D15&gt;'Lettres-Echelon'!$C$4,(IF($D15&gt;'Lettres-Echelon'!$B$5,(IF($D15&gt;'Lettres-Echelon'!$C$6,(IF($D15&gt;'Lettres-Echelon'!$C$7,'Lettres-Echelon'!$A$8,'Lettres-Echelon'!$A$7)),'Lettres-Echelon'!$A$6)),'Lettres-Echelon'!$A$5)),'Lettres-Echelon'!$A$4)),'Lettres-Echelon'!$A$3))</f>
        <v>B</v>
      </c>
      <c r="F15" s="203">
        <f t="shared" si="3"/>
        <v>81.999999999999986</v>
      </c>
      <c r="G15" s="89"/>
      <c r="H15" s="213">
        <f>'Période 2'!$Z16</f>
        <v>7.2071428571428564</v>
      </c>
      <c r="I15" s="203" t="str">
        <f>IF($B15="","",IF($H15&gt;'Lettres-Echelon'!$C$3,(IF($H15&gt;'Lettres-Echelon'!$C$4,(IF($H15&gt;'Lettres-Echelon'!$B$5,(IF($H15&gt;'Lettres-Echelon'!$C$6,(IF($H15&gt;'Lettres-Echelon'!$C$7,'Lettres-Echelon'!$A$8,'Lettres-Echelon'!$A$7)),'Lettres-Echelon'!$A$6)),'Lettres-Echelon'!$A$5)),'Lettres-Echelon'!$A$4)),'Lettres-Echelon'!$A$3))</f>
        <v>S</v>
      </c>
      <c r="J15" s="188"/>
      <c r="K15" s="213">
        <f>'Examen Noel'!$V16</f>
        <v>28.307692307692307</v>
      </c>
      <c r="L15" s="203" t="str">
        <f>IF($B15="","",IF($K15&gt;'Lettres-Echelon'!$C$12,(IF($K15&gt;'Lettres-Echelon'!$C$13,(IF($K15&gt;'Lettres-Echelon'!$B$14,(IF($K15&gt;'Lettres-Echelon'!$C$15,(IF($K15&gt;'Lettres-Echelon'!$C$16,'Lettres-Echelon'!$A$8,'Lettres-Echelon'!$A$7)),'Lettres-Echelon'!$A$6)),'Lettres-Echelon'!$A$5)),'Lettres-Echelon'!$A$4)),'Lettres-Echelon'!$A$3))</f>
        <v>S</v>
      </c>
      <c r="M15" s="89"/>
      <c r="N15" s="220" t="e">
        <f>'Période 3'!$Z16</f>
        <v>#DIV/0!</v>
      </c>
      <c r="O15" s="203" t="str">
        <f>IF($B15="","",IF($D15&gt;'Lettres-Echelon'!$C$3,(IF($D15&gt;'Lettres-Echelon'!$C$4,(IF($D15&gt;'Lettres-Echelon'!$B$5,(IF($D15&gt;'Lettres-Echelon'!$C$6,(IF($D15&gt;'Lettres-Echelon'!$C$7,'Lettres-Echelon'!$A$8,'Lettres-Echelon'!$A$7)),'Lettres-Echelon'!$A$6)),'Lettres-Echelon'!$A$5)),'Lettres-Echelon'!$A$4)),'Lettres-Echelon'!$A$3))</f>
        <v>B</v>
      </c>
      <c r="P15" s="188"/>
      <c r="Q15" s="220" t="e">
        <f>'Période 4'!$Z16</f>
        <v>#DIV/0!</v>
      </c>
      <c r="R15" s="203" t="str">
        <f>IF($B15="","",IF($D15&gt;'Lettres-Echelon'!$C$3,(IF($D15&gt;'Lettres-Echelon'!$C$4,(IF($D15&gt;'Lettres-Echelon'!$B$5,(IF($D15&gt;'Lettres-Echelon'!$C$6,(IF($D15&gt;'Lettres-Echelon'!$C$7,'Lettres-Echelon'!$A$8,'Lettres-Echelon'!$A$7)),'Lettres-Echelon'!$A$6)),'Lettres-Echelon'!$A$5)),'Lettres-Echelon'!$A$4)),'Lettres-Echelon'!$A$3))</f>
        <v>B</v>
      </c>
      <c r="S15" s="89"/>
      <c r="T15" s="220" t="e">
        <f>'Examen Juin'!$V16</f>
        <v>#DIV/0!</v>
      </c>
      <c r="U15" s="203" t="e">
        <f>IF($B15="","",IF($T15&gt;'Lettres-Echelon'!$C$12,(IF($T15&gt;'Lettres-Echelon'!$C$13,(IF($T15&gt;'Lettres-Echelon'!$B$14,(IF($T15&gt;'Lettres-Echelon'!$C$15,(IF($T15&gt;'Lettres-Echelon'!$C$16,'Lettres-Echelon'!$A$8,'Lettres-Echelon'!$A$7)),'Lettres-Echelon'!$A$6)),'Lettres-Echelon'!$A$5)),'Lettres-Echelon'!$A$4)),'Lettres-Echelon'!$A$3))</f>
        <v>#DIV/0!</v>
      </c>
      <c r="V15" s="192"/>
      <c r="W15" s="177" t="e">
        <f t="shared" si="0"/>
        <v>#DIV/0!</v>
      </c>
      <c r="X15" s="216">
        <f t="shared" si="4"/>
        <v>220</v>
      </c>
      <c r="Y15" s="79" t="e">
        <f t="shared" si="1"/>
        <v>#DIV/0!</v>
      </c>
      <c r="Z15" s="42"/>
      <c r="AA15" s="48"/>
      <c r="AB15" s="48"/>
      <c r="AC15" s="48"/>
      <c r="AD15" s="48"/>
      <c r="AE15" s="48"/>
      <c r="AF15" s="48"/>
      <c r="AG15" s="49"/>
      <c r="AH15" s="50"/>
      <c r="AI15" s="50"/>
      <c r="AJ15" s="51"/>
      <c r="AK15" s="51"/>
      <c r="AL15" s="51"/>
      <c r="AM15" s="51"/>
      <c r="AN15" s="51"/>
      <c r="AO15" s="51"/>
      <c r="AP15" s="51"/>
      <c r="AQ15" s="51"/>
    </row>
    <row r="16" spans="1:43">
      <c r="A16" s="32">
        <f t="shared" si="2"/>
        <v>13</v>
      </c>
      <c r="B16" s="35" t="str">
        <f>IF('Période 1'!B17="","",'Période 1'!B17)</f>
        <v>LAMBERT</v>
      </c>
      <c r="C16" s="35" t="str">
        <f>IF('Période 1'!C17="","",'Période 1'!C17)</f>
        <v>ROMAIN</v>
      </c>
      <c r="D16" s="66">
        <f>'Période 1'!$Z17</f>
        <v>7.85</v>
      </c>
      <c r="E16" s="66" t="str">
        <f>IF($B16="","",IF($D16&gt;'Lettres-Echelon'!$C$3,(IF($D16&gt;'Lettres-Echelon'!$C$4,(IF($D16&gt;'Lettres-Echelon'!$B$5,(IF($D16&gt;'Lettres-Echelon'!$C$6,(IF($D16&gt;'Lettres-Echelon'!$C$7,'Lettres-Echelon'!$A$8,'Lettres-Echelon'!$A$7)),'Lettres-Echelon'!$A$6)),'Lettres-Echelon'!$A$5)),'Lettres-Echelon'!$A$4)),'Lettres-Echelon'!$A$3))</f>
        <v>B</v>
      </c>
      <c r="F16" s="66">
        <f t="shared" si="3"/>
        <v>78.5</v>
      </c>
      <c r="G16" s="90"/>
      <c r="H16" s="214">
        <f>'Période 2'!$Z17</f>
        <v>6.5209956709956716</v>
      </c>
      <c r="I16" s="66" t="str">
        <f>IF($B16="","",IF($H16&gt;'Lettres-Echelon'!$C$3,(IF($H16&gt;'Lettres-Echelon'!$C$4,(IF($H16&gt;'Lettres-Echelon'!$B$5,(IF($H16&gt;'Lettres-Echelon'!$C$6,(IF($H16&gt;'Lettres-Echelon'!$C$7,'Lettres-Echelon'!$A$8,'Lettres-Echelon'!$A$7)),'Lettres-Echelon'!$A$6)),'Lettres-Echelon'!$A$5)),'Lettres-Echelon'!$A$4)),'Lettres-Echelon'!$A$3))</f>
        <v>S</v>
      </c>
      <c r="J16" s="187"/>
      <c r="K16" s="214">
        <f>'Examen Noel'!$V17</f>
        <v>29.846153846153847</v>
      </c>
      <c r="L16" s="66" t="str">
        <f>IF($B16="","",IF($K16&gt;'Lettres-Echelon'!$C$12,(IF($K16&gt;'Lettres-Echelon'!$C$13,(IF($K16&gt;'Lettres-Echelon'!$B$14,(IF($K16&gt;'Lettres-Echelon'!$C$15,(IF($K16&gt;'Lettres-Echelon'!$C$16,'Lettres-Echelon'!$A$8,'Lettres-Echelon'!$A$7)),'Lettres-Echelon'!$A$6)),'Lettres-Echelon'!$A$5)),'Lettres-Echelon'!$A$4)),'Lettres-Echelon'!$A$3))</f>
        <v>S</v>
      </c>
      <c r="M16" s="90"/>
      <c r="N16" s="172" t="e">
        <f>'Période 3'!$Z17</f>
        <v>#DIV/0!</v>
      </c>
      <c r="O16" s="66" t="str">
        <f>IF($B16="","",IF($D16&gt;'Lettres-Echelon'!$C$3,(IF($D16&gt;'Lettres-Echelon'!$C$4,(IF($D16&gt;'Lettres-Echelon'!$B$5,(IF($D16&gt;'Lettres-Echelon'!$C$6,(IF($D16&gt;'Lettres-Echelon'!$C$7,'Lettres-Echelon'!$A$8,'Lettres-Echelon'!$A$7)),'Lettres-Echelon'!$A$6)),'Lettres-Echelon'!$A$5)),'Lettres-Echelon'!$A$4)),'Lettres-Echelon'!$A$3))</f>
        <v>B</v>
      </c>
      <c r="P16" s="187"/>
      <c r="Q16" s="172" t="e">
        <f>'Période 4'!$Z17</f>
        <v>#DIV/0!</v>
      </c>
      <c r="R16" s="66" t="str">
        <f>IF($B16="","",IF($D16&gt;'Lettres-Echelon'!$C$3,(IF($D16&gt;'Lettres-Echelon'!$C$4,(IF($D16&gt;'Lettres-Echelon'!$B$5,(IF($D16&gt;'Lettres-Echelon'!$C$6,(IF($D16&gt;'Lettres-Echelon'!$C$7,'Lettres-Echelon'!$A$8,'Lettres-Echelon'!$A$7)),'Lettres-Echelon'!$A$6)),'Lettres-Echelon'!$A$5)),'Lettres-Echelon'!$A$4)),'Lettres-Echelon'!$A$3))</f>
        <v>B</v>
      </c>
      <c r="S16" s="90"/>
      <c r="T16" s="172" t="e">
        <f>'Examen Juin'!$V17</f>
        <v>#DIV/0!</v>
      </c>
      <c r="U16" s="66" t="e">
        <f>IF($B16="","",IF($T16&gt;'Lettres-Echelon'!$C$12,(IF($T16&gt;'Lettres-Echelon'!$C$13,(IF($T16&gt;'Lettres-Echelon'!$B$14,(IF($T16&gt;'Lettres-Echelon'!$C$15,(IF($T16&gt;'Lettres-Echelon'!$C$16,'Lettres-Echelon'!$A$8,'Lettres-Echelon'!$A$7)),'Lettres-Echelon'!$A$6)),'Lettres-Echelon'!$A$5)),'Lettres-Echelon'!$A$4)),'Lettres-Echelon'!$A$3))</f>
        <v>#DIV/0!</v>
      </c>
      <c r="V16" s="191"/>
      <c r="W16" s="176" t="e">
        <f t="shared" si="0"/>
        <v>#DIV/0!</v>
      </c>
      <c r="X16" s="77">
        <f t="shared" si="4"/>
        <v>220</v>
      </c>
      <c r="Y16" s="80" t="e">
        <f t="shared" si="1"/>
        <v>#DIV/0!</v>
      </c>
      <c r="Z16" s="10"/>
      <c r="AA16" s="21"/>
      <c r="AB16" s="21"/>
      <c r="AC16" s="21"/>
      <c r="AD16" s="21"/>
      <c r="AE16" s="21"/>
      <c r="AF16" s="21"/>
      <c r="AG16" s="22"/>
      <c r="AH16" s="19"/>
      <c r="AI16" s="19"/>
      <c r="AJ16" s="5"/>
      <c r="AK16" s="5"/>
      <c r="AL16" s="5"/>
      <c r="AM16" s="5"/>
      <c r="AN16" s="5"/>
      <c r="AO16" s="5"/>
      <c r="AP16" s="5"/>
      <c r="AQ16" s="5"/>
    </row>
    <row r="17" spans="1:43" s="52" customFormat="1">
      <c r="A17" s="41">
        <f t="shared" si="2"/>
        <v>14</v>
      </c>
      <c r="B17" s="53" t="str">
        <f>IF('Période 1'!B18="","",'Période 1'!B18)</f>
        <v>LEERS</v>
      </c>
      <c r="C17" s="53" t="str">
        <f>IF('Période 1'!C18="","",'Période 1'!C18)</f>
        <v>SACHA</v>
      </c>
      <c r="D17" s="203">
        <f>'Période 1'!$Z18</f>
        <v>6.3166666666666664</v>
      </c>
      <c r="E17" s="203" t="str">
        <f>IF($B17="","",IF($D17&gt;'Lettres-Echelon'!$C$3,(IF($D17&gt;'Lettres-Echelon'!$C$4,(IF($D17&gt;'Lettres-Echelon'!$B$5,(IF($D17&gt;'Lettres-Echelon'!$C$6,(IF($D17&gt;'Lettres-Echelon'!$C$7,'Lettres-Echelon'!$A$8,'Lettres-Echelon'!$A$7)),'Lettres-Echelon'!$A$6)),'Lettres-Echelon'!$A$5)),'Lettres-Echelon'!$A$4)),'Lettres-Echelon'!$A$3))</f>
        <v>S</v>
      </c>
      <c r="F17" s="203">
        <f t="shared" si="3"/>
        <v>63.166666666666664</v>
      </c>
      <c r="G17" s="89"/>
      <c r="H17" s="213">
        <f>'Période 2'!$Z18</f>
        <v>3.7196969696969693</v>
      </c>
      <c r="I17" s="203" t="str">
        <f>IF($B17="","",IF($H17&gt;'Lettres-Echelon'!$C$3,(IF($H17&gt;'Lettres-Echelon'!$C$4,(IF($H17&gt;'Lettres-Echelon'!$B$5,(IF($H17&gt;'Lettres-Echelon'!$C$6,(IF($H17&gt;'Lettres-Echelon'!$C$7,'Lettres-Echelon'!$A$8,'Lettres-Echelon'!$A$7)),'Lettres-Echelon'!$A$6)),'Lettres-Echelon'!$A$5)),'Lettres-Echelon'!$A$4)),'Lettres-Echelon'!$A$3))</f>
        <v>F</v>
      </c>
      <c r="J17" s="188"/>
      <c r="K17" s="213">
        <f>'Examen Noel'!$V18</f>
        <v>21.53846153846154</v>
      </c>
      <c r="L17" s="203" t="str">
        <f>IF($B17="","",IF($K17&gt;'Lettres-Echelon'!$C$12,(IF($K17&gt;'Lettres-Echelon'!$C$13,(IF($K17&gt;'Lettres-Echelon'!$B$14,(IF($K17&gt;'Lettres-Echelon'!$C$15,(IF($K17&gt;'Lettres-Echelon'!$C$16,'Lettres-Echelon'!$A$8,'Lettres-Echelon'!$A$7)),'Lettres-Echelon'!$A$6)),'Lettres-Echelon'!$A$5)),'Lettres-Echelon'!$A$4)),'Lettres-Echelon'!$A$3))</f>
        <v>S</v>
      </c>
      <c r="M17" s="89"/>
      <c r="N17" s="220" t="e">
        <f>'Période 3'!$Z18</f>
        <v>#DIV/0!</v>
      </c>
      <c r="O17" s="203" t="str">
        <f>IF($B17="","",IF($D17&gt;'Lettres-Echelon'!$C$3,(IF($D17&gt;'Lettres-Echelon'!$C$4,(IF($D17&gt;'Lettres-Echelon'!$B$5,(IF($D17&gt;'Lettres-Echelon'!$C$6,(IF($D17&gt;'Lettres-Echelon'!$C$7,'Lettres-Echelon'!$A$8,'Lettres-Echelon'!$A$7)),'Lettres-Echelon'!$A$6)),'Lettres-Echelon'!$A$5)),'Lettres-Echelon'!$A$4)),'Lettres-Echelon'!$A$3))</f>
        <v>S</v>
      </c>
      <c r="P17" s="188"/>
      <c r="Q17" s="220" t="e">
        <f>'Période 4'!$Z18</f>
        <v>#DIV/0!</v>
      </c>
      <c r="R17" s="203" t="str">
        <f>IF($B17="","",IF($D17&gt;'Lettres-Echelon'!$C$3,(IF($D17&gt;'Lettres-Echelon'!$C$4,(IF($D17&gt;'Lettres-Echelon'!$B$5,(IF($D17&gt;'Lettres-Echelon'!$C$6,(IF($D17&gt;'Lettres-Echelon'!$C$7,'Lettres-Echelon'!$A$8,'Lettres-Echelon'!$A$7)),'Lettres-Echelon'!$A$6)),'Lettres-Echelon'!$A$5)),'Lettres-Echelon'!$A$4)),'Lettres-Echelon'!$A$3))</f>
        <v>S</v>
      </c>
      <c r="S17" s="89"/>
      <c r="T17" s="220" t="e">
        <f>'Examen Juin'!$V18</f>
        <v>#DIV/0!</v>
      </c>
      <c r="U17" s="203" t="e">
        <f>IF($B17="","",IF($T17&gt;'Lettres-Echelon'!$C$12,(IF($T17&gt;'Lettres-Echelon'!$C$13,(IF($T17&gt;'Lettres-Echelon'!$B$14,(IF($T17&gt;'Lettres-Echelon'!$C$15,(IF($T17&gt;'Lettres-Echelon'!$C$16,'Lettres-Echelon'!$A$8,'Lettres-Echelon'!$A$7)),'Lettres-Echelon'!$A$6)),'Lettres-Echelon'!$A$5)),'Lettres-Echelon'!$A$4)),'Lettres-Echelon'!$A$3))</f>
        <v>#DIV/0!</v>
      </c>
      <c r="V17" s="192"/>
      <c r="W17" s="177" t="e">
        <f t="shared" si="0"/>
        <v>#DIV/0!</v>
      </c>
      <c r="X17" s="216">
        <f t="shared" si="4"/>
        <v>220</v>
      </c>
      <c r="Y17" s="81" t="e">
        <f t="shared" si="1"/>
        <v>#DIV/0!</v>
      </c>
      <c r="Z17" s="42"/>
      <c r="AA17" s="48"/>
      <c r="AB17" s="48"/>
      <c r="AC17" s="48"/>
      <c r="AD17" s="48"/>
      <c r="AE17" s="48"/>
      <c r="AF17" s="48"/>
      <c r="AG17" s="49"/>
      <c r="AH17" s="50"/>
      <c r="AI17" s="50"/>
      <c r="AJ17" s="51"/>
      <c r="AK17" s="51"/>
      <c r="AL17" s="51"/>
      <c r="AM17" s="51"/>
      <c r="AN17" s="51"/>
      <c r="AO17" s="51"/>
      <c r="AP17" s="51"/>
      <c r="AQ17" s="51"/>
    </row>
    <row r="18" spans="1:43">
      <c r="A18" s="32">
        <f t="shared" si="2"/>
        <v>15</v>
      </c>
      <c r="B18" s="54" t="str">
        <f>IF('Période 1'!B19="","",'Période 1'!B19)</f>
        <v>MANZI</v>
      </c>
      <c r="C18" s="54" t="str">
        <f>IF('Période 1'!C19="","",'Période 1'!C19)</f>
        <v>KEVINE</v>
      </c>
      <c r="D18" s="66">
        <f>'Période 1'!$Z19</f>
        <v>7.15</v>
      </c>
      <c r="E18" s="66" t="str">
        <f>IF($B18="","",IF($D18&gt;'Lettres-Echelon'!$C$3,(IF($D18&gt;'Lettres-Echelon'!$C$4,(IF($D18&gt;'Lettres-Echelon'!$B$5,(IF($D18&gt;'Lettres-Echelon'!$C$6,(IF($D18&gt;'Lettres-Echelon'!$C$7,'Lettres-Echelon'!$A$8,'Lettres-Echelon'!$A$7)),'Lettres-Echelon'!$A$6)),'Lettres-Echelon'!$A$5)),'Lettres-Echelon'!$A$4)),'Lettres-Echelon'!$A$3))</f>
        <v>S</v>
      </c>
      <c r="F18" s="66">
        <f t="shared" si="3"/>
        <v>71.5</v>
      </c>
      <c r="G18" s="90"/>
      <c r="H18" s="214">
        <f>'Période 2'!$Z19</f>
        <v>4.228138528138528</v>
      </c>
      <c r="I18" s="66" t="str">
        <f>IF($B18="","",IF($H18&gt;'Lettres-Echelon'!$C$3,(IF($H18&gt;'Lettres-Echelon'!$C$4,(IF($H18&gt;'Lettres-Echelon'!$B$5,(IF($H18&gt;'Lettres-Echelon'!$C$6,(IF($H18&gt;'Lettres-Echelon'!$C$7,'Lettres-Echelon'!$A$8,'Lettres-Echelon'!$A$7)),'Lettres-Echelon'!$A$6)),'Lettres-Echelon'!$A$5)),'Lettres-Echelon'!$A$4)),'Lettres-Echelon'!$A$3))</f>
        <v>F</v>
      </c>
      <c r="J18" s="187"/>
      <c r="K18" s="214">
        <f>'Examen Noel'!$V19</f>
        <v>27.692307692307693</v>
      </c>
      <c r="L18" s="66" t="str">
        <f>IF($B18="","",IF($K18&gt;'Lettres-Echelon'!$C$12,(IF($K18&gt;'Lettres-Echelon'!$C$13,(IF($K18&gt;'Lettres-Echelon'!$B$14,(IF($K18&gt;'Lettres-Echelon'!$C$15,(IF($K18&gt;'Lettres-Echelon'!$C$16,'Lettres-Echelon'!$A$8,'Lettres-Echelon'!$A$7)),'Lettres-Echelon'!$A$6)),'Lettres-Echelon'!$A$5)),'Lettres-Echelon'!$A$4)),'Lettres-Echelon'!$A$3))</f>
        <v>S</v>
      </c>
      <c r="M18" s="90"/>
      <c r="N18" s="172" t="e">
        <f>'Période 3'!$Z19</f>
        <v>#DIV/0!</v>
      </c>
      <c r="O18" s="66" t="str">
        <f>IF($B18="","",IF($D18&gt;'Lettres-Echelon'!$C$3,(IF($D18&gt;'Lettres-Echelon'!$C$4,(IF($D18&gt;'Lettres-Echelon'!$B$5,(IF($D18&gt;'Lettres-Echelon'!$C$6,(IF($D18&gt;'Lettres-Echelon'!$C$7,'Lettres-Echelon'!$A$8,'Lettres-Echelon'!$A$7)),'Lettres-Echelon'!$A$6)),'Lettres-Echelon'!$A$5)),'Lettres-Echelon'!$A$4)),'Lettres-Echelon'!$A$3))</f>
        <v>S</v>
      </c>
      <c r="P18" s="187"/>
      <c r="Q18" s="172" t="e">
        <f>'Période 4'!$Z19</f>
        <v>#DIV/0!</v>
      </c>
      <c r="R18" s="66" t="str">
        <f>IF($B18="","",IF($D18&gt;'Lettres-Echelon'!$C$3,(IF($D18&gt;'Lettres-Echelon'!$C$4,(IF($D18&gt;'Lettres-Echelon'!$B$5,(IF($D18&gt;'Lettres-Echelon'!$C$6,(IF($D18&gt;'Lettres-Echelon'!$C$7,'Lettres-Echelon'!$A$8,'Lettres-Echelon'!$A$7)),'Lettres-Echelon'!$A$6)),'Lettres-Echelon'!$A$5)),'Lettres-Echelon'!$A$4)),'Lettres-Echelon'!$A$3))</f>
        <v>S</v>
      </c>
      <c r="S18" s="90"/>
      <c r="T18" s="172" t="e">
        <f>'Examen Juin'!$V19</f>
        <v>#DIV/0!</v>
      </c>
      <c r="U18" s="66" t="e">
        <f>IF($B18="","",IF($T18&gt;'Lettres-Echelon'!$C$12,(IF($T18&gt;'Lettres-Echelon'!$C$13,(IF($T18&gt;'Lettres-Echelon'!$B$14,(IF($T18&gt;'Lettres-Echelon'!$C$15,(IF($T18&gt;'Lettres-Echelon'!$C$16,'Lettres-Echelon'!$A$8,'Lettres-Echelon'!$A$7)),'Lettres-Echelon'!$A$6)),'Lettres-Echelon'!$A$5)),'Lettres-Echelon'!$A$4)),'Lettres-Echelon'!$A$3))</f>
        <v>#DIV/0!</v>
      </c>
      <c r="V18" s="191"/>
      <c r="W18" s="176" t="e">
        <f t="shared" si="0"/>
        <v>#DIV/0!</v>
      </c>
      <c r="X18" s="77">
        <f t="shared" si="4"/>
        <v>220</v>
      </c>
      <c r="Y18" s="78" t="e">
        <f t="shared" si="1"/>
        <v>#DIV/0!</v>
      </c>
      <c r="Z18" s="10"/>
      <c r="AA18" s="21"/>
      <c r="AB18" s="21"/>
      <c r="AC18" s="21"/>
      <c r="AD18" s="21"/>
      <c r="AE18" s="21"/>
      <c r="AF18" s="21"/>
      <c r="AG18" s="22"/>
      <c r="AH18" s="19"/>
      <c r="AI18" s="19"/>
      <c r="AJ18" s="5"/>
      <c r="AK18" s="5"/>
      <c r="AL18" s="5"/>
      <c r="AM18" s="5"/>
      <c r="AN18" s="5"/>
      <c r="AO18" s="5"/>
      <c r="AP18" s="5"/>
      <c r="AQ18" s="5"/>
    </row>
    <row r="19" spans="1:43" s="52" customFormat="1">
      <c r="A19" s="41">
        <f t="shared" si="2"/>
        <v>16</v>
      </c>
      <c r="B19" s="53" t="str">
        <f>IF('Période 1'!B20="","",'Période 1'!B20)</f>
        <v>MEERT</v>
      </c>
      <c r="C19" s="53" t="str">
        <f>IF('Période 1'!C20="","",'Période 1'!C20)</f>
        <v>ELSA</v>
      </c>
      <c r="D19" s="203">
        <f>'Période 1'!$Z20</f>
        <v>7.8666666666666663</v>
      </c>
      <c r="E19" s="203" t="str">
        <f>IF($B19="","",IF($D19&gt;'Lettres-Echelon'!$C$3,(IF($D19&gt;'Lettres-Echelon'!$C$4,(IF($D19&gt;'Lettres-Echelon'!$B$5,(IF($D19&gt;'Lettres-Echelon'!$C$6,(IF($D19&gt;'Lettres-Echelon'!$C$7,'Lettres-Echelon'!$A$8,'Lettres-Echelon'!$A$7)),'Lettres-Echelon'!$A$6)),'Lettres-Echelon'!$A$5)),'Lettres-Echelon'!$A$4)),'Lettres-Echelon'!$A$3))</f>
        <v>B</v>
      </c>
      <c r="F19" s="203">
        <f t="shared" si="3"/>
        <v>78.666666666666657</v>
      </c>
      <c r="G19" s="89"/>
      <c r="H19" s="213">
        <f>'Période 2'!$Z20</f>
        <v>8.0012987012987029</v>
      </c>
      <c r="I19" s="203" t="str">
        <f>IF($B19="","",IF($H19&gt;'Lettres-Echelon'!$C$3,(IF($H19&gt;'Lettres-Echelon'!$C$4,(IF($H19&gt;'Lettres-Echelon'!$B$5,(IF($H19&gt;'Lettres-Echelon'!$C$6,(IF($H19&gt;'Lettres-Echelon'!$C$7,'Lettres-Echelon'!$A$8,'Lettres-Echelon'!$A$7)),'Lettres-Echelon'!$A$6)),'Lettres-Echelon'!$A$5)),'Lettres-Echelon'!$A$4)),'Lettres-Echelon'!$A$3))</f>
        <v>B</v>
      </c>
      <c r="J19" s="188"/>
      <c r="K19" s="213">
        <f>'Examen Noel'!$V20</f>
        <v>31.384615384615383</v>
      </c>
      <c r="L19" s="203" t="str">
        <f>IF($B19="","",IF($K19&gt;'Lettres-Echelon'!$C$12,(IF($K19&gt;'Lettres-Echelon'!$C$13,(IF($K19&gt;'Lettres-Echelon'!$B$14,(IF($K19&gt;'Lettres-Echelon'!$C$15,(IF($K19&gt;'Lettres-Echelon'!$C$16,'Lettres-Echelon'!$A$8,'Lettres-Echelon'!$A$7)),'Lettres-Echelon'!$A$6)),'Lettres-Echelon'!$A$5)),'Lettres-Echelon'!$A$4)),'Lettres-Echelon'!$A$3))</f>
        <v>B</v>
      </c>
      <c r="M19" s="89"/>
      <c r="N19" s="220" t="e">
        <f>'Période 3'!$Z20</f>
        <v>#DIV/0!</v>
      </c>
      <c r="O19" s="203" t="str">
        <f>IF($B19="","",IF($D19&gt;'Lettres-Echelon'!$C$3,(IF($D19&gt;'Lettres-Echelon'!$C$4,(IF($D19&gt;'Lettres-Echelon'!$B$5,(IF($D19&gt;'Lettres-Echelon'!$C$6,(IF($D19&gt;'Lettres-Echelon'!$C$7,'Lettres-Echelon'!$A$8,'Lettres-Echelon'!$A$7)),'Lettres-Echelon'!$A$6)),'Lettres-Echelon'!$A$5)),'Lettres-Echelon'!$A$4)),'Lettres-Echelon'!$A$3))</f>
        <v>B</v>
      </c>
      <c r="P19" s="188"/>
      <c r="Q19" s="220" t="e">
        <f>'Période 4'!$Z20</f>
        <v>#DIV/0!</v>
      </c>
      <c r="R19" s="203" t="str">
        <f>IF($B19="","",IF($D19&gt;'Lettres-Echelon'!$C$3,(IF($D19&gt;'Lettres-Echelon'!$C$4,(IF($D19&gt;'Lettres-Echelon'!$B$5,(IF($D19&gt;'Lettres-Echelon'!$C$6,(IF($D19&gt;'Lettres-Echelon'!$C$7,'Lettres-Echelon'!$A$8,'Lettres-Echelon'!$A$7)),'Lettres-Echelon'!$A$6)),'Lettres-Echelon'!$A$5)),'Lettres-Echelon'!$A$4)),'Lettres-Echelon'!$A$3))</f>
        <v>B</v>
      </c>
      <c r="S19" s="89"/>
      <c r="T19" s="220" t="e">
        <f>'Examen Juin'!$V20</f>
        <v>#DIV/0!</v>
      </c>
      <c r="U19" s="203" t="e">
        <f>IF($B19="","",IF($T19&gt;'Lettres-Echelon'!$C$12,(IF($T19&gt;'Lettres-Echelon'!$C$13,(IF($T19&gt;'Lettres-Echelon'!$B$14,(IF($T19&gt;'Lettres-Echelon'!$C$15,(IF($T19&gt;'Lettres-Echelon'!$C$16,'Lettres-Echelon'!$A$8,'Lettres-Echelon'!$A$7)),'Lettres-Echelon'!$A$6)),'Lettres-Echelon'!$A$5)),'Lettres-Echelon'!$A$4)),'Lettres-Echelon'!$A$3))</f>
        <v>#DIV/0!</v>
      </c>
      <c r="V19" s="192"/>
      <c r="W19" s="177" t="e">
        <f t="shared" si="0"/>
        <v>#DIV/0!</v>
      </c>
      <c r="X19" s="216">
        <f t="shared" si="4"/>
        <v>220</v>
      </c>
      <c r="Y19" s="81" t="e">
        <f t="shared" si="1"/>
        <v>#DIV/0!</v>
      </c>
      <c r="Z19" s="42"/>
      <c r="AA19" s="48"/>
      <c r="AB19" s="48"/>
      <c r="AC19" s="48"/>
      <c r="AD19" s="48"/>
      <c r="AE19" s="48"/>
      <c r="AF19" s="48"/>
      <c r="AG19" s="49"/>
      <c r="AH19" s="50"/>
      <c r="AI19" s="50"/>
      <c r="AJ19" s="51"/>
      <c r="AK19" s="51"/>
      <c r="AL19" s="51"/>
      <c r="AM19" s="51"/>
      <c r="AN19" s="51"/>
      <c r="AO19" s="51"/>
      <c r="AP19" s="51"/>
      <c r="AQ19" s="51"/>
    </row>
    <row r="20" spans="1:43">
      <c r="A20" s="32">
        <f t="shared" si="2"/>
        <v>17</v>
      </c>
      <c r="B20" s="54" t="str">
        <f>IF('Période 1'!B21="","",'Période 1'!B21)</f>
        <v>SERET</v>
      </c>
      <c r="C20" s="54" t="str">
        <f>IF('Période 1'!C21="","",'Période 1'!C21)</f>
        <v>ZOE</v>
      </c>
      <c r="D20" s="66">
        <f>'Période 1'!$Z21</f>
        <v>8.5666666666666664</v>
      </c>
      <c r="E20" s="66" t="str">
        <f>IF($B20="","",IF($D20&gt;'Lettres-Echelon'!$C$3,(IF($D20&gt;'Lettres-Echelon'!$C$4,(IF($D20&gt;'Lettres-Echelon'!$B$5,(IF($D20&gt;'Lettres-Echelon'!$C$6,(IF($D20&gt;'Lettres-Echelon'!$C$7,'Lettres-Echelon'!$A$8,'Lettres-Echelon'!$A$7)),'Lettres-Echelon'!$A$6)),'Lettres-Echelon'!$A$5)),'Lettres-Echelon'!$A$4)),'Lettres-Echelon'!$A$3))</f>
        <v>TB</v>
      </c>
      <c r="F20" s="66">
        <f t="shared" si="3"/>
        <v>85.666666666666657</v>
      </c>
      <c r="G20" s="90"/>
      <c r="H20" s="214">
        <f>'Période 2'!$Z21</f>
        <v>7.2530303030303021</v>
      </c>
      <c r="I20" s="66" t="str">
        <f>IF($B20="","",IF($H20&gt;'Lettres-Echelon'!$C$3,(IF($H20&gt;'Lettres-Echelon'!$C$4,(IF($H20&gt;'Lettres-Echelon'!$B$5,(IF($H20&gt;'Lettres-Echelon'!$C$6,(IF($H20&gt;'Lettres-Echelon'!$C$7,'Lettres-Echelon'!$A$8,'Lettres-Echelon'!$A$7)),'Lettres-Echelon'!$A$6)),'Lettres-Echelon'!$A$5)),'Lettres-Echelon'!$A$4)),'Lettres-Echelon'!$A$3))</f>
        <v>S</v>
      </c>
      <c r="J20" s="187"/>
      <c r="K20" s="214">
        <f>'Examen Noel'!$V21</f>
        <v>27.384615384615383</v>
      </c>
      <c r="L20" s="66" t="str">
        <f>IF($B20="","",IF($K20&gt;'Lettres-Echelon'!$C$12,(IF($K20&gt;'Lettres-Echelon'!$C$13,(IF($K20&gt;'Lettres-Echelon'!$B$14,(IF($K20&gt;'Lettres-Echelon'!$C$15,(IF($K20&gt;'Lettres-Echelon'!$C$16,'Lettres-Echelon'!$A$8,'Lettres-Echelon'!$A$7)),'Lettres-Echelon'!$A$6)),'Lettres-Echelon'!$A$5)),'Lettres-Echelon'!$A$4)),'Lettres-Echelon'!$A$3))</f>
        <v>S</v>
      </c>
      <c r="M20" s="90"/>
      <c r="N20" s="172" t="e">
        <f>'Période 3'!$Z21</f>
        <v>#DIV/0!</v>
      </c>
      <c r="O20" s="66" t="str">
        <f>IF($B20="","",IF($D20&gt;'Lettres-Echelon'!$C$3,(IF($D20&gt;'Lettres-Echelon'!$C$4,(IF($D20&gt;'Lettres-Echelon'!$B$5,(IF($D20&gt;'Lettres-Echelon'!$C$6,(IF($D20&gt;'Lettres-Echelon'!$C$7,'Lettres-Echelon'!$A$8,'Lettres-Echelon'!$A$7)),'Lettres-Echelon'!$A$6)),'Lettres-Echelon'!$A$5)),'Lettres-Echelon'!$A$4)),'Lettres-Echelon'!$A$3))</f>
        <v>TB</v>
      </c>
      <c r="P20" s="187"/>
      <c r="Q20" s="172" t="e">
        <f>'Période 4'!$Z21</f>
        <v>#DIV/0!</v>
      </c>
      <c r="R20" s="66" t="str">
        <f>IF($B20="","",IF($D20&gt;'Lettres-Echelon'!$C$3,(IF($D20&gt;'Lettres-Echelon'!$C$4,(IF($D20&gt;'Lettres-Echelon'!$B$5,(IF($D20&gt;'Lettres-Echelon'!$C$6,(IF($D20&gt;'Lettres-Echelon'!$C$7,'Lettres-Echelon'!$A$8,'Lettres-Echelon'!$A$7)),'Lettres-Echelon'!$A$6)),'Lettres-Echelon'!$A$5)),'Lettres-Echelon'!$A$4)),'Lettres-Echelon'!$A$3))</f>
        <v>TB</v>
      </c>
      <c r="S20" s="90"/>
      <c r="T20" s="172" t="e">
        <f>'Examen Juin'!$V21</f>
        <v>#DIV/0!</v>
      </c>
      <c r="U20" s="66" t="e">
        <f>IF($B20="","",IF($T20&gt;'Lettres-Echelon'!$C$12,(IF($T20&gt;'Lettres-Echelon'!$C$13,(IF($T20&gt;'Lettres-Echelon'!$B$14,(IF($T20&gt;'Lettres-Echelon'!$C$15,(IF($T20&gt;'Lettres-Echelon'!$C$16,'Lettres-Echelon'!$A$8,'Lettres-Echelon'!$A$7)),'Lettres-Echelon'!$A$6)),'Lettres-Echelon'!$A$5)),'Lettres-Echelon'!$A$4)),'Lettres-Echelon'!$A$3))</f>
        <v>#DIV/0!</v>
      </c>
      <c r="V20" s="191"/>
      <c r="W20" s="176" t="e">
        <f t="shared" si="0"/>
        <v>#DIV/0!</v>
      </c>
      <c r="X20" s="77">
        <f t="shared" si="4"/>
        <v>220</v>
      </c>
      <c r="Y20" s="78" t="e">
        <f t="shared" si="1"/>
        <v>#DIV/0!</v>
      </c>
      <c r="Z20" s="10"/>
      <c r="AA20" s="21"/>
      <c r="AB20" s="21"/>
      <c r="AC20" s="21"/>
      <c r="AD20" s="21"/>
      <c r="AE20" s="21"/>
      <c r="AF20" s="21"/>
      <c r="AG20" s="22"/>
      <c r="AH20" s="19"/>
      <c r="AI20" s="19"/>
      <c r="AJ20" s="5"/>
      <c r="AK20" s="5"/>
      <c r="AL20" s="5"/>
      <c r="AM20" s="5"/>
      <c r="AN20" s="5"/>
      <c r="AO20" s="5"/>
      <c r="AP20" s="5"/>
      <c r="AQ20" s="5"/>
    </row>
    <row r="21" spans="1:43" s="52" customFormat="1">
      <c r="A21" s="41">
        <f t="shared" si="2"/>
        <v>18</v>
      </c>
      <c r="B21" s="53" t="str">
        <f>IF('Période 1'!B22="","",'Période 1'!B22)</f>
        <v>SERVAIS</v>
      </c>
      <c r="C21" s="53" t="str">
        <f>IF('Période 1'!C22="","",'Période 1'!C22)</f>
        <v>CRAIG</v>
      </c>
      <c r="D21" s="203">
        <f>'Période 1'!$Z22</f>
        <v>5.75</v>
      </c>
      <c r="E21" s="203" t="str">
        <f>IF($B21="","",IF($D21&gt;'Lettres-Echelon'!$C$3,(IF($D21&gt;'Lettres-Echelon'!$C$4,(IF($D21&gt;'Lettres-Echelon'!$B$5,(IF($D21&gt;'Lettres-Echelon'!$C$6,(IF($D21&gt;'Lettres-Echelon'!$C$7,'Lettres-Echelon'!$A$8,'Lettres-Echelon'!$A$7)),'Lettres-Echelon'!$A$6)),'Lettres-Echelon'!$A$5)),'Lettres-Echelon'!$A$4)),'Lettres-Echelon'!$A$3))</f>
        <v>S</v>
      </c>
      <c r="F21" s="203">
        <f t="shared" si="3"/>
        <v>57.5</v>
      </c>
      <c r="G21" s="89"/>
      <c r="H21" s="213">
        <f>'Période 2'!$Z22</f>
        <v>6.1233766233766245</v>
      </c>
      <c r="I21" s="203" t="str">
        <f>IF($B21="","",IF($H21&gt;'Lettres-Echelon'!$C$3,(IF($H21&gt;'Lettres-Echelon'!$C$4,(IF($H21&gt;'Lettres-Echelon'!$B$5,(IF($H21&gt;'Lettres-Echelon'!$C$6,(IF($H21&gt;'Lettres-Echelon'!$C$7,'Lettres-Echelon'!$A$8,'Lettres-Echelon'!$A$7)),'Lettres-Echelon'!$A$6)),'Lettres-Echelon'!$A$5)),'Lettres-Echelon'!$A$4)),'Lettres-Echelon'!$A$3))</f>
        <v>S</v>
      </c>
      <c r="J21" s="188"/>
      <c r="K21" s="213">
        <f>'Examen Noel'!$V22</f>
        <v>20.615384615384617</v>
      </c>
      <c r="L21" s="203" t="str">
        <f>IF($B21="","",IF($K21&gt;'Lettres-Echelon'!$C$12,(IF($K21&gt;'Lettres-Echelon'!$C$13,(IF($K21&gt;'Lettres-Echelon'!$B$14,(IF($K21&gt;'Lettres-Echelon'!$C$15,(IF($K21&gt;'Lettres-Echelon'!$C$16,'Lettres-Echelon'!$A$8,'Lettres-Echelon'!$A$7)),'Lettres-Echelon'!$A$6)),'Lettres-Echelon'!$A$5)),'Lettres-Echelon'!$A$4)),'Lettres-Echelon'!$A$3))</f>
        <v>S</v>
      </c>
      <c r="M21" s="89"/>
      <c r="N21" s="220" t="e">
        <f>'Période 3'!$Z22</f>
        <v>#DIV/0!</v>
      </c>
      <c r="O21" s="203" t="str">
        <f>IF($B21="","",IF($D21&gt;'Lettres-Echelon'!$C$3,(IF($D21&gt;'Lettres-Echelon'!$C$4,(IF($D21&gt;'Lettres-Echelon'!$B$5,(IF($D21&gt;'Lettres-Echelon'!$C$6,(IF($D21&gt;'Lettres-Echelon'!$C$7,'Lettres-Echelon'!$A$8,'Lettres-Echelon'!$A$7)),'Lettres-Echelon'!$A$6)),'Lettres-Echelon'!$A$5)),'Lettres-Echelon'!$A$4)),'Lettres-Echelon'!$A$3))</f>
        <v>S</v>
      </c>
      <c r="P21" s="188"/>
      <c r="Q21" s="220" t="e">
        <f>'Période 4'!$Z22</f>
        <v>#DIV/0!</v>
      </c>
      <c r="R21" s="203" t="str">
        <f>IF($B21="","",IF($D21&gt;'Lettres-Echelon'!$C$3,(IF($D21&gt;'Lettres-Echelon'!$C$4,(IF($D21&gt;'Lettres-Echelon'!$B$5,(IF($D21&gt;'Lettres-Echelon'!$C$6,(IF($D21&gt;'Lettres-Echelon'!$C$7,'Lettres-Echelon'!$A$8,'Lettres-Echelon'!$A$7)),'Lettres-Echelon'!$A$6)),'Lettres-Echelon'!$A$5)),'Lettres-Echelon'!$A$4)),'Lettres-Echelon'!$A$3))</f>
        <v>S</v>
      </c>
      <c r="S21" s="89"/>
      <c r="T21" s="220" t="e">
        <f>'Examen Juin'!$V22</f>
        <v>#DIV/0!</v>
      </c>
      <c r="U21" s="203" t="e">
        <f>IF($B21="","",IF($T21&gt;'Lettres-Echelon'!$C$12,(IF($T21&gt;'Lettres-Echelon'!$C$13,(IF($T21&gt;'Lettres-Echelon'!$B$14,(IF($T21&gt;'Lettres-Echelon'!$C$15,(IF($T21&gt;'Lettres-Echelon'!$C$16,'Lettres-Echelon'!$A$8,'Lettres-Echelon'!$A$7)),'Lettres-Echelon'!$A$6)),'Lettres-Echelon'!$A$5)),'Lettres-Echelon'!$A$4)),'Lettres-Echelon'!$A$3))</f>
        <v>#DIV/0!</v>
      </c>
      <c r="V21" s="192"/>
      <c r="W21" s="177" t="e">
        <f t="shared" si="0"/>
        <v>#DIV/0!</v>
      </c>
      <c r="X21" s="216">
        <f t="shared" si="4"/>
        <v>220</v>
      </c>
      <c r="Y21" s="81" t="e">
        <f t="shared" si="1"/>
        <v>#DIV/0!</v>
      </c>
      <c r="Z21" s="42"/>
      <c r="AA21" s="48"/>
      <c r="AB21" s="48"/>
      <c r="AC21" s="48"/>
      <c r="AD21" s="48"/>
      <c r="AE21" s="48"/>
      <c r="AF21" s="48"/>
      <c r="AG21" s="49"/>
      <c r="AH21" s="50"/>
      <c r="AI21" s="50"/>
      <c r="AJ21" s="51"/>
      <c r="AK21" s="51"/>
      <c r="AL21" s="51"/>
      <c r="AM21" s="51"/>
      <c r="AN21" s="51"/>
      <c r="AO21" s="51"/>
      <c r="AP21" s="51"/>
      <c r="AQ21" s="51"/>
    </row>
    <row r="22" spans="1:43">
      <c r="A22" s="32">
        <f t="shared" si="2"/>
        <v>19</v>
      </c>
      <c r="B22" s="54" t="str">
        <f>IF('Période 1'!B23="","",'Période 1'!B23)</f>
        <v>SFERRUGGIA</v>
      </c>
      <c r="C22" s="54" t="str">
        <f>IF('Période 1'!C23="","",'Période 1'!C23)</f>
        <v>MARIE</v>
      </c>
      <c r="D22" s="66">
        <f>'Période 1'!$Z23</f>
        <v>8.7166666666666668</v>
      </c>
      <c r="E22" s="66" t="str">
        <f>IF($B22="","",IF($D22&gt;'Lettres-Echelon'!$C$3,(IF($D22&gt;'Lettres-Echelon'!$C$4,(IF($D22&gt;'Lettres-Echelon'!$B$5,(IF($D22&gt;'Lettres-Echelon'!$C$6,(IF($D22&gt;'Lettres-Echelon'!$C$7,'Lettres-Echelon'!$A$8,'Lettres-Echelon'!$A$7)),'Lettres-Echelon'!$A$6)),'Lettres-Echelon'!$A$5)),'Lettres-Echelon'!$A$4)),'Lettres-Echelon'!$A$3))</f>
        <v>TB</v>
      </c>
      <c r="F22" s="66">
        <f t="shared" si="3"/>
        <v>87.166666666666657</v>
      </c>
      <c r="G22" s="90"/>
      <c r="H22" s="214">
        <f>'Période 2'!$Z23</f>
        <v>8.0636363636363644</v>
      </c>
      <c r="I22" s="66" t="str">
        <f>IF($B22="","",IF($H22&gt;'Lettres-Echelon'!$C$3,(IF($H22&gt;'Lettres-Echelon'!$C$4,(IF($H22&gt;'Lettres-Echelon'!$B$5,(IF($H22&gt;'Lettres-Echelon'!$C$6,(IF($H22&gt;'Lettres-Echelon'!$C$7,'Lettres-Echelon'!$A$8,'Lettres-Echelon'!$A$7)),'Lettres-Echelon'!$A$6)),'Lettres-Echelon'!$A$5)),'Lettres-Echelon'!$A$4)),'Lettres-Echelon'!$A$3))</f>
        <v>B</v>
      </c>
      <c r="J22" s="187"/>
      <c r="K22" s="214">
        <f>'Examen Noel'!$V23</f>
        <v>30</v>
      </c>
      <c r="L22" s="66" t="str">
        <f>IF($B22="","",IF($K22&gt;'Lettres-Echelon'!$C$12,(IF($K22&gt;'Lettres-Echelon'!$C$13,(IF($K22&gt;'Lettres-Echelon'!$B$14,(IF($K22&gt;'Lettres-Echelon'!$C$15,(IF($K22&gt;'Lettres-Echelon'!$C$16,'Lettres-Echelon'!$A$8,'Lettres-Echelon'!$A$7)),'Lettres-Echelon'!$A$6)),'Lettres-Echelon'!$A$5)),'Lettres-Echelon'!$A$4)),'Lettres-Echelon'!$A$3))</f>
        <v>S</v>
      </c>
      <c r="M22" s="90"/>
      <c r="N22" s="172" t="e">
        <f>'Période 3'!$Z23</f>
        <v>#DIV/0!</v>
      </c>
      <c r="O22" s="66" t="str">
        <f>IF($B22="","",IF($D22&gt;'Lettres-Echelon'!$C$3,(IF($D22&gt;'Lettres-Echelon'!$C$4,(IF($D22&gt;'Lettres-Echelon'!$B$5,(IF($D22&gt;'Lettres-Echelon'!$C$6,(IF($D22&gt;'Lettres-Echelon'!$C$7,'Lettres-Echelon'!$A$8,'Lettres-Echelon'!$A$7)),'Lettres-Echelon'!$A$6)),'Lettres-Echelon'!$A$5)),'Lettres-Echelon'!$A$4)),'Lettres-Echelon'!$A$3))</f>
        <v>TB</v>
      </c>
      <c r="P22" s="187"/>
      <c r="Q22" s="172" t="e">
        <f>'Période 4'!$Z23</f>
        <v>#DIV/0!</v>
      </c>
      <c r="R22" s="66" t="str">
        <f>IF($B22="","",IF($D22&gt;'Lettres-Echelon'!$C$3,(IF($D22&gt;'Lettres-Echelon'!$C$4,(IF($D22&gt;'Lettres-Echelon'!$B$5,(IF($D22&gt;'Lettres-Echelon'!$C$6,(IF($D22&gt;'Lettres-Echelon'!$C$7,'Lettres-Echelon'!$A$8,'Lettres-Echelon'!$A$7)),'Lettres-Echelon'!$A$6)),'Lettres-Echelon'!$A$5)),'Lettres-Echelon'!$A$4)),'Lettres-Echelon'!$A$3))</f>
        <v>TB</v>
      </c>
      <c r="S22" s="90"/>
      <c r="T22" s="172" t="e">
        <f>'Examen Juin'!$V23</f>
        <v>#DIV/0!</v>
      </c>
      <c r="U22" s="66" t="e">
        <f>IF($B22="","",IF($T22&gt;'Lettres-Echelon'!$C$12,(IF($T22&gt;'Lettres-Echelon'!$C$13,(IF($T22&gt;'Lettres-Echelon'!$B$14,(IF($T22&gt;'Lettres-Echelon'!$C$15,(IF($T22&gt;'Lettres-Echelon'!$C$16,'Lettres-Echelon'!$A$8,'Lettres-Echelon'!$A$7)),'Lettres-Echelon'!$A$6)),'Lettres-Echelon'!$A$5)),'Lettres-Echelon'!$A$4)),'Lettres-Echelon'!$A$3))</f>
        <v>#DIV/0!</v>
      </c>
      <c r="V22" s="191"/>
      <c r="W22" s="176" t="e">
        <f t="shared" si="0"/>
        <v>#DIV/0!</v>
      </c>
      <c r="X22" s="77">
        <f t="shared" si="4"/>
        <v>220</v>
      </c>
      <c r="Y22" s="78" t="e">
        <f t="shared" si="1"/>
        <v>#DIV/0!</v>
      </c>
      <c r="Z22" s="10"/>
      <c r="AA22" s="21"/>
      <c r="AB22" s="21"/>
      <c r="AC22" s="21"/>
      <c r="AD22" s="21"/>
      <c r="AE22" s="21"/>
      <c r="AF22" s="21"/>
      <c r="AG22" s="22"/>
      <c r="AH22" s="19"/>
      <c r="AI22" s="19"/>
      <c r="AJ22" s="5"/>
      <c r="AK22" s="5"/>
      <c r="AL22" s="5"/>
      <c r="AM22" s="5"/>
      <c r="AN22" s="5"/>
      <c r="AO22" s="5"/>
      <c r="AP22" s="5"/>
      <c r="AQ22" s="5"/>
    </row>
    <row r="23" spans="1:43" s="52" customFormat="1">
      <c r="A23" s="41">
        <f t="shared" si="2"/>
        <v>20</v>
      </c>
      <c r="B23" s="53" t="str">
        <f>IF('Période 1'!B24="","",'Période 1'!B24)</f>
        <v>SUKRANLI</v>
      </c>
      <c r="C23" s="53" t="str">
        <f>IF('Période 1'!C24="","",'Période 1'!C24)</f>
        <v>IMAN</v>
      </c>
      <c r="D23" s="203">
        <f>'Période 1'!$Z24</f>
        <v>9.0333333333333332</v>
      </c>
      <c r="E23" s="203" t="str">
        <f>IF($B23="","",IF($D23&gt;'Lettres-Echelon'!$C$3,(IF($D23&gt;'Lettres-Echelon'!$C$4,(IF($D23&gt;'Lettres-Echelon'!$B$5,(IF($D23&gt;'Lettres-Echelon'!$C$6,(IF($D23&gt;'Lettres-Echelon'!$C$7,'Lettres-Echelon'!$A$8,'Lettres-Echelon'!$A$7)),'Lettres-Echelon'!$A$6)),'Lettres-Echelon'!$A$5)),'Lettres-Echelon'!$A$4)),'Lettres-Echelon'!$A$3))</f>
        <v>TB</v>
      </c>
      <c r="F23" s="203">
        <f t="shared" si="3"/>
        <v>90.333333333333343</v>
      </c>
      <c r="G23" s="89"/>
      <c r="H23" s="213">
        <f>'Période 2'!$Z24</f>
        <v>6.3339826839826836</v>
      </c>
      <c r="I23" s="203" t="str">
        <f>IF($B23="","",IF($H23&gt;'Lettres-Echelon'!$C$3,(IF($H23&gt;'Lettres-Echelon'!$C$4,(IF($H23&gt;'Lettres-Echelon'!$B$5,(IF($H23&gt;'Lettres-Echelon'!$C$6,(IF($H23&gt;'Lettres-Echelon'!$C$7,'Lettres-Echelon'!$A$8,'Lettres-Echelon'!$A$7)),'Lettres-Echelon'!$A$6)),'Lettres-Echelon'!$A$5)),'Lettres-Echelon'!$A$4)),'Lettres-Echelon'!$A$3))</f>
        <v>S</v>
      </c>
      <c r="J23" s="188"/>
      <c r="K23" s="213">
        <f>'Examen Noel'!$V24</f>
        <v>27.076923076923077</v>
      </c>
      <c r="L23" s="203" t="str">
        <f>IF($B23="","",IF($K23&gt;'Lettres-Echelon'!$C$12,(IF($K23&gt;'Lettres-Echelon'!$C$13,(IF($K23&gt;'Lettres-Echelon'!$B$14,(IF($K23&gt;'Lettres-Echelon'!$C$15,(IF($K23&gt;'Lettres-Echelon'!$C$16,'Lettres-Echelon'!$A$8,'Lettres-Echelon'!$A$7)),'Lettres-Echelon'!$A$6)),'Lettres-Echelon'!$A$5)),'Lettres-Echelon'!$A$4)),'Lettres-Echelon'!$A$3))</f>
        <v>S</v>
      </c>
      <c r="M23" s="89"/>
      <c r="N23" s="220" t="e">
        <f>'Période 3'!$Z24</f>
        <v>#DIV/0!</v>
      </c>
      <c r="O23" s="203" t="str">
        <f>IF($B23="","",IF($D23&gt;'Lettres-Echelon'!$C$3,(IF($D23&gt;'Lettres-Echelon'!$C$4,(IF($D23&gt;'Lettres-Echelon'!$B$5,(IF($D23&gt;'Lettres-Echelon'!$C$6,(IF($D23&gt;'Lettres-Echelon'!$C$7,'Lettres-Echelon'!$A$8,'Lettres-Echelon'!$A$7)),'Lettres-Echelon'!$A$6)),'Lettres-Echelon'!$A$5)),'Lettres-Echelon'!$A$4)),'Lettres-Echelon'!$A$3))</f>
        <v>TB</v>
      </c>
      <c r="P23" s="188"/>
      <c r="Q23" s="220" t="e">
        <f>'Période 4'!$Z24</f>
        <v>#DIV/0!</v>
      </c>
      <c r="R23" s="203" t="str">
        <f>IF($B23="","",IF($D23&gt;'Lettres-Echelon'!$C$3,(IF($D23&gt;'Lettres-Echelon'!$C$4,(IF($D23&gt;'Lettres-Echelon'!$B$5,(IF($D23&gt;'Lettres-Echelon'!$C$6,(IF($D23&gt;'Lettres-Echelon'!$C$7,'Lettres-Echelon'!$A$8,'Lettres-Echelon'!$A$7)),'Lettres-Echelon'!$A$6)),'Lettres-Echelon'!$A$5)),'Lettres-Echelon'!$A$4)),'Lettres-Echelon'!$A$3))</f>
        <v>TB</v>
      </c>
      <c r="S23" s="89"/>
      <c r="T23" s="220" t="e">
        <f>'Examen Juin'!$V24</f>
        <v>#DIV/0!</v>
      </c>
      <c r="U23" s="203" t="e">
        <f>IF($B23="","",IF($T23&gt;'Lettres-Echelon'!$C$12,(IF($T23&gt;'Lettres-Echelon'!$C$13,(IF($T23&gt;'Lettres-Echelon'!$B$14,(IF($T23&gt;'Lettres-Echelon'!$C$15,(IF($T23&gt;'Lettres-Echelon'!$C$16,'Lettres-Echelon'!$A$8,'Lettres-Echelon'!$A$7)),'Lettres-Echelon'!$A$6)),'Lettres-Echelon'!$A$5)),'Lettres-Echelon'!$A$4)),'Lettres-Echelon'!$A$3))</f>
        <v>#DIV/0!</v>
      </c>
      <c r="V23" s="192"/>
      <c r="W23" s="177" t="e">
        <f t="shared" si="0"/>
        <v>#DIV/0!</v>
      </c>
      <c r="X23" s="216">
        <f t="shared" si="4"/>
        <v>220</v>
      </c>
      <c r="Y23" s="81" t="e">
        <f t="shared" si="1"/>
        <v>#DIV/0!</v>
      </c>
      <c r="Z23" s="42"/>
      <c r="AA23" s="48"/>
      <c r="AB23" s="48"/>
      <c r="AC23" s="48"/>
      <c r="AD23" s="48"/>
      <c r="AE23" s="48"/>
      <c r="AF23" s="48"/>
      <c r="AG23" s="49"/>
      <c r="AH23" s="50"/>
      <c r="AI23" s="50"/>
      <c r="AJ23" s="51"/>
      <c r="AK23" s="51"/>
      <c r="AL23" s="51"/>
      <c r="AM23" s="51"/>
      <c r="AN23" s="51"/>
      <c r="AO23" s="51"/>
      <c r="AP23" s="51"/>
      <c r="AQ23" s="51"/>
    </row>
    <row r="24" spans="1:43">
      <c r="A24" s="32">
        <f t="shared" si="2"/>
        <v>21</v>
      </c>
      <c r="B24" s="54" t="str">
        <f>IF('Période 1'!B25="","",'Période 1'!B25)</f>
        <v>TITA</v>
      </c>
      <c r="C24" s="54" t="str">
        <f>IF('Période 1'!C25="","",'Période 1'!C25)</f>
        <v>IDRIS</v>
      </c>
      <c r="D24" s="66">
        <f>'Période 1'!$Z25</f>
        <v>8.7333333333333325</v>
      </c>
      <c r="E24" s="66" t="str">
        <f>IF($B24="","",IF($D24&gt;'Lettres-Echelon'!$C$3,(IF($D24&gt;'Lettres-Echelon'!$C$4,(IF($D24&gt;'Lettres-Echelon'!$B$5,(IF($D24&gt;'Lettres-Echelon'!$C$6,(IF($D24&gt;'Lettres-Echelon'!$C$7,'Lettres-Echelon'!$A$8,'Lettres-Echelon'!$A$7)),'Lettres-Echelon'!$A$6)),'Lettres-Echelon'!$A$5)),'Lettres-Echelon'!$A$4)),'Lettres-Echelon'!$A$3))</f>
        <v>TB</v>
      </c>
      <c r="F24" s="66">
        <f t="shared" si="3"/>
        <v>87.333333333333329</v>
      </c>
      <c r="G24" s="90"/>
      <c r="H24" s="214">
        <f>'Période 2'!$Z25</f>
        <v>5.7655844155844154</v>
      </c>
      <c r="I24" s="66" t="str">
        <f>IF($B24="","",IF($H24&gt;'Lettres-Echelon'!$C$3,(IF($H24&gt;'Lettres-Echelon'!$C$4,(IF($H24&gt;'Lettres-Echelon'!$B$5,(IF($H24&gt;'Lettres-Echelon'!$C$6,(IF($H24&gt;'Lettres-Echelon'!$C$7,'Lettres-Echelon'!$A$8,'Lettres-Echelon'!$A$7)),'Lettres-Echelon'!$A$6)),'Lettres-Echelon'!$A$5)),'Lettres-Echelon'!$A$4)),'Lettres-Echelon'!$A$3))</f>
        <v>S</v>
      </c>
      <c r="J24" s="187"/>
      <c r="K24" s="214">
        <f>'Examen Noel'!$V25</f>
        <v>26.307692307692307</v>
      </c>
      <c r="L24" s="66" t="str">
        <f>IF($B24="","",IF($K24&gt;'Lettres-Echelon'!$C$12,(IF($K24&gt;'Lettres-Echelon'!$C$13,(IF($K24&gt;'Lettres-Echelon'!$B$14,(IF($K24&gt;'Lettres-Echelon'!$C$15,(IF($K24&gt;'Lettres-Echelon'!$C$16,'Lettres-Echelon'!$A$8,'Lettres-Echelon'!$A$7)),'Lettres-Echelon'!$A$6)),'Lettres-Echelon'!$A$5)),'Lettres-Echelon'!$A$4)),'Lettres-Echelon'!$A$3))</f>
        <v>S</v>
      </c>
      <c r="M24" s="90"/>
      <c r="N24" s="172" t="e">
        <f>'Période 3'!$Z25</f>
        <v>#DIV/0!</v>
      </c>
      <c r="O24" s="66" t="str">
        <f>IF($B24="","",IF($D24&gt;'Lettres-Echelon'!$C$3,(IF($D24&gt;'Lettres-Echelon'!$C$4,(IF($D24&gt;'Lettres-Echelon'!$B$5,(IF($D24&gt;'Lettres-Echelon'!$C$6,(IF($D24&gt;'Lettres-Echelon'!$C$7,'Lettres-Echelon'!$A$8,'Lettres-Echelon'!$A$7)),'Lettres-Echelon'!$A$6)),'Lettres-Echelon'!$A$5)),'Lettres-Echelon'!$A$4)),'Lettres-Echelon'!$A$3))</f>
        <v>TB</v>
      </c>
      <c r="P24" s="187"/>
      <c r="Q24" s="172" t="e">
        <f>'Période 4'!$Z25</f>
        <v>#DIV/0!</v>
      </c>
      <c r="R24" s="66" t="str">
        <f>IF($B24="","",IF($D24&gt;'Lettres-Echelon'!$C$3,(IF($D24&gt;'Lettres-Echelon'!$C$4,(IF($D24&gt;'Lettres-Echelon'!$B$5,(IF($D24&gt;'Lettres-Echelon'!$C$6,(IF($D24&gt;'Lettres-Echelon'!$C$7,'Lettres-Echelon'!$A$8,'Lettres-Echelon'!$A$7)),'Lettres-Echelon'!$A$6)),'Lettres-Echelon'!$A$5)),'Lettres-Echelon'!$A$4)),'Lettres-Echelon'!$A$3))</f>
        <v>TB</v>
      </c>
      <c r="S24" s="90"/>
      <c r="T24" s="172" t="e">
        <f>'Examen Juin'!$V25</f>
        <v>#DIV/0!</v>
      </c>
      <c r="U24" s="66" t="e">
        <f>IF($B24="","",IF($T24&gt;'Lettres-Echelon'!$C$12,(IF($T24&gt;'Lettres-Echelon'!$C$13,(IF($T24&gt;'Lettres-Echelon'!$B$14,(IF($T24&gt;'Lettres-Echelon'!$C$15,(IF($T24&gt;'Lettres-Echelon'!$C$16,'Lettres-Echelon'!$A$8,'Lettres-Echelon'!$A$7)),'Lettres-Echelon'!$A$6)),'Lettres-Echelon'!$A$5)),'Lettres-Echelon'!$A$4)),'Lettres-Echelon'!$A$3))</f>
        <v>#DIV/0!</v>
      </c>
      <c r="V24" s="191"/>
      <c r="W24" s="176" t="e">
        <f t="shared" si="0"/>
        <v>#DIV/0!</v>
      </c>
      <c r="X24" s="77">
        <f t="shared" si="4"/>
        <v>220</v>
      </c>
      <c r="Y24" s="78" t="e">
        <f t="shared" si="1"/>
        <v>#DIV/0!</v>
      </c>
      <c r="Z24" s="10"/>
      <c r="AA24" s="21"/>
      <c r="AB24" s="21"/>
      <c r="AC24" s="21"/>
      <c r="AD24" s="21"/>
      <c r="AE24" s="21"/>
      <c r="AF24" s="21"/>
      <c r="AG24" s="22"/>
      <c r="AH24" s="19"/>
      <c r="AI24" s="19"/>
      <c r="AJ24" s="5"/>
      <c r="AK24" s="5"/>
      <c r="AL24" s="5"/>
      <c r="AM24" s="5"/>
      <c r="AN24" s="5"/>
      <c r="AO24" s="5"/>
      <c r="AP24" s="5"/>
      <c r="AQ24" s="5"/>
    </row>
    <row r="25" spans="1:43" s="52" customFormat="1">
      <c r="A25" s="41">
        <f t="shared" si="2"/>
        <v>22</v>
      </c>
      <c r="B25" s="53" t="str">
        <f>IF('Période 1'!B26="","",'Période 1'!B26)</f>
        <v>VAN LIEROP</v>
      </c>
      <c r="C25" s="53" t="str">
        <f>IF('Période 1'!C26="","",'Période 1'!C26)</f>
        <v>LOUIS</v>
      </c>
      <c r="D25" s="203">
        <f>'Période 1'!$Z26</f>
        <v>9.1666666666666661</v>
      </c>
      <c r="E25" s="203" t="str">
        <f>IF($B25="","",IF($D25&gt;'Lettres-Echelon'!$C$3,(IF($D25&gt;'Lettres-Echelon'!$C$4,(IF($D25&gt;'Lettres-Echelon'!$B$5,(IF($D25&gt;'Lettres-Echelon'!$C$6,(IF($D25&gt;'Lettres-Echelon'!$C$7,'Lettres-Echelon'!$A$8,'Lettres-Echelon'!$A$7)),'Lettres-Echelon'!$A$6)),'Lettres-Echelon'!$A$5)),'Lettres-Echelon'!$A$4)),'Lettres-Echelon'!$A$3))</f>
        <v>TB</v>
      </c>
      <c r="F25" s="203">
        <f t="shared" si="3"/>
        <v>91.666666666666657</v>
      </c>
      <c r="G25" s="89"/>
      <c r="H25" s="213">
        <f>'Période 2'!$Z26</f>
        <v>8.9151515151515142</v>
      </c>
      <c r="I25" s="203" t="str">
        <f>IF($B25="","",IF($H25&gt;'Lettres-Echelon'!$C$3,(IF($H25&gt;'Lettres-Echelon'!$C$4,(IF($H25&gt;'Lettres-Echelon'!$B$5,(IF($H25&gt;'Lettres-Echelon'!$C$6,(IF($H25&gt;'Lettres-Echelon'!$C$7,'Lettres-Echelon'!$A$8,'Lettres-Echelon'!$A$7)),'Lettres-Echelon'!$A$6)),'Lettres-Echelon'!$A$5)),'Lettres-Echelon'!$A$4)),'Lettres-Echelon'!$A$3))</f>
        <v>TB</v>
      </c>
      <c r="J25" s="188"/>
      <c r="K25" s="213">
        <f>'Examen Noel'!$V26</f>
        <v>12.615384615384615</v>
      </c>
      <c r="L25" s="203" t="str">
        <f>IF($B25="","",IF($K25&gt;'Lettres-Echelon'!$C$12,(IF($K25&gt;'Lettres-Echelon'!$C$13,(IF($K25&gt;'Lettres-Echelon'!$B$14,(IF($K25&gt;'Lettres-Echelon'!$C$15,(IF($K25&gt;'Lettres-Echelon'!$C$16,'Lettres-Echelon'!$A$8,'Lettres-Echelon'!$A$7)),'Lettres-Echelon'!$A$6)),'Lettres-Echelon'!$A$5)),'Lettres-Echelon'!$A$4)),'Lettres-Echelon'!$A$3))</f>
        <v>I</v>
      </c>
      <c r="M25" s="89"/>
      <c r="N25" s="220" t="e">
        <f>'Période 3'!$Z26</f>
        <v>#DIV/0!</v>
      </c>
      <c r="O25" s="203" t="str">
        <f>IF($B25="","",IF($D25&gt;'Lettres-Echelon'!$C$3,(IF($D25&gt;'Lettres-Echelon'!$C$4,(IF($D25&gt;'Lettres-Echelon'!$B$5,(IF($D25&gt;'Lettres-Echelon'!$C$6,(IF($D25&gt;'Lettres-Echelon'!$C$7,'Lettres-Echelon'!$A$8,'Lettres-Echelon'!$A$7)),'Lettres-Echelon'!$A$6)),'Lettres-Echelon'!$A$5)),'Lettres-Echelon'!$A$4)),'Lettres-Echelon'!$A$3))</f>
        <v>TB</v>
      </c>
      <c r="P25" s="188"/>
      <c r="Q25" s="220" t="e">
        <f>'Période 4'!$Z26</f>
        <v>#DIV/0!</v>
      </c>
      <c r="R25" s="203" t="str">
        <f>IF($B25="","",IF($D25&gt;'Lettres-Echelon'!$C$3,(IF($D25&gt;'Lettres-Echelon'!$C$4,(IF($D25&gt;'Lettres-Echelon'!$B$5,(IF($D25&gt;'Lettres-Echelon'!$C$6,(IF($D25&gt;'Lettres-Echelon'!$C$7,'Lettres-Echelon'!$A$8,'Lettres-Echelon'!$A$7)),'Lettres-Echelon'!$A$6)),'Lettres-Echelon'!$A$5)),'Lettres-Echelon'!$A$4)),'Lettres-Echelon'!$A$3))</f>
        <v>TB</v>
      </c>
      <c r="S25" s="89"/>
      <c r="T25" s="220" t="e">
        <f>'Examen Juin'!$V26</f>
        <v>#DIV/0!</v>
      </c>
      <c r="U25" s="203" t="e">
        <f>IF($B25="","",IF($T25&gt;'Lettres-Echelon'!$C$12,(IF($T25&gt;'Lettres-Echelon'!$C$13,(IF($T25&gt;'Lettres-Echelon'!$B$14,(IF($T25&gt;'Lettres-Echelon'!$C$15,(IF($T25&gt;'Lettres-Echelon'!$C$16,'Lettres-Echelon'!$A$8,'Lettres-Echelon'!$A$7)),'Lettres-Echelon'!$A$6)),'Lettres-Echelon'!$A$5)),'Lettres-Echelon'!$A$4)),'Lettres-Echelon'!$A$3))</f>
        <v>#DIV/0!</v>
      </c>
      <c r="V25" s="192"/>
      <c r="W25" s="177" t="e">
        <f t="shared" si="0"/>
        <v>#DIV/0!</v>
      </c>
      <c r="X25" s="216">
        <f t="shared" si="4"/>
        <v>220</v>
      </c>
      <c r="Y25" s="81" t="e">
        <f t="shared" si="1"/>
        <v>#DIV/0!</v>
      </c>
      <c r="Z25" s="42"/>
      <c r="AA25" s="48"/>
      <c r="AB25" s="48"/>
      <c r="AC25" s="48"/>
      <c r="AD25" s="48"/>
      <c r="AE25" s="48"/>
      <c r="AF25" s="48"/>
      <c r="AG25" s="49"/>
      <c r="AH25" s="50"/>
      <c r="AI25" s="50"/>
      <c r="AJ25" s="51"/>
      <c r="AK25" s="51"/>
      <c r="AL25" s="51"/>
      <c r="AM25" s="51"/>
      <c r="AN25" s="51"/>
      <c r="AO25" s="51"/>
      <c r="AP25" s="51"/>
      <c r="AQ25" s="51"/>
    </row>
    <row r="26" spans="1:43">
      <c r="A26" s="32">
        <f t="shared" si="2"/>
        <v>23</v>
      </c>
      <c r="B26" s="54" t="str">
        <f>IF('Période 1'!B27="","",'Période 1'!B27)</f>
        <v>WERY</v>
      </c>
      <c r="C26" s="54" t="str">
        <f>IF('Période 1'!C27="","",'Période 1'!C27)</f>
        <v>FANNY</v>
      </c>
      <c r="D26" s="66">
        <f>'Période 1'!$Z27</f>
        <v>6.8</v>
      </c>
      <c r="E26" s="66" t="str">
        <f>IF($B26="","",IF($D26&gt;'Lettres-Echelon'!$C$3,(IF($D26&gt;'Lettres-Echelon'!$C$4,(IF($D26&gt;'Lettres-Echelon'!$B$5,(IF($D26&gt;'Lettres-Echelon'!$C$6,(IF($D26&gt;'Lettres-Echelon'!$C$7,'Lettres-Echelon'!$A$8,'Lettres-Echelon'!$A$7)),'Lettres-Echelon'!$A$6)),'Lettres-Echelon'!$A$5)),'Lettres-Echelon'!$A$4)),'Lettres-Echelon'!$A$3))</f>
        <v>S</v>
      </c>
      <c r="F26" s="66">
        <f t="shared" si="3"/>
        <v>68</v>
      </c>
      <c r="G26" s="90"/>
      <c r="H26" s="214">
        <f>'Période 2'!$Z27</f>
        <v>5.3151515151515154</v>
      </c>
      <c r="I26" s="66" t="str">
        <f>IF($B26="","",IF($H26&gt;'Lettres-Echelon'!$C$3,(IF($H26&gt;'Lettres-Echelon'!$C$4,(IF($H26&gt;'Lettres-Echelon'!$B$5,(IF($H26&gt;'Lettres-Echelon'!$C$6,(IF($H26&gt;'Lettres-Echelon'!$C$7,'Lettres-Echelon'!$A$8,'Lettres-Echelon'!$A$7)),'Lettres-Echelon'!$A$6)),'Lettres-Echelon'!$A$5)),'Lettres-Echelon'!$A$4)),'Lettres-Echelon'!$A$3))</f>
        <v>S</v>
      </c>
      <c r="J26" s="187"/>
      <c r="K26" s="214">
        <f>'Examen Noel'!$V27</f>
        <v>24</v>
      </c>
      <c r="L26" s="66" t="str">
        <f>IF($B26="","",IF($K26&gt;'Lettres-Echelon'!$C$12,(IF($K26&gt;'Lettres-Echelon'!$C$13,(IF($K26&gt;'Lettres-Echelon'!$B$14,(IF($K26&gt;'Lettres-Echelon'!$C$15,(IF($K26&gt;'Lettres-Echelon'!$C$16,'Lettres-Echelon'!$A$8,'Lettres-Echelon'!$A$7)),'Lettres-Echelon'!$A$6)),'Lettres-Echelon'!$A$5)),'Lettres-Echelon'!$A$4)),'Lettres-Echelon'!$A$3))</f>
        <v>S</v>
      </c>
      <c r="M26" s="90"/>
      <c r="N26" s="172" t="e">
        <f>'Période 3'!$Z27</f>
        <v>#DIV/0!</v>
      </c>
      <c r="O26" s="66" t="str">
        <f>IF($B26="","",IF($D26&gt;'Lettres-Echelon'!$C$3,(IF($D26&gt;'Lettres-Echelon'!$C$4,(IF($D26&gt;'Lettres-Echelon'!$B$5,(IF($D26&gt;'Lettres-Echelon'!$C$6,(IF($D26&gt;'Lettres-Echelon'!$C$7,'Lettres-Echelon'!$A$8,'Lettres-Echelon'!$A$7)),'Lettres-Echelon'!$A$6)),'Lettres-Echelon'!$A$5)),'Lettres-Echelon'!$A$4)),'Lettres-Echelon'!$A$3))</f>
        <v>S</v>
      </c>
      <c r="P26" s="187"/>
      <c r="Q26" s="172" t="e">
        <f>'Période 4'!$Z27</f>
        <v>#DIV/0!</v>
      </c>
      <c r="R26" s="66" t="str">
        <f>IF($B26="","",IF($D26&gt;'Lettres-Echelon'!$C$3,(IF($D26&gt;'Lettres-Echelon'!$C$4,(IF($D26&gt;'Lettres-Echelon'!$B$5,(IF($D26&gt;'Lettres-Echelon'!$C$6,(IF($D26&gt;'Lettres-Echelon'!$C$7,'Lettres-Echelon'!$A$8,'Lettres-Echelon'!$A$7)),'Lettres-Echelon'!$A$6)),'Lettres-Echelon'!$A$5)),'Lettres-Echelon'!$A$4)),'Lettres-Echelon'!$A$3))</f>
        <v>S</v>
      </c>
      <c r="S26" s="90"/>
      <c r="T26" s="172" t="e">
        <f>'Examen Juin'!$V27</f>
        <v>#DIV/0!</v>
      </c>
      <c r="U26" s="66" t="e">
        <f>IF($B26="","",IF($T26&gt;'Lettres-Echelon'!$C$12,(IF($T26&gt;'Lettres-Echelon'!$C$13,(IF($T26&gt;'Lettres-Echelon'!$B$14,(IF($T26&gt;'Lettres-Echelon'!$C$15,(IF($T26&gt;'Lettres-Echelon'!$C$16,'Lettres-Echelon'!$A$8,'Lettres-Echelon'!$A$7)),'Lettres-Echelon'!$A$6)),'Lettres-Echelon'!$A$5)),'Lettres-Echelon'!$A$4)),'Lettres-Echelon'!$A$3))</f>
        <v>#DIV/0!</v>
      </c>
      <c r="V26" s="191"/>
      <c r="W26" s="176" t="e">
        <f t="shared" si="0"/>
        <v>#DIV/0!</v>
      </c>
      <c r="X26" s="77">
        <f t="shared" si="4"/>
        <v>220</v>
      </c>
      <c r="Y26" s="78" t="e">
        <f t="shared" si="1"/>
        <v>#DIV/0!</v>
      </c>
      <c r="Z26" s="10"/>
      <c r="AA26" s="21"/>
      <c r="AB26" s="21"/>
      <c r="AC26" s="21"/>
      <c r="AD26" s="21"/>
      <c r="AE26" s="21"/>
      <c r="AF26" s="21"/>
      <c r="AG26" s="22"/>
      <c r="AH26" s="19"/>
      <c r="AI26" s="19"/>
      <c r="AJ26" s="5"/>
      <c r="AK26" s="5"/>
      <c r="AL26" s="5"/>
      <c r="AM26" s="5"/>
      <c r="AN26" s="5"/>
      <c r="AO26" s="5"/>
      <c r="AP26" s="5"/>
      <c r="AQ26" s="5"/>
    </row>
    <row r="27" spans="1:43" s="52" customFormat="1">
      <c r="A27" s="41">
        <f t="shared" si="2"/>
        <v>24</v>
      </c>
      <c r="B27" s="53" t="str">
        <f>IF('Période 1'!B28="","",'Période 1'!B28)</f>
        <v>WILLEM</v>
      </c>
      <c r="C27" s="53" t="str">
        <f>IF('Période 1'!C28="","",'Période 1'!C28)</f>
        <v>SEBASTIEN</v>
      </c>
      <c r="D27" s="203">
        <f>'Période 1'!$Z28</f>
        <v>9.5166666666666675</v>
      </c>
      <c r="E27" s="203" t="str">
        <f>IF($B27="","",IF($D27&gt;'Lettres-Echelon'!$C$3,(IF($D27&gt;'Lettres-Echelon'!$C$4,(IF($D27&gt;'Lettres-Echelon'!$B$5,(IF($D27&gt;'Lettres-Echelon'!$C$6,(IF($D27&gt;'Lettres-Echelon'!$C$7,'Lettres-Echelon'!$A$8,'Lettres-Echelon'!$A$7)),'Lettres-Echelon'!$A$6)),'Lettres-Echelon'!$A$5)),'Lettres-Echelon'!$A$4)),'Lettres-Echelon'!$A$3))</f>
        <v>TB</v>
      </c>
      <c r="F27" s="203">
        <f t="shared" si="3"/>
        <v>95.166666666666671</v>
      </c>
      <c r="G27" s="89"/>
      <c r="H27" s="213">
        <f>'Période 2'!$Z28</f>
        <v>6.5119047619047636</v>
      </c>
      <c r="I27" s="203" t="str">
        <f>IF($B27="","",IF($H27&gt;'Lettres-Echelon'!$C$3,(IF($H27&gt;'Lettres-Echelon'!$C$4,(IF($H27&gt;'Lettres-Echelon'!$B$5,(IF($H27&gt;'Lettres-Echelon'!$C$6,(IF($H27&gt;'Lettres-Echelon'!$C$7,'Lettres-Echelon'!$A$8,'Lettres-Echelon'!$A$7)),'Lettres-Echelon'!$A$6)),'Lettres-Echelon'!$A$5)),'Lettres-Echelon'!$A$4)),'Lettres-Echelon'!$A$3))</f>
        <v>S</v>
      </c>
      <c r="J27" s="188"/>
      <c r="K27" s="213">
        <f>'Examen Noel'!$V28</f>
        <v>31.23076923076923</v>
      </c>
      <c r="L27" s="203" t="str">
        <f>IF($B27="","",IF($K27&gt;'Lettres-Echelon'!$C$12,(IF($K27&gt;'Lettres-Echelon'!$C$13,(IF($K27&gt;'Lettres-Echelon'!$B$14,(IF($K27&gt;'Lettres-Echelon'!$C$15,(IF($K27&gt;'Lettres-Echelon'!$C$16,'Lettres-Echelon'!$A$8,'Lettres-Echelon'!$A$7)),'Lettres-Echelon'!$A$6)),'Lettres-Echelon'!$A$5)),'Lettres-Echelon'!$A$4)),'Lettres-Echelon'!$A$3))</f>
        <v>B</v>
      </c>
      <c r="M27" s="89"/>
      <c r="N27" s="220" t="e">
        <f>'Période 3'!$Z28</f>
        <v>#DIV/0!</v>
      </c>
      <c r="O27" s="203" t="str">
        <f>IF($B27="","",IF($D27&gt;'Lettres-Echelon'!$C$3,(IF($D27&gt;'Lettres-Echelon'!$C$4,(IF($D27&gt;'Lettres-Echelon'!$B$5,(IF($D27&gt;'Lettres-Echelon'!$C$6,(IF($D27&gt;'Lettres-Echelon'!$C$7,'Lettres-Echelon'!$A$8,'Lettres-Echelon'!$A$7)),'Lettres-Echelon'!$A$6)),'Lettres-Echelon'!$A$5)),'Lettres-Echelon'!$A$4)),'Lettres-Echelon'!$A$3))</f>
        <v>TB</v>
      </c>
      <c r="P27" s="188"/>
      <c r="Q27" s="220" t="e">
        <f>'Période 4'!$Z28</f>
        <v>#DIV/0!</v>
      </c>
      <c r="R27" s="203" t="str">
        <f>IF($B27="","",IF($D27&gt;'Lettres-Echelon'!$C$3,(IF($D27&gt;'Lettres-Echelon'!$C$4,(IF($D27&gt;'Lettres-Echelon'!$B$5,(IF($D27&gt;'Lettres-Echelon'!$C$6,(IF($D27&gt;'Lettres-Echelon'!$C$7,'Lettres-Echelon'!$A$8,'Lettres-Echelon'!$A$7)),'Lettres-Echelon'!$A$6)),'Lettres-Echelon'!$A$5)),'Lettres-Echelon'!$A$4)),'Lettres-Echelon'!$A$3))</f>
        <v>TB</v>
      </c>
      <c r="S27" s="89"/>
      <c r="T27" s="220" t="e">
        <f>'Examen Juin'!$V28</f>
        <v>#DIV/0!</v>
      </c>
      <c r="U27" s="203" t="e">
        <f>IF($B27="","",IF($T27&gt;'Lettres-Echelon'!$C$12,(IF($T27&gt;'Lettres-Echelon'!$C$13,(IF($T27&gt;'Lettres-Echelon'!$B$14,(IF($T27&gt;'Lettres-Echelon'!$C$15,(IF($T27&gt;'Lettres-Echelon'!$C$16,'Lettres-Echelon'!$A$8,'Lettres-Echelon'!$A$7)),'Lettres-Echelon'!$A$6)),'Lettres-Echelon'!$A$5)),'Lettres-Echelon'!$A$4)),'Lettres-Echelon'!$A$3))</f>
        <v>#DIV/0!</v>
      </c>
      <c r="V27" s="192"/>
      <c r="W27" s="177" t="e">
        <f t="shared" si="0"/>
        <v>#DIV/0!</v>
      </c>
      <c r="X27" s="216">
        <f t="shared" si="4"/>
        <v>220</v>
      </c>
      <c r="Y27" s="81" t="e">
        <f t="shared" si="1"/>
        <v>#DIV/0!</v>
      </c>
      <c r="Z27" s="42"/>
      <c r="AA27" s="48"/>
      <c r="AB27" s="48"/>
      <c r="AC27" s="48"/>
      <c r="AD27" s="48"/>
      <c r="AE27" s="48"/>
      <c r="AF27" s="48"/>
      <c r="AG27" s="49"/>
      <c r="AH27" s="50"/>
      <c r="AI27" s="50"/>
      <c r="AJ27" s="51"/>
      <c r="AK27" s="51"/>
      <c r="AL27" s="51"/>
      <c r="AM27" s="51"/>
      <c r="AN27" s="51"/>
      <c r="AO27" s="51"/>
      <c r="AP27" s="51"/>
      <c r="AQ27" s="51"/>
    </row>
    <row r="28" spans="1:43">
      <c r="A28" s="32">
        <f t="shared" si="2"/>
        <v>25</v>
      </c>
      <c r="B28" s="54" t="str">
        <f>IF('Période 1'!B29="","",'Période 1'!B29)</f>
        <v/>
      </c>
      <c r="C28" s="54" t="str">
        <f>IF('Période 1'!C29="","",'Période 1'!C29)</f>
        <v/>
      </c>
      <c r="D28" s="66" t="str">
        <f>'Période 1'!$Z29</f>
        <v/>
      </c>
      <c r="E28" s="66" t="str">
        <f>IF($B28="","",IF($D28&gt;'Lettres-Echelon'!$C$3,(IF($D28&gt;'Lettres-Echelon'!$C$4,(IF($D28&gt;'Lettres-Echelon'!$B$5,(IF($D28&gt;'Lettres-Echelon'!$C$6,(IF($D28&gt;'Lettres-Echelon'!$C$7,'Lettres-Echelon'!$A$8,'Lettres-Echelon'!$A$7)),'Lettres-Echelon'!$A$6)),'Lettres-Echelon'!$A$5)),'Lettres-Echelon'!$A$4)),'Lettres-Echelon'!$A$3))</f>
        <v/>
      </c>
      <c r="F28" s="66" t="str">
        <f t="shared" si="3"/>
        <v/>
      </c>
      <c r="G28" s="90"/>
      <c r="H28" s="214" t="str">
        <f>'Période 2'!$Z29</f>
        <v/>
      </c>
      <c r="I28" s="66" t="str">
        <f>IF($B28="","",IF($H28&gt;'Lettres-Echelon'!$C$3,(IF($H28&gt;'Lettres-Echelon'!$C$4,(IF($H28&gt;'Lettres-Echelon'!$B$5,(IF($H28&gt;'Lettres-Echelon'!$C$6,(IF($H28&gt;'Lettres-Echelon'!$C$7,'Lettres-Echelon'!$A$8,'Lettres-Echelon'!$A$7)),'Lettres-Echelon'!$A$6)),'Lettres-Echelon'!$A$5)),'Lettres-Echelon'!$A$4)),'Lettres-Echelon'!$A$3))</f>
        <v/>
      </c>
      <c r="J28" s="187"/>
      <c r="K28" s="214" t="str">
        <f>'Examen Noel'!$V29</f>
        <v/>
      </c>
      <c r="L28" s="66" t="str">
        <f>IF($B28="","",IF($K28&gt;'Lettres-Echelon'!$C$12,(IF($K28&gt;'Lettres-Echelon'!$C$13,(IF($K28&gt;'Lettres-Echelon'!$B$14,(IF($K28&gt;'Lettres-Echelon'!$C$15,(IF($K28&gt;'Lettres-Echelon'!$C$16,'Lettres-Echelon'!$A$8,'Lettres-Echelon'!$A$7)),'Lettres-Echelon'!$A$6)),'Lettres-Echelon'!$A$5)),'Lettres-Echelon'!$A$4)),'Lettres-Echelon'!$A$3))</f>
        <v/>
      </c>
      <c r="M28" s="90"/>
      <c r="N28" s="172" t="str">
        <f>'Période 3'!$Z29</f>
        <v/>
      </c>
      <c r="O28" s="66" t="str">
        <f>IF($B28="","",IF($D28&gt;'Lettres-Echelon'!$C$3,(IF($D28&gt;'Lettres-Echelon'!$C$4,(IF($D28&gt;'Lettres-Echelon'!$B$5,(IF($D28&gt;'Lettres-Echelon'!$C$6,(IF($D28&gt;'Lettres-Echelon'!$C$7,'Lettres-Echelon'!$A$8,'Lettres-Echelon'!$A$7)),'Lettres-Echelon'!$A$6)),'Lettres-Echelon'!$A$5)),'Lettres-Echelon'!$A$4)),'Lettres-Echelon'!$A$3))</f>
        <v/>
      </c>
      <c r="P28" s="187"/>
      <c r="Q28" s="172" t="str">
        <f>'Période 4'!$Z29</f>
        <v/>
      </c>
      <c r="R28" s="66" t="str">
        <f>IF($B28="","",IF($D28&gt;'Lettres-Echelon'!$C$3,(IF($D28&gt;'Lettres-Echelon'!$C$4,(IF($D28&gt;'Lettres-Echelon'!$B$5,(IF($D28&gt;'Lettres-Echelon'!$C$6,(IF($D28&gt;'Lettres-Echelon'!$C$7,'Lettres-Echelon'!$A$8,'Lettres-Echelon'!$A$7)),'Lettres-Echelon'!$A$6)),'Lettres-Echelon'!$A$5)),'Lettres-Echelon'!$A$4)),'Lettres-Echelon'!$A$3))</f>
        <v/>
      </c>
      <c r="S28" s="90"/>
      <c r="T28" s="172" t="str">
        <f>'Examen Juin'!$V29</f>
        <v/>
      </c>
      <c r="U28" s="66" t="str">
        <f>IF($B28="","",IF($T28&gt;'Lettres-Echelon'!$C$12,(IF($T28&gt;'Lettres-Echelon'!$C$13,(IF($T28&gt;'Lettres-Echelon'!$B$14,(IF($T28&gt;'Lettres-Echelon'!$C$15,(IF($T28&gt;'Lettres-Echelon'!$C$16,'Lettres-Echelon'!$A$8,'Lettres-Echelon'!$A$7)),'Lettres-Echelon'!$A$6)),'Lettres-Echelon'!$A$5)),'Lettres-Echelon'!$A$4)),'Lettres-Echelon'!$A$3))</f>
        <v/>
      </c>
      <c r="V28" s="191"/>
      <c r="W28" s="176" t="str">
        <f t="shared" si="0"/>
        <v/>
      </c>
      <c r="X28" s="77" t="str">
        <f t="shared" si="4"/>
        <v/>
      </c>
      <c r="Y28" s="78" t="str">
        <f t="shared" si="1"/>
        <v/>
      </c>
      <c r="Z28" s="10"/>
      <c r="AA28" s="21"/>
      <c r="AB28" s="21"/>
      <c r="AC28" s="21"/>
      <c r="AD28" s="21"/>
      <c r="AE28" s="21"/>
      <c r="AF28" s="21"/>
      <c r="AG28" s="22"/>
      <c r="AH28" s="19"/>
      <c r="AI28" s="19"/>
      <c r="AJ28" s="5"/>
      <c r="AK28" s="5"/>
      <c r="AL28" s="5"/>
      <c r="AM28" s="5"/>
      <c r="AN28" s="5"/>
      <c r="AO28" s="5"/>
      <c r="AP28" s="5"/>
      <c r="AQ28" s="5"/>
    </row>
    <row r="29" spans="1:43" s="52" customFormat="1">
      <c r="A29" s="41">
        <f t="shared" si="2"/>
        <v>26</v>
      </c>
      <c r="B29" s="53" t="str">
        <f>IF('Période 1'!B30="","",'Période 1'!B30)</f>
        <v/>
      </c>
      <c r="C29" s="53" t="str">
        <f>IF('Période 1'!C30="","",'Période 1'!C30)</f>
        <v/>
      </c>
      <c r="D29" s="203" t="str">
        <f>'Période 1'!$Z30</f>
        <v/>
      </c>
      <c r="E29" s="203" t="str">
        <f>IF($B29="","",IF($D29&gt;'Lettres-Echelon'!$C$3,(IF($D29&gt;'Lettres-Echelon'!$C$4,(IF($D29&gt;'Lettres-Echelon'!$B$5,(IF($D29&gt;'Lettres-Echelon'!$C$6,(IF($D29&gt;'Lettres-Echelon'!$C$7,'Lettres-Echelon'!$A$8,'Lettres-Echelon'!$A$7)),'Lettres-Echelon'!$A$6)),'Lettres-Echelon'!$A$5)),'Lettres-Echelon'!$A$4)),'Lettres-Echelon'!$A$3))</f>
        <v/>
      </c>
      <c r="F29" s="203" t="str">
        <f t="shared" si="3"/>
        <v/>
      </c>
      <c r="G29" s="89"/>
      <c r="H29" s="213" t="str">
        <f>'Période 2'!$Z30</f>
        <v/>
      </c>
      <c r="I29" s="203" t="str">
        <f>IF($B29="","",IF($H29&gt;'Lettres-Echelon'!$C$3,(IF($H29&gt;'Lettres-Echelon'!$C$4,(IF($H29&gt;'Lettres-Echelon'!$B$5,(IF($H29&gt;'Lettres-Echelon'!$C$6,(IF($H29&gt;'Lettres-Echelon'!$C$7,'Lettres-Echelon'!$A$8,'Lettres-Echelon'!$A$7)),'Lettres-Echelon'!$A$6)),'Lettres-Echelon'!$A$5)),'Lettres-Echelon'!$A$4)),'Lettres-Echelon'!$A$3))</f>
        <v/>
      </c>
      <c r="J29" s="188"/>
      <c r="K29" s="213" t="str">
        <f>'Examen Noel'!$V30</f>
        <v/>
      </c>
      <c r="L29" s="203" t="str">
        <f>IF($B29="","",IF($K29&gt;'Lettres-Echelon'!$C$12,(IF($K29&gt;'Lettres-Echelon'!$C$13,(IF($K29&gt;'Lettres-Echelon'!$B$14,(IF($K29&gt;'Lettres-Echelon'!$C$15,(IF($K29&gt;'Lettres-Echelon'!$C$16,'Lettres-Echelon'!$A$8,'Lettres-Echelon'!$A$7)),'Lettres-Echelon'!$A$6)),'Lettres-Echelon'!$A$5)),'Lettres-Echelon'!$A$4)),'Lettres-Echelon'!$A$3))</f>
        <v/>
      </c>
      <c r="M29" s="89"/>
      <c r="N29" s="220" t="str">
        <f>'Période 3'!$Z30</f>
        <v/>
      </c>
      <c r="O29" s="203" t="str">
        <f>IF($B29="","",IF($D29&gt;'Lettres-Echelon'!$C$3,(IF($D29&gt;'Lettres-Echelon'!$C$4,(IF($D29&gt;'Lettres-Echelon'!$B$5,(IF($D29&gt;'Lettres-Echelon'!$C$6,(IF($D29&gt;'Lettres-Echelon'!$C$7,'Lettres-Echelon'!$A$8,'Lettres-Echelon'!$A$7)),'Lettres-Echelon'!$A$6)),'Lettres-Echelon'!$A$5)),'Lettres-Echelon'!$A$4)),'Lettres-Echelon'!$A$3))</f>
        <v/>
      </c>
      <c r="P29" s="188"/>
      <c r="Q29" s="220" t="str">
        <f>'Période 4'!$Z30</f>
        <v/>
      </c>
      <c r="R29" s="203" t="str">
        <f>IF($B29="","",IF($D29&gt;'Lettres-Echelon'!$C$3,(IF($D29&gt;'Lettres-Echelon'!$C$4,(IF($D29&gt;'Lettres-Echelon'!$B$5,(IF($D29&gt;'Lettres-Echelon'!$C$6,(IF($D29&gt;'Lettres-Echelon'!$C$7,'Lettres-Echelon'!$A$8,'Lettres-Echelon'!$A$7)),'Lettres-Echelon'!$A$6)),'Lettres-Echelon'!$A$5)),'Lettres-Echelon'!$A$4)),'Lettres-Echelon'!$A$3))</f>
        <v/>
      </c>
      <c r="S29" s="89"/>
      <c r="T29" s="220" t="str">
        <f>'Examen Juin'!$V30</f>
        <v/>
      </c>
      <c r="U29" s="203" t="str">
        <f>IF($B29="","",IF($T29&gt;'Lettres-Echelon'!$C$12,(IF($T29&gt;'Lettres-Echelon'!$C$13,(IF($T29&gt;'Lettres-Echelon'!$B$14,(IF($T29&gt;'Lettres-Echelon'!$C$15,(IF($T29&gt;'Lettres-Echelon'!$C$16,'Lettres-Echelon'!$A$8,'Lettres-Echelon'!$A$7)),'Lettres-Echelon'!$A$6)),'Lettres-Echelon'!$A$5)),'Lettres-Echelon'!$A$4)),'Lettres-Echelon'!$A$3))</f>
        <v/>
      </c>
      <c r="V29" s="192"/>
      <c r="W29" s="177" t="str">
        <f t="shared" si="0"/>
        <v/>
      </c>
      <c r="X29" s="216" t="str">
        <f t="shared" si="4"/>
        <v/>
      </c>
      <c r="Y29" s="81" t="str">
        <f t="shared" si="1"/>
        <v/>
      </c>
      <c r="Z29" s="42"/>
      <c r="AA29" s="48"/>
      <c r="AB29" s="48"/>
      <c r="AC29" s="48"/>
      <c r="AD29" s="48"/>
      <c r="AE29" s="48"/>
      <c r="AF29" s="48"/>
      <c r="AG29" s="49"/>
      <c r="AH29" s="50"/>
      <c r="AI29" s="50"/>
      <c r="AJ29" s="51"/>
      <c r="AK29" s="51"/>
      <c r="AL29" s="51"/>
      <c r="AM29" s="51"/>
      <c r="AN29" s="51"/>
      <c r="AO29" s="51"/>
      <c r="AP29" s="51"/>
      <c r="AQ29" s="51"/>
    </row>
    <row r="30" spans="1:43">
      <c r="A30" s="32">
        <f t="shared" si="2"/>
        <v>27</v>
      </c>
      <c r="B30" s="54" t="str">
        <f>IF('Période 1'!B31="","",'Période 1'!B31)</f>
        <v/>
      </c>
      <c r="C30" s="54" t="str">
        <f>IF('Période 1'!C31="","",'Période 1'!C31)</f>
        <v/>
      </c>
      <c r="D30" s="66" t="str">
        <f>'Période 1'!$Z31</f>
        <v/>
      </c>
      <c r="E30" s="66" t="str">
        <f>IF($B30="","",IF($D30&gt;'Lettres-Echelon'!$C$3,(IF($D30&gt;'Lettres-Echelon'!$C$4,(IF($D30&gt;'Lettres-Echelon'!$B$5,(IF($D30&gt;'Lettres-Echelon'!$C$6,(IF($D30&gt;'Lettres-Echelon'!$C$7,'Lettres-Echelon'!$A$8,'Lettres-Echelon'!$A$7)),'Lettres-Echelon'!$A$6)),'Lettres-Echelon'!$A$5)),'Lettres-Echelon'!$A$4)),'Lettres-Echelon'!$A$3))</f>
        <v/>
      </c>
      <c r="F30" s="66" t="str">
        <f t="shared" si="3"/>
        <v/>
      </c>
      <c r="G30" s="90"/>
      <c r="H30" s="214" t="str">
        <f>'Période 2'!$Z31</f>
        <v/>
      </c>
      <c r="I30" s="66" t="str">
        <f>IF($B30="","",IF($H30&gt;'Lettres-Echelon'!$C$3,(IF($H30&gt;'Lettres-Echelon'!$C$4,(IF($H30&gt;'Lettres-Echelon'!$B$5,(IF($H30&gt;'Lettres-Echelon'!$C$6,(IF($H30&gt;'Lettres-Echelon'!$C$7,'Lettres-Echelon'!$A$8,'Lettres-Echelon'!$A$7)),'Lettres-Echelon'!$A$6)),'Lettres-Echelon'!$A$5)),'Lettres-Echelon'!$A$4)),'Lettres-Echelon'!$A$3))</f>
        <v/>
      </c>
      <c r="J30" s="187"/>
      <c r="K30" s="214" t="str">
        <f>'Examen Noel'!$V31</f>
        <v/>
      </c>
      <c r="L30" s="66" t="str">
        <f>IF($B30="","",IF($K30&gt;'Lettres-Echelon'!$C$12,(IF($K30&gt;'Lettres-Echelon'!$C$13,(IF($K30&gt;'Lettres-Echelon'!$B$14,(IF($K30&gt;'Lettres-Echelon'!$C$15,(IF($K30&gt;'Lettres-Echelon'!$C$16,'Lettres-Echelon'!$A$8,'Lettres-Echelon'!$A$7)),'Lettres-Echelon'!$A$6)),'Lettres-Echelon'!$A$5)),'Lettres-Echelon'!$A$4)),'Lettres-Echelon'!$A$3))</f>
        <v/>
      </c>
      <c r="M30" s="90"/>
      <c r="N30" s="172" t="str">
        <f>'Période 3'!$Z31</f>
        <v/>
      </c>
      <c r="O30" s="66" t="str">
        <f>IF($B30="","",IF($D30&gt;'Lettres-Echelon'!$C$3,(IF($D30&gt;'Lettres-Echelon'!$C$4,(IF($D30&gt;'Lettres-Echelon'!$B$5,(IF($D30&gt;'Lettres-Echelon'!$C$6,(IF($D30&gt;'Lettres-Echelon'!$C$7,'Lettres-Echelon'!$A$8,'Lettres-Echelon'!$A$7)),'Lettres-Echelon'!$A$6)),'Lettres-Echelon'!$A$5)),'Lettres-Echelon'!$A$4)),'Lettres-Echelon'!$A$3))</f>
        <v/>
      </c>
      <c r="P30" s="187"/>
      <c r="Q30" s="172" t="str">
        <f>'Période 4'!$Z31</f>
        <v/>
      </c>
      <c r="R30" s="66" t="str">
        <f>IF($B30="","",IF($D30&gt;'Lettres-Echelon'!$C$3,(IF($D30&gt;'Lettres-Echelon'!$C$4,(IF($D30&gt;'Lettres-Echelon'!$B$5,(IF($D30&gt;'Lettres-Echelon'!$C$6,(IF($D30&gt;'Lettres-Echelon'!$C$7,'Lettres-Echelon'!$A$8,'Lettres-Echelon'!$A$7)),'Lettres-Echelon'!$A$6)),'Lettres-Echelon'!$A$5)),'Lettres-Echelon'!$A$4)),'Lettres-Echelon'!$A$3))</f>
        <v/>
      </c>
      <c r="S30" s="90"/>
      <c r="T30" s="172" t="str">
        <f>'Examen Juin'!$V31</f>
        <v/>
      </c>
      <c r="U30" s="66" t="str">
        <f>IF($B30="","",IF($T30&gt;'Lettres-Echelon'!$C$12,(IF($T30&gt;'Lettres-Echelon'!$C$13,(IF($T30&gt;'Lettres-Echelon'!$B$14,(IF($T30&gt;'Lettres-Echelon'!$C$15,(IF($T30&gt;'Lettres-Echelon'!$C$16,'Lettres-Echelon'!$A$8,'Lettres-Echelon'!$A$7)),'Lettres-Echelon'!$A$6)),'Lettres-Echelon'!$A$5)),'Lettres-Echelon'!$A$4)),'Lettres-Echelon'!$A$3))</f>
        <v/>
      </c>
      <c r="V30" s="191"/>
      <c r="W30" s="176" t="str">
        <f t="shared" si="0"/>
        <v/>
      </c>
      <c r="X30" s="77" t="str">
        <f t="shared" si="4"/>
        <v/>
      </c>
      <c r="Y30" s="78" t="str">
        <f t="shared" si="1"/>
        <v/>
      </c>
      <c r="Z30" s="10"/>
      <c r="AA30" s="21"/>
      <c r="AB30" s="21"/>
      <c r="AC30" s="21"/>
      <c r="AD30" s="21"/>
      <c r="AE30" s="21"/>
      <c r="AF30" s="21"/>
      <c r="AG30" s="22"/>
      <c r="AH30" s="19"/>
      <c r="AI30" s="19"/>
      <c r="AJ30" s="5"/>
      <c r="AK30" s="5"/>
      <c r="AL30" s="5"/>
      <c r="AM30" s="5"/>
      <c r="AN30" s="5"/>
      <c r="AO30" s="5"/>
      <c r="AP30" s="5"/>
      <c r="AQ30" s="5"/>
    </row>
    <row r="31" spans="1:43" s="52" customFormat="1">
      <c r="A31" s="41">
        <f t="shared" si="2"/>
        <v>28</v>
      </c>
      <c r="B31" s="53" t="str">
        <f>IF('Période 1'!B32="","",'Période 1'!B32)</f>
        <v/>
      </c>
      <c r="C31" s="53" t="str">
        <f>IF('Période 1'!C32="","",'Période 1'!C32)</f>
        <v/>
      </c>
      <c r="D31" s="203" t="str">
        <f>'Période 1'!$Z32</f>
        <v/>
      </c>
      <c r="E31" s="203" t="str">
        <f>IF($B31="","",IF($D31&gt;'Lettres-Echelon'!$C$3,(IF($D31&gt;'Lettres-Echelon'!$C$4,(IF($D31&gt;'Lettres-Echelon'!$B$5,(IF($D31&gt;'Lettres-Echelon'!$C$6,(IF($D31&gt;'Lettres-Echelon'!$C$7,'Lettres-Echelon'!$A$8,'Lettres-Echelon'!$A$7)),'Lettres-Echelon'!$A$6)),'Lettres-Echelon'!$A$5)),'Lettres-Echelon'!$A$4)),'Lettres-Echelon'!$A$3))</f>
        <v/>
      </c>
      <c r="F31" s="203" t="str">
        <f t="shared" si="3"/>
        <v/>
      </c>
      <c r="G31" s="89"/>
      <c r="H31" s="213" t="str">
        <f>'Période 2'!$Z32</f>
        <v/>
      </c>
      <c r="I31" s="203" t="str">
        <f>IF($B31="","",IF($H31&gt;'Lettres-Echelon'!$C$3,(IF($H31&gt;'Lettres-Echelon'!$C$4,(IF($H31&gt;'Lettres-Echelon'!$B$5,(IF($H31&gt;'Lettres-Echelon'!$C$6,(IF($H31&gt;'Lettres-Echelon'!$C$7,'Lettres-Echelon'!$A$8,'Lettres-Echelon'!$A$7)),'Lettres-Echelon'!$A$6)),'Lettres-Echelon'!$A$5)),'Lettres-Echelon'!$A$4)),'Lettres-Echelon'!$A$3))</f>
        <v/>
      </c>
      <c r="J31" s="188"/>
      <c r="K31" s="213" t="str">
        <f>'Examen Noel'!$V32</f>
        <v/>
      </c>
      <c r="L31" s="203" t="str">
        <f>IF($B31="","",IF($K31&gt;'Lettres-Echelon'!$C$12,(IF($K31&gt;'Lettres-Echelon'!$C$13,(IF($K31&gt;'Lettres-Echelon'!$B$14,(IF($K31&gt;'Lettres-Echelon'!$C$15,(IF($K31&gt;'Lettres-Echelon'!$C$16,'Lettres-Echelon'!$A$8,'Lettres-Echelon'!$A$7)),'Lettres-Echelon'!$A$6)),'Lettres-Echelon'!$A$5)),'Lettres-Echelon'!$A$4)),'Lettres-Echelon'!$A$3))</f>
        <v/>
      </c>
      <c r="M31" s="89"/>
      <c r="N31" s="220" t="str">
        <f>'Période 3'!$Z32</f>
        <v/>
      </c>
      <c r="O31" s="203" t="str">
        <f>IF($B31="","",IF($D31&gt;'Lettres-Echelon'!$C$3,(IF($D31&gt;'Lettres-Echelon'!$C$4,(IF($D31&gt;'Lettres-Echelon'!$B$5,(IF($D31&gt;'Lettres-Echelon'!$C$6,(IF($D31&gt;'Lettres-Echelon'!$C$7,'Lettres-Echelon'!$A$8,'Lettres-Echelon'!$A$7)),'Lettres-Echelon'!$A$6)),'Lettres-Echelon'!$A$5)),'Lettres-Echelon'!$A$4)),'Lettres-Echelon'!$A$3))</f>
        <v/>
      </c>
      <c r="P31" s="188"/>
      <c r="Q31" s="220" t="str">
        <f>'Période 4'!$Z32</f>
        <v/>
      </c>
      <c r="R31" s="203" t="str">
        <f>IF($B31="","",IF($D31&gt;'Lettres-Echelon'!$C$3,(IF($D31&gt;'Lettres-Echelon'!$C$4,(IF($D31&gt;'Lettres-Echelon'!$B$5,(IF($D31&gt;'Lettres-Echelon'!$C$6,(IF($D31&gt;'Lettres-Echelon'!$C$7,'Lettres-Echelon'!$A$8,'Lettres-Echelon'!$A$7)),'Lettres-Echelon'!$A$6)),'Lettres-Echelon'!$A$5)),'Lettres-Echelon'!$A$4)),'Lettres-Echelon'!$A$3))</f>
        <v/>
      </c>
      <c r="S31" s="89"/>
      <c r="T31" s="220" t="str">
        <f>'Examen Juin'!$V32</f>
        <v/>
      </c>
      <c r="U31" s="203" t="str">
        <f>IF($B31="","",IF($T31&gt;'Lettres-Echelon'!$C$12,(IF($T31&gt;'Lettres-Echelon'!$C$13,(IF($T31&gt;'Lettres-Echelon'!$B$14,(IF($T31&gt;'Lettres-Echelon'!$C$15,(IF($T31&gt;'Lettres-Echelon'!$C$16,'Lettres-Echelon'!$A$8,'Lettres-Echelon'!$A$7)),'Lettres-Echelon'!$A$6)),'Lettres-Echelon'!$A$5)),'Lettres-Echelon'!$A$4)),'Lettres-Echelon'!$A$3))</f>
        <v/>
      </c>
      <c r="V31" s="192"/>
      <c r="W31" s="177" t="str">
        <f t="shared" si="0"/>
        <v/>
      </c>
      <c r="X31" s="216" t="str">
        <f t="shared" si="4"/>
        <v/>
      </c>
      <c r="Y31" s="81" t="str">
        <f t="shared" si="1"/>
        <v/>
      </c>
      <c r="Z31" s="42"/>
      <c r="AA31" s="48"/>
      <c r="AB31" s="48"/>
      <c r="AC31" s="48"/>
      <c r="AD31" s="48"/>
      <c r="AE31" s="48"/>
      <c r="AF31" s="48"/>
      <c r="AG31" s="49"/>
      <c r="AH31" s="50"/>
      <c r="AI31" s="50"/>
      <c r="AJ31" s="51"/>
      <c r="AK31" s="51"/>
      <c r="AL31" s="51"/>
      <c r="AM31" s="51"/>
      <c r="AN31" s="51"/>
      <c r="AO31" s="51"/>
      <c r="AP31" s="51"/>
      <c r="AQ31" s="51"/>
    </row>
    <row r="32" spans="1:43" s="9" customFormat="1">
      <c r="A32" s="37"/>
      <c r="B32" s="37"/>
      <c r="C32" s="37" t="s">
        <v>3</v>
      </c>
      <c r="D32" s="221">
        <f>IF(D4="","",AVERAGE(D4:D31))</f>
        <v>7.7472222222222227</v>
      </c>
      <c r="E32" s="221" t="str">
        <f>IF(E4="","",IF($D32&gt;'Lettres-Echelon'!$C$3,(IF($D32&gt;'Lettres-Echelon'!$C$4,(IF($D32&gt;'Lettres-Echelon'!$B$5,(IF($D32&gt;'Lettres-Echelon'!$C$6,(IF($D32&gt;'Lettres-Echelon'!$C$7,'Lettres-Echelon'!$A$8,'Lettres-Echelon'!$A$7)),'Lettres-Echelon'!$A$6)),'Lettres-Echelon'!$A$5)),'Lettres-Echelon'!$A$4)),'Lettres-Echelon'!$A$3))</f>
        <v>B</v>
      </c>
      <c r="F32" s="221">
        <f>D32*F3/D3</f>
        <v>77.472222222222229</v>
      </c>
      <c r="G32" s="221"/>
      <c r="H32" s="221">
        <f t="shared" ref="H32:Y32" si="5">IF(H4="","",AVERAGE(H4:H31))</f>
        <v>6.2044191919191922</v>
      </c>
      <c r="I32" s="221" t="str">
        <f>IF(I4="","",IF($H32&gt;'Lettres-Echelon'!$C$3,(IF($H32&gt;'Lettres-Echelon'!$C$4,(IF($H32&gt;'Lettres-Echelon'!$B$5,(IF($H32&gt;'Lettres-Echelon'!$C$6,(IF($H32&gt;'Lettres-Echelon'!$C$7,'Lettres-Echelon'!$A$8,'Lettres-Echelon'!$A$7)),'Lettres-Echelon'!$A$6)),'Lettres-Echelon'!$A$5)),'Lettres-Echelon'!$A$4)),'Lettres-Echelon'!$A$3))</f>
        <v>S</v>
      </c>
      <c r="J32" s="221"/>
      <c r="K32" s="221">
        <f t="shared" si="5"/>
        <v>26.141025641025646</v>
      </c>
      <c r="L32" s="221" t="str">
        <f>IF(L4="","",IF($K32&gt;'Lettres-Echelon'!$C$12,(IF($K32&gt;'Lettres-Echelon'!$C$13,(IF($K32&gt;'Lettres-Echelon'!$B$14,(IF($K32&gt;'Lettres-Echelon'!$C$15,(IF($K32&gt;'Lettres-Echelon'!$C$16,'Lettres-Echelon'!$A$8,'Lettres-Echelon'!$A$7)),'Lettres-Echelon'!$A$6)),'Lettres-Echelon'!$A$5)),'Lettres-Echelon'!$A$4)),'Lettres-Echelon'!$A$3))</f>
        <v>S</v>
      </c>
      <c r="M32" s="221"/>
      <c r="N32" s="221" t="e">
        <f t="shared" si="5"/>
        <v>#DIV/0!</v>
      </c>
      <c r="O32" s="221" t="e">
        <f>IF(O4="","",IF($N32&gt;'Lettres-Echelon'!$C$3,(IF($N32&gt;'Lettres-Echelon'!$C$4,(IF($N32&gt;'Lettres-Echelon'!$B$5,(IF($N32&gt;'Lettres-Echelon'!$C$6,(IF($N32&gt;'Lettres-Echelon'!$C$7,'Lettres-Echelon'!$A$8,'Lettres-Echelon'!$A$7)),'Lettres-Echelon'!$A$6)),'Lettres-Echelon'!$A$5)),'Lettres-Echelon'!$A$4)),'Lettres-Echelon'!$A$3))</f>
        <v>#DIV/0!</v>
      </c>
      <c r="P32" s="221"/>
      <c r="Q32" s="221" t="e">
        <f t="shared" si="5"/>
        <v>#DIV/0!</v>
      </c>
      <c r="R32" s="221" t="e">
        <f>IF(R4="","",IF($Q32&gt;'Lettres-Echelon'!$C$3,(IF($Q32&gt;'Lettres-Echelon'!$C$4,(IF($Q32&gt;'Lettres-Echelon'!$B$5,(IF($Q32&gt;'Lettres-Echelon'!$C$6,(IF($Q32&gt;'Lettres-Echelon'!$C$7,'Lettres-Echelon'!$A$8,'Lettres-Echelon'!$A$7)),'Lettres-Echelon'!$A$6)),'Lettres-Echelon'!$A$5)),'Lettres-Echelon'!$A$4)),'Lettres-Echelon'!$A$3))</f>
        <v>#DIV/0!</v>
      </c>
      <c r="S32" s="221"/>
      <c r="T32" s="221" t="e">
        <f t="shared" si="5"/>
        <v>#DIV/0!</v>
      </c>
      <c r="U32" s="221" t="e">
        <f>IF(U4="","",IF($T32&gt;'Lettres-Echelon'!$C$3,(IF($T32&gt;'Lettres-Echelon'!$C$4,(IF($T32&gt;'Lettres-Echelon'!$B$5,(IF($T32&gt;'Lettres-Echelon'!$C$6,(IF($T32&gt;'Lettres-Echelon'!$C$7,'Lettres-Echelon'!$A$8,'Lettres-Echelon'!$A$7)),'Lettres-Echelon'!$A$6)),'Lettres-Echelon'!$A$5)),'Lettres-Echelon'!$A$4)),'Lettres-Echelon'!$A$3))</f>
        <v>#DIV/0!</v>
      </c>
      <c r="V32" s="221"/>
      <c r="W32" s="221" t="e">
        <f>IF(W4="","",AVERAGE(W4:W31))</f>
        <v>#DIV/0!</v>
      </c>
      <c r="X32" s="221">
        <f t="shared" si="5"/>
        <v>220</v>
      </c>
      <c r="Y32" s="221" t="e">
        <f t="shared" si="5"/>
        <v>#DIV/0!</v>
      </c>
      <c r="Z32" s="82"/>
      <c r="AA32" s="23"/>
      <c r="AB32" s="23"/>
      <c r="AC32" s="23"/>
      <c r="AD32" s="23"/>
      <c r="AE32" s="23"/>
      <c r="AF32" s="23"/>
      <c r="AG32" s="7"/>
      <c r="AH32" s="7"/>
      <c r="AI32" s="23"/>
      <c r="AJ32" s="24"/>
      <c r="AK32" s="24"/>
      <c r="AL32" s="24"/>
      <c r="AM32" s="24"/>
      <c r="AN32" s="24"/>
      <c r="AO32" s="24"/>
      <c r="AP32" s="24"/>
      <c r="AQ32" s="24"/>
    </row>
    <row r="33" spans="17:33">
      <c r="Q33" s="6"/>
      <c r="R33" s="6"/>
      <c r="S33" s="6"/>
      <c r="T33" s="6"/>
      <c r="U33" s="6"/>
      <c r="V33" s="6"/>
      <c r="W33" s="7"/>
      <c r="X33" s="7"/>
      <c r="Y33" s="8"/>
      <c r="Z33" s="5"/>
      <c r="AA33" s="5"/>
      <c r="AB33" s="5"/>
      <c r="AC33" s="5"/>
      <c r="AD33" s="5"/>
      <c r="AE33" s="5"/>
      <c r="AF33" s="5"/>
      <c r="AG33" s="5"/>
    </row>
    <row r="34" spans="17:33">
      <c r="Q34" s="6"/>
      <c r="R34" s="6"/>
      <c r="S34" s="6"/>
      <c r="T34" s="6"/>
      <c r="U34" s="6"/>
      <c r="V34" s="6"/>
      <c r="W34" s="7"/>
      <c r="X34" s="7"/>
      <c r="Y34" s="8"/>
      <c r="Z34" s="5"/>
      <c r="AA34" s="5"/>
      <c r="AB34" s="5"/>
      <c r="AC34" s="5"/>
      <c r="AD34" s="5"/>
      <c r="AE34" s="5"/>
      <c r="AF34" s="5"/>
      <c r="AG34" s="5"/>
    </row>
    <row r="35" spans="17:33">
      <c r="Q35" s="6"/>
      <c r="R35" s="6"/>
      <c r="S35" s="6"/>
      <c r="T35" s="6"/>
      <c r="U35" s="6"/>
      <c r="V35" s="6"/>
      <c r="W35" s="7"/>
      <c r="X35" s="7"/>
      <c r="Y35" s="8"/>
      <c r="Z35" s="5"/>
      <c r="AA35" s="5"/>
      <c r="AB35" s="5"/>
      <c r="AC35" s="5"/>
      <c r="AD35" s="5"/>
      <c r="AE35" s="5"/>
      <c r="AF35" s="5"/>
      <c r="AG35" s="5"/>
    </row>
    <row r="36" spans="17:33">
      <c r="Q36" s="6"/>
      <c r="R36" s="6"/>
      <c r="S36" s="6"/>
      <c r="T36" s="6"/>
      <c r="U36" s="6"/>
      <c r="V36" s="6"/>
      <c r="W36" s="7"/>
      <c r="X36" s="7"/>
      <c r="Y36" s="8"/>
      <c r="Z36" s="5"/>
      <c r="AA36" s="5"/>
      <c r="AB36" s="5"/>
      <c r="AC36" s="5"/>
      <c r="AD36" s="5"/>
      <c r="AE36" s="5"/>
      <c r="AF36" s="5"/>
      <c r="AG36" s="5"/>
    </row>
    <row r="37" spans="17:33">
      <c r="Q37" s="6"/>
      <c r="R37" s="6"/>
      <c r="S37" s="6"/>
      <c r="T37" s="6"/>
      <c r="U37" s="6"/>
      <c r="V37" s="6"/>
      <c r="W37" s="7"/>
      <c r="X37" s="7"/>
      <c r="Y37" s="8"/>
      <c r="Z37" s="5"/>
      <c r="AA37" s="5"/>
      <c r="AB37" s="5"/>
      <c r="AC37" s="5"/>
      <c r="AD37" s="5"/>
      <c r="AE37" s="5"/>
      <c r="AF37" s="5"/>
      <c r="AG37" s="5"/>
    </row>
  </sheetData>
  <sheetProtection selectLockedCells="1"/>
  <phoneticPr fontId="0" type="noConversion"/>
  <conditionalFormatting sqref="Z4:AF16 E32:Y32 X4:X32 D4:V32">
    <cfRule type="cellIs" dxfId="13" priority="1" stopIfTrue="1" operator="lessThan">
      <formula>D$3/2</formula>
    </cfRule>
    <cfRule type="cellIs" dxfId="12" priority="2" stopIfTrue="1" operator="equal">
      <formula>"a"</formula>
    </cfRule>
  </conditionalFormatting>
  <conditionalFormatting sqref="AG4:AG31">
    <cfRule type="cellIs" dxfId="11" priority="3" stopIfTrue="1" operator="lessThan">
      <formula>$AH4/2</formula>
    </cfRule>
  </conditionalFormatting>
  <conditionalFormatting sqref="W4:W31">
    <cfRule type="cellIs" dxfId="10" priority="4" stopIfTrue="1" operator="lessThan">
      <formula>X4/2</formula>
    </cfRule>
  </conditionalFormatting>
  <conditionalFormatting sqref="Y4:Y32">
    <cfRule type="cellIs" dxfId="9" priority="5" stopIfTrue="1" operator="lessThan">
      <formula>50</formula>
    </cfRule>
  </conditionalFormatting>
  <pageMargins left="0.19685039370078741" right="0.19685039370078741" top="0.59055118110236227" bottom="0.47244094488188981" header="0.23622047244094491" footer="0.74803149606299213"/>
  <pageSetup paperSize="9" scale="58" orientation="landscape" horizontalDpi="300" verticalDpi="300" r:id="rId1"/>
  <headerFooter alignWithMargins="0">
    <oddHeader>&amp;L&amp;D   &amp;T&amp;C&amp;"Arial,Gras"&amp;12&amp;F - &amp;A</oddHeader>
  </headerFooter>
  <extLst>
    <ext xmlns:mx="http://schemas.microsoft.com/office/mac/excel/2008/main" uri="{64002731-A6B0-56B0-2670-7721B7C09600}">
      <mx:PLV Mode="1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8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Lettres-Echelon</vt:lpstr>
      <vt:lpstr>Période 1</vt:lpstr>
      <vt:lpstr>Période 2</vt:lpstr>
      <vt:lpstr>Examen Noel</vt:lpstr>
      <vt:lpstr>Période 3</vt:lpstr>
      <vt:lpstr>Période 4</vt:lpstr>
      <vt:lpstr>Examen Juin</vt:lpstr>
      <vt:lpstr>TOTAL ANNEE</vt:lpstr>
      <vt:lpstr>Tendances-élèves</vt:lpstr>
      <vt:lpstr>'Examen Juin'!Zone_d_impression</vt:lpstr>
      <vt:lpstr>'Examen Noel'!Zone_d_impression</vt:lpstr>
      <vt:lpstr>'Période 1'!Zone_d_impression</vt:lpstr>
      <vt:lpstr>'Période 2'!Zone_d_impression</vt:lpstr>
      <vt:lpstr>'Période 3'!Zone_d_impression</vt:lpstr>
      <vt:lpstr>'Période 4'!Zone_d_impression</vt:lpstr>
      <vt:lpstr>'TOTAL ANNEE'!Zone_d_impression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 T.</dc:creator>
  <cp:lastModifiedBy>SCHROM</cp:lastModifiedBy>
  <cp:lastPrinted>2013-12-15T17:05:14Z</cp:lastPrinted>
  <dcterms:created xsi:type="dcterms:W3CDTF">2000-01-23T14:20:08Z</dcterms:created>
  <dcterms:modified xsi:type="dcterms:W3CDTF">2013-12-31T16:48:31Z</dcterms:modified>
</cp:coreProperties>
</file>