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370" windowHeight="8610" tabRatio="455" activeTab="2"/>
  </bookViews>
  <sheets>
    <sheet name="Chantier 1" sheetId="1" r:id="rId1"/>
    <sheet name="Chantier 2" sheetId="4" r:id="rId2"/>
    <sheet name="Chantier 3" sheetId="5" r:id="rId3"/>
  </sheets>
  <definedNames>
    <definedName name="_xlnm.Print_Area" localSheetId="0">'Chantier 1'!$A$1:$Z$23</definedName>
    <definedName name="_xlnm.Print_Area" localSheetId="1">'Chantier 2'!$A$1:$Z$23</definedName>
    <definedName name="_xlnm.Print_Area" localSheetId="2">'Chantier 3'!$A$1:$Z$23</definedName>
  </definedNames>
  <calcPr calcId="145621"/>
</workbook>
</file>

<file path=xl/calcChain.xml><?xml version="1.0" encoding="utf-8"?>
<calcChain xmlns="http://schemas.openxmlformats.org/spreadsheetml/2006/main">
  <c r="G22" i="5" l="1"/>
  <c r="G17" i="5"/>
  <c r="G16" i="5"/>
  <c r="G14" i="5"/>
  <c r="G13" i="5"/>
  <c r="G12" i="5"/>
  <c r="G11" i="5"/>
  <c r="J22" i="5" l="1"/>
  <c r="J21" i="5"/>
  <c r="J20" i="5"/>
  <c r="G19" i="5"/>
  <c r="L19" i="5" s="1"/>
  <c r="M18" i="5"/>
  <c r="G18" i="5"/>
  <c r="L18" i="5" s="1"/>
  <c r="J17" i="5"/>
  <c r="J16" i="5"/>
  <c r="L15" i="5"/>
  <c r="G15" i="5"/>
  <c r="J15" i="5" s="1"/>
  <c r="J14" i="5"/>
  <c r="J13" i="5"/>
  <c r="J12" i="5"/>
  <c r="L11" i="5"/>
  <c r="L10" i="5"/>
  <c r="G10" i="5"/>
  <c r="J10" i="5" s="1"/>
  <c r="L9" i="5"/>
  <c r="J9" i="5"/>
  <c r="G9" i="5"/>
  <c r="J8" i="5"/>
  <c r="F8" i="5"/>
  <c r="M7" i="5" s="1"/>
  <c r="C6" i="5"/>
  <c r="A6" i="5"/>
  <c r="J22" i="4"/>
  <c r="G22" i="4"/>
  <c r="J21" i="4"/>
  <c r="J20" i="4"/>
  <c r="G19" i="4"/>
  <c r="L19" i="4" s="1"/>
  <c r="M18" i="4"/>
  <c r="G18" i="4"/>
  <c r="L18" i="4" s="1"/>
  <c r="J17" i="4"/>
  <c r="G17" i="4"/>
  <c r="J16" i="4"/>
  <c r="G16" i="4"/>
  <c r="L15" i="4"/>
  <c r="G15" i="4"/>
  <c r="J15" i="4" s="1"/>
  <c r="J14" i="4"/>
  <c r="G14" i="4"/>
  <c r="J13" i="4"/>
  <c r="G13" i="4"/>
  <c r="J12" i="4"/>
  <c r="G12" i="4"/>
  <c r="G11" i="4"/>
  <c r="L11" i="4" s="1"/>
  <c r="L10" i="4"/>
  <c r="G10" i="4"/>
  <c r="J10" i="4" s="1"/>
  <c r="L9" i="4"/>
  <c r="J9" i="4"/>
  <c r="G9" i="4"/>
  <c r="J8" i="4"/>
  <c r="F8" i="4"/>
  <c r="M7" i="4" s="1"/>
  <c r="C6" i="4"/>
  <c r="A6" i="4"/>
  <c r="C6" i="1"/>
  <c r="A6" i="1"/>
  <c r="J11" i="5" l="1"/>
  <c r="J18" i="5"/>
  <c r="J19" i="5"/>
  <c r="J11" i="4"/>
  <c r="J18" i="4"/>
  <c r="J19" i="4"/>
  <c r="J17" i="1"/>
  <c r="J16" i="1"/>
  <c r="J14" i="1"/>
  <c r="G9" i="1"/>
  <c r="L9" i="1" s="1"/>
  <c r="J22" i="1" l="1"/>
  <c r="J13" i="1"/>
  <c r="J12" i="1"/>
  <c r="J8" i="1"/>
  <c r="J20" i="1" s="1"/>
  <c r="G22" i="1"/>
  <c r="G19" i="1"/>
  <c r="G18" i="1"/>
  <c r="M18" i="1" s="1"/>
  <c r="G17" i="1"/>
  <c r="G16" i="1"/>
  <c r="G14" i="1"/>
  <c r="G13" i="1"/>
  <c r="G12" i="1"/>
  <c r="G11" i="1"/>
  <c r="G10" i="1"/>
  <c r="J9" i="1"/>
  <c r="F8" i="1"/>
  <c r="M7" i="1" s="1"/>
  <c r="G15" i="1"/>
  <c r="J15" i="1" l="1"/>
  <c r="L15" i="1"/>
  <c r="J18" i="1"/>
  <c r="L18" i="1"/>
  <c r="J10" i="1"/>
  <c r="L10" i="1"/>
  <c r="J19" i="1"/>
  <c r="L19" i="1"/>
  <c r="J11" i="1"/>
  <c r="L11" i="1"/>
  <c r="J21" i="1"/>
</calcChain>
</file>

<file path=xl/sharedStrings.xml><?xml version="1.0" encoding="utf-8"?>
<sst xmlns="http://schemas.openxmlformats.org/spreadsheetml/2006/main" count="108" uniqueCount="24">
  <si>
    <t>Échéance</t>
  </si>
  <si>
    <t>Rédaction des documents d'organisation et de sécurité</t>
  </si>
  <si>
    <t>Jour de réalisation du chantier</t>
  </si>
  <si>
    <t>Organisateur</t>
  </si>
  <si>
    <t>DPx</t>
  </si>
  <si>
    <t>Réponse aux demandes dans LAPLACE</t>
  </si>
  <si>
    <t>Acteur</t>
  </si>
  <si>
    <t>Planification des chantiers</t>
  </si>
  <si>
    <t>Organisation de la tournée de chantier (si Entreprise Extérieure)</t>
  </si>
  <si>
    <t>Réalisation de l'ICP</t>
  </si>
  <si>
    <t>Date de réalisation</t>
  </si>
  <si>
    <t>PROCESSUS</t>
  </si>
  <si>
    <t>Semaine</t>
  </si>
  <si>
    <t>Demande de moyen dans LAPLACE avant le</t>
  </si>
  <si>
    <t>Saisir la brique dans LAPLACE avant le</t>
  </si>
  <si>
    <t>Validation des périodes dans CORTE avant le</t>
  </si>
  <si>
    <t>Convocation à l'ICP avant le</t>
  </si>
  <si>
    <t>Envoi du CTx à l'EIC au plus tard le</t>
  </si>
  <si>
    <t>Commentaire des documents d'organisation et de sécurité au plus tard le</t>
  </si>
  <si>
    <t>Pointage dans SOPHIE pour fin</t>
  </si>
  <si>
    <t>Réponse au fichier des besoins détaillés ou RMUP</t>
  </si>
  <si>
    <t>Dpx</t>
  </si>
  <si>
    <t>REX PROD dans LAPLACE pour fin</t>
  </si>
  <si>
    <t xml:space="preserve">Mise à jour des avancements prod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</si>
</sst>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[$-40C]mmm\-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5" xfId="0" applyFont="1" applyBorder="1" applyAlignment="1">
      <alignment horizontal="center" vertical="center"/>
    </xf>
    <xf numFmtId="0" fontId="0" fillId="0" borderId="0" xfId="0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/>
    <xf numFmtId="0" fontId="1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0" fillId="2" borderId="11" xfId="0" applyFill="1" applyBorder="1"/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2" fontId="0" fillId="0" borderId="0" xfId="0" applyNumberFormat="1"/>
    <xf numFmtId="1" fontId="5" fillId="0" borderId="0" xfId="0" applyNumberFormat="1" applyFont="1"/>
    <xf numFmtId="2" fontId="6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0" borderId="0" xfId="0" applyFont="1"/>
    <xf numFmtId="164" fontId="5" fillId="0" borderId="0" xfId="0" applyNumberFormat="1" applyFont="1"/>
    <xf numFmtId="0" fontId="7" fillId="0" borderId="4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4" fontId="7" fillId="4" borderId="15" xfId="0" applyNumberFormat="1" applyFont="1" applyFill="1" applyBorder="1" applyAlignment="1">
      <alignment horizontal="center" vertical="center"/>
    </xf>
    <xf numFmtId="14" fontId="7" fillId="3" borderId="16" xfId="0" applyNumberFormat="1" applyFont="1" applyFill="1" applyBorder="1" applyAlignment="1" applyProtection="1">
      <alignment horizontal="center" vertical="center"/>
      <protection locked="0"/>
    </xf>
    <xf numFmtId="14" fontId="7" fillId="3" borderId="17" xfId="0" applyNumberFormat="1" applyFont="1" applyFill="1" applyBorder="1" applyAlignment="1" applyProtection="1">
      <alignment horizontal="center" vertical="center"/>
      <protection locked="0"/>
    </xf>
    <xf numFmtId="14" fontId="7" fillId="3" borderId="18" xfId="0" applyNumberFormat="1" applyFont="1" applyFill="1" applyBorder="1" applyAlignment="1" applyProtection="1">
      <alignment horizontal="center" vertical="center"/>
      <protection locked="0"/>
    </xf>
    <xf numFmtId="14" fontId="7" fillId="3" borderId="19" xfId="0" applyNumberFormat="1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>
      <alignment horizontal="center" vertical="center" wrapText="1"/>
    </xf>
    <xf numFmtId="0" fontId="8" fillId="0" borderId="0" xfId="0" applyFo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1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164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2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9900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22"/>
  <sheetViews>
    <sheetView showGridLines="0" topLeftCell="A4" zoomScale="85" zoomScaleNormal="85" workbookViewId="0">
      <selection activeCell="C24" sqref="C24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36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 ht="1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15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27" ht="15" customHeight="1" x14ac:dyDescent="0.25">
      <c r="A4" s="36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ht="15" customHeight="1" x14ac:dyDescent="0.25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82.5" customHeight="1" thickBot="1" x14ac:dyDescent="0.3">
      <c r="A6" s="33" t="str">
        <f>"DATE DU JOUR : "</f>
        <v xml:space="preserve">DATE DU JOUR : </v>
      </c>
      <c r="C6" s="34">
        <f ca="1">TODAY()</f>
        <v>43550</v>
      </c>
    </row>
    <row r="7" spans="1:27" ht="39" customHeight="1" thickBot="1" x14ac:dyDescent="0.3">
      <c r="A7" s="9" t="s">
        <v>6</v>
      </c>
      <c r="B7" s="10"/>
      <c r="C7" s="46" t="s">
        <v>11</v>
      </c>
      <c r="D7" s="46"/>
      <c r="E7" s="46"/>
      <c r="F7" s="11"/>
      <c r="G7" s="46" t="s">
        <v>0</v>
      </c>
      <c r="H7" s="46"/>
      <c r="I7" s="11"/>
      <c r="J7" s="12" t="s">
        <v>12</v>
      </c>
      <c r="K7" s="13" t="s">
        <v>10</v>
      </c>
      <c r="L7" s="21"/>
      <c r="M7" s="15">
        <f ca="1">G8-F8</f>
        <v>48</v>
      </c>
      <c r="O7" s="1"/>
    </row>
    <row r="8" spans="1:27" ht="39.950000000000003" customHeight="1" thickBot="1" x14ac:dyDescent="0.3">
      <c r="A8" s="8" t="s">
        <v>3</v>
      </c>
      <c r="B8" s="4"/>
      <c r="C8" s="47" t="s">
        <v>2</v>
      </c>
      <c r="D8" s="47"/>
      <c r="E8" s="47"/>
      <c r="F8" s="16">
        <f ca="1">TODAY()</f>
        <v>43550</v>
      </c>
      <c r="G8" s="41">
        <v>43598</v>
      </c>
      <c r="H8" s="42"/>
      <c r="I8" s="17"/>
      <c r="J8" s="18" t="str">
        <f>IF(G8&lt;&gt;"",CONCATENATE("S",WEEKNUM(G8,16)),"")</f>
        <v>S20</v>
      </c>
      <c r="K8" s="26"/>
      <c r="L8" s="22"/>
      <c r="N8" s="1"/>
      <c r="O8" s="14"/>
    </row>
    <row r="9" spans="1:27" ht="39.950000000000003" customHeight="1" x14ac:dyDescent="0.25">
      <c r="A9" s="3" t="s">
        <v>3</v>
      </c>
      <c r="B9" s="4"/>
      <c r="C9" s="39" t="s">
        <v>14</v>
      </c>
      <c r="D9" s="39"/>
      <c r="E9" s="39"/>
      <c r="F9" s="19"/>
      <c r="G9" s="43">
        <f>IF(G8&lt;&gt;"",G8-90,"")</f>
        <v>43508</v>
      </c>
      <c r="H9" s="43"/>
      <c r="I9" s="19"/>
      <c r="J9" s="23" t="str">
        <f>IF(G8&lt;&gt;"",CONCATENATE("S",WEEKNUM(G9,16)),"")</f>
        <v>S7</v>
      </c>
      <c r="K9" s="27"/>
      <c r="L9" s="21">
        <f>K9-G9</f>
        <v>-43508</v>
      </c>
      <c r="M9" s="35"/>
    </row>
    <row r="10" spans="1:27" ht="39.950000000000003" customHeight="1" x14ac:dyDescent="0.25">
      <c r="A10" s="3" t="s">
        <v>3</v>
      </c>
      <c r="B10" s="4"/>
      <c r="C10" s="39" t="s">
        <v>13</v>
      </c>
      <c r="D10" s="39"/>
      <c r="E10" s="39"/>
      <c r="F10" s="19"/>
      <c r="G10" s="44">
        <f>IF(G8&lt;&gt;"",WORKDAY(EOMONTH(G8,-3),-1),"")</f>
        <v>43523</v>
      </c>
      <c r="H10" s="44"/>
      <c r="I10" s="19"/>
      <c r="J10" s="23" t="str">
        <f>IF(G8&lt;&gt;"",CONCATENATE("S",WEEKNUM(G10,16)),"")</f>
        <v>S9</v>
      </c>
      <c r="K10" s="28"/>
      <c r="L10" s="21">
        <f t="shared" ref="L10:L11" si="0">K10-G10</f>
        <v>-43523</v>
      </c>
    </row>
    <row r="11" spans="1:27" ht="39.950000000000003" customHeight="1" x14ac:dyDescent="0.25">
      <c r="A11" s="3" t="s">
        <v>3</v>
      </c>
      <c r="B11" s="4"/>
      <c r="C11" s="39" t="s">
        <v>15</v>
      </c>
      <c r="D11" s="39"/>
      <c r="E11" s="39"/>
      <c r="F11" s="19"/>
      <c r="G11" s="44">
        <f>IF(G8&lt;&gt;"",G8-35,"")</f>
        <v>43563</v>
      </c>
      <c r="H11" s="44"/>
      <c r="I11" s="19"/>
      <c r="J11" s="23" t="str">
        <f>IF(G8&lt;&gt;"",CONCATENATE("S",WEEKNUM(G11,16)),"")</f>
        <v>S15</v>
      </c>
      <c r="K11" s="28"/>
      <c r="L11" s="21">
        <f t="shared" si="0"/>
        <v>-43563</v>
      </c>
    </row>
    <row r="12" spans="1:27" ht="39.950000000000003" customHeight="1" x14ac:dyDescent="0.25">
      <c r="A12" s="5" t="s">
        <v>4</v>
      </c>
      <c r="B12" s="4"/>
      <c r="C12" s="39" t="s">
        <v>20</v>
      </c>
      <c r="D12" s="39"/>
      <c r="E12" s="39"/>
      <c r="F12" s="19"/>
      <c r="G12" s="44" t="str">
        <f>IF(G8&lt;&gt;"",CONCATENATE("avant le 20 du mois de ",TEXT((G8-60),"mmmm")),"")</f>
        <v>avant le 20 du mois de mars</v>
      </c>
      <c r="H12" s="44"/>
      <c r="I12" s="19"/>
      <c r="J12" s="23" t="str">
        <f>IF(G8&lt;&gt;"",CONCATENATE("S",WEEKNUM(G8-60,16)),"")</f>
        <v>S11</v>
      </c>
      <c r="K12" s="28"/>
      <c r="L12" s="21"/>
      <c r="M12" s="2"/>
    </row>
    <row r="13" spans="1:27" ht="39.950000000000003" customHeight="1" x14ac:dyDescent="0.25">
      <c r="A13" s="5" t="s">
        <v>4</v>
      </c>
      <c r="B13" s="4"/>
      <c r="C13" s="39" t="s">
        <v>5</v>
      </c>
      <c r="D13" s="39"/>
      <c r="E13" s="39"/>
      <c r="F13" s="19"/>
      <c r="G13" s="44" t="str">
        <f>IF(G8&lt;&gt;"",CONCATENATE("avant le 25 du mois de ",TEXT((G8-60),"mmmm")),"")</f>
        <v>avant le 25 du mois de mars</v>
      </c>
      <c r="H13" s="44"/>
      <c r="I13" s="19"/>
      <c r="J13" s="23" t="str">
        <f>IF(G8&lt;&gt;"",CONCATENATE("S",WEEKNUM(G8-60,16)),"")</f>
        <v>S11</v>
      </c>
      <c r="K13" s="28"/>
      <c r="L13" s="21"/>
    </row>
    <row r="14" spans="1:27" ht="39.950000000000003" customHeight="1" x14ac:dyDescent="0.25">
      <c r="A14" s="3" t="s">
        <v>3</v>
      </c>
      <c r="B14" s="4"/>
      <c r="C14" s="39" t="s">
        <v>8</v>
      </c>
      <c r="D14" s="39"/>
      <c r="E14" s="39"/>
      <c r="F14" s="19"/>
      <c r="G14" s="44" t="str">
        <f>IF(G8&lt;&gt;"",CONCATENATE("entre le ",TEXT(G8-100,"JJ/MM/AA")," et le ",TEXT(G8-60,"JJ/MM/AA")),"")</f>
        <v>entre le 02/02/19 et le 14/03/19</v>
      </c>
      <c r="H14" s="44"/>
      <c r="I14" s="19"/>
      <c r="J14" s="24" t="str">
        <f>IF(G8&lt;&gt;"",CONCATENATE("entre S",WEEKNUM(G8-100,16)," et S",WEEKNUM(G8-60,16)),"")</f>
        <v>entre S6 et S11</v>
      </c>
      <c r="K14" s="29"/>
      <c r="L14" s="21"/>
    </row>
    <row r="15" spans="1:27" ht="39.950000000000003" customHeight="1" x14ac:dyDescent="0.25">
      <c r="A15" s="3" t="s">
        <v>3</v>
      </c>
      <c r="B15" s="4"/>
      <c r="C15" s="39" t="s">
        <v>16</v>
      </c>
      <c r="D15" s="39"/>
      <c r="E15" s="39"/>
      <c r="F15" s="19"/>
      <c r="G15" s="44" t="str">
        <f>IF(K16="","",WORKDAY(K16,-3))</f>
        <v/>
      </c>
      <c r="H15" s="44"/>
      <c r="I15" s="19"/>
      <c r="J15" s="23" t="str">
        <f>IF(G15="","",CONCATENATE("S",WEEKNUM(G15,1)))</f>
        <v/>
      </c>
      <c r="K15" s="28"/>
      <c r="L15" s="21" t="e">
        <f t="shared" ref="L15" si="1">K15-G15</f>
        <v>#VALUE!</v>
      </c>
    </row>
    <row r="16" spans="1:27" ht="39.950000000000003" customHeight="1" x14ac:dyDescent="0.25">
      <c r="A16" s="3" t="s">
        <v>3</v>
      </c>
      <c r="B16" s="4"/>
      <c r="C16" s="39" t="s">
        <v>9</v>
      </c>
      <c r="D16" s="39"/>
      <c r="E16" s="39"/>
      <c r="F16" s="19"/>
      <c r="G16" s="44" t="str">
        <f>IF(G8&lt;&gt;"",CONCATENATE("entre le ",TEXT(G8-100,"JJ/MM/AA")," et le ",TEXT(G8-7,"JJ/MM/AA")),"")</f>
        <v>entre le 02/02/19 et le 06/05/19</v>
      </c>
      <c r="H16" s="44"/>
      <c r="I16" s="19"/>
      <c r="J16" s="24" t="str">
        <f>IF(G8&lt;&gt;"",CONCATENATE("entre S",WEEKNUM(G8-100,16)," et S",WEEKNUM(G8-7,16)),"")</f>
        <v>entre S6 et S19</v>
      </c>
      <c r="K16" s="29"/>
      <c r="L16" s="21"/>
    </row>
    <row r="17" spans="1:13" ht="39.950000000000003" customHeight="1" x14ac:dyDescent="0.25">
      <c r="A17" s="3" t="s">
        <v>3</v>
      </c>
      <c r="B17" s="4"/>
      <c r="C17" s="39" t="s">
        <v>1</v>
      </c>
      <c r="D17" s="39"/>
      <c r="E17" s="39"/>
      <c r="F17" s="19"/>
      <c r="G17" s="44" t="str">
        <f>IF(G8&lt;&gt;"",CONCATENATE("entre le ",TEXT(G8-60,"JJ/MM/AA")," et le ",TEXT(G8-21,"JJ/MM/AA")),"")</f>
        <v>entre le 14/03/19 et le 22/04/19</v>
      </c>
      <c r="H17" s="44"/>
      <c r="I17" s="19"/>
      <c r="J17" s="24" t="str">
        <f>IF(G8&lt;&gt;"",CONCATENATE("entre S",WEEKNUM(G8-60,16)," et S",WEEKNUM(G8-21,16)),"")</f>
        <v>entre S11 et S17</v>
      </c>
      <c r="K17" s="29"/>
      <c r="L17" s="21"/>
    </row>
    <row r="18" spans="1:13" ht="39.950000000000003" customHeight="1" x14ac:dyDescent="0.25">
      <c r="A18" s="3" t="s">
        <v>3</v>
      </c>
      <c r="B18" s="4"/>
      <c r="C18" s="39" t="s">
        <v>17</v>
      </c>
      <c r="D18" s="39"/>
      <c r="E18" s="39"/>
      <c r="F18" s="19"/>
      <c r="G18" s="44">
        <f>IF(G8&lt;&gt;"",WORKDAY(G8,-15),"")</f>
        <v>43577</v>
      </c>
      <c r="H18" s="44"/>
      <c r="I18" s="19"/>
      <c r="J18" s="23" t="str">
        <f>IF(G8&lt;&gt;"",CONCATENATE("S",WEEKNUM(G18,16)),"")</f>
        <v>S17</v>
      </c>
      <c r="K18" s="28"/>
      <c r="L18" s="21">
        <f t="shared" ref="L18:L19" si="2">K18-G18</f>
        <v>-43577</v>
      </c>
      <c r="M18" s="32" t="str">
        <f ca="1">IF(G18="","",IF(G18&lt;&gt;"","",IF(G18&gt;=TODAY(),"","Saisir Brique dans LAPLACE")))</f>
        <v/>
      </c>
    </row>
    <row r="19" spans="1:13" ht="61.5" customHeight="1" x14ac:dyDescent="0.25">
      <c r="A19" s="3" t="s">
        <v>3</v>
      </c>
      <c r="B19" s="4"/>
      <c r="C19" s="39" t="s">
        <v>18</v>
      </c>
      <c r="D19" s="39"/>
      <c r="E19" s="39"/>
      <c r="F19" s="19"/>
      <c r="G19" s="44">
        <f>IF(G8&lt;&gt;"",WORKDAY(G8,-5),"")</f>
        <v>43591</v>
      </c>
      <c r="H19" s="44"/>
      <c r="I19" s="19"/>
      <c r="J19" s="23" t="str">
        <f>IF(G8&lt;&gt;"",CONCATENATE("S",WEEKNUM(G19,16)),"")</f>
        <v>S19</v>
      </c>
      <c r="K19" s="28"/>
      <c r="L19" s="21">
        <f t="shared" si="2"/>
        <v>-43591</v>
      </c>
    </row>
    <row r="20" spans="1:13" ht="39.950000000000003" customHeight="1" x14ac:dyDescent="0.25">
      <c r="A20" s="5" t="s">
        <v>4</v>
      </c>
      <c r="B20" s="4"/>
      <c r="C20" s="39" t="s">
        <v>19</v>
      </c>
      <c r="D20" s="39"/>
      <c r="E20" s="39"/>
      <c r="F20" s="19"/>
      <c r="G20" s="45"/>
      <c r="H20" s="45"/>
      <c r="I20" s="19"/>
      <c r="J20" s="23" t="str">
        <f>$J$8</f>
        <v>S20</v>
      </c>
      <c r="K20" s="29"/>
      <c r="L20" s="21"/>
    </row>
    <row r="21" spans="1:13" ht="39.950000000000003" customHeight="1" x14ac:dyDescent="0.25">
      <c r="A21" s="5" t="s">
        <v>4</v>
      </c>
      <c r="B21" s="4"/>
      <c r="C21" s="39" t="s">
        <v>22</v>
      </c>
      <c r="D21" s="39"/>
      <c r="E21" s="39"/>
      <c r="F21" s="19"/>
      <c r="G21" s="45"/>
      <c r="H21" s="45"/>
      <c r="I21" s="19"/>
      <c r="J21" s="23" t="str">
        <f>$J$8</f>
        <v>S20</v>
      </c>
      <c r="K21" s="29"/>
      <c r="L21" s="21"/>
    </row>
    <row r="22" spans="1:13" ht="39.950000000000003" customHeight="1" thickBot="1" x14ac:dyDescent="0.3">
      <c r="A22" s="6" t="s">
        <v>21</v>
      </c>
      <c r="B22" s="7"/>
      <c r="C22" s="40" t="s">
        <v>23</v>
      </c>
      <c r="D22" s="40"/>
      <c r="E22" s="40"/>
      <c r="F22" s="20"/>
      <c r="G22" s="38" t="str">
        <f>IF(G8&lt;&gt;"",CONCATENATE("pour le 10 du mois de ",TEXT((G8+30),"mmmm")),"")</f>
        <v>pour le 10 du mois de juin</v>
      </c>
      <c r="H22" s="38"/>
      <c r="I22" s="20"/>
      <c r="J22" s="25" t="str">
        <f>IF(G8&lt;&gt;"",CONCATENATE("S",WEEKNUM(EOMONTH(G8,0)+10,16)),"")</f>
        <v>S24</v>
      </c>
      <c r="K22" s="30"/>
      <c r="L22" s="21"/>
    </row>
  </sheetData>
  <sheetProtection selectLockedCells="1"/>
  <mergeCells count="33">
    <mergeCell ref="C8:E8"/>
    <mergeCell ref="C18:E18"/>
    <mergeCell ref="C21:E21"/>
    <mergeCell ref="G21:H21"/>
    <mergeCell ref="G15:H15"/>
    <mergeCell ref="C7:E7"/>
    <mergeCell ref="G7:H7"/>
    <mergeCell ref="C12:E12"/>
    <mergeCell ref="G12:H12"/>
    <mergeCell ref="C13:E13"/>
    <mergeCell ref="G13:H13"/>
    <mergeCell ref="G20:H20"/>
    <mergeCell ref="G18:H18"/>
    <mergeCell ref="G19:H19"/>
    <mergeCell ref="G10:H10"/>
    <mergeCell ref="C15:E15"/>
    <mergeCell ref="C9:E9"/>
    <mergeCell ref="A1:AA5"/>
    <mergeCell ref="G22:H22"/>
    <mergeCell ref="C19:E19"/>
    <mergeCell ref="C10:E10"/>
    <mergeCell ref="C22:E22"/>
    <mergeCell ref="G8:H8"/>
    <mergeCell ref="G9:H9"/>
    <mergeCell ref="G11:H11"/>
    <mergeCell ref="G14:H14"/>
    <mergeCell ref="G16:H16"/>
    <mergeCell ref="G17:H17"/>
    <mergeCell ref="C11:E11"/>
    <mergeCell ref="C14:E14"/>
    <mergeCell ref="C16:E16"/>
    <mergeCell ref="C17:E17"/>
    <mergeCell ref="C20:E20"/>
  </mergeCells>
  <conditionalFormatting sqref="K9">
    <cfRule type="iconSet" priority="11">
      <iconSet iconSet="3Symbols2" reverse="1">
        <cfvo type="percent" val="0"/>
        <cfvo type="num" val="$G$9"/>
        <cfvo type="num" val="$G$9"/>
      </iconSet>
    </cfRule>
  </conditionalFormatting>
  <conditionalFormatting sqref="K9 G9">
    <cfRule type="expression" dxfId="19" priority="10">
      <formula>$L$9&gt;0</formula>
    </cfRule>
  </conditionalFormatting>
  <conditionalFormatting sqref="K10:K11">
    <cfRule type="iconSet" priority="9">
      <iconSet iconSet="3Symbols2" reverse="1">
        <cfvo type="percent" val="0"/>
        <cfvo type="num" val="$G$9"/>
        <cfvo type="num" val="$G$9"/>
      </iconSet>
    </cfRule>
  </conditionalFormatting>
  <conditionalFormatting sqref="K10 G10">
    <cfRule type="expression" dxfId="18" priority="8">
      <formula>$L$10&gt;0</formula>
    </cfRule>
  </conditionalFormatting>
  <conditionalFormatting sqref="K11 G11">
    <cfRule type="expression" dxfId="17" priority="7">
      <formula>$L$11&gt;0</formula>
    </cfRule>
  </conditionalFormatting>
  <conditionalFormatting sqref="K18">
    <cfRule type="iconSet" priority="6">
      <iconSet iconSet="3Symbols2" reverse="1">
        <cfvo type="percent" val="0"/>
        <cfvo type="num" val="$G$9"/>
        <cfvo type="num" val="$G$9"/>
      </iconSet>
    </cfRule>
  </conditionalFormatting>
  <conditionalFormatting sqref="K18 G18">
    <cfRule type="expression" dxfId="16" priority="5">
      <formula>$L$18&gt;0</formula>
    </cfRule>
  </conditionalFormatting>
  <conditionalFormatting sqref="K19">
    <cfRule type="iconSet" priority="4">
      <iconSet iconSet="3Symbols2" reverse="1">
        <cfvo type="percent" val="0"/>
        <cfvo type="num" val="$G$9"/>
        <cfvo type="num" val="$G$9"/>
      </iconSet>
    </cfRule>
  </conditionalFormatting>
  <conditionalFormatting sqref="K19 G19">
    <cfRule type="expression" dxfId="15" priority="3">
      <formula>$L$19&gt;0</formula>
    </cfRule>
  </conditionalFormatting>
  <conditionalFormatting sqref="K15">
    <cfRule type="iconSet" priority="2">
      <iconSet iconSet="3Symbols2" reverse="1">
        <cfvo type="percent" val="0"/>
        <cfvo type="num" val="$G$9"/>
        <cfvo type="num" val="$G$9"/>
      </iconSet>
    </cfRule>
  </conditionalFormatting>
  <conditionalFormatting sqref="K15 G15">
    <cfRule type="expression" dxfId="14" priority="1">
      <formula>$L$15&gt;0</formula>
    </cfRule>
  </conditionalFormatting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A22"/>
  <sheetViews>
    <sheetView showGridLines="0" topLeftCell="A4" zoomScale="85" zoomScaleNormal="85" workbookViewId="0">
      <selection activeCell="O13" sqref="O13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36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 ht="1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15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27" ht="15" customHeight="1" x14ac:dyDescent="0.25">
      <c r="A4" s="36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ht="15" customHeight="1" x14ac:dyDescent="0.25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82.5" customHeight="1" thickBot="1" x14ac:dyDescent="0.3">
      <c r="A6" s="33" t="str">
        <f>"DATE DU JOUR : "</f>
        <v xml:space="preserve">DATE DU JOUR : </v>
      </c>
      <c r="C6" s="34">
        <f ca="1">TODAY()</f>
        <v>43550</v>
      </c>
    </row>
    <row r="7" spans="1:27" ht="39" customHeight="1" thickBot="1" x14ac:dyDescent="0.3">
      <c r="A7" s="9" t="s">
        <v>6</v>
      </c>
      <c r="B7" s="10"/>
      <c r="C7" s="46" t="s">
        <v>11</v>
      </c>
      <c r="D7" s="46"/>
      <c r="E7" s="46"/>
      <c r="F7" s="11"/>
      <c r="G7" s="46" t="s">
        <v>0</v>
      </c>
      <c r="H7" s="46"/>
      <c r="I7" s="11"/>
      <c r="J7" s="31" t="s">
        <v>12</v>
      </c>
      <c r="K7" s="13" t="s">
        <v>10</v>
      </c>
      <c r="L7" s="21"/>
      <c r="M7" s="15">
        <f ca="1">G8-F8</f>
        <v>48</v>
      </c>
      <c r="O7" s="1"/>
    </row>
    <row r="8" spans="1:27" ht="39.950000000000003" customHeight="1" thickBot="1" x14ac:dyDescent="0.3">
      <c r="A8" s="8" t="s">
        <v>3</v>
      </c>
      <c r="B8" s="4"/>
      <c r="C8" s="47" t="s">
        <v>2</v>
      </c>
      <c r="D8" s="47"/>
      <c r="E8" s="47"/>
      <c r="F8" s="16">
        <f ca="1">TODAY()</f>
        <v>43550</v>
      </c>
      <c r="G8" s="41">
        <v>43598</v>
      </c>
      <c r="H8" s="42"/>
      <c r="I8" s="17"/>
      <c r="J8" s="18" t="str">
        <f>IF(G8&lt;&gt;"",CONCATENATE("S",WEEKNUM(G8,16)),"")</f>
        <v>S20</v>
      </c>
      <c r="K8" s="26"/>
      <c r="L8" s="22"/>
      <c r="N8" s="1"/>
      <c r="O8" s="14"/>
    </row>
    <row r="9" spans="1:27" ht="39.950000000000003" customHeight="1" x14ac:dyDescent="0.25">
      <c r="A9" s="3" t="s">
        <v>3</v>
      </c>
      <c r="B9" s="4"/>
      <c r="C9" s="39" t="s">
        <v>14</v>
      </c>
      <c r="D9" s="39"/>
      <c r="E9" s="39"/>
      <c r="F9" s="19"/>
      <c r="G9" s="43">
        <f>IF(G8&lt;&gt;"",G8-90,"")</f>
        <v>43508</v>
      </c>
      <c r="H9" s="43"/>
      <c r="I9" s="19"/>
      <c r="J9" s="23" t="str">
        <f>IF(G8&lt;&gt;"",CONCATENATE("S",WEEKNUM(G9,16)),"")</f>
        <v>S7</v>
      </c>
      <c r="K9" s="27"/>
      <c r="L9" s="21">
        <f>K9-G9</f>
        <v>-43508</v>
      </c>
      <c r="M9" s="35"/>
    </row>
    <row r="10" spans="1:27" ht="39.950000000000003" customHeight="1" x14ac:dyDescent="0.25">
      <c r="A10" s="3" t="s">
        <v>3</v>
      </c>
      <c r="B10" s="4"/>
      <c r="C10" s="39" t="s">
        <v>13</v>
      </c>
      <c r="D10" s="39"/>
      <c r="E10" s="39"/>
      <c r="F10" s="19"/>
      <c r="G10" s="44">
        <f>IF(G8&lt;&gt;"",WORKDAY(EOMONTH(G8,-3),-1),"")</f>
        <v>43523</v>
      </c>
      <c r="H10" s="44"/>
      <c r="I10" s="19"/>
      <c r="J10" s="23" t="str">
        <f>IF(G8&lt;&gt;"",CONCATENATE("S",WEEKNUM(G10,16)),"")</f>
        <v>S9</v>
      </c>
      <c r="K10" s="28"/>
      <c r="L10" s="21">
        <f t="shared" ref="L10:L11" si="0">K10-G10</f>
        <v>-43523</v>
      </c>
    </row>
    <row r="11" spans="1:27" ht="39.950000000000003" customHeight="1" x14ac:dyDescent="0.25">
      <c r="A11" s="3" t="s">
        <v>3</v>
      </c>
      <c r="B11" s="4"/>
      <c r="C11" s="39" t="s">
        <v>15</v>
      </c>
      <c r="D11" s="39"/>
      <c r="E11" s="39"/>
      <c r="F11" s="19"/>
      <c r="G11" s="44">
        <f>IF(G8&lt;&gt;"",G8-35,"")</f>
        <v>43563</v>
      </c>
      <c r="H11" s="44"/>
      <c r="I11" s="19"/>
      <c r="J11" s="23" t="str">
        <f>IF(G8&lt;&gt;"",CONCATENATE("S",WEEKNUM(G11,16)),"")</f>
        <v>S15</v>
      </c>
      <c r="K11" s="28"/>
      <c r="L11" s="21">
        <f t="shared" si="0"/>
        <v>-43563</v>
      </c>
    </row>
    <row r="12" spans="1:27" ht="39.950000000000003" customHeight="1" x14ac:dyDescent="0.25">
      <c r="A12" s="5" t="s">
        <v>4</v>
      </c>
      <c r="B12" s="4"/>
      <c r="C12" s="39" t="s">
        <v>20</v>
      </c>
      <c r="D12" s="39"/>
      <c r="E12" s="39"/>
      <c r="F12" s="19"/>
      <c r="G12" s="44" t="str">
        <f>IF(G8&lt;&gt;"",CONCATENATE("avant le 20 du mois de ",TEXT((G8-60),"mmmm")),"")</f>
        <v>avant le 20 du mois de mars</v>
      </c>
      <c r="H12" s="44"/>
      <c r="I12" s="19"/>
      <c r="J12" s="23" t="str">
        <f>IF(G8&lt;&gt;"",CONCATENATE("S",WEEKNUM(G8-60,16)),"")</f>
        <v>S11</v>
      </c>
      <c r="K12" s="28"/>
      <c r="L12" s="21"/>
      <c r="M12" s="2"/>
    </row>
    <row r="13" spans="1:27" ht="39.950000000000003" customHeight="1" x14ac:dyDescent="0.25">
      <c r="A13" s="5" t="s">
        <v>4</v>
      </c>
      <c r="B13" s="4"/>
      <c r="C13" s="39" t="s">
        <v>5</v>
      </c>
      <c r="D13" s="39"/>
      <c r="E13" s="39"/>
      <c r="F13" s="19"/>
      <c r="G13" s="44" t="str">
        <f>IF(G8&lt;&gt;"",CONCATENATE("avant le 25 du mois de ",TEXT((G8-60),"mmmm")),"")</f>
        <v>avant le 25 du mois de mars</v>
      </c>
      <c r="H13" s="44"/>
      <c r="I13" s="19"/>
      <c r="J13" s="23" t="str">
        <f>IF(G8&lt;&gt;"",CONCATENATE("S",WEEKNUM(G8-60,16)),"")</f>
        <v>S11</v>
      </c>
      <c r="K13" s="28"/>
      <c r="L13" s="21"/>
    </row>
    <row r="14" spans="1:27" ht="39.950000000000003" customHeight="1" x14ac:dyDescent="0.25">
      <c r="A14" s="3" t="s">
        <v>3</v>
      </c>
      <c r="B14" s="4"/>
      <c r="C14" s="39" t="s">
        <v>8</v>
      </c>
      <c r="D14" s="39"/>
      <c r="E14" s="39"/>
      <c r="F14" s="19"/>
      <c r="G14" s="44" t="str">
        <f>IF(G8&lt;&gt;"",CONCATENATE("entre le ",TEXT(G8-100,"JJ/MM/AA")," et le ",TEXT(G8-60,"JJ/MM/AA")),"")</f>
        <v>entre le 02/02/19 et le 14/03/19</v>
      </c>
      <c r="H14" s="44"/>
      <c r="I14" s="19"/>
      <c r="J14" s="24" t="str">
        <f>IF(G8&lt;&gt;"",CONCATENATE("entre S",WEEKNUM(G8-100,16)," et S",WEEKNUM(G8-60,16)),"")</f>
        <v>entre S6 et S11</v>
      </c>
      <c r="K14" s="29"/>
      <c r="L14" s="21"/>
    </row>
    <row r="15" spans="1:27" ht="39.950000000000003" customHeight="1" x14ac:dyDescent="0.25">
      <c r="A15" s="3" t="s">
        <v>3</v>
      </c>
      <c r="B15" s="4"/>
      <c r="C15" s="39" t="s">
        <v>16</v>
      </c>
      <c r="D15" s="39"/>
      <c r="E15" s="39"/>
      <c r="F15" s="19"/>
      <c r="G15" s="44" t="str">
        <f>IF(K16="","",WORKDAY(K16,-3))</f>
        <v/>
      </c>
      <c r="H15" s="44"/>
      <c r="I15" s="19"/>
      <c r="J15" s="23" t="str">
        <f>IF(G15="","",CONCATENATE("S",WEEKNUM(G15,1)))</f>
        <v/>
      </c>
      <c r="K15" s="28"/>
      <c r="L15" s="21" t="e">
        <f t="shared" ref="L15" si="1">K15-G15</f>
        <v>#VALUE!</v>
      </c>
    </row>
    <row r="16" spans="1:27" ht="39.950000000000003" customHeight="1" x14ac:dyDescent="0.25">
      <c r="A16" s="3" t="s">
        <v>3</v>
      </c>
      <c r="B16" s="4"/>
      <c r="C16" s="39" t="s">
        <v>9</v>
      </c>
      <c r="D16" s="39"/>
      <c r="E16" s="39"/>
      <c r="F16" s="19"/>
      <c r="G16" s="44" t="str">
        <f>IF(G8&lt;&gt;"",CONCATENATE("entre le ",TEXT(G8-100,"JJ/MM/AA")," et le ",TEXT(G8-7,"JJ/MM/AA")),"")</f>
        <v>entre le 02/02/19 et le 06/05/19</v>
      </c>
      <c r="H16" s="44"/>
      <c r="I16" s="19"/>
      <c r="J16" s="24" t="str">
        <f>IF(G8&lt;&gt;"",CONCATENATE("entre S",WEEKNUM(G8-100,16)," et S",WEEKNUM(G8-7,16)),"")</f>
        <v>entre S6 et S19</v>
      </c>
      <c r="K16" s="29"/>
      <c r="L16" s="21"/>
    </row>
    <row r="17" spans="1:13" ht="39.950000000000003" customHeight="1" x14ac:dyDescent="0.25">
      <c r="A17" s="3" t="s">
        <v>3</v>
      </c>
      <c r="B17" s="4"/>
      <c r="C17" s="39" t="s">
        <v>1</v>
      </c>
      <c r="D17" s="39"/>
      <c r="E17" s="39"/>
      <c r="F17" s="19"/>
      <c r="G17" s="44" t="str">
        <f>IF(G8&lt;&gt;"",CONCATENATE("entre le ",TEXT(G8-60,"JJ/MM/AA")," et le ",TEXT(G8-21,"JJ/MM/AA")),"")</f>
        <v>entre le 14/03/19 et le 22/04/19</v>
      </c>
      <c r="H17" s="44"/>
      <c r="I17" s="19"/>
      <c r="J17" s="24" t="str">
        <f>IF(G8&lt;&gt;"",CONCATENATE("entre S",WEEKNUM(G8-60,16)," et S",WEEKNUM(G8-21,16)),"")</f>
        <v>entre S11 et S17</v>
      </c>
      <c r="K17" s="29"/>
      <c r="L17" s="21"/>
    </row>
    <row r="18" spans="1:13" ht="39.950000000000003" customHeight="1" x14ac:dyDescent="0.25">
      <c r="A18" s="3" t="s">
        <v>3</v>
      </c>
      <c r="B18" s="4"/>
      <c r="C18" s="39" t="s">
        <v>17</v>
      </c>
      <c r="D18" s="39"/>
      <c r="E18" s="39"/>
      <c r="F18" s="19"/>
      <c r="G18" s="44">
        <f>IF(G8&lt;&gt;"",WORKDAY(G8,-15),"")</f>
        <v>43577</v>
      </c>
      <c r="H18" s="44"/>
      <c r="I18" s="19"/>
      <c r="J18" s="23" t="str">
        <f>IF(G8&lt;&gt;"",CONCATENATE("S",WEEKNUM(G18,16)),"")</f>
        <v>S17</v>
      </c>
      <c r="K18" s="28"/>
      <c r="L18" s="21">
        <f t="shared" ref="L18:L19" si="2">K18-G18</f>
        <v>-43577</v>
      </c>
      <c r="M18" s="32" t="str">
        <f ca="1">IF(G18="","",IF(G18&lt;&gt;"","",IF(G18&gt;=TODAY(),"","Saisir Brique dans LAPLACE")))</f>
        <v/>
      </c>
    </row>
    <row r="19" spans="1:13" ht="61.5" customHeight="1" x14ac:dyDescent="0.25">
      <c r="A19" s="3" t="s">
        <v>3</v>
      </c>
      <c r="B19" s="4"/>
      <c r="C19" s="39" t="s">
        <v>18</v>
      </c>
      <c r="D19" s="39"/>
      <c r="E19" s="39"/>
      <c r="F19" s="19"/>
      <c r="G19" s="44">
        <f>IF(G8&lt;&gt;"",WORKDAY(G8,-5),"")</f>
        <v>43591</v>
      </c>
      <c r="H19" s="44"/>
      <c r="I19" s="19"/>
      <c r="J19" s="23" t="str">
        <f>IF(G8&lt;&gt;"",CONCATENATE("S",WEEKNUM(G19,16)),"")</f>
        <v>S19</v>
      </c>
      <c r="K19" s="28"/>
      <c r="L19" s="21">
        <f t="shared" si="2"/>
        <v>-43591</v>
      </c>
    </row>
    <row r="20" spans="1:13" ht="39.950000000000003" customHeight="1" x14ac:dyDescent="0.25">
      <c r="A20" s="5" t="s">
        <v>4</v>
      </c>
      <c r="B20" s="4"/>
      <c r="C20" s="39" t="s">
        <v>19</v>
      </c>
      <c r="D20" s="39"/>
      <c r="E20" s="39"/>
      <c r="F20" s="19"/>
      <c r="G20" s="45"/>
      <c r="H20" s="45"/>
      <c r="I20" s="19"/>
      <c r="J20" s="23" t="str">
        <f>$J$8</f>
        <v>S20</v>
      </c>
      <c r="K20" s="29"/>
      <c r="L20" s="21"/>
    </row>
    <row r="21" spans="1:13" ht="39.950000000000003" customHeight="1" x14ac:dyDescent="0.25">
      <c r="A21" s="5" t="s">
        <v>4</v>
      </c>
      <c r="B21" s="4"/>
      <c r="C21" s="39" t="s">
        <v>22</v>
      </c>
      <c r="D21" s="39"/>
      <c r="E21" s="39"/>
      <c r="F21" s="19"/>
      <c r="G21" s="45"/>
      <c r="H21" s="45"/>
      <c r="I21" s="19"/>
      <c r="J21" s="23" t="str">
        <f>$J$8</f>
        <v>S20</v>
      </c>
      <c r="K21" s="29"/>
      <c r="L21" s="21"/>
    </row>
    <row r="22" spans="1:13" ht="39.950000000000003" customHeight="1" thickBot="1" x14ac:dyDescent="0.3">
      <c r="A22" s="6" t="s">
        <v>21</v>
      </c>
      <c r="B22" s="7"/>
      <c r="C22" s="40" t="s">
        <v>23</v>
      </c>
      <c r="D22" s="40"/>
      <c r="E22" s="40"/>
      <c r="F22" s="20"/>
      <c r="G22" s="38" t="str">
        <f>IF(G8&lt;&gt;"",CONCATENATE("pour le 10 du mois de ",TEXT((G8+30),"mmmm")),"")</f>
        <v>pour le 10 du mois de juin</v>
      </c>
      <c r="H22" s="38"/>
      <c r="I22" s="20"/>
      <c r="J22" s="25" t="str">
        <f>IF(G8&lt;&gt;"",CONCATENATE("S",WEEKNUM(EOMONTH(G8,0)+10,16)),"")</f>
        <v>S24</v>
      </c>
      <c r="K22" s="30"/>
      <c r="L22" s="21"/>
    </row>
  </sheetData>
  <sheetProtection selectLockedCells="1"/>
  <mergeCells count="33">
    <mergeCell ref="C9:E9"/>
    <mergeCell ref="G9:H9"/>
    <mergeCell ref="A1:AA5"/>
    <mergeCell ref="C7:E7"/>
    <mergeCell ref="G7:H7"/>
    <mergeCell ref="C8:E8"/>
    <mergeCell ref="G8:H8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22:E22"/>
    <mergeCell ref="G22:H22"/>
    <mergeCell ref="C19:E19"/>
    <mergeCell ref="G19:H19"/>
    <mergeCell ref="C20:E20"/>
    <mergeCell ref="G20:H20"/>
    <mergeCell ref="C21:E21"/>
    <mergeCell ref="G21:H21"/>
  </mergeCells>
  <conditionalFormatting sqref="K9">
    <cfRule type="iconSet" priority="11">
      <iconSet iconSet="3Symbols2" reverse="1">
        <cfvo type="percent" val="0"/>
        <cfvo type="num" val="$G$9"/>
        <cfvo type="num" val="$G$9"/>
      </iconSet>
    </cfRule>
  </conditionalFormatting>
  <conditionalFormatting sqref="K9 G9">
    <cfRule type="expression" dxfId="13" priority="10">
      <formula>$L$9&gt;0</formula>
    </cfRule>
  </conditionalFormatting>
  <conditionalFormatting sqref="K10:K11">
    <cfRule type="iconSet" priority="9">
      <iconSet iconSet="3Symbols2" reverse="1">
        <cfvo type="percent" val="0"/>
        <cfvo type="num" val="$G$9"/>
        <cfvo type="num" val="$G$9"/>
      </iconSet>
    </cfRule>
  </conditionalFormatting>
  <conditionalFormatting sqref="K10 G10">
    <cfRule type="expression" dxfId="12" priority="8">
      <formula>$L$10&gt;0</formula>
    </cfRule>
  </conditionalFormatting>
  <conditionalFormatting sqref="K11 G11">
    <cfRule type="expression" dxfId="11" priority="7">
      <formula>$L$11&gt;0</formula>
    </cfRule>
  </conditionalFormatting>
  <conditionalFormatting sqref="K18">
    <cfRule type="iconSet" priority="6">
      <iconSet iconSet="3Symbols2" reverse="1">
        <cfvo type="percent" val="0"/>
        <cfvo type="num" val="$G$9"/>
        <cfvo type="num" val="$G$9"/>
      </iconSet>
    </cfRule>
  </conditionalFormatting>
  <conditionalFormatting sqref="K18 G18">
    <cfRule type="expression" dxfId="10" priority="5">
      <formula>$L$18&gt;0</formula>
    </cfRule>
  </conditionalFormatting>
  <conditionalFormatting sqref="K19">
    <cfRule type="iconSet" priority="4">
      <iconSet iconSet="3Symbols2" reverse="1">
        <cfvo type="percent" val="0"/>
        <cfvo type="num" val="$G$9"/>
        <cfvo type="num" val="$G$9"/>
      </iconSet>
    </cfRule>
  </conditionalFormatting>
  <conditionalFormatting sqref="K19 G19">
    <cfRule type="expression" dxfId="9" priority="3">
      <formula>$L$19&gt;0</formula>
    </cfRule>
  </conditionalFormatting>
  <conditionalFormatting sqref="K15">
    <cfRule type="iconSet" priority="2">
      <iconSet iconSet="3Symbols2" reverse="1">
        <cfvo type="percent" val="0"/>
        <cfvo type="num" val="$G$9"/>
        <cfvo type="num" val="$G$9"/>
      </iconSet>
    </cfRule>
  </conditionalFormatting>
  <conditionalFormatting sqref="K15 G15">
    <cfRule type="expression" dxfId="8" priority="1">
      <formula>$L$15&gt;0</formula>
    </cfRule>
  </conditionalFormatting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A22"/>
  <sheetViews>
    <sheetView showGridLines="0" tabSelected="1" zoomScale="85" zoomScaleNormal="85" workbookViewId="0">
      <selection activeCell="L17" sqref="L17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36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 ht="1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15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27" ht="15" customHeight="1" x14ac:dyDescent="0.25">
      <c r="A4" s="36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ht="15" customHeight="1" x14ac:dyDescent="0.25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82.5" customHeight="1" thickBot="1" x14ac:dyDescent="0.3">
      <c r="A6" s="33" t="str">
        <f>"DATE DU JOUR : "</f>
        <v xml:space="preserve">DATE DU JOUR : </v>
      </c>
      <c r="C6" s="34">
        <f ca="1">TODAY()</f>
        <v>43550</v>
      </c>
    </row>
    <row r="7" spans="1:27" ht="39" customHeight="1" thickBot="1" x14ac:dyDescent="0.3">
      <c r="A7" s="9" t="s">
        <v>6</v>
      </c>
      <c r="B7" s="10"/>
      <c r="C7" s="46" t="s">
        <v>11</v>
      </c>
      <c r="D7" s="46"/>
      <c r="E7" s="46"/>
      <c r="F7" s="11"/>
      <c r="G7" s="46" t="s">
        <v>0</v>
      </c>
      <c r="H7" s="46"/>
      <c r="I7" s="11"/>
      <c r="J7" s="31" t="s">
        <v>12</v>
      </c>
      <c r="K7" s="13" t="s">
        <v>10</v>
      </c>
      <c r="L7" s="21"/>
      <c r="M7" s="15">
        <f ca="1">G8-F8</f>
        <v>48</v>
      </c>
      <c r="O7" s="1"/>
    </row>
    <row r="8" spans="1:27" ht="39.950000000000003" customHeight="1" thickBot="1" x14ac:dyDescent="0.3">
      <c r="A8" s="8" t="s">
        <v>3</v>
      </c>
      <c r="B8" s="4"/>
      <c r="C8" s="47" t="s">
        <v>2</v>
      </c>
      <c r="D8" s="47"/>
      <c r="E8" s="47"/>
      <c r="F8" s="16">
        <f ca="1">TODAY()</f>
        <v>43550</v>
      </c>
      <c r="G8" s="41">
        <v>43598</v>
      </c>
      <c r="H8" s="42"/>
      <c r="I8" s="17"/>
      <c r="J8" s="18" t="str">
        <f>IF(G8&lt;&gt;"",CONCATENATE("S",WEEKNUM(G8,16)),"")</f>
        <v>S20</v>
      </c>
      <c r="K8" s="26"/>
      <c r="L8" s="22"/>
      <c r="N8" s="1"/>
      <c r="O8" s="14"/>
    </row>
    <row r="9" spans="1:27" ht="39.950000000000003" customHeight="1" x14ac:dyDescent="0.25">
      <c r="A9" s="3" t="s">
        <v>3</v>
      </c>
      <c r="B9" s="4"/>
      <c r="C9" s="39" t="s">
        <v>14</v>
      </c>
      <c r="D9" s="39"/>
      <c r="E9" s="39"/>
      <c r="F9" s="19"/>
      <c r="G9" s="43">
        <f>IF(G8&lt;&gt;"",G8-90,"")</f>
        <v>43508</v>
      </c>
      <c r="H9" s="43"/>
      <c r="I9" s="19"/>
      <c r="J9" s="23" t="str">
        <f>IF(G8&lt;&gt;"",CONCATENATE("S",WEEKNUM(G9,16)),"")</f>
        <v>S7</v>
      </c>
      <c r="K9" s="27"/>
      <c r="L9" s="21">
        <f>K9-G9</f>
        <v>-43508</v>
      </c>
      <c r="M9" s="35"/>
    </row>
    <row r="10" spans="1:27" ht="39.950000000000003" customHeight="1" x14ac:dyDescent="0.25">
      <c r="A10" s="3" t="s">
        <v>3</v>
      </c>
      <c r="B10" s="4"/>
      <c r="C10" s="39" t="s">
        <v>13</v>
      </c>
      <c r="D10" s="39"/>
      <c r="E10" s="39"/>
      <c r="F10" s="19"/>
      <c r="G10" s="44">
        <f>IF(G8&lt;&gt;"",WORKDAY(EOMONTH(G8,-3),-1),"")</f>
        <v>43523</v>
      </c>
      <c r="H10" s="44"/>
      <c r="I10" s="19"/>
      <c r="J10" s="23" t="str">
        <f>IF(G8&lt;&gt;"",CONCATENATE("S",WEEKNUM(G10,16)),"")</f>
        <v>S9</v>
      </c>
      <c r="K10" s="28"/>
      <c r="L10" s="21">
        <f t="shared" ref="L10:L11" si="0">K10-G10</f>
        <v>-43523</v>
      </c>
    </row>
    <row r="11" spans="1:27" ht="39.950000000000003" customHeight="1" x14ac:dyDescent="0.25">
      <c r="A11" s="3" t="s">
        <v>3</v>
      </c>
      <c r="B11" s="4"/>
      <c r="C11" s="39" t="s">
        <v>15</v>
      </c>
      <c r="D11" s="39"/>
      <c r="E11" s="39"/>
      <c r="F11" s="19"/>
      <c r="G11" s="44">
        <f>IF(G8&lt;&gt;"",G8-35,"")</f>
        <v>43563</v>
      </c>
      <c r="H11" s="44"/>
      <c r="I11" s="19"/>
      <c r="J11" s="23" t="str">
        <f>IF(G8&lt;&gt;"",CONCATENATE("S",WEEKNUM(G11,16)),"")</f>
        <v>S15</v>
      </c>
      <c r="K11" s="28"/>
      <c r="L11" s="21">
        <f t="shared" si="0"/>
        <v>-43563</v>
      </c>
    </row>
    <row r="12" spans="1:27" ht="39.950000000000003" customHeight="1" x14ac:dyDescent="0.25">
      <c r="A12" s="5" t="s">
        <v>4</v>
      </c>
      <c r="B12" s="4"/>
      <c r="C12" s="39" t="s">
        <v>20</v>
      </c>
      <c r="D12" s="39"/>
      <c r="E12" s="39"/>
      <c r="F12" s="19"/>
      <c r="G12" s="44">
        <f>IF(G8&lt;&gt;"",G8-54,"")</f>
        <v>43544</v>
      </c>
      <c r="H12" s="44"/>
      <c r="I12" s="19"/>
      <c r="J12" s="23" t="str">
        <f>IF(G8&lt;&gt;"",CONCATENATE("S",WEEKNUM(G8-60,16)),"")</f>
        <v>S11</v>
      </c>
      <c r="K12" s="28"/>
      <c r="L12" s="21"/>
      <c r="M12" s="2"/>
    </row>
    <row r="13" spans="1:27" ht="39.950000000000003" customHeight="1" x14ac:dyDescent="0.25">
      <c r="A13" s="5" t="s">
        <v>4</v>
      </c>
      <c r="B13" s="4"/>
      <c r="C13" s="39" t="s">
        <v>5</v>
      </c>
      <c r="D13" s="39"/>
      <c r="E13" s="39"/>
      <c r="F13" s="19"/>
      <c r="G13" s="44">
        <f>IF(G8&lt;&gt;"",G8-60,"")</f>
        <v>43538</v>
      </c>
      <c r="H13" s="44"/>
      <c r="I13" s="19"/>
      <c r="J13" s="23" t="str">
        <f>IF(G8&lt;&gt;"",CONCATENATE("S",WEEKNUM(G8-60,16)),"")</f>
        <v>S11</v>
      </c>
      <c r="K13" s="28"/>
      <c r="L13" s="21"/>
    </row>
    <row r="14" spans="1:27" ht="39.950000000000003" customHeight="1" x14ac:dyDescent="0.25">
      <c r="A14" s="3" t="s">
        <v>3</v>
      </c>
      <c r="B14" s="4"/>
      <c r="C14" s="39" t="s">
        <v>8</v>
      </c>
      <c r="D14" s="39"/>
      <c r="E14" s="39"/>
      <c r="F14" s="19"/>
      <c r="G14" s="44">
        <f>IF(G8&lt;&gt;"",G8-100,"")</f>
        <v>43498</v>
      </c>
      <c r="H14" s="44"/>
      <c r="I14" s="19"/>
      <c r="J14" s="24" t="str">
        <f>IF(G8&lt;&gt;"",CONCATENATE("entre S",WEEKNUM(G8-100,16)," et S",WEEKNUM(G8-60,16)),"")</f>
        <v>entre S6 et S11</v>
      </c>
      <c r="K14" s="29"/>
      <c r="L14" s="21"/>
    </row>
    <row r="15" spans="1:27" ht="39.950000000000003" customHeight="1" x14ac:dyDescent="0.25">
      <c r="A15" s="3" t="s">
        <v>3</v>
      </c>
      <c r="B15" s="4"/>
      <c r="C15" s="39" t="s">
        <v>16</v>
      </c>
      <c r="D15" s="39"/>
      <c r="E15" s="39"/>
      <c r="F15" s="19"/>
      <c r="G15" s="44" t="str">
        <f>IF(K16="","",WORKDAY(K16,-3))</f>
        <v/>
      </c>
      <c r="H15" s="44"/>
      <c r="I15" s="19"/>
      <c r="J15" s="23" t="str">
        <f>IF(G15="","",CONCATENATE("S",WEEKNUM(G15,1)))</f>
        <v/>
      </c>
      <c r="K15" s="28"/>
      <c r="L15" s="21" t="e">
        <f t="shared" ref="L15" si="1">K15-G15</f>
        <v>#VALUE!</v>
      </c>
    </row>
    <row r="16" spans="1:27" ht="39.950000000000003" customHeight="1" x14ac:dyDescent="0.25">
      <c r="A16" s="3" t="s">
        <v>3</v>
      </c>
      <c r="B16" s="4"/>
      <c r="C16" s="39" t="s">
        <v>9</v>
      </c>
      <c r="D16" s="39"/>
      <c r="E16" s="39"/>
      <c r="F16" s="19"/>
      <c r="G16" s="44">
        <f>IF(G8&lt;&gt;"",G8-100,"")</f>
        <v>43498</v>
      </c>
      <c r="H16" s="44"/>
      <c r="I16" s="19"/>
      <c r="J16" s="24" t="str">
        <f>IF(G8&lt;&gt;"",CONCATENATE("entre S",WEEKNUM(G8-100,16)," et S",WEEKNUM(G8-7,16)),"")</f>
        <v>entre S6 et S19</v>
      </c>
      <c r="K16" s="29"/>
      <c r="L16" s="21"/>
    </row>
    <row r="17" spans="1:13" ht="39.950000000000003" customHeight="1" x14ac:dyDescent="0.25">
      <c r="A17" s="3" t="s">
        <v>3</v>
      </c>
      <c r="B17" s="4"/>
      <c r="C17" s="39" t="s">
        <v>1</v>
      </c>
      <c r="D17" s="39"/>
      <c r="E17" s="39"/>
      <c r="F17" s="19"/>
      <c r="G17" s="44">
        <f>IF(G8&lt;&gt;"",G8-60,"")</f>
        <v>43538</v>
      </c>
      <c r="H17" s="44"/>
      <c r="I17" s="19"/>
      <c r="J17" s="24" t="str">
        <f>IF(G8&lt;&gt;"",CONCATENATE("entre S",WEEKNUM(G8-60,16)," et S",WEEKNUM(G8-21,16)),"")</f>
        <v>entre S11 et S17</v>
      </c>
      <c r="K17" s="29"/>
      <c r="L17" s="21"/>
    </row>
    <row r="18" spans="1:13" ht="39.950000000000003" customHeight="1" x14ac:dyDescent="0.25">
      <c r="A18" s="3" t="s">
        <v>3</v>
      </c>
      <c r="B18" s="4"/>
      <c r="C18" s="39" t="s">
        <v>17</v>
      </c>
      <c r="D18" s="39"/>
      <c r="E18" s="39"/>
      <c r="F18" s="19"/>
      <c r="G18" s="44">
        <f>IF(G8&lt;&gt;"",WORKDAY(G8,-15),"")</f>
        <v>43577</v>
      </c>
      <c r="H18" s="44"/>
      <c r="I18" s="19"/>
      <c r="J18" s="23" t="str">
        <f>IF(G8&lt;&gt;"",CONCATENATE("S",WEEKNUM(G18,16)),"")</f>
        <v>S17</v>
      </c>
      <c r="K18" s="28"/>
      <c r="L18" s="21">
        <f t="shared" ref="L18:L19" si="2">K18-G18</f>
        <v>-43577</v>
      </c>
      <c r="M18" s="32" t="str">
        <f ca="1">IF(G18="","",IF(G18&lt;&gt;"","",IF(G18&gt;=TODAY(),"","Saisir Brique dans LAPLACE")))</f>
        <v/>
      </c>
    </row>
    <row r="19" spans="1:13" ht="61.5" customHeight="1" x14ac:dyDescent="0.25">
      <c r="A19" s="3" t="s">
        <v>3</v>
      </c>
      <c r="B19" s="4"/>
      <c r="C19" s="39" t="s">
        <v>18</v>
      </c>
      <c r="D19" s="39"/>
      <c r="E19" s="39"/>
      <c r="F19" s="19"/>
      <c r="G19" s="44">
        <f>IF(G8&lt;&gt;"",WORKDAY(G8,-5),"")</f>
        <v>43591</v>
      </c>
      <c r="H19" s="44"/>
      <c r="I19" s="19"/>
      <c r="J19" s="23" t="str">
        <f>IF(G8&lt;&gt;"",CONCATENATE("S",WEEKNUM(G19,16)),"")</f>
        <v>S19</v>
      </c>
      <c r="K19" s="28"/>
      <c r="L19" s="21">
        <f t="shared" si="2"/>
        <v>-43591</v>
      </c>
    </row>
    <row r="20" spans="1:13" ht="39.950000000000003" customHeight="1" x14ac:dyDescent="0.25">
      <c r="A20" s="5" t="s">
        <v>4</v>
      </c>
      <c r="B20" s="4"/>
      <c r="C20" s="39" t="s">
        <v>19</v>
      </c>
      <c r="D20" s="39"/>
      <c r="E20" s="39"/>
      <c r="F20" s="19"/>
      <c r="G20" s="45"/>
      <c r="H20" s="45"/>
      <c r="I20" s="19"/>
      <c r="J20" s="23" t="str">
        <f>$J$8</f>
        <v>S20</v>
      </c>
      <c r="K20" s="29"/>
      <c r="L20" s="21"/>
    </row>
    <row r="21" spans="1:13" ht="39.950000000000003" customHeight="1" x14ac:dyDescent="0.25">
      <c r="A21" s="5" t="s">
        <v>4</v>
      </c>
      <c r="B21" s="4"/>
      <c r="C21" s="39" t="s">
        <v>22</v>
      </c>
      <c r="D21" s="39"/>
      <c r="E21" s="39"/>
      <c r="F21" s="19"/>
      <c r="G21" s="45"/>
      <c r="H21" s="45"/>
      <c r="I21" s="19"/>
      <c r="J21" s="23" t="str">
        <f>$J$8</f>
        <v>S20</v>
      </c>
      <c r="K21" s="29"/>
      <c r="L21" s="21"/>
    </row>
    <row r="22" spans="1:13" ht="39.950000000000003" customHeight="1" thickBot="1" x14ac:dyDescent="0.3">
      <c r="A22" s="6" t="s">
        <v>21</v>
      </c>
      <c r="B22" s="7"/>
      <c r="C22" s="40" t="s">
        <v>23</v>
      </c>
      <c r="D22" s="40"/>
      <c r="E22" s="40"/>
      <c r="F22" s="20"/>
      <c r="G22" s="38">
        <f>IF(G8&lt;&gt;"",G8-30,"")</f>
        <v>43568</v>
      </c>
      <c r="H22" s="38"/>
      <c r="I22" s="20"/>
      <c r="J22" s="25" t="str">
        <f>IF(G8&lt;&gt;"",CONCATENATE("S",WEEKNUM(EOMONTH(G8,0)+10,16)),"")</f>
        <v>S24</v>
      </c>
      <c r="K22" s="30"/>
      <c r="L22" s="21"/>
    </row>
  </sheetData>
  <sheetProtection selectLockedCells="1"/>
  <mergeCells count="33">
    <mergeCell ref="C9:E9"/>
    <mergeCell ref="G9:H9"/>
    <mergeCell ref="A1:AA5"/>
    <mergeCell ref="C7:E7"/>
    <mergeCell ref="G7:H7"/>
    <mergeCell ref="C8:E8"/>
    <mergeCell ref="G8:H8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22:E22"/>
    <mergeCell ref="G22:H22"/>
    <mergeCell ref="C19:E19"/>
    <mergeCell ref="G19:H19"/>
    <mergeCell ref="C20:E20"/>
    <mergeCell ref="G20:H20"/>
    <mergeCell ref="C21:E21"/>
    <mergeCell ref="G21:H21"/>
  </mergeCells>
  <conditionalFormatting sqref="K9">
    <cfRule type="iconSet" priority="12">
      <iconSet iconSet="3Symbols2" reverse="1">
        <cfvo type="percent" val="0"/>
        <cfvo type="num" val="$G$9"/>
        <cfvo type="num" val="$G$9"/>
      </iconSet>
    </cfRule>
  </conditionalFormatting>
  <conditionalFormatting sqref="K9 G9">
    <cfRule type="expression" dxfId="7" priority="11">
      <formula>$L$9&gt;0</formula>
    </cfRule>
  </conditionalFormatting>
  <conditionalFormatting sqref="K10:K11">
    <cfRule type="iconSet" priority="10">
      <iconSet iconSet="3Symbols2" reverse="1">
        <cfvo type="percent" val="0"/>
        <cfvo type="num" val="$G$9"/>
        <cfvo type="num" val="$G$9"/>
      </iconSet>
    </cfRule>
  </conditionalFormatting>
  <conditionalFormatting sqref="K10 G10">
    <cfRule type="expression" dxfId="6" priority="9">
      <formula>$L$10&gt;0</formula>
    </cfRule>
  </conditionalFormatting>
  <conditionalFormatting sqref="K11 G11">
    <cfRule type="expression" dxfId="5" priority="8">
      <formula>$L$11&gt;0</formula>
    </cfRule>
  </conditionalFormatting>
  <conditionalFormatting sqref="K18">
    <cfRule type="iconSet" priority="7">
      <iconSet iconSet="3Symbols2" reverse="1">
        <cfvo type="percent" val="0"/>
        <cfvo type="num" val="$G$9"/>
        <cfvo type="num" val="$G$9"/>
      </iconSet>
    </cfRule>
  </conditionalFormatting>
  <conditionalFormatting sqref="K18 G18">
    <cfRule type="expression" dxfId="4" priority="6">
      <formula>$L$18&gt;0</formula>
    </cfRule>
  </conditionalFormatting>
  <conditionalFormatting sqref="K19">
    <cfRule type="iconSet" priority="5">
      <iconSet iconSet="3Symbols2" reverse="1">
        <cfvo type="percent" val="0"/>
        <cfvo type="num" val="$G$9"/>
        <cfvo type="num" val="$G$9"/>
      </iconSet>
    </cfRule>
  </conditionalFormatting>
  <conditionalFormatting sqref="K19 G19">
    <cfRule type="expression" dxfId="3" priority="4">
      <formula>$L$19&gt;0</formula>
    </cfRule>
  </conditionalFormatting>
  <conditionalFormatting sqref="K15">
    <cfRule type="iconSet" priority="3">
      <iconSet iconSet="3Symbols2" reverse="1">
        <cfvo type="percent" val="0"/>
        <cfvo type="num" val="$G$9"/>
        <cfvo type="num" val="$G$9"/>
      </iconSet>
    </cfRule>
  </conditionalFormatting>
  <conditionalFormatting sqref="K15 G15">
    <cfRule type="expression" dxfId="2" priority="2">
      <formula>$L$15&gt;0</formula>
    </cfRule>
  </conditionalFormatting>
  <conditionalFormatting sqref="G12">
    <cfRule type="expression" dxfId="1" priority="1">
      <formula>$L$11&gt;0</formula>
    </cfRule>
  </conditionalFormatting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Chantier 1</vt:lpstr>
      <vt:lpstr>Chantier 2</vt:lpstr>
      <vt:lpstr>Chantier 3</vt:lpstr>
      <vt:lpstr>'Chantier 1'!Zone_d_impression</vt:lpstr>
      <vt:lpstr>'Chantier 2'!Zone_d_impression</vt:lpstr>
      <vt:lpstr>'Chantier 3'!Zone_d_impression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7704111J</dc:creator>
  <cp:lastModifiedBy>9008407X</cp:lastModifiedBy>
  <cp:lastPrinted>2019-03-25T12:44:33Z</cp:lastPrinted>
  <dcterms:created xsi:type="dcterms:W3CDTF">2019-01-23T10:42:49Z</dcterms:created>
  <dcterms:modified xsi:type="dcterms:W3CDTF">2019-03-26T07:37:36Z</dcterms:modified>
</cp:coreProperties>
</file>