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71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bookViews>
    <workbookView xWindow="0" yWindow="460" windowWidth="25600" windowHeight="14520" tabRatio="830" activeTab="3"/>
  </bookViews>
  <sheets>
    <sheet name="Masque prévisions de conges" sheetId="3" r:id="rId1"/>
    <sheet name="Masque demande de conges " sheetId="6" r:id="rId2"/>
    <sheet name="Prévisions conges" sheetId="14" r:id="rId3"/>
    <sheet name="Périodes obtenues" sheetId="13" r:id="rId4"/>
  </sheets>
  <definedNames>
    <definedName name="_xlnm._FilterDatabase" localSheetId="3" hidden="1">'Périodes obtenues'!#REF!</definedName>
    <definedName name="AN">'Périodes obtenues'!$B$5</definedName>
    <definedName name="copie3" localSheetId="3">#REF!</definedName>
    <definedName name="copie3" localSheetId="2">#REF!</definedName>
    <definedName name="copie3">#REF!</definedName>
    <definedName name="copies" localSheetId="3">#REF!</definedName>
    <definedName name="copies" localSheetId="2">#REF!</definedName>
    <definedName name="copies">#REF!</definedName>
    <definedName name="GHHGHGJ" localSheetId="1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F14" i="13" l="1"/>
  <c r="B7" i="13"/>
  <c r="AM7" i="13"/>
  <c r="C7" i="13"/>
  <c r="AN7" i="13"/>
  <c r="D7" i="13"/>
  <c r="AO7" i="13"/>
  <c r="E7" i="13"/>
  <c r="AP7" i="13"/>
  <c r="F7" i="13"/>
  <c r="AQ7" i="13"/>
  <c r="G7" i="13"/>
  <c r="AR7" i="13"/>
  <c r="H7" i="13"/>
  <c r="AS7" i="13"/>
  <c r="I7" i="13"/>
  <c r="AT7" i="13"/>
  <c r="J7" i="13"/>
  <c r="AU7" i="13"/>
  <c r="K7" i="13"/>
  <c r="AV7" i="13"/>
  <c r="L7" i="13"/>
  <c r="AW7" i="13"/>
  <c r="M7" i="13"/>
  <c r="AX7" i="13"/>
  <c r="N7" i="13"/>
  <c r="AY7" i="13"/>
  <c r="O7" i="13"/>
  <c r="AZ7" i="13"/>
  <c r="P7" i="13"/>
  <c r="BA7" i="13"/>
  <c r="Q7" i="13"/>
  <c r="BB7" i="13"/>
  <c r="R7" i="13"/>
  <c r="BC7" i="13"/>
  <c r="S7" i="13"/>
  <c r="BD7" i="13"/>
  <c r="T7" i="13"/>
  <c r="BE7" i="13"/>
  <c r="U7" i="13"/>
  <c r="BF7" i="13"/>
  <c r="V7" i="13"/>
  <c r="BG7" i="13"/>
  <c r="W7" i="13"/>
  <c r="BH7" i="13"/>
  <c r="X7" i="13"/>
  <c r="BI7" i="13"/>
  <c r="Y7" i="13"/>
  <c r="BJ7" i="13"/>
  <c r="Z7" i="13"/>
  <c r="BK7" i="13"/>
  <c r="AA7" i="13"/>
  <c r="BL7" i="13"/>
  <c r="AB7" i="13"/>
  <c r="BM7" i="13"/>
  <c r="AC7" i="13"/>
  <c r="BN7" i="13"/>
  <c r="AD7" i="13"/>
  <c r="BO7" i="13"/>
  <c r="AE7" i="13"/>
  <c r="BP7" i="13"/>
  <c r="AF7" i="13"/>
  <c r="BQ7" i="13"/>
  <c r="B8" i="13"/>
  <c r="AM8" i="13"/>
  <c r="C8" i="13"/>
  <c r="AN8" i="13"/>
  <c r="D8" i="13"/>
  <c r="AO8" i="13"/>
  <c r="E8" i="13"/>
  <c r="AP8" i="13"/>
  <c r="F8" i="13"/>
  <c r="AQ8" i="13"/>
  <c r="G8" i="13"/>
  <c r="AR8" i="13"/>
  <c r="H8" i="13"/>
  <c r="AS8" i="13"/>
  <c r="I8" i="13"/>
  <c r="AT8" i="13"/>
  <c r="J8" i="13"/>
  <c r="AU8" i="13"/>
  <c r="K8" i="13"/>
  <c r="AV8" i="13"/>
  <c r="L8" i="13"/>
  <c r="AW8" i="13"/>
  <c r="M8" i="13"/>
  <c r="AX8" i="13"/>
  <c r="N8" i="13"/>
  <c r="AY8" i="13"/>
  <c r="O8" i="13"/>
  <c r="AZ8" i="13"/>
  <c r="P8" i="13"/>
  <c r="BA8" i="13"/>
  <c r="Q8" i="13"/>
  <c r="BB8" i="13"/>
  <c r="R8" i="13"/>
  <c r="BC8" i="13"/>
  <c r="S8" i="13"/>
  <c r="BD8" i="13"/>
  <c r="T8" i="13"/>
  <c r="BE8" i="13"/>
  <c r="U8" i="13"/>
  <c r="BF8" i="13"/>
  <c r="V8" i="13"/>
  <c r="BG8" i="13"/>
  <c r="W8" i="13"/>
  <c r="BH8" i="13"/>
  <c r="X8" i="13"/>
  <c r="BI8" i="13"/>
  <c r="Y8" i="13"/>
  <c r="BJ8" i="13"/>
  <c r="Z8" i="13"/>
  <c r="BK8" i="13"/>
  <c r="AA8" i="13"/>
  <c r="BL8" i="13"/>
  <c r="AB8" i="13"/>
  <c r="BM8" i="13"/>
  <c r="AC8" i="13"/>
  <c r="BN8" i="13"/>
  <c r="AD8" i="13"/>
  <c r="BO8" i="13"/>
  <c r="AE8" i="13"/>
  <c r="BP8" i="13"/>
  <c r="AF8" i="13"/>
  <c r="BQ8" i="13"/>
  <c r="B9" i="13"/>
  <c r="AM9" i="13"/>
  <c r="C9" i="13"/>
  <c r="AN9" i="13"/>
  <c r="D9" i="13"/>
  <c r="AO9" i="13"/>
  <c r="E9" i="13"/>
  <c r="AP9" i="13"/>
  <c r="F9" i="13"/>
  <c r="AQ9" i="13"/>
  <c r="G9" i="13"/>
  <c r="AR9" i="13"/>
  <c r="H9" i="13"/>
  <c r="AS9" i="13"/>
  <c r="I9" i="13"/>
  <c r="AT9" i="13"/>
  <c r="J9" i="13"/>
  <c r="AU9" i="13"/>
  <c r="K9" i="13"/>
  <c r="AV9" i="13"/>
  <c r="L9" i="13"/>
  <c r="AW9" i="13"/>
  <c r="M9" i="13"/>
  <c r="AX9" i="13"/>
  <c r="N9" i="13"/>
  <c r="AY9" i="13"/>
  <c r="O9" i="13"/>
  <c r="AZ9" i="13"/>
  <c r="P9" i="13"/>
  <c r="BA9" i="13"/>
  <c r="Q9" i="13"/>
  <c r="BB9" i="13"/>
  <c r="R9" i="13"/>
  <c r="BC9" i="13"/>
  <c r="S9" i="13"/>
  <c r="BD9" i="13"/>
  <c r="T9" i="13"/>
  <c r="BE9" i="13"/>
  <c r="U9" i="13"/>
  <c r="BF9" i="13"/>
  <c r="V9" i="13"/>
  <c r="BG9" i="13"/>
  <c r="W9" i="13"/>
  <c r="BH9" i="13"/>
  <c r="X9" i="13"/>
  <c r="BI9" i="13"/>
  <c r="Y9" i="13"/>
  <c r="BJ9" i="13"/>
  <c r="Z9" i="13"/>
  <c r="BK9" i="13"/>
  <c r="AA9" i="13"/>
  <c r="BL9" i="13"/>
  <c r="AB9" i="13"/>
  <c r="BM9" i="13"/>
  <c r="AC9" i="13"/>
  <c r="BN9" i="13"/>
  <c r="AD9" i="13"/>
  <c r="BO9" i="13"/>
  <c r="AE9" i="13"/>
  <c r="BP9" i="13"/>
  <c r="AF9" i="13"/>
  <c r="BQ9" i="13"/>
  <c r="B10" i="13"/>
  <c r="AM10" i="13"/>
  <c r="C10" i="13"/>
  <c r="AN10" i="13"/>
  <c r="D10" i="13"/>
  <c r="AO10" i="13"/>
  <c r="E10" i="13"/>
  <c r="AP10" i="13"/>
  <c r="F10" i="13"/>
  <c r="AQ10" i="13"/>
  <c r="G10" i="13"/>
  <c r="AR10" i="13"/>
  <c r="H10" i="13"/>
  <c r="AS10" i="13"/>
  <c r="I10" i="13"/>
  <c r="AT10" i="13"/>
  <c r="J10" i="13"/>
  <c r="AU10" i="13"/>
  <c r="K10" i="13"/>
  <c r="AV10" i="13"/>
  <c r="L10" i="13"/>
  <c r="AW10" i="13"/>
  <c r="M10" i="13"/>
  <c r="AX10" i="13"/>
  <c r="N10" i="13"/>
  <c r="AY10" i="13"/>
  <c r="O10" i="13"/>
  <c r="AZ10" i="13"/>
  <c r="P10" i="13"/>
  <c r="BA10" i="13"/>
  <c r="Q10" i="13"/>
  <c r="BB10" i="13"/>
  <c r="R10" i="13"/>
  <c r="BC10" i="13"/>
  <c r="S10" i="13"/>
  <c r="BD10" i="13"/>
  <c r="T10" i="13"/>
  <c r="BE10" i="13"/>
  <c r="U10" i="13"/>
  <c r="BF10" i="13"/>
  <c r="V10" i="13"/>
  <c r="BG10" i="13"/>
  <c r="W10" i="13"/>
  <c r="BH10" i="13"/>
  <c r="X10" i="13"/>
  <c r="BI10" i="13"/>
  <c r="Y10" i="13"/>
  <c r="BJ10" i="13"/>
  <c r="Z10" i="13"/>
  <c r="BK10" i="13"/>
  <c r="AA10" i="13"/>
  <c r="BL10" i="13"/>
  <c r="AB10" i="13"/>
  <c r="BM10" i="13"/>
  <c r="AC10" i="13"/>
  <c r="BN10" i="13"/>
  <c r="AD10" i="13"/>
  <c r="BO10" i="13"/>
  <c r="AE10" i="13"/>
  <c r="BP10" i="13"/>
  <c r="AF10" i="13"/>
  <c r="BQ10" i="13"/>
  <c r="B11" i="13"/>
  <c r="AM11" i="13"/>
  <c r="C11" i="13"/>
  <c r="AN11" i="13"/>
  <c r="D11" i="13"/>
  <c r="AO11" i="13"/>
  <c r="E11" i="13"/>
  <c r="AP11" i="13"/>
  <c r="F11" i="13"/>
  <c r="AQ11" i="13"/>
  <c r="G11" i="13"/>
  <c r="AR11" i="13"/>
  <c r="H11" i="13"/>
  <c r="AS11" i="13"/>
  <c r="I11" i="13"/>
  <c r="AT11" i="13"/>
  <c r="J11" i="13"/>
  <c r="AU11" i="13"/>
  <c r="K11" i="13"/>
  <c r="AV11" i="13"/>
  <c r="L11" i="13"/>
  <c r="AW11" i="13"/>
  <c r="M11" i="13"/>
  <c r="AX11" i="13"/>
  <c r="N11" i="13"/>
  <c r="AY11" i="13"/>
  <c r="O11" i="13"/>
  <c r="AZ11" i="13"/>
  <c r="P11" i="13"/>
  <c r="BA11" i="13"/>
  <c r="Q11" i="13"/>
  <c r="BB11" i="13"/>
  <c r="R11" i="13"/>
  <c r="BC11" i="13"/>
  <c r="S11" i="13"/>
  <c r="BD11" i="13"/>
  <c r="T11" i="13"/>
  <c r="BE11" i="13"/>
  <c r="U11" i="13"/>
  <c r="BF11" i="13"/>
  <c r="V11" i="13"/>
  <c r="BG11" i="13"/>
  <c r="W11" i="13"/>
  <c r="BH11" i="13"/>
  <c r="X11" i="13"/>
  <c r="BI11" i="13"/>
  <c r="Y11" i="13"/>
  <c r="BJ11" i="13"/>
  <c r="Z11" i="13"/>
  <c r="BK11" i="13"/>
  <c r="AA11" i="13"/>
  <c r="BL11" i="13"/>
  <c r="AB11" i="13"/>
  <c r="BM11" i="13"/>
  <c r="AC11" i="13"/>
  <c r="BN11" i="13"/>
  <c r="AD11" i="13"/>
  <c r="BO11" i="13"/>
  <c r="AE11" i="13"/>
  <c r="BP11" i="13"/>
  <c r="AF11" i="13"/>
  <c r="BQ11" i="13"/>
  <c r="B12" i="13"/>
  <c r="AM12" i="13"/>
  <c r="C12" i="13"/>
  <c r="AN12" i="13"/>
  <c r="D12" i="13"/>
  <c r="AO12" i="13"/>
  <c r="E12" i="13"/>
  <c r="AP12" i="13"/>
  <c r="F12" i="13"/>
  <c r="AQ12" i="13"/>
  <c r="G12" i="13"/>
  <c r="AR12" i="13"/>
  <c r="H12" i="13"/>
  <c r="AS12" i="13"/>
  <c r="I12" i="13"/>
  <c r="AT12" i="13"/>
  <c r="J12" i="13"/>
  <c r="AU12" i="13"/>
  <c r="K12" i="13"/>
  <c r="AV12" i="13"/>
  <c r="L12" i="13"/>
  <c r="AW12" i="13"/>
  <c r="M12" i="13"/>
  <c r="AX12" i="13"/>
  <c r="N12" i="13"/>
  <c r="AY12" i="13"/>
  <c r="O12" i="13"/>
  <c r="AZ12" i="13"/>
  <c r="P12" i="13"/>
  <c r="BA12" i="13"/>
  <c r="Q12" i="13"/>
  <c r="BB12" i="13"/>
  <c r="R12" i="13"/>
  <c r="BC12" i="13"/>
  <c r="S12" i="13"/>
  <c r="BD12" i="13"/>
  <c r="T12" i="13"/>
  <c r="BE12" i="13"/>
  <c r="U12" i="13"/>
  <c r="BF12" i="13"/>
  <c r="V12" i="13"/>
  <c r="BG12" i="13"/>
  <c r="W12" i="13"/>
  <c r="BH12" i="13"/>
  <c r="X12" i="13"/>
  <c r="BI12" i="13"/>
  <c r="Y12" i="13"/>
  <c r="BJ12" i="13"/>
  <c r="Z12" i="13"/>
  <c r="BK12" i="13"/>
  <c r="AA12" i="13"/>
  <c r="BL12" i="13"/>
  <c r="AB12" i="13"/>
  <c r="BM12" i="13"/>
  <c r="AC12" i="13"/>
  <c r="BN12" i="13"/>
  <c r="AD12" i="13"/>
  <c r="BO12" i="13"/>
  <c r="AE12" i="13"/>
  <c r="BP12" i="13"/>
  <c r="AF12" i="13"/>
  <c r="BQ12" i="13"/>
  <c r="B13" i="13"/>
  <c r="B5" i="13"/>
  <c r="AI12" i="13"/>
  <c r="AM13" i="13"/>
  <c r="C13" i="13"/>
  <c r="AN13" i="13"/>
  <c r="D13" i="13"/>
  <c r="AO13" i="13"/>
  <c r="E13" i="13"/>
  <c r="AP13" i="13"/>
  <c r="F13" i="13"/>
  <c r="AQ13" i="13"/>
  <c r="G13" i="13"/>
  <c r="AR13" i="13"/>
  <c r="H13" i="13"/>
  <c r="AS13" i="13"/>
  <c r="I13" i="13"/>
  <c r="AT13" i="13"/>
  <c r="J13" i="13"/>
  <c r="AU13" i="13"/>
  <c r="K13" i="13"/>
  <c r="AV13" i="13"/>
  <c r="L13" i="13"/>
  <c r="AW13" i="13"/>
  <c r="M13" i="13"/>
  <c r="AX13" i="13"/>
  <c r="N13" i="13"/>
  <c r="AY13" i="13"/>
  <c r="O13" i="13"/>
  <c r="AZ13" i="13"/>
  <c r="P13" i="13"/>
  <c r="BA13" i="13"/>
  <c r="Q13" i="13"/>
  <c r="BB13" i="13"/>
  <c r="R13" i="13"/>
  <c r="BC13" i="13"/>
  <c r="S13" i="13"/>
  <c r="BD13" i="13"/>
  <c r="T13" i="13"/>
  <c r="BE13" i="13"/>
  <c r="U13" i="13"/>
  <c r="BF13" i="13"/>
  <c r="V13" i="13"/>
  <c r="BG13" i="13"/>
  <c r="W13" i="13"/>
  <c r="BH13" i="13"/>
  <c r="X13" i="13"/>
  <c r="BI13" i="13"/>
  <c r="Y13" i="13"/>
  <c r="BJ13" i="13"/>
  <c r="Z13" i="13"/>
  <c r="BK13" i="13"/>
  <c r="AA13" i="13"/>
  <c r="BL13" i="13"/>
  <c r="AB13" i="13"/>
  <c r="BM13" i="13"/>
  <c r="AC13" i="13"/>
  <c r="BN13" i="13"/>
  <c r="AD13" i="13"/>
  <c r="BO13" i="13"/>
  <c r="AE13" i="13"/>
  <c r="BP13" i="13"/>
  <c r="AF13" i="13"/>
  <c r="BQ13" i="13"/>
  <c r="B14" i="13"/>
  <c r="AI13" i="13"/>
  <c r="AM14" i="13"/>
  <c r="C14" i="13"/>
  <c r="AN14" i="13"/>
  <c r="D14" i="13"/>
  <c r="AO14" i="13"/>
  <c r="E14" i="13"/>
  <c r="AP14" i="13"/>
  <c r="F14" i="13"/>
  <c r="AQ14" i="13"/>
  <c r="G14" i="13"/>
  <c r="AR14" i="13"/>
  <c r="H14" i="13"/>
  <c r="AS14" i="13"/>
  <c r="I14" i="13"/>
  <c r="AT14" i="13"/>
  <c r="J14" i="13"/>
  <c r="AU14" i="13"/>
  <c r="K14" i="13"/>
  <c r="AV14" i="13"/>
  <c r="L14" i="13"/>
  <c r="AW14" i="13"/>
  <c r="M14" i="13"/>
  <c r="AX14" i="13"/>
  <c r="N14" i="13"/>
  <c r="AY14" i="13"/>
  <c r="O14" i="13"/>
  <c r="AZ14" i="13"/>
  <c r="P14" i="13"/>
  <c r="BA14" i="13"/>
  <c r="Q14" i="13"/>
  <c r="BB14" i="13"/>
  <c r="R14" i="13"/>
  <c r="BC14" i="13"/>
  <c r="S14" i="13"/>
  <c r="BD14" i="13"/>
  <c r="T14" i="13"/>
  <c r="BE14" i="13"/>
  <c r="U14" i="13"/>
  <c r="BF14" i="13"/>
  <c r="V14" i="13"/>
  <c r="BG14" i="13"/>
  <c r="W14" i="13"/>
  <c r="BH14" i="13"/>
  <c r="X14" i="13"/>
  <c r="BI14" i="13"/>
  <c r="Y14" i="13"/>
  <c r="BJ14" i="13"/>
  <c r="Z14" i="13"/>
  <c r="BK14" i="13"/>
  <c r="AA14" i="13"/>
  <c r="BL14" i="13"/>
  <c r="AB14" i="13"/>
  <c r="BM14" i="13"/>
  <c r="AC14" i="13"/>
  <c r="BN14" i="13"/>
  <c r="AD14" i="13"/>
  <c r="BO14" i="13"/>
  <c r="AE14" i="13"/>
  <c r="BP14" i="13"/>
  <c r="BQ14" i="13"/>
  <c r="B15" i="13"/>
  <c r="AM15" i="13"/>
  <c r="C15" i="13"/>
  <c r="AN15" i="13"/>
  <c r="D15" i="13"/>
  <c r="AO15" i="13"/>
  <c r="E15" i="13"/>
  <c r="AP15" i="13"/>
  <c r="F15" i="13"/>
  <c r="AQ15" i="13"/>
  <c r="G15" i="13"/>
  <c r="AR15" i="13"/>
  <c r="H15" i="13"/>
  <c r="AS15" i="13"/>
  <c r="I15" i="13"/>
  <c r="AT15" i="13"/>
  <c r="J15" i="13"/>
  <c r="AU15" i="13"/>
  <c r="K15" i="13"/>
  <c r="AV15" i="13"/>
  <c r="L15" i="13"/>
  <c r="AW15" i="13"/>
  <c r="M15" i="13"/>
  <c r="AX15" i="13"/>
  <c r="N15" i="13"/>
  <c r="AY15" i="13"/>
  <c r="O15" i="13"/>
  <c r="AZ15" i="13"/>
  <c r="P15" i="13"/>
  <c r="BA15" i="13"/>
  <c r="Q15" i="13"/>
  <c r="BB15" i="13"/>
  <c r="R15" i="13"/>
  <c r="BC15" i="13"/>
  <c r="S15" i="13"/>
  <c r="BD15" i="13"/>
  <c r="T15" i="13"/>
  <c r="BE15" i="13"/>
  <c r="U15" i="13"/>
  <c r="BF15" i="13"/>
  <c r="V15" i="13"/>
  <c r="BG15" i="13"/>
  <c r="W15" i="13"/>
  <c r="BH15" i="13"/>
  <c r="X15" i="13"/>
  <c r="BI15" i="13"/>
  <c r="Y15" i="13"/>
  <c r="BJ15" i="13"/>
  <c r="Z15" i="13"/>
  <c r="BK15" i="13"/>
  <c r="AA15" i="13"/>
  <c r="BL15" i="13"/>
  <c r="AB15" i="13"/>
  <c r="BM15" i="13"/>
  <c r="AC15" i="13"/>
  <c r="BN15" i="13"/>
  <c r="AD15" i="13"/>
  <c r="BO15" i="13"/>
  <c r="AE15" i="13"/>
  <c r="BP15" i="13"/>
  <c r="AF15" i="13"/>
  <c r="BQ15" i="13"/>
  <c r="B16" i="13"/>
  <c r="AM16" i="13"/>
  <c r="C16" i="13"/>
  <c r="AN16" i="13"/>
  <c r="D16" i="13"/>
  <c r="AO16" i="13"/>
  <c r="E16" i="13"/>
  <c r="AP16" i="13"/>
  <c r="F16" i="13"/>
  <c r="AQ16" i="13"/>
  <c r="G16" i="13"/>
  <c r="AR16" i="13"/>
  <c r="H16" i="13"/>
  <c r="AS16" i="13"/>
  <c r="I16" i="13"/>
  <c r="AT16" i="13"/>
  <c r="J16" i="13"/>
  <c r="AU16" i="13"/>
  <c r="K16" i="13"/>
  <c r="AV16" i="13"/>
  <c r="L16" i="13"/>
  <c r="AW16" i="13"/>
  <c r="M16" i="13"/>
  <c r="AX16" i="13"/>
  <c r="N16" i="13"/>
  <c r="AY16" i="13"/>
  <c r="O16" i="13"/>
  <c r="AZ16" i="13"/>
  <c r="P16" i="13"/>
  <c r="BA16" i="13"/>
  <c r="Q16" i="13"/>
  <c r="BB16" i="13"/>
  <c r="R16" i="13"/>
  <c r="BC16" i="13"/>
  <c r="S16" i="13"/>
  <c r="BD16" i="13"/>
  <c r="T16" i="13"/>
  <c r="BE16" i="13"/>
  <c r="U16" i="13"/>
  <c r="BF16" i="13"/>
  <c r="V16" i="13"/>
  <c r="BG16" i="13"/>
  <c r="W16" i="13"/>
  <c r="BH16" i="13"/>
  <c r="X16" i="13"/>
  <c r="BI16" i="13"/>
  <c r="Y16" i="13"/>
  <c r="BJ16" i="13"/>
  <c r="Z16" i="13"/>
  <c r="BK16" i="13"/>
  <c r="AA16" i="13"/>
  <c r="BL16" i="13"/>
  <c r="AB16" i="13"/>
  <c r="BM16" i="13"/>
  <c r="AC16" i="13"/>
  <c r="BN16" i="13"/>
  <c r="AD16" i="13"/>
  <c r="BO16" i="13"/>
  <c r="AE16" i="13"/>
  <c r="BP16" i="13"/>
  <c r="AF16" i="13"/>
  <c r="BQ16" i="13"/>
  <c r="B17" i="13"/>
  <c r="AM17" i="13"/>
  <c r="C17" i="13"/>
  <c r="AN17" i="13"/>
  <c r="D17" i="13"/>
  <c r="AO17" i="13"/>
  <c r="E17" i="13"/>
  <c r="AP17" i="13"/>
  <c r="F17" i="13"/>
  <c r="AQ17" i="13"/>
  <c r="G17" i="13"/>
  <c r="AR17" i="13"/>
  <c r="H17" i="13"/>
  <c r="AS17" i="13"/>
  <c r="I17" i="13"/>
  <c r="AT17" i="13"/>
  <c r="J17" i="13"/>
  <c r="AU17" i="13"/>
  <c r="K17" i="13"/>
  <c r="AV17" i="13"/>
  <c r="L17" i="13"/>
  <c r="AW17" i="13"/>
  <c r="M17" i="13"/>
  <c r="AX17" i="13"/>
  <c r="N17" i="13"/>
  <c r="AY17" i="13"/>
  <c r="O17" i="13"/>
  <c r="AZ17" i="13"/>
  <c r="P17" i="13"/>
  <c r="BA17" i="13"/>
  <c r="Q17" i="13"/>
  <c r="BB17" i="13"/>
  <c r="R17" i="13"/>
  <c r="BC17" i="13"/>
  <c r="S17" i="13"/>
  <c r="BD17" i="13"/>
  <c r="T17" i="13"/>
  <c r="BE17" i="13"/>
  <c r="U17" i="13"/>
  <c r="BF17" i="13"/>
  <c r="V17" i="13"/>
  <c r="BG17" i="13"/>
  <c r="W17" i="13"/>
  <c r="BH17" i="13"/>
  <c r="X17" i="13"/>
  <c r="BI17" i="13"/>
  <c r="Y17" i="13"/>
  <c r="BJ17" i="13"/>
  <c r="Z17" i="13"/>
  <c r="BK17" i="13"/>
  <c r="AA17" i="13"/>
  <c r="BL17" i="13"/>
  <c r="AB17" i="13"/>
  <c r="BM17" i="13"/>
  <c r="AC17" i="13"/>
  <c r="BN17" i="13"/>
  <c r="AD17" i="13"/>
  <c r="BO17" i="13"/>
  <c r="AE17" i="13"/>
  <c r="BP17" i="13"/>
  <c r="AF17" i="13"/>
  <c r="BQ17" i="13"/>
  <c r="B18" i="13"/>
  <c r="AM18" i="13"/>
  <c r="C18" i="13"/>
  <c r="AN18" i="13"/>
  <c r="D18" i="13"/>
  <c r="AO18" i="13"/>
  <c r="E18" i="13"/>
  <c r="AP18" i="13"/>
  <c r="F18" i="13"/>
  <c r="AQ18" i="13"/>
  <c r="G18" i="13"/>
  <c r="AR18" i="13"/>
  <c r="H18" i="13"/>
  <c r="AS18" i="13"/>
  <c r="I18" i="13"/>
  <c r="AT18" i="13"/>
  <c r="J18" i="13"/>
  <c r="AU18" i="13"/>
  <c r="K18" i="13"/>
  <c r="AV18" i="13"/>
  <c r="L18" i="13"/>
  <c r="AW18" i="13"/>
  <c r="M18" i="13"/>
  <c r="AX18" i="13"/>
  <c r="N18" i="13"/>
  <c r="AY18" i="13"/>
  <c r="O18" i="13"/>
  <c r="AZ18" i="13"/>
  <c r="P18" i="13"/>
  <c r="BA18" i="13"/>
  <c r="Q18" i="13"/>
  <c r="BB18" i="13"/>
  <c r="R18" i="13"/>
  <c r="BC18" i="13"/>
  <c r="S18" i="13"/>
  <c r="BD18" i="13"/>
  <c r="T18" i="13"/>
  <c r="BE18" i="13"/>
  <c r="U18" i="13"/>
  <c r="BF18" i="13"/>
  <c r="V18" i="13"/>
  <c r="BG18" i="13"/>
  <c r="W18" i="13"/>
  <c r="BH18" i="13"/>
  <c r="X18" i="13"/>
  <c r="BI18" i="13"/>
  <c r="Y18" i="13"/>
  <c r="BJ18" i="13"/>
  <c r="Z18" i="13"/>
  <c r="BK18" i="13"/>
  <c r="AA18" i="13"/>
  <c r="BL18" i="13"/>
  <c r="AB18" i="13"/>
  <c r="BM18" i="13"/>
  <c r="AC18" i="13"/>
  <c r="BN18" i="13"/>
  <c r="AD18" i="13"/>
  <c r="BO18" i="13"/>
  <c r="AE18" i="13"/>
  <c r="BP18" i="13"/>
  <c r="AF18" i="13"/>
  <c r="BQ18" i="13"/>
  <c r="A6" i="13"/>
  <c r="DF4" i="13"/>
  <c r="AK7" i="13"/>
  <c r="AK8" i="13"/>
  <c r="AJ9" i="13"/>
  <c r="AK9" i="13"/>
  <c r="AJ10" i="13"/>
  <c r="AK10" i="13"/>
  <c r="AJ7" i="13"/>
  <c r="DN7" i="13"/>
  <c r="DM7" i="13"/>
  <c r="DL7" i="13"/>
  <c r="DK7" i="13"/>
  <c r="B30" i="13"/>
  <c r="C30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C30" i="13"/>
  <c r="AD30" i="13"/>
  <c r="AE30" i="13"/>
  <c r="AF30" i="13"/>
  <c r="B31" i="13"/>
  <c r="C31" i="13"/>
  <c r="D31" i="13"/>
  <c r="E31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B32" i="13"/>
  <c r="C32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B33" i="13"/>
  <c r="C33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B34" i="13"/>
  <c r="C34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B35" i="13"/>
  <c r="C35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B36" i="13"/>
  <c r="C36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B37" i="13"/>
  <c r="C37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B38" i="13"/>
  <c r="C38" i="13"/>
  <c r="D38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B39" i="13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B40" i="13"/>
  <c r="C40" i="13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E40" i="13"/>
  <c r="AF40" i="13"/>
  <c r="B41" i="13"/>
  <c r="C41" i="13"/>
  <c r="D41" i="13"/>
  <c r="E41" i="13"/>
  <c r="F41" i="13"/>
  <c r="G41" i="13"/>
  <c r="H41" i="13"/>
  <c r="I41" i="13"/>
  <c r="J41" i="13"/>
  <c r="K41" i="13"/>
  <c r="L41" i="13"/>
  <c r="M41" i="13"/>
  <c r="N41" i="13"/>
  <c r="O41" i="13"/>
  <c r="P41" i="13"/>
  <c r="Q41" i="13"/>
  <c r="R41" i="13"/>
  <c r="S41" i="13"/>
  <c r="T41" i="13"/>
  <c r="U41" i="13"/>
  <c r="V41" i="13"/>
  <c r="W41" i="13"/>
  <c r="X41" i="13"/>
  <c r="Y41" i="13"/>
  <c r="Z41" i="13"/>
  <c r="AA41" i="13"/>
  <c r="AB41" i="13"/>
  <c r="AC41" i="13"/>
  <c r="AD41" i="13"/>
  <c r="AE41" i="13"/>
  <c r="AF41" i="13"/>
  <c r="BZ32" i="13"/>
  <c r="BZ39" i="13"/>
  <c r="BZ31" i="13"/>
  <c r="BZ38" i="13"/>
  <c r="BZ30" i="13"/>
  <c r="BZ37" i="13"/>
  <c r="BZ33" i="13"/>
  <c r="BZ40" i="13"/>
  <c r="CD30" i="13"/>
  <c r="CC7" i="13"/>
  <c r="CD7" i="13"/>
  <c r="CE7" i="13"/>
  <c r="CD22" i="13"/>
  <c r="CQ3" i="13"/>
  <c r="CQ2" i="13"/>
  <c r="CF7" i="13"/>
  <c r="CG7" i="13"/>
  <c r="CH7" i="13"/>
  <c r="CI7" i="13"/>
  <c r="CJ7" i="13"/>
  <c r="CK7" i="13"/>
  <c r="BY7" i="13"/>
  <c r="CC8" i="13"/>
  <c r="CD8" i="13"/>
  <c r="CE8" i="13"/>
  <c r="CF8" i="13"/>
  <c r="CG8" i="13"/>
  <c r="CH8" i="13"/>
  <c r="CI8" i="13"/>
  <c r="CJ8" i="13"/>
  <c r="CK8" i="13"/>
  <c r="AI9" i="13"/>
  <c r="CC9" i="13"/>
  <c r="CD9" i="13"/>
  <c r="CE9" i="13"/>
  <c r="CF9" i="13"/>
  <c r="CG9" i="13"/>
  <c r="CH9" i="13"/>
  <c r="CI9" i="13"/>
  <c r="CJ9" i="13"/>
  <c r="CK9" i="13"/>
  <c r="CC10" i="13"/>
  <c r="CD10" i="13"/>
  <c r="CE10" i="13"/>
  <c r="CF10" i="13"/>
  <c r="CG10" i="13"/>
  <c r="CH10" i="13"/>
  <c r="CI10" i="13"/>
  <c r="CJ10" i="13"/>
  <c r="CK10" i="13"/>
  <c r="CC11" i="13"/>
  <c r="CD11" i="13"/>
  <c r="CE11" i="13"/>
  <c r="CF11" i="13"/>
  <c r="CG11" i="13"/>
  <c r="CH11" i="13"/>
  <c r="CI11" i="13"/>
  <c r="CJ11" i="13"/>
  <c r="CK11" i="13"/>
  <c r="CC12" i="13"/>
  <c r="CD12" i="13"/>
  <c r="CE12" i="13"/>
  <c r="CF12" i="13"/>
  <c r="CG12" i="13"/>
  <c r="CH12" i="13"/>
  <c r="CI12" i="13"/>
  <c r="CJ12" i="13"/>
  <c r="CK12" i="13"/>
  <c r="AJ13" i="13"/>
  <c r="CC13" i="13"/>
  <c r="CD13" i="13"/>
  <c r="CE13" i="13"/>
  <c r="CF13" i="13"/>
  <c r="CG13" i="13"/>
  <c r="CH13" i="13"/>
  <c r="CI13" i="13"/>
  <c r="CJ13" i="13"/>
  <c r="CK13" i="13"/>
  <c r="CC14" i="13"/>
  <c r="CD14" i="13"/>
  <c r="CE14" i="13"/>
  <c r="CF14" i="13"/>
  <c r="CG14" i="13"/>
  <c r="CH14" i="13"/>
  <c r="CI14" i="13"/>
  <c r="CJ14" i="13"/>
  <c r="CK14" i="13"/>
  <c r="CC15" i="13"/>
  <c r="CD15" i="13"/>
  <c r="CE15" i="13"/>
  <c r="CF15" i="13"/>
  <c r="CG15" i="13"/>
  <c r="CH15" i="13"/>
  <c r="CI15" i="13"/>
  <c r="CJ15" i="13"/>
  <c r="CK15" i="13"/>
  <c r="CC16" i="13"/>
  <c r="CD16" i="13"/>
  <c r="CE16" i="13"/>
  <c r="CF16" i="13"/>
  <c r="CG16" i="13"/>
  <c r="CH16" i="13"/>
  <c r="CI16" i="13"/>
  <c r="CJ16" i="13"/>
  <c r="CK16" i="13"/>
  <c r="CC17" i="13"/>
  <c r="CD17" i="13"/>
  <c r="CE17" i="13"/>
  <c r="CF17" i="13"/>
  <c r="CG17" i="13"/>
  <c r="CH17" i="13"/>
  <c r="CI17" i="13"/>
  <c r="CJ17" i="13"/>
  <c r="CK17" i="13"/>
  <c r="AI18" i="13"/>
  <c r="CC18" i="13"/>
  <c r="CD18" i="13"/>
  <c r="CE18" i="13"/>
  <c r="CF18" i="13"/>
  <c r="CG18" i="13"/>
  <c r="CH18" i="13"/>
  <c r="CI18" i="13"/>
  <c r="CJ18" i="13"/>
  <c r="CK18" i="13"/>
  <c r="CV18" i="13"/>
  <c r="CL8" i="13"/>
  <c r="CM8" i="13"/>
  <c r="CN8" i="13"/>
  <c r="CO8" i="13"/>
  <c r="CP8" i="13"/>
  <c r="CQ8" i="13"/>
  <c r="CR8" i="13"/>
  <c r="CS8" i="13"/>
  <c r="CT8" i="13"/>
  <c r="CL9" i="13"/>
  <c r="CM9" i="13"/>
  <c r="CN9" i="13"/>
  <c r="CO9" i="13"/>
  <c r="CP9" i="13"/>
  <c r="CQ9" i="13"/>
  <c r="CR9" i="13"/>
  <c r="CS9" i="13"/>
  <c r="CT9" i="13"/>
  <c r="CL10" i="13"/>
  <c r="CM10" i="13"/>
  <c r="CN10" i="13"/>
  <c r="CO10" i="13"/>
  <c r="CP10" i="13"/>
  <c r="CQ10" i="13"/>
  <c r="CR10" i="13"/>
  <c r="CS10" i="13"/>
  <c r="CT10" i="13"/>
  <c r="CL11" i="13"/>
  <c r="CM11" i="13"/>
  <c r="CN11" i="13"/>
  <c r="CO11" i="13"/>
  <c r="CP11" i="13"/>
  <c r="CQ11" i="13"/>
  <c r="CR11" i="13"/>
  <c r="CS11" i="13"/>
  <c r="CT11" i="13"/>
  <c r="CL12" i="13"/>
  <c r="CM12" i="13"/>
  <c r="CN12" i="13"/>
  <c r="CO12" i="13"/>
  <c r="CP12" i="13"/>
  <c r="CQ12" i="13"/>
  <c r="CR12" i="13"/>
  <c r="CS12" i="13"/>
  <c r="CT12" i="13"/>
  <c r="CL13" i="13"/>
  <c r="CM13" i="13"/>
  <c r="CN13" i="13"/>
  <c r="CO13" i="13"/>
  <c r="CP13" i="13"/>
  <c r="CQ13" i="13"/>
  <c r="CR13" i="13"/>
  <c r="CS13" i="13"/>
  <c r="CT13" i="13"/>
  <c r="CL14" i="13"/>
  <c r="CM14" i="13"/>
  <c r="CN14" i="13"/>
  <c r="CO14" i="13"/>
  <c r="CP14" i="13"/>
  <c r="CQ14" i="13"/>
  <c r="CR14" i="13"/>
  <c r="CS14" i="13"/>
  <c r="CT14" i="13"/>
  <c r="CL15" i="13"/>
  <c r="CM15" i="13"/>
  <c r="CN15" i="13"/>
  <c r="CO15" i="13"/>
  <c r="CP15" i="13"/>
  <c r="CQ15" i="13"/>
  <c r="CR15" i="13"/>
  <c r="CS15" i="13"/>
  <c r="CT15" i="13"/>
  <c r="CL16" i="13"/>
  <c r="CM16" i="13"/>
  <c r="CN16" i="13"/>
  <c r="CO16" i="13"/>
  <c r="CP16" i="13"/>
  <c r="CQ16" i="13"/>
  <c r="CR16" i="13"/>
  <c r="CS16" i="13"/>
  <c r="CT16" i="13"/>
  <c r="CL17" i="13"/>
  <c r="CM17" i="13"/>
  <c r="CN17" i="13"/>
  <c r="CO17" i="13"/>
  <c r="CP17" i="13"/>
  <c r="CQ17" i="13"/>
  <c r="CR17" i="13"/>
  <c r="CS17" i="13"/>
  <c r="CT17" i="13"/>
  <c r="CL18" i="13"/>
  <c r="CM18" i="13"/>
  <c r="CN18" i="13"/>
  <c r="CO18" i="13"/>
  <c r="CP18" i="13"/>
  <c r="CQ18" i="13"/>
  <c r="CR18" i="13"/>
  <c r="CS18" i="13"/>
  <c r="CT18" i="13"/>
  <c r="CL7" i="13"/>
  <c r="CT7" i="13"/>
  <c r="CS7" i="13"/>
  <c r="CR7" i="13"/>
  <c r="CQ7" i="13"/>
  <c r="CP7" i="13"/>
  <c r="CO7" i="13"/>
  <c r="CN7" i="13"/>
  <c r="CM7" i="13"/>
  <c r="BZ7" i="13" a="1"/>
  <c r="BZ7" i="13"/>
  <c r="CC2" i="13"/>
  <c r="AI7" i="13"/>
  <c r="A26" i="13"/>
  <c r="AK30" i="13"/>
  <c r="AK31" i="13"/>
  <c r="AK32" i="13"/>
  <c r="AK33" i="13"/>
  <c r="AI41" i="13"/>
  <c r="AM41" i="13"/>
  <c r="AN41" i="13"/>
  <c r="AO41" i="13"/>
  <c r="AP41" i="13"/>
  <c r="CF41" i="13"/>
  <c r="CD41" i="13"/>
  <c r="CL41" i="13"/>
  <c r="CC41" i="13"/>
  <c r="CB41" i="13"/>
  <c r="AI40" i="13"/>
  <c r="AM40" i="13"/>
  <c r="AN40" i="13"/>
  <c r="AO40" i="13"/>
  <c r="AP40" i="13"/>
  <c r="CF40" i="13"/>
  <c r="CD40" i="13"/>
  <c r="CL40" i="13"/>
  <c r="CC40" i="13"/>
  <c r="CB40" i="13"/>
  <c r="AI39" i="13"/>
  <c r="AJ39" i="13"/>
  <c r="AM39" i="13"/>
  <c r="AN39" i="13"/>
  <c r="AO39" i="13"/>
  <c r="AP39" i="13"/>
  <c r="CH39" i="13"/>
  <c r="CF39" i="13"/>
  <c r="CD39" i="13"/>
  <c r="CL39" i="13"/>
  <c r="CC39" i="13"/>
  <c r="CB39" i="13"/>
  <c r="AI38" i="13"/>
  <c r="AJ38" i="13"/>
  <c r="AM38" i="13"/>
  <c r="AN38" i="13"/>
  <c r="AO38" i="13"/>
  <c r="AP38" i="13"/>
  <c r="CH38" i="13"/>
  <c r="CF38" i="13"/>
  <c r="CD38" i="13"/>
  <c r="CL38" i="13"/>
  <c r="CC38" i="13"/>
  <c r="CB38" i="13"/>
  <c r="AI37" i="13"/>
  <c r="AJ37" i="13"/>
  <c r="AM37" i="13"/>
  <c r="AN37" i="13"/>
  <c r="AO37" i="13"/>
  <c r="AP37" i="13"/>
  <c r="CH37" i="13"/>
  <c r="CF37" i="13"/>
  <c r="CD37" i="13"/>
  <c r="CL37" i="13"/>
  <c r="CC37" i="13"/>
  <c r="CB37" i="13"/>
  <c r="AI36" i="13"/>
  <c r="AJ36" i="13"/>
  <c r="AM36" i="13"/>
  <c r="AN36" i="13"/>
  <c r="AO36" i="13"/>
  <c r="AP36" i="13"/>
  <c r="CH36" i="13"/>
  <c r="CF36" i="13"/>
  <c r="CD36" i="13"/>
  <c r="CL36" i="13"/>
  <c r="CC36" i="13"/>
  <c r="CB36" i="13"/>
  <c r="AI35" i="13"/>
  <c r="AJ35" i="13"/>
  <c r="AM35" i="13"/>
  <c r="AN35" i="13"/>
  <c r="AO35" i="13"/>
  <c r="AP35" i="13"/>
  <c r="CH35" i="13"/>
  <c r="CF35" i="13"/>
  <c r="CD35" i="13"/>
  <c r="CL35" i="13"/>
  <c r="CC35" i="13"/>
  <c r="CB35" i="13"/>
  <c r="AI34" i="13"/>
  <c r="AJ34" i="13"/>
  <c r="AM34" i="13"/>
  <c r="AN34" i="13"/>
  <c r="AO34" i="13"/>
  <c r="AP34" i="13"/>
  <c r="CH34" i="13"/>
  <c r="CF34" i="13"/>
  <c r="CD34" i="13"/>
  <c r="CL34" i="13"/>
  <c r="CC34" i="13"/>
  <c r="CB34" i="13"/>
  <c r="AI33" i="13"/>
  <c r="AM33" i="13"/>
  <c r="AN33" i="13"/>
  <c r="AO33" i="13"/>
  <c r="AP33" i="13"/>
  <c r="CF33" i="13"/>
  <c r="CD33" i="13"/>
  <c r="CL33" i="13"/>
  <c r="CC33" i="13"/>
  <c r="CB33" i="13"/>
  <c r="AJ32" i="13"/>
  <c r="AI32" i="13"/>
  <c r="CJ32" i="13"/>
  <c r="AM32" i="13"/>
  <c r="AN32" i="13"/>
  <c r="AO32" i="13"/>
  <c r="AP32" i="13"/>
  <c r="CT32" i="13"/>
  <c r="CH32" i="13"/>
  <c r="CR32" i="13"/>
  <c r="CF32" i="13"/>
  <c r="CP32" i="13"/>
  <c r="CD32" i="13"/>
  <c r="CM32" i="13"/>
  <c r="CL32" i="13"/>
  <c r="CC32" i="13"/>
  <c r="CB32" i="13"/>
  <c r="AJ31" i="13"/>
  <c r="AI31" i="13"/>
  <c r="CJ31" i="13"/>
  <c r="AM31" i="13"/>
  <c r="AN31" i="13"/>
  <c r="AO31" i="13"/>
  <c r="AP31" i="13"/>
  <c r="CT31" i="13"/>
  <c r="CH31" i="13"/>
  <c r="CR31" i="13"/>
  <c r="CF31" i="13"/>
  <c r="CP31" i="13"/>
  <c r="CD31" i="13"/>
  <c r="CM31" i="13"/>
  <c r="CL31" i="13"/>
  <c r="CC31" i="13"/>
  <c r="CB31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Z30" i="13"/>
  <c r="BA30" i="13"/>
  <c r="BB30" i="13"/>
  <c r="BC30" i="13"/>
  <c r="BD30" i="13"/>
  <c r="BE30" i="13"/>
  <c r="BF30" i="13"/>
  <c r="BG30" i="13"/>
  <c r="BH30" i="13"/>
  <c r="BI30" i="13"/>
  <c r="BJ30" i="13"/>
  <c r="BK30" i="13"/>
  <c r="BL30" i="13"/>
  <c r="BM30" i="13"/>
  <c r="BN30" i="13"/>
  <c r="BO30" i="13"/>
  <c r="BP30" i="13"/>
  <c r="BQ30" i="13"/>
  <c r="AQ31" i="13"/>
  <c r="AR31" i="13"/>
  <c r="AS31" i="13"/>
  <c r="AT31" i="13"/>
  <c r="AU31" i="13"/>
  <c r="AV31" i="13"/>
  <c r="AW31" i="13"/>
  <c r="AX31" i="13"/>
  <c r="AY31" i="13"/>
  <c r="AZ31" i="13"/>
  <c r="BA31" i="13"/>
  <c r="BB31" i="13"/>
  <c r="BC31" i="13"/>
  <c r="BD31" i="13"/>
  <c r="BE31" i="13"/>
  <c r="BF31" i="13"/>
  <c r="BG31" i="13"/>
  <c r="BH31" i="13"/>
  <c r="BI31" i="13"/>
  <c r="BJ31" i="13"/>
  <c r="BK31" i="13"/>
  <c r="BL31" i="13"/>
  <c r="BM31" i="13"/>
  <c r="BN31" i="13"/>
  <c r="BO31" i="13"/>
  <c r="BP31" i="13"/>
  <c r="BQ31" i="13"/>
  <c r="AQ32" i="13"/>
  <c r="AR32" i="13"/>
  <c r="AS32" i="13"/>
  <c r="AT32" i="13"/>
  <c r="AU32" i="13"/>
  <c r="AV32" i="13"/>
  <c r="AW32" i="13"/>
  <c r="AX32" i="13"/>
  <c r="AY32" i="13"/>
  <c r="AZ32" i="13"/>
  <c r="BA32" i="13"/>
  <c r="BB32" i="13"/>
  <c r="BC32" i="13"/>
  <c r="BD32" i="13"/>
  <c r="BE32" i="13"/>
  <c r="BF32" i="13"/>
  <c r="BG32" i="13"/>
  <c r="BH32" i="13"/>
  <c r="BI32" i="13"/>
  <c r="BJ32" i="13"/>
  <c r="BK32" i="13"/>
  <c r="BL32" i="13"/>
  <c r="BM32" i="13"/>
  <c r="BN32" i="13"/>
  <c r="BO32" i="13"/>
  <c r="BP32" i="13"/>
  <c r="BQ32" i="13"/>
  <c r="AQ33" i="13"/>
  <c r="AR33" i="13"/>
  <c r="AS33" i="13"/>
  <c r="AT33" i="13"/>
  <c r="AU33" i="13"/>
  <c r="AV33" i="13"/>
  <c r="AW33" i="13"/>
  <c r="AX33" i="13"/>
  <c r="AY33" i="13"/>
  <c r="AZ33" i="13"/>
  <c r="BA33" i="13"/>
  <c r="BB33" i="13"/>
  <c r="BC33" i="13"/>
  <c r="BD33" i="13"/>
  <c r="BE33" i="13"/>
  <c r="BF33" i="13"/>
  <c r="BG33" i="13"/>
  <c r="BH33" i="13"/>
  <c r="BI33" i="13"/>
  <c r="BJ33" i="13"/>
  <c r="BK33" i="13"/>
  <c r="BL33" i="13"/>
  <c r="BM33" i="13"/>
  <c r="BN33" i="13"/>
  <c r="BO33" i="13"/>
  <c r="BP33" i="13"/>
  <c r="BQ33" i="13"/>
  <c r="AQ34" i="13"/>
  <c r="AR34" i="13"/>
  <c r="AS34" i="13"/>
  <c r="AT34" i="13"/>
  <c r="AU34" i="13"/>
  <c r="AV34" i="13"/>
  <c r="AW34" i="13"/>
  <c r="AX34" i="13"/>
  <c r="AY34" i="13"/>
  <c r="AZ34" i="13"/>
  <c r="BA34" i="13"/>
  <c r="BB34" i="13"/>
  <c r="BC34" i="13"/>
  <c r="BD34" i="13"/>
  <c r="BE34" i="13"/>
  <c r="BF34" i="13"/>
  <c r="BG34" i="13"/>
  <c r="BH34" i="13"/>
  <c r="BI34" i="13"/>
  <c r="BJ34" i="13"/>
  <c r="BK34" i="13"/>
  <c r="BL34" i="13"/>
  <c r="BM34" i="13"/>
  <c r="BN34" i="13"/>
  <c r="BO34" i="13"/>
  <c r="BP34" i="13"/>
  <c r="BQ34" i="13"/>
  <c r="AQ35" i="13"/>
  <c r="AR35" i="13"/>
  <c r="AS35" i="13"/>
  <c r="AT35" i="13"/>
  <c r="AU35" i="13"/>
  <c r="AV35" i="13"/>
  <c r="AW35" i="13"/>
  <c r="AX35" i="13"/>
  <c r="AY35" i="13"/>
  <c r="AZ35" i="13"/>
  <c r="BA35" i="13"/>
  <c r="BB35" i="13"/>
  <c r="BC35" i="13"/>
  <c r="BD35" i="13"/>
  <c r="BE35" i="13"/>
  <c r="BF35" i="13"/>
  <c r="BG35" i="13"/>
  <c r="BH35" i="13"/>
  <c r="BI35" i="13"/>
  <c r="BJ35" i="13"/>
  <c r="BK35" i="13"/>
  <c r="BL35" i="13"/>
  <c r="BM35" i="13"/>
  <c r="BN35" i="13"/>
  <c r="BO35" i="13"/>
  <c r="BP35" i="13"/>
  <c r="BQ35" i="13"/>
  <c r="AQ36" i="13"/>
  <c r="AR36" i="13"/>
  <c r="AS36" i="13"/>
  <c r="AT36" i="13"/>
  <c r="AU36" i="13"/>
  <c r="AV36" i="13"/>
  <c r="AW36" i="13"/>
  <c r="AX36" i="13"/>
  <c r="AY36" i="13"/>
  <c r="AZ36" i="13"/>
  <c r="BA36" i="13"/>
  <c r="BB36" i="13"/>
  <c r="BC36" i="13"/>
  <c r="BD36" i="13"/>
  <c r="BE36" i="13"/>
  <c r="BF36" i="13"/>
  <c r="BG36" i="13"/>
  <c r="BH36" i="13"/>
  <c r="BI36" i="13"/>
  <c r="BJ36" i="13"/>
  <c r="BK36" i="13"/>
  <c r="BL36" i="13"/>
  <c r="BM36" i="13"/>
  <c r="BN36" i="13"/>
  <c r="BO36" i="13"/>
  <c r="BP36" i="13"/>
  <c r="BQ36" i="13"/>
  <c r="AQ37" i="13"/>
  <c r="AR37" i="13"/>
  <c r="AS37" i="13"/>
  <c r="AT37" i="13"/>
  <c r="AU37" i="13"/>
  <c r="AV37" i="13"/>
  <c r="AW37" i="13"/>
  <c r="AX37" i="13"/>
  <c r="AY37" i="13"/>
  <c r="AZ37" i="13"/>
  <c r="BA37" i="13"/>
  <c r="BB37" i="13"/>
  <c r="BC37" i="13"/>
  <c r="BD37" i="13"/>
  <c r="BE37" i="13"/>
  <c r="BF37" i="13"/>
  <c r="BG37" i="13"/>
  <c r="BH37" i="13"/>
  <c r="BI37" i="13"/>
  <c r="BJ37" i="13"/>
  <c r="BK37" i="13"/>
  <c r="BL37" i="13"/>
  <c r="BM37" i="13"/>
  <c r="BN37" i="13"/>
  <c r="BO37" i="13"/>
  <c r="BP37" i="13"/>
  <c r="BQ37" i="13"/>
  <c r="AQ38" i="13"/>
  <c r="AR38" i="13"/>
  <c r="AS38" i="13"/>
  <c r="AT38" i="13"/>
  <c r="AU38" i="13"/>
  <c r="AV38" i="13"/>
  <c r="AW38" i="13"/>
  <c r="AX38" i="13"/>
  <c r="AY38" i="13"/>
  <c r="AZ38" i="13"/>
  <c r="BA38" i="13"/>
  <c r="BB38" i="13"/>
  <c r="BC38" i="13"/>
  <c r="BD38" i="13"/>
  <c r="BE38" i="13"/>
  <c r="BF38" i="13"/>
  <c r="BG38" i="13"/>
  <c r="BH38" i="13"/>
  <c r="BI38" i="13"/>
  <c r="BJ38" i="13"/>
  <c r="BK38" i="13"/>
  <c r="BL38" i="13"/>
  <c r="BM38" i="13"/>
  <c r="BN38" i="13"/>
  <c r="BO38" i="13"/>
  <c r="BP38" i="13"/>
  <c r="BQ38" i="13"/>
  <c r="AQ39" i="13"/>
  <c r="AR39" i="13"/>
  <c r="AS39" i="13"/>
  <c r="AT39" i="13"/>
  <c r="AU39" i="13"/>
  <c r="AV39" i="13"/>
  <c r="AW39" i="13"/>
  <c r="AX39" i="13"/>
  <c r="AY39" i="13"/>
  <c r="AZ39" i="13"/>
  <c r="BA39" i="13"/>
  <c r="BB39" i="13"/>
  <c r="BC39" i="13"/>
  <c r="BD39" i="13"/>
  <c r="BE39" i="13"/>
  <c r="BF39" i="13"/>
  <c r="BG39" i="13"/>
  <c r="BH39" i="13"/>
  <c r="BI39" i="13"/>
  <c r="BJ39" i="13"/>
  <c r="BK39" i="13"/>
  <c r="BL39" i="13"/>
  <c r="BM39" i="13"/>
  <c r="BN39" i="13"/>
  <c r="BO39" i="13"/>
  <c r="BP39" i="13"/>
  <c r="BQ39" i="13"/>
  <c r="AQ40" i="13"/>
  <c r="AR40" i="13"/>
  <c r="AS40" i="13"/>
  <c r="AT40" i="13"/>
  <c r="AU40" i="13"/>
  <c r="AV40" i="13"/>
  <c r="AW40" i="13"/>
  <c r="AX40" i="13"/>
  <c r="AY40" i="13"/>
  <c r="AZ40" i="13"/>
  <c r="BA40" i="13"/>
  <c r="BB40" i="13"/>
  <c r="BC40" i="13"/>
  <c r="BD40" i="13"/>
  <c r="BE40" i="13"/>
  <c r="BF40" i="13"/>
  <c r="BG40" i="13"/>
  <c r="BH40" i="13"/>
  <c r="BI40" i="13"/>
  <c r="BJ40" i="13"/>
  <c r="BK40" i="13"/>
  <c r="BL40" i="13"/>
  <c r="BM40" i="13"/>
  <c r="BN40" i="13"/>
  <c r="BO40" i="13"/>
  <c r="BP40" i="13"/>
  <c r="BQ40" i="13"/>
  <c r="AQ41" i="13"/>
  <c r="AR41" i="13"/>
  <c r="AS41" i="13"/>
  <c r="AT41" i="13"/>
  <c r="AU41" i="13"/>
  <c r="AV41" i="13"/>
  <c r="AW41" i="13"/>
  <c r="AX41" i="13"/>
  <c r="AY41" i="13"/>
  <c r="AZ41" i="13"/>
  <c r="BA41" i="13"/>
  <c r="BB41" i="13"/>
  <c r="BC41" i="13"/>
  <c r="BD41" i="13"/>
  <c r="BE41" i="13"/>
  <c r="BF41" i="13"/>
  <c r="BG41" i="13"/>
  <c r="BH41" i="13"/>
  <c r="BI41" i="13"/>
  <c r="BJ41" i="13"/>
  <c r="BK41" i="13"/>
  <c r="BL41" i="13"/>
  <c r="BM41" i="13"/>
  <c r="BN41" i="13"/>
  <c r="BO41" i="13"/>
  <c r="BP41" i="13"/>
  <c r="BQ41" i="13"/>
  <c r="A29" i="13"/>
  <c r="AI30" i="13"/>
  <c r="AJ30" i="13"/>
  <c r="CT30" i="13"/>
  <c r="CR30" i="13"/>
  <c r="CP30" i="13"/>
  <c r="CM30" i="13"/>
  <c r="CC30" i="13"/>
  <c r="CB30" i="13"/>
  <c r="AI10" i="13"/>
  <c r="AI11" i="13"/>
  <c r="AJ11" i="13"/>
  <c r="AJ12" i="13"/>
  <c r="AI14" i="13"/>
  <c r="AJ14" i="13"/>
  <c r="AI15" i="13"/>
  <c r="AJ15" i="13"/>
  <c r="AI16" i="13"/>
  <c r="AJ16" i="13"/>
  <c r="AI17" i="13"/>
  <c r="AI8" i="13"/>
  <c r="CB8" i="13"/>
  <c r="CB9" i="13"/>
  <c r="CB10" i="13"/>
  <c r="CB11" i="13"/>
  <c r="CB12" i="13"/>
  <c r="CB13" i="13"/>
  <c r="CB14" i="13"/>
  <c r="CB15" i="13"/>
  <c r="CB16" i="13"/>
  <c r="CB17" i="13"/>
  <c r="CB18" i="13"/>
  <c r="CB7" i="13"/>
  <c r="N4" i="6"/>
  <c r="A1" i="6"/>
  <c r="N4" i="3"/>
  <c r="A1" i="3"/>
  <c r="A2" i="13"/>
  <c r="Y43" i="13"/>
  <c r="T43" i="13"/>
  <c r="O43" i="13"/>
  <c r="J43" i="13"/>
  <c r="B43" i="13"/>
  <c r="B20" i="13"/>
  <c r="Y20" i="13"/>
  <c r="T20" i="13"/>
  <c r="O20" i="13"/>
  <c r="J20" i="13"/>
  <c r="A10" i="14"/>
  <c r="A15" i="14"/>
  <c r="A20" i="14"/>
  <c r="A25" i="14"/>
  <c r="A30" i="14"/>
  <c r="A35" i="14"/>
  <c r="A40" i="14"/>
  <c r="A45" i="14"/>
  <c r="A50" i="14"/>
  <c r="A55" i="14"/>
  <c r="A60" i="14"/>
  <c r="A9" i="14"/>
  <c r="A14" i="14"/>
  <c r="A19" i="14"/>
  <c r="A24" i="14"/>
  <c r="A29" i="14"/>
  <c r="A34" i="14"/>
  <c r="A39" i="14"/>
  <c r="A44" i="14"/>
  <c r="A49" i="14"/>
  <c r="A54" i="14"/>
  <c r="A59" i="14"/>
  <c r="AE66" i="14"/>
  <c r="A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AG57" i="14"/>
  <c r="AG56" i="14"/>
  <c r="AF56" i="14"/>
  <c r="AE56" i="14"/>
  <c r="AD56" i="14"/>
  <c r="AC56" i="14"/>
  <c r="AB56" i="14"/>
  <c r="AA56" i="14"/>
  <c r="Z56" i="14"/>
  <c r="Y56" i="14"/>
  <c r="X56" i="14"/>
  <c r="W56" i="14"/>
  <c r="V56" i="14"/>
  <c r="U56" i="14"/>
  <c r="T56" i="14"/>
  <c r="S56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A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AD52" i="14"/>
  <c r="AE52" i="14"/>
  <c r="AF52" i="14"/>
  <c r="AF51" i="14"/>
  <c r="AE51" i="14"/>
  <c r="AD51" i="14"/>
  <c r="AC51" i="14"/>
  <c r="AB51" i="14"/>
  <c r="AA51" i="14"/>
  <c r="Z51" i="14"/>
  <c r="Y51" i="14"/>
  <c r="X51" i="14"/>
  <c r="W51" i="14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A46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G46" i="14"/>
  <c r="AF46" i="14"/>
  <c r="AE46" i="14"/>
  <c r="AD46" i="14"/>
  <c r="AC46" i="14"/>
  <c r="AB46" i="14"/>
  <c r="AA46" i="14"/>
  <c r="Z46" i="14"/>
  <c r="Y46" i="14"/>
  <c r="X46" i="14"/>
  <c r="W46" i="14"/>
  <c r="V46" i="14"/>
  <c r="U46" i="14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A41" i="14"/>
  <c r="C42" i="14"/>
  <c r="D42" i="14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A36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G36" i="14"/>
  <c r="AF36" i="14"/>
  <c r="AE36" i="14"/>
  <c r="AD36" i="14"/>
  <c r="AC36" i="14"/>
  <c r="AB36" i="14"/>
  <c r="AA36" i="14"/>
  <c r="Z36" i="14"/>
  <c r="Y36" i="14"/>
  <c r="X36" i="14"/>
  <c r="W36" i="14"/>
  <c r="V36" i="14"/>
  <c r="U36" i="14"/>
  <c r="T36" i="14"/>
  <c r="S36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A31" i="14"/>
  <c r="C32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AG32" i="14"/>
  <c r="AG31" i="14"/>
  <c r="AF31" i="14"/>
  <c r="AE31" i="14"/>
  <c r="AD31" i="14"/>
  <c r="AC31" i="14"/>
  <c r="AB31" i="14"/>
  <c r="AA31" i="14"/>
  <c r="Z31" i="14"/>
  <c r="Y31" i="14"/>
  <c r="X31" i="14"/>
  <c r="W31" i="14"/>
  <c r="V31" i="14"/>
  <c r="U31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A26" i="14"/>
  <c r="C27" i="14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C22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AE22" i="14"/>
  <c r="AF22" i="14"/>
  <c r="AG22" i="14"/>
  <c r="AG21" i="14"/>
  <c r="AF21" i="14"/>
  <c r="AE21" i="14"/>
  <c r="AD21" i="14"/>
  <c r="AC21" i="14"/>
  <c r="AB21" i="14"/>
  <c r="AA21" i="14"/>
  <c r="Z21" i="14"/>
  <c r="Y21" i="14"/>
  <c r="X21" i="14"/>
  <c r="W21" i="14"/>
  <c r="V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E21" i="14"/>
  <c r="D21" i="14"/>
  <c r="C21" i="14"/>
  <c r="C17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C12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G12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C7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E6" i="14"/>
  <c r="AD6" i="14"/>
  <c r="AC6" i="14"/>
  <c r="AB6" i="14"/>
  <c r="AA6" i="14"/>
  <c r="Z6" i="14"/>
  <c r="Y6" i="14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P2" i="14"/>
  <c r="Q2" i="14"/>
  <c r="R2" i="14"/>
  <c r="S2" i="14"/>
  <c r="T2" i="14"/>
  <c r="U2" i="14"/>
  <c r="V2" i="14"/>
  <c r="W2" i="14"/>
  <c r="X2" i="14"/>
  <c r="Y2" i="14"/>
  <c r="Z2" i="14"/>
  <c r="AA2" i="14"/>
  <c r="AB2" i="14"/>
  <c r="AC2" i="14"/>
  <c r="AD2" i="14"/>
  <c r="AE2" i="14"/>
  <c r="AF2" i="14"/>
  <c r="AG2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28" i="13"/>
  <c r="A25" i="13"/>
  <c r="A4" i="13"/>
  <c r="C45" i="13"/>
  <c r="A45" i="13"/>
  <c r="A27" i="13"/>
  <c r="A22" i="13"/>
  <c r="AE19" i="13"/>
  <c r="C22" i="13"/>
  <c r="K34" i="3"/>
  <c r="K34" i="6"/>
  <c r="AB45" i="13"/>
  <c r="AB22" i="13"/>
  <c r="AJ33" i="13"/>
  <c r="CM33" i="13"/>
  <c r="CP33" i="13"/>
  <c r="CH33" i="13"/>
  <c r="CR33" i="13"/>
  <c r="CJ33" i="13"/>
  <c r="CT33" i="13"/>
  <c r="AK34" i="13"/>
  <c r="CM34" i="13"/>
  <c r="CP34" i="13"/>
  <c r="CR34" i="13"/>
  <c r="CJ34" i="13"/>
  <c r="CT34" i="13"/>
  <c r="AK35" i="13"/>
  <c r="CM35" i="13"/>
  <c r="CP35" i="13"/>
  <c r="CR35" i="13"/>
  <c r="CJ35" i="13"/>
  <c r="CT35" i="13"/>
  <c r="AK36" i="13"/>
  <c r="CM36" i="13"/>
  <c r="CP36" i="13"/>
  <c r="CR36" i="13"/>
  <c r="CJ36" i="13"/>
  <c r="CT36" i="13"/>
  <c r="AK37" i="13"/>
  <c r="CM37" i="13"/>
  <c r="CP37" i="13"/>
  <c r="CR37" i="13"/>
  <c r="CJ37" i="13"/>
  <c r="CT37" i="13"/>
  <c r="AK38" i="13"/>
  <c r="CM38" i="13"/>
  <c r="CP38" i="13"/>
  <c r="CR38" i="13"/>
  <c r="CJ38" i="13"/>
  <c r="CT38" i="13"/>
  <c r="AK39" i="13"/>
  <c r="CM39" i="13"/>
  <c r="CP39" i="13"/>
  <c r="CR39" i="13"/>
  <c r="CJ39" i="13"/>
  <c r="CT39" i="13"/>
  <c r="AJ40" i="13"/>
  <c r="AK40" i="13"/>
  <c r="CM40" i="13"/>
  <c r="CP40" i="13"/>
  <c r="CH40" i="13"/>
  <c r="CR40" i="13"/>
  <c r="CJ40" i="13"/>
  <c r="CT40" i="13"/>
  <c r="AJ41" i="13"/>
  <c r="AK41" i="13"/>
  <c r="CM41" i="13"/>
  <c r="CP41" i="13"/>
  <c r="CH41" i="13"/>
  <c r="CR41" i="13"/>
  <c r="CJ41" i="13"/>
  <c r="CT41" i="13"/>
  <c r="BZ18" i="13" a="1"/>
  <c r="BZ18" i="13"/>
  <c r="BZ17" i="13" a="1"/>
  <c r="BZ17" i="13"/>
  <c r="BZ16" i="13" a="1"/>
  <c r="BZ16" i="13"/>
  <c r="BZ15" i="13" a="1"/>
  <c r="BZ15" i="13"/>
  <c r="BZ14" i="13" a="1"/>
  <c r="BZ14" i="13"/>
  <c r="BZ13" i="13" a="1"/>
  <c r="BZ13" i="13"/>
  <c r="BZ12" i="13" a="1"/>
  <c r="BZ12" i="13"/>
  <c r="BZ11" i="13" a="1"/>
  <c r="BZ11" i="13"/>
  <c r="BZ10" i="13" a="1"/>
  <c r="BZ10" i="13"/>
  <c r="BZ9" i="13" a="1"/>
  <c r="BZ9" i="13"/>
  <c r="BZ8" i="13" a="1"/>
  <c r="BZ8" i="13"/>
  <c r="AK11" i="13"/>
  <c r="AK12" i="13"/>
  <c r="AK13" i="13"/>
  <c r="AK14" i="13"/>
  <c r="AK15" i="13"/>
  <c r="AK16" i="13"/>
  <c r="AK17" i="13"/>
  <c r="AK18" i="13"/>
  <c r="AJ18" i="13"/>
  <c r="AJ17" i="13"/>
  <c r="AJ8" i="13"/>
  <c r="DC7" i="13" a="1"/>
  <c r="DC7" i="13"/>
  <c r="DD7" i="13" a="1"/>
  <c r="DD7" i="13"/>
  <c r="DE7" i="13"/>
  <c r="DF7" i="13"/>
  <c r="DG7" i="13"/>
  <c r="DH7" i="13"/>
  <c r="DI7" i="13" a="1"/>
  <c r="DI7" i="13"/>
  <c r="DJ7" i="13" a="1"/>
  <c r="DJ7" i="13"/>
  <c r="DB7" i="13"/>
  <c r="DC13" i="13" a="1"/>
  <c r="DC13" i="13"/>
  <c r="DD13" i="13" a="1"/>
  <c r="DD13" i="13"/>
  <c r="DE13" i="13"/>
  <c r="DF13" i="13"/>
  <c r="DG13" i="13"/>
  <c r="DH13" i="13"/>
  <c r="DI13" i="13" a="1"/>
  <c r="DI13" i="13"/>
  <c r="DJ13" i="13" a="1"/>
  <c r="DJ13" i="13"/>
  <c r="DB13" i="13"/>
  <c r="DC8" i="13" a="1"/>
  <c r="DC8" i="13"/>
  <c r="DD8" i="13" a="1"/>
  <c r="DD8" i="13"/>
  <c r="DE8" i="13"/>
  <c r="DF8" i="13"/>
  <c r="DG8" i="13"/>
  <c r="DH8" i="13"/>
  <c r="DI8" i="13" a="1"/>
  <c r="DI8" i="13"/>
  <c r="DJ8" i="13" a="1"/>
  <c r="DJ8" i="13"/>
  <c r="DB8" i="13"/>
  <c r="DC18" i="13" a="1"/>
  <c r="DC18" i="13"/>
  <c r="DD18" i="13" a="1"/>
  <c r="DD18" i="13"/>
  <c r="DE18" i="13"/>
  <c r="DF18" i="13"/>
  <c r="DG18" i="13"/>
  <c r="DH18" i="13"/>
  <c r="DI18" i="13" a="1"/>
  <c r="DI18" i="13"/>
  <c r="DJ18" i="13" a="1"/>
  <c r="DJ18" i="13"/>
  <c r="DB18" i="13"/>
  <c r="DC17" i="13" a="1"/>
  <c r="DC17" i="13"/>
  <c r="DD17" i="13" a="1"/>
  <c r="DD17" i="13"/>
  <c r="DE17" i="13"/>
  <c r="DF17" i="13"/>
  <c r="DG17" i="13"/>
  <c r="DH17" i="13"/>
  <c r="DC16" i="13" a="1"/>
  <c r="DC16" i="13"/>
  <c r="DD16" i="13" a="1"/>
  <c r="DD16" i="13"/>
  <c r="DE16" i="13"/>
  <c r="DF16" i="13"/>
  <c r="DG16" i="13"/>
  <c r="DH16" i="13"/>
  <c r="DI16" i="13" a="1"/>
  <c r="DI16" i="13"/>
  <c r="DJ16" i="13" a="1"/>
  <c r="DJ16" i="13"/>
  <c r="DB16" i="13"/>
  <c r="DC15" i="13" a="1"/>
  <c r="DC15" i="13"/>
  <c r="DD15" i="13" a="1"/>
  <c r="DD15" i="13"/>
  <c r="DE15" i="13"/>
  <c r="DF15" i="13"/>
  <c r="DG15" i="13"/>
  <c r="DH15" i="13"/>
  <c r="DI15" i="13" a="1"/>
  <c r="DI15" i="13"/>
  <c r="DJ15" i="13" a="1"/>
  <c r="DJ15" i="13"/>
  <c r="DB15" i="13"/>
  <c r="DC14" i="13" a="1"/>
  <c r="DC14" i="13"/>
  <c r="DD14" i="13" a="1"/>
  <c r="DD14" i="13"/>
  <c r="DE14" i="13"/>
  <c r="DF14" i="13"/>
  <c r="DG14" i="13"/>
  <c r="DH14" i="13"/>
  <c r="DI14" i="13" a="1"/>
  <c r="DI14" i="13"/>
  <c r="DJ14" i="13" a="1"/>
  <c r="DJ14" i="13"/>
  <c r="DB14" i="13"/>
  <c r="DC12" i="13" a="1"/>
  <c r="DC12" i="13"/>
  <c r="DD12" i="13" a="1"/>
  <c r="DD12" i="13"/>
  <c r="DE12" i="13"/>
  <c r="DF12" i="13"/>
  <c r="DG12" i="13"/>
  <c r="DH12" i="13"/>
  <c r="DI12" i="13" a="1"/>
  <c r="DI12" i="13"/>
  <c r="DJ12" i="13" a="1"/>
  <c r="DJ12" i="13"/>
  <c r="DB12" i="13"/>
  <c r="DC11" i="13" a="1"/>
  <c r="DC11" i="13"/>
  <c r="DD11" i="13" a="1"/>
  <c r="DD11" i="13"/>
  <c r="DE11" i="13"/>
  <c r="DF11" i="13"/>
  <c r="DG11" i="13"/>
  <c r="DH11" i="13"/>
  <c r="DI11" i="13" a="1"/>
  <c r="DI11" i="13"/>
  <c r="DJ11" i="13" a="1"/>
  <c r="DJ11" i="13"/>
  <c r="DB11" i="13"/>
  <c r="DC10" i="13" a="1"/>
  <c r="DC10" i="13"/>
  <c r="DD10" i="13" a="1"/>
  <c r="DD10" i="13"/>
  <c r="DE10" i="13"/>
  <c r="DF10" i="13"/>
  <c r="DG10" i="13"/>
  <c r="DH10" i="13"/>
  <c r="DI10" i="13" a="1"/>
  <c r="DI10" i="13"/>
  <c r="DJ10" i="13" a="1"/>
  <c r="DJ10" i="13"/>
  <c r="DB10" i="13"/>
  <c r="DC9" i="13" a="1"/>
  <c r="DC9" i="13"/>
  <c r="DD9" i="13" a="1"/>
  <c r="DD9" i="13"/>
  <c r="DE9" i="13"/>
  <c r="DF9" i="13"/>
  <c r="DG9" i="13"/>
  <c r="DH9" i="13"/>
  <c r="DI9" i="13" a="1"/>
  <c r="DI9" i="13"/>
  <c r="DJ9" i="13" a="1"/>
  <c r="DJ9" i="13"/>
  <c r="DB9" i="13"/>
  <c r="DA9" i="13"/>
  <c r="DA18" i="13"/>
  <c r="DI17" i="13" a="1"/>
  <c r="DI17" i="13"/>
  <c r="DJ17" i="13" a="1"/>
  <c r="DJ17" i="13"/>
  <c r="DA17" i="13"/>
  <c r="DA16" i="13"/>
  <c r="DA15" i="13"/>
  <c r="DA14" i="13"/>
  <c r="DA13" i="13"/>
  <c r="DA12" i="13"/>
  <c r="DA11" i="13"/>
  <c r="DA10" i="13"/>
  <c r="DA8" i="13"/>
</calcChain>
</file>

<file path=xl/sharedStrings.xml><?xml version="1.0" encoding="utf-8"?>
<sst xmlns="http://schemas.openxmlformats.org/spreadsheetml/2006/main" count="338" uniqueCount="60">
  <si>
    <t>CA</t>
  </si>
  <si>
    <t>CA.</t>
  </si>
  <si>
    <t>RTT</t>
  </si>
  <si>
    <t>RTT.</t>
  </si>
  <si>
    <t>CAS</t>
  </si>
  <si>
    <t>CAS.</t>
  </si>
  <si>
    <t>CF</t>
  </si>
  <si>
    <t>CF.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</si>
  <si>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</si>
  <si>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</si>
  <si>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</si>
  <si>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</si>
  <si>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</si>
  <si>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</si>
  <si>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</si>
  <si>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</si>
  <si>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</si>
  <si>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 xml:space="preserve">RELIQUAT </t>
  </si>
  <si>
    <t>Mis à jour le</t>
  </si>
  <si>
    <t>C.A</t>
  </si>
  <si>
    <t>C.A.S</t>
  </si>
  <si>
    <t>R.T.T</t>
  </si>
  <si>
    <t>C.E.T</t>
  </si>
  <si>
    <t>dont</t>
  </si>
  <si>
    <t>C.F</t>
  </si>
  <si>
    <t>Mis  jour le</t>
  </si>
  <si>
    <t>FEVRIER</t>
  </si>
  <si>
    <t>AOUT</t>
  </si>
  <si>
    <t>DECEMBRE</t>
  </si>
  <si>
    <t>ANNEE</t>
  </si>
  <si>
    <t>TABLE DES MOIS</t>
  </si>
  <si>
    <t>JANVIERS</t>
  </si>
  <si>
    <t xml:space="preserve">  P3 </t>
  </si>
  <si>
    <t>ca</t>
  </si>
  <si>
    <t>3ca</t>
  </si>
  <si>
    <t>2ca</t>
  </si>
  <si>
    <t>1CA</t>
  </si>
  <si>
    <t>2CA</t>
  </si>
  <si>
    <t>3 pommes</t>
  </si>
  <si>
    <t>5 pommes</t>
  </si>
  <si>
    <t>POSITIONNES</t>
  </si>
  <si>
    <t>RELIQUAT</t>
  </si>
  <si>
    <t>Total des jours &lt;&gt;0: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</si>
  <si>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</si>
  <si>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</si>
  <si>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</si>
  <si>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</si>
  <si>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</si>
  <si>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</si>
  <si>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</si>
  <si>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</si>
  <si>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</si>
  <si>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</si>
  <si>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</si>
  <si>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</si>
  <si>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Sur 35 jours</t>
  </si>
  <si>
    <t>JAN</t>
  </si>
  <si>
    <t>FEV</t>
  </si>
  <si>
    <t>Mar</t>
  </si>
  <si>
    <t xml:space="preserve">7 j'ai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</si>
</sst>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"/>
    <numFmt numFmtId="165" formatCode="mmmm\ yyyy"/>
    <numFmt numFmtId="166" formatCode="d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name val="Monaco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73FEFF"/>
        <bgColor indexed="64"/>
      </patternFill>
    </fill>
    <fill>
      <patternFill patternType="solid">
        <fgColor rgb="FFC4FDBB"/>
        <bgColor indexed="64"/>
      </patternFill>
    </fill>
    <fill>
      <patternFill patternType="solid">
        <fgColor rgb="FF02F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79">
    <xf numFmtId="0" fontId="0" fillId="0" borderId="0" xfId="0"/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0" fillId="0" borderId="0" xfId="0" applyFont="1"/>
    <xf numFmtId="14" fontId="10" fillId="0" borderId="0" xfId="0" applyNumberFormat="1" applyFont="1"/>
    <xf numFmtId="10" fontId="0" fillId="0" borderId="0" xfId="0" applyNumberFormat="1"/>
    <xf numFmtId="0" fontId="16" fillId="0" borderId="0" xfId="0" applyFont="1" applyAlignment="1"/>
    <xf numFmtId="0" fontId="15" fillId="0" borderId="0" xfId="0" applyFont="1" applyAlignment="1"/>
    <xf numFmtId="0" fontId="11" fillId="0" borderId="0" xfId="0" applyFont="1" applyFill="1" applyBorder="1" applyAlignment="1">
      <alignment horizontal="center" vertical="center"/>
    </xf>
    <xf numFmtId="0" fontId="13" fillId="0" borderId="0" xfId="0" applyFont="1"/>
    <xf numFmtId="0" fontId="1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6" borderId="0" xfId="0" applyFill="1"/>
    <xf numFmtId="0" fontId="1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0" xfId="0" applyFont="1"/>
    <xf numFmtId="0" fontId="11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0" fillId="0" borderId="0" xfId="0" applyNumberFormat="1"/>
    <xf numFmtId="0" fontId="14" fillId="0" borderId="0" xfId="0" applyFont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1" fillId="0" borderId="1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24" xfId="0" applyFill="1" applyBorder="1"/>
    <xf numFmtId="0" fontId="0" fillId="0" borderId="25" xfId="0" applyFill="1" applyBorder="1"/>
    <xf numFmtId="1" fontId="0" fillId="7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0" xfId="0" applyFont="1" applyFill="1" applyBorder="1" applyAlignment="1"/>
    <xf numFmtId="0" fontId="1" fillId="11" borderId="1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19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0" xfId="0" applyNumberFormat="1"/>
    <xf numFmtId="0" fontId="0" fillId="0" borderId="0" xfId="0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horizontal="center" vertical="center"/>
    </xf>
    <xf numFmtId="0" fontId="26" fillId="12" borderId="1" xfId="0" applyFont="1" applyFill="1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0" fillId="13" borderId="0" xfId="0" applyFill="1"/>
    <xf numFmtId="0" fontId="0" fillId="11" borderId="0" xfId="0" applyFill="1"/>
    <xf numFmtId="0" fontId="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18" fillId="4" borderId="0" xfId="0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right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3" xfId="0" applyNumberFormat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9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3" borderId="0" xfId="0" applyFill="1" applyAlignment="1"/>
    <xf numFmtId="0" fontId="7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6" xfId="0" applyBorder="1"/>
    <xf numFmtId="0" fontId="24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3">
    <cellStyle name="Normal" xfId="0" builtinId="0"/>
    <cellStyle name="Normal 2" xfId="1"/>
    <cellStyle name="TableStyleLight1" xfId="2"/>
  </cellStyles>
  <dxfs count="110"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</border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4FDBB"/>
      <color rgb="FFFFFC00"/>
      <color rgb="FF73FEFF"/>
      <color rgb="FF00FA00"/>
      <color rgb="FFF8FEC2"/>
      <color rgb="FF02FFCE"/>
      <color rgb="FFCCECFF"/>
      <color rgb="FFFF7E79"/>
      <color rgb="FFFF2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105</xdr:col>
      <xdr:colOff>609600</xdr:colOff>
      <xdr:row>1</xdr:row>
      <xdr:rowOff>24384</xdr:rowOff>
    </xdr:from>
    <xdr:to>
      <xdr:col>107</xdr:col>
      <xdr:colOff>158496</xdr:colOff>
      <xdr:row>3</xdr:row>
      <xdr:rowOff>219456</xdr:rowOff>
    </xdr:to>
    <xdr:sp macro="" textlink="">
      <xdr:nvSpPr>
        <xdr:cNvPr id="2" name="Bulle ronde 1"/>
        <xdr:cNvSpPr/>
      </xdr:nvSpPr>
      <xdr:spPr>
        <a:xfrm>
          <a:off x="9918192" y="207264"/>
          <a:ext cx="2468880" cy="640080"/>
        </a:xfrm>
        <a:prstGeom prst="wedgeEllipseCallout">
          <a:avLst>
            <a:gd name="adj1" fmla="val -70956"/>
            <a:gd name="adj2" fmla="val -1381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inséré une colonne AG avec des 0 à chaque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N34"/>
  <sheetViews>
    <sheetView workbookViewId="0">
      <selection activeCell="M13" sqref="M13"/>
    </sheetView>
  </sheetViews>
  <sheetFormatPr baseColWidth="10" defaultRowHeight="15" x14ac:dyDescent="0.2"/>
  <sheetData>
    <row r="1" spans="1:14" ht="16" thickTop="1" x14ac:dyDescent="0.2">
      <c r="A1" s="120" t="e">
        <f>CONCATENATE("PREVISIONS DE CONGES ",N4,"                    3 S.S.G")</f>
        <v>#REF!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4" x14ac:dyDescent="0.2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5"/>
    </row>
    <row r="3" spans="1:14" x14ac:dyDescent="0.2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5"/>
    </row>
    <row r="4" spans="1:14" x14ac:dyDescent="0.2">
      <c r="A4" s="123"/>
      <c r="B4" s="124"/>
      <c r="C4" s="124"/>
      <c r="D4" s="124"/>
      <c r="E4" s="124"/>
      <c r="F4" s="124"/>
      <c r="G4" s="124"/>
      <c r="H4" s="124"/>
      <c r="I4" s="124"/>
      <c r="J4" s="124"/>
      <c r="K4" s="125"/>
      <c r="N4" t="e">
        <f>YEAR(#REF!)</f>
        <v>#REF!</v>
      </c>
    </row>
    <row r="5" spans="1:14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5"/>
    </row>
    <row r="6" spans="1:14" x14ac:dyDescent="0.2">
      <c r="A6" s="123"/>
      <c r="B6" s="124"/>
      <c r="C6" s="124"/>
      <c r="D6" s="124"/>
      <c r="E6" s="124"/>
      <c r="F6" s="124"/>
      <c r="G6" s="124"/>
      <c r="H6" s="124"/>
      <c r="I6" s="124"/>
      <c r="J6" s="124"/>
      <c r="K6" s="125"/>
    </row>
    <row r="7" spans="1:14" x14ac:dyDescent="0.2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5"/>
    </row>
    <row r="8" spans="1:14" x14ac:dyDescent="0.2">
      <c r="A8" s="123"/>
      <c r="B8" s="124"/>
      <c r="C8" s="124"/>
      <c r="D8" s="124"/>
      <c r="E8" s="124"/>
      <c r="F8" s="124"/>
      <c r="G8" s="124"/>
      <c r="H8" s="124"/>
      <c r="I8" s="124"/>
      <c r="J8" s="124"/>
      <c r="K8" s="125"/>
    </row>
    <row r="9" spans="1:14" x14ac:dyDescent="0.2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5"/>
    </row>
    <row r="10" spans="1:14" x14ac:dyDescent="0.2">
      <c r="A10" s="123"/>
      <c r="B10" s="124"/>
      <c r="C10" s="124"/>
      <c r="D10" s="124"/>
      <c r="E10" s="124"/>
      <c r="F10" s="124"/>
      <c r="G10" s="124"/>
      <c r="H10" s="124"/>
      <c r="I10" s="124"/>
      <c r="J10" s="124"/>
      <c r="K10" s="125"/>
    </row>
    <row r="11" spans="1:14" x14ac:dyDescent="0.2">
      <c r="A11" s="123"/>
      <c r="B11" s="124"/>
      <c r="C11" s="124"/>
      <c r="D11" s="124"/>
      <c r="E11" s="124"/>
      <c r="F11" s="124"/>
      <c r="G11" s="124"/>
      <c r="H11" s="124"/>
      <c r="I11" s="124"/>
      <c r="J11" s="124"/>
      <c r="K11" s="125"/>
    </row>
    <row r="12" spans="1:14" x14ac:dyDescent="0.2">
      <c r="A12" s="123"/>
      <c r="B12" s="124"/>
      <c r="C12" s="124"/>
      <c r="D12" s="124"/>
      <c r="E12" s="124"/>
      <c r="F12" s="124"/>
      <c r="G12" s="124"/>
      <c r="H12" s="124"/>
      <c r="I12" s="124"/>
      <c r="J12" s="124"/>
      <c r="K12" s="125"/>
    </row>
    <row r="13" spans="1:14" x14ac:dyDescent="0.2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5"/>
    </row>
    <row r="14" spans="1:14" x14ac:dyDescent="0.2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5"/>
    </row>
    <row r="15" spans="1:14" x14ac:dyDescent="0.2">
      <c r="A15" s="123"/>
      <c r="B15" s="124"/>
      <c r="C15" s="124"/>
      <c r="D15" s="124"/>
      <c r="E15" s="124"/>
      <c r="F15" s="124"/>
      <c r="G15" s="124"/>
      <c r="H15" s="124"/>
      <c r="I15" s="124"/>
      <c r="J15" s="124"/>
      <c r="K15" s="125"/>
    </row>
    <row r="16" spans="1:14" x14ac:dyDescent="0.2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5"/>
    </row>
    <row r="17" spans="1:11" x14ac:dyDescent="0.2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5"/>
    </row>
    <row r="18" spans="1:11" x14ac:dyDescent="0.2">
      <c r="A18" s="123"/>
      <c r="B18" s="124"/>
      <c r="C18" s="124"/>
      <c r="D18" s="124"/>
      <c r="E18" s="124"/>
      <c r="F18" s="124"/>
      <c r="G18" s="124"/>
      <c r="H18" s="124"/>
      <c r="I18" s="124"/>
      <c r="J18" s="124"/>
      <c r="K18" s="125"/>
    </row>
    <row r="19" spans="1:11" x14ac:dyDescent="0.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5"/>
    </row>
    <row r="20" spans="1:11" x14ac:dyDescent="0.2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5"/>
    </row>
    <row r="21" spans="1:11" x14ac:dyDescent="0.2">
      <c r="A21" s="123"/>
      <c r="B21" s="124"/>
      <c r="C21" s="124"/>
      <c r="D21" s="124"/>
      <c r="E21" s="124"/>
      <c r="F21" s="124"/>
      <c r="G21" s="124"/>
      <c r="H21" s="124"/>
      <c r="I21" s="124"/>
      <c r="J21" s="124"/>
      <c r="K21" s="125"/>
    </row>
    <row r="22" spans="1:11" x14ac:dyDescent="0.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5"/>
    </row>
    <row r="23" spans="1:11" x14ac:dyDescent="0.2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5"/>
    </row>
    <row r="24" spans="1:11" x14ac:dyDescent="0.2">
      <c r="A24" s="123"/>
      <c r="B24" s="124"/>
      <c r="C24" s="124"/>
      <c r="D24" s="124"/>
      <c r="E24" s="124"/>
      <c r="F24" s="124"/>
      <c r="G24" s="124"/>
      <c r="H24" s="124"/>
      <c r="I24" s="124"/>
      <c r="J24" s="124"/>
      <c r="K24" s="125"/>
    </row>
    <row r="25" spans="1:11" x14ac:dyDescent="0.2">
      <c r="A25" s="123"/>
      <c r="B25" s="124"/>
      <c r="C25" s="124"/>
      <c r="D25" s="124"/>
      <c r="E25" s="124"/>
      <c r="F25" s="124"/>
      <c r="G25" s="124"/>
      <c r="H25" s="124"/>
      <c r="I25" s="124"/>
      <c r="J25" s="124"/>
      <c r="K25" s="125"/>
    </row>
    <row r="26" spans="1:11" x14ac:dyDescent="0.2">
      <c r="A26" s="123"/>
      <c r="B26" s="124"/>
      <c r="C26" s="124"/>
      <c r="D26" s="124"/>
      <c r="E26" s="124"/>
      <c r="F26" s="124"/>
      <c r="G26" s="124"/>
      <c r="H26" s="124"/>
      <c r="I26" s="124"/>
      <c r="J26" s="124"/>
      <c r="K26" s="125"/>
    </row>
    <row r="27" spans="1:11" x14ac:dyDescent="0.2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5"/>
    </row>
    <row r="28" spans="1:11" x14ac:dyDescent="0.2">
      <c r="A28" s="123"/>
      <c r="B28" s="124"/>
      <c r="C28" s="124"/>
      <c r="D28" s="124"/>
      <c r="E28" s="124"/>
      <c r="F28" s="124"/>
      <c r="G28" s="124"/>
      <c r="H28" s="124"/>
      <c r="I28" s="124"/>
      <c r="J28" s="124"/>
      <c r="K28" s="125"/>
    </row>
    <row r="29" spans="1:11" x14ac:dyDescent="0.2">
      <c r="A29" s="123"/>
      <c r="B29" s="124"/>
      <c r="C29" s="124"/>
      <c r="D29" s="124"/>
      <c r="E29" s="124"/>
      <c r="F29" s="124"/>
      <c r="G29" s="124"/>
      <c r="H29" s="124"/>
      <c r="I29" s="124"/>
      <c r="J29" s="124"/>
      <c r="K29" s="125"/>
    </row>
    <row r="30" spans="1:11" x14ac:dyDescent="0.2">
      <c r="A30" s="123"/>
      <c r="B30" s="124"/>
      <c r="C30" s="124"/>
      <c r="D30" s="124"/>
      <c r="E30" s="124"/>
      <c r="F30" s="124"/>
      <c r="G30" s="124"/>
      <c r="H30" s="124"/>
      <c r="I30" s="124"/>
      <c r="J30" s="124"/>
      <c r="K30" s="125"/>
    </row>
    <row r="31" spans="1:11" x14ac:dyDescent="0.2">
      <c r="A31" s="123"/>
      <c r="B31" s="124"/>
      <c r="C31" s="124"/>
      <c r="D31" s="124"/>
      <c r="E31" s="124"/>
      <c r="F31" s="124"/>
      <c r="G31" s="124"/>
      <c r="H31" s="124"/>
      <c r="I31" s="124"/>
      <c r="J31" s="124"/>
      <c r="K31" s="125"/>
    </row>
    <row r="32" spans="1:11" ht="16" thickBot="1" x14ac:dyDescent="0.25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8"/>
    </row>
    <row r="33" spans="10:12" ht="16" thickTop="1" x14ac:dyDescent="0.2"/>
    <row r="34" spans="10:12" x14ac:dyDescent="0.2">
      <c r="J34" s="13" t="s">
        <v>18</v>
      </c>
      <c r="K34" s="14">
        <f ca="1">TODAY()</f>
        <v>42717</v>
      </c>
      <c r="L34" s="13"/>
    </row>
  </sheetData>
  <mergeCells count="1">
    <mergeCell ref="A1:K32"/>
  </mergeCells>
  <printOptions horizontalCentered="1" verticalCentered="1"/>
  <pageMargins left="0.70866141732283472" right="0.70866141732283472" top="0.48" bottom="0.64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N34"/>
  <sheetViews>
    <sheetView workbookViewId="0">
      <selection activeCell="L15" sqref="L15"/>
    </sheetView>
  </sheetViews>
  <sheetFormatPr baseColWidth="10" defaultColWidth="11.5" defaultRowHeight="15" x14ac:dyDescent="0.2"/>
  <cols>
    <col min="1" max="16384" width="11.5" style="1"/>
  </cols>
  <sheetData>
    <row r="1" spans="1:14" ht="16" thickTop="1" x14ac:dyDescent="0.2">
      <c r="A1" s="120" t="e">
        <f>CONCATENATE("DEMANDES DE CONGES ",N4,"                    3 S.S.G")</f>
        <v>#REF!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4" x14ac:dyDescent="0.2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5"/>
    </row>
    <row r="3" spans="1:14" x14ac:dyDescent="0.2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5"/>
    </row>
    <row r="4" spans="1:14" x14ac:dyDescent="0.2">
      <c r="A4" s="123"/>
      <c r="B4" s="124"/>
      <c r="C4" s="124"/>
      <c r="D4" s="124"/>
      <c r="E4" s="124"/>
      <c r="F4" s="124"/>
      <c r="G4" s="124"/>
      <c r="H4" s="124"/>
      <c r="I4" s="124"/>
      <c r="J4" s="124"/>
      <c r="K4" s="125"/>
      <c r="N4" s="1" t="e">
        <f>YEAR(#REF!)</f>
        <v>#REF!</v>
      </c>
    </row>
    <row r="5" spans="1:14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5"/>
    </row>
    <row r="6" spans="1:14" x14ac:dyDescent="0.2">
      <c r="A6" s="123"/>
      <c r="B6" s="124"/>
      <c r="C6" s="124"/>
      <c r="D6" s="124"/>
      <c r="E6" s="124"/>
      <c r="F6" s="124"/>
      <c r="G6" s="124"/>
      <c r="H6" s="124"/>
      <c r="I6" s="124"/>
      <c r="J6" s="124"/>
      <c r="K6" s="125"/>
    </row>
    <row r="7" spans="1:14" x14ac:dyDescent="0.2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5"/>
    </row>
    <row r="8" spans="1:14" x14ac:dyDescent="0.2">
      <c r="A8" s="123"/>
      <c r="B8" s="124"/>
      <c r="C8" s="124"/>
      <c r="D8" s="124"/>
      <c r="E8" s="124"/>
      <c r="F8" s="124"/>
      <c r="G8" s="124"/>
      <c r="H8" s="124"/>
      <c r="I8" s="124"/>
      <c r="J8" s="124"/>
      <c r="K8" s="125"/>
    </row>
    <row r="9" spans="1:14" x14ac:dyDescent="0.2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5"/>
    </row>
    <row r="10" spans="1:14" x14ac:dyDescent="0.2">
      <c r="A10" s="123"/>
      <c r="B10" s="124"/>
      <c r="C10" s="124"/>
      <c r="D10" s="124"/>
      <c r="E10" s="124"/>
      <c r="F10" s="124"/>
      <c r="G10" s="124"/>
      <c r="H10" s="124"/>
      <c r="I10" s="124"/>
      <c r="J10" s="124"/>
      <c r="K10" s="125"/>
    </row>
    <row r="11" spans="1:14" x14ac:dyDescent="0.2">
      <c r="A11" s="123"/>
      <c r="B11" s="124"/>
      <c r="C11" s="124"/>
      <c r="D11" s="124"/>
      <c r="E11" s="124"/>
      <c r="F11" s="124"/>
      <c r="G11" s="124"/>
      <c r="H11" s="124"/>
      <c r="I11" s="124"/>
      <c r="J11" s="124"/>
      <c r="K11" s="125"/>
    </row>
    <row r="12" spans="1:14" x14ac:dyDescent="0.2">
      <c r="A12" s="123"/>
      <c r="B12" s="124"/>
      <c r="C12" s="124"/>
      <c r="D12" s="124"/>
      <c r="E12" s="124"/>
      <c r="F12" s="124"/>
      <c r="G12" s="124"/>
      <c r="H12" s="124"/>
      <c r="I12" s="124"/>
      <c r="J12" s="124"/>
      <c r="K12" s="125"/>
    </row>
    <row r="13" spans="1:14" x14ac:dyDescent="0.2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5"/>
    </row>
    <row r="14" spans="1:14" x14ac:dyDescent="0.2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5"/>
    </row>
    <row r="15" spans="1:14" x14ac:dyDescent="0.2">
      <c r="A15" s="123"/>
      <c r="B15" s="124"/>
      <c r="C15" s="124"/>
      <c r="D15" s="124"/>
      <c r="E15" s="124"/>
      <c r="F15" s="124"/>
      <c r="G15" s="124"/>
      <c r="H15" s="124"/>
      <c r="I15" s="124"/>
      <c r="J15" s="124"/>
      <c r="K15" s="125"/>
    </row>
    <row r="16" spans="1:14" x14ac:dyDescent="0.2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5"/>
    </row>
    <row r="17" spans="1:11" x14ac:dyDescent="0.2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5"/>
    </row>
    <row r="18" spans="1:11" x14ac:dyDescent="0.2">
      <c r="A18" s="123"/>
      <c r="B18" s="124"/>
      <c r="C18" s="124"/>
      <c r="D18" s="124"/>
      <c r="E18" s="124"/>
      <c r="F18" s="124"/>
      <c r="G18" s="124"/>
      <c r="H18" s="124"/>
      <c r="I18" s="124"/>
      <c r="J18" s="124"/>
      <c r="K18" s="125"/>
    </row>
    <row r="19" spans="1:11" x14ac:dyDescent="0.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5"/>
    </row>
    <row r="20" spans="1:11" x14ac:dyDescent="0.2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5"/>
    </row>
    <row r="21" spans="1:11" x14ac:dyDescent="0.2">
      <c r="A21" s="123"/>
      <c r="B21" s="124"/>
      <c r="C21" s="124"/>
      <c r="D21" s="124"/>
      <c r="E21" s="124"/>
      <c r="F21" s="124"/>
      <c r="G21" s="124"/>
      <c r="H21" s="124"/>
      <c r="I21" s="124"/>
      <c r="J21" s="124"/>
      <c r="K21" s="125"/>
    </row>
    <row r="22" spans="1:11" x14ac:dyDescent="0.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5"/>
    </row>
    <row r="23" spans="1:11" x14ac:dyDescent="0.2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5"/>
    </row>
    <row r="24" spans="1:11" x14ac:dyDescent="0.2">
      <c r="A24" s="123"/>
      <c r="B24" s="124"/>
      <c r="C24" s="124"/>
      <c r="D24" s="124"/>
      <c r="E24" s="124"/>
      <c r="F24" s="124"/>
      <c r="G24" s="124"/>
      <c r="H24" s="124"/>
      <c r="I24" s="124"/>
      <c r="J24" s="124"/>
      <c r="K24" s="125"/>
    </row>
    <row r="25" spans="1:11" x14ac:dyDescent="0.2">
      <c r="A25" s="123"/>
      <c r="B25" s="124"/>
      <c r="C25" s="124"/>
      <c r="D25" s="124"/>
      <c r="E25" s="124"/>
      <c r="F25" s="124"/>
      <c r="G25" s="124"/>
      <c r="H25" s="124"/>
      <c r="I25" s="124"/>
      <c r="J25" s="124"/>
      <c r="K25" s="125"/>
    </row>
    <row r="26" spans="1:11" x14ac:dyDescent="0.2">
      <c r="A26" s="123"/>
      <c r="B26" s="124"/>
      <c r="C26" s="124"/>
      <c r="D26" s="124"/>
      <c r="E26" s="124"/>
      <c r="F26" s="124"/>
      <c r="G26" s="124"/>
      <c r="H26" s="124"/>
      <c r="I26" s="124"/>
      <c r="J26" s="124"/>
      <c r="K26" s="125"/>
    </row>
    <row r="27" spans="1:11" x14ac:dyDescent="0.2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5"/>
    </row>
    <row r="28" spans="1:11" x14ac:dyDescent="0.2">
      <c r="A28" s="123"/>
      <c r="B28" s="124"/>
      <c r="C28" s="124"/>
      <c r="D28" s="124"/>
      <c r="E28" s="124"/>
      <c r="F28" s="124"/>
      <c r="G28" s="124"/>
      <c r="H28" s="124"/>
      <c r="I28" s="124"/>
      <c r="J28" s="124"/>
      <c r="K28" s="125"/>
    </row>
    <row r="29" spans="1:11" x14ac:dyDescent="0.2">
      <c r="A29" s="123"/>
      <c r="B29" s="124"/>
      <c r="C29" s="124"/>
      <c r="D29" s="124"/>
      <c r="E29" s="124"/>
      <c r="F29" s="124"/>
      <c r="G29" s="124"/>
      <c r="H29" s="124"/>
      <c r="I29" s="124"/>
      <c r="J29" s="124"/>
      <c r="K29" s="125"/>
    </row>
    <row r="30" spans="1:11" x14ac:dyDescent="0.2">
      <c r="A30" s="123"/>
      <c r="B30" s="124"/>
      <c r="C30" s="124"/>
      <c r="D30" s="124"/>
      <c r="E30" s="124"/>
      <c r="F30" s="124"/>
      <c r="G30" s="124"/>
      <c r="H30" s="124"/>
      <c r="I30" s="124"/>
      <c r="J30" s="124"/>
      <c r="K30" s="125"/>
    </row>
    <row r="31" spans="1:11" x14ac:dyDescent="0.2">
      <c r="A31" s="123"/>
      <c r="B31" s="124"/>
      <c r="C31" s="124"/>
      <c r="D31" s="124"/>
      <c r="E31" s="124"/>
      <c r="F31" s="124"/>
      <c r="G31" s="124"/>
      <c r="H31" s="124"/>
      <c r="I31" s="124"/>
      <c r="J31" s="124"/>
      <c r="K31" s="125"/>
    </row>
    <row r="32" spans="1:11" ht="16" thickBot="1" x14ac:dyDescent="0.25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8"/>
    </row>
    <row r="33" spans="10:11" ht="16" thickTop="1" x14ac:dyDescent="0.2"/>
    <row r="34" spans="10:11" x14ac:dyDescent="0.2">
      <c r="J34" s="13" t="s">
        <v>18</v>
      </c>
      <c r="K34" s="14">
        <f ca="1">TODAY()</f>
        <v>42717</v>
      </c>
    </row>
  </sheetData>
  <mergeCells count="1">
    <mergeCell ref="A1:K32"/>
  </mergeCells>
  <printOptions horizontalCentered="1" verticalCentered="1"/>
  <pageMargins left="0.70866141732283472" right="0.70866141732283472" top="0.61" bottom="0.74803149606299213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HV224"/>
  <sheetViews>
    <sheetView showWhiteSpace="0" view="pageLayout" topLeftCell="D28" zoomScale="109" workbookViewId="0">
      <selection activeCell="AE39" sqref="AE39"/>
    </sheetView>
  </sheetViews>
  <sheetFormatPr baseColWidth="10" defaultColWidth="10.83203125" defaultRowHeight="15" x14ac:dyDescent="0.2"/>
  <cols>
    <col min="1" max="1" width="14.33203125" style="1" customWidth="1"/>
    <col min="2" max="2" width="0.1640625" style="1" customWidth="1"/>
    <col min="3" max="33" width="5.6640625" style="4" bestFit="1" customWidth="1"/>
    <col min="34" max="34" width="4.1640625" style="6" customWidth="1"/>
    <col min="35" max="36" width="6.6640625" style="21" customWidth="1"/>
    <col min="37" max="37" width="4.6640625" style="21" customWidth="1"/>
    <col min="38" max="39" width="4.1640625" style="21" customWidth="1"/>
    <col min="40" max="230" width="10.83203125" style="21"/>
    <col min="231" max="16384" width="10.83203125" style="1"/>
  </cols>
  <sheetData>
    <row r="1" spans="1:230" ht="14.5" customHeight="1" x14ac:dyDescent="0.2">
      <c r="A1" s="134" t="s">
        <v>56</v>
      </c>
      <c r="B1" s="95"/>
      <c r="C1" s="26" t="e">
        <f>CHOOSE(WEEKDAY(C2,2),"L","M","M","J","V","S","D")</f>
        <v>#VALUE!</v>
      </c>
      <c r="D1" s="26" t="e">
        <f t="shared" ref="D1:AG1" si="0">CHOOSE(WEEKDAY(D2,2),"L","M","M","J","V","S","D")</f>
        <v>#VALUE!</v>
      </c>
      <c r="E1" s="26" t="e">
        <f t="shared" si="0"/>
        <v>#VALUE!</v>
      </c>
      <c r="F1" s="26" t="e">
        <f t="shared" si="0"/>
        <v>#VALUE!</v>
      </c>
      <c r="G1" s="26" t="e">
        <f t="shared" si="0"/>
        <v>#VALUE!</v>
      </c>
      <c r="H1" s="26" t="e">
        <f t="shared" si="0"/>
        <v>#VALUE!</v>
      </c>
      <c r="I1" s="26" t="e">
        <f t="shared" si="0"/>
        <v>#VALUE!</v>
      </c>
      <c r="J1" s="26" t="e">
        <f t="shared" si="0"/>
        <v>#VALUE!</v>
      </c>
      <c r="K1" s="26" t="e">
        <f t="shared" si="0"/>
        <v>#VALUE!</v>
      </c>
      <c r="L1" s="26" t="e">
        <f t="shared" si="0"/>
        <v>#VALUE!</v>
      </c>
      <c r="M1" s="26" t="e">
        <f t="shared" si="0"/>
        <v>#VALUE!</v>
      </c>
      <c r="N1" s="26" t="e">
        <f t="shared" si="0"/>
        <v>#VALUE!</v>
      </c>
      <c r="O1" s="26" t="e">
        <f t="shared" si="0"/>
        <v>#VALUE!</v>
      </c>
      <c r="P1" s="26" t="e">
        <f t="shared" si="0"/>
        <v>#VALUE!</v>
      </c>
      <c r="Q1" s="26" t="e">
        <f t="shared" si="0"/>
        <v>#VALUE!</v>
      </c>
      <c r="R1" s="26" t="e">
        <f t="shared" si="0"/>
        <v>#VALUE!</v>
      </c>
      <c r="S1" s="26" t="e">
        <f t="shared" si="0"/>
        <v>#VALUE!</v>
      </c>
      <c r="T1" s="26" t="e">
        <f t="shared" si="0"/>
        <v>#VALUE!</v>
      </c>
      <c r="U1" s="26" t="e">
        <f t="shared" si="0"/>
        <v>#VALUE!</v>
      </c>
      <c r="V1" s="26" t="e">
        <f t="shared" si="0"/>
        <v>#VALUE!</v>
      </c>
      <c r="W1" s="26" t="e">
        <f t="shared" si="0"/>
        <v>#VALUE!</v>
      </c>
      <c r="X1" s="26" t="e">
        <f t="shared" si="0"/>
        <v>#VALUE!</v>
      </c>
      <c r="Y1" s="26" t="e">
        <f t="shared" si="0"/>
        <v>#VALUE!</v>
      </c>
      <c r="Z1" s="26" t="e">
        <f t="shared" si="0"/>
        <v>#VALUE!</v>
      </c>
      <c r="AA1" s="26" t="e">
        <f t="shared" si="0"/>
        <v>#VALUE!</v>
      </c>
      <c r="AB1" s="26" t="e">
        <f t="shared" si="0"/>
        <v>#VALUE!</v>
      </c>
      <c r="AC1" s="26" t="e">
        <f t="shared" si="0"/>
        <v>#VALUE!</v>
      </c>
      <c r="AD1" s="26" t="e">
        <f t="shared" si="0"/>
        <v>#VALUE!</v>
      </c>
      <c r="AE1" s="26" t="e">
        <f t="shared" si="0"/>
        <v>#VALUE!</v>
      </c>
      <c r="AF1" s="26" t="e">
        <f t="shared" si="0"/>
        <v>#VALUE!</v>
      </c>
      <c r="AG1" s="26" t="e">
        <f t="shared" si="0"/>
        <v>#VALUE!</v>
      </c>
    </row>
    <row r="2" spans="1:230" ht="14.5" customHeight="1" x14ac:dyDescent="0.2">
      <c r="A2" s="135"/>
      <c r="B2" s="96"/>
      <c r="C2" s="58" t="str">
        <f>$A$1</f>
        <v>JAN</v>
      </c>
      <c r="D2" s="58" t="e">
        <f>C2+1</f>
        <v>#VALUE!</v>
      </c>
      <c r="E2" s="58" t="e">
        <f t="shared" ref="E2:AG2" si="1">D2+1</f>
        <v>#VALUE!</v>
      </c>
      <c r="F2" s="58" t="e">
        <f t="shared" si="1"/>
        <v>#VALUE!</v>
      </c>
      <c r="G2" s="58" t="e">
        <f t="shared" si="1"/>
        <v>#VALUE!</v>
      </c>
      <c r="H2" s="58" t="e">
        <f t="shared" si="1"/>
        <v>#VALUE!</v>
      </c>
      <c r="I2" s="58" t="e">
        <f t="shared" si="1"/>
        <v>#VALUE!</v>
      </c>
      <c r="J2" s="58" t="e">
        <f t="shared" si="1"/>
        <v>#VALUE!</v>
      </c>
      <c r="K2" s="58" t="e">
        <f t="shared" si="1"/>
        <v>#VALUE!</v>
      </c>
      <c r="L2" s="58" t="e">
        <f t="shared" si="1"/>
        <v>#VALUE!</v>
      </c>
      <c r="M2" s="58" t="e">
        <f t="shared" si="1"/>
        <v>#VALUE!</v>
      </c>
      <c r="N2" s="58" t="e">
        <f t="shared" si="1"/>
        <v>#VALUE!</v>
      </c>
      <c r="O2" s="58" t="e">
        <f t="shared" si="1"/>
        <v>#VALUE!</v>
      </c>
      <c r="P2" s="58" t="e">
        <f t="shared" si="1"/>
        <v>#VALUE!</v>
      </c>
      <c r="Q2" s="58" t="e">
        <f t="shared" si="1"/>
        <v>#VALUE!</v>
      </c>
      <c r="R2" s="58" t="e">
        <f t="shared" si="1"/>
        <v>#VALUE!</v>
      </c>
      <c r="S2" s="58" t="e">
        <f t="shared" si="1"/>
        <v>#VALUE!</v>
      </c>
      <c r="T2" s="58" t="e">
        <f t="shared" si="1"/>
        <v>#VALUE!</v>
      </c>
      <c r="U2" s="58" t="e">
        <f t="shared" si="1"/>
        <v>#VALUE!</v>
      </c>
      <c r="V2" s="58" t="e">
        <f t="shared" si="1"/>
        <v>#VALUE!</v>
      </c>
      <c r="W2" s="58" t="e">
        <f t="shared" si="1"/>
        <v>#VALUE!</v>
      </c>
      <c r="X2" s="58" t="e">
        <f t="shared" si="1"/>
        <v>#VALUE!</v>
      </c>
      <c r="Y2" s="58" t="e">
        <f t="shared" si="1"/>
        <v>#VALUE!</v>
      </c>
      <c r="Z2" s="58" t="e">
        <f t="shared" si="1"/>
        <v>#VALUE!</v>
      </c>
      <c r="AA2" s="58" t="e">
        <f t="shared" si="1"/>
        <v>#VALUE!</v>
      </c>
      <c r="AB2" s="58" t="e">
        <f t="shared" si="1"/>
        <v>#VALUE!</v>
      </c>
      <c r="AC2" s="58" t="e">
        <f t="shared" si="1"/>
        <v>#VALUE!</v>
      </c>
      <c r="AD2" s="58" t="e">
        <f t="shared" si="1"/>
        <v>#VALUE!</v>
      </c>
      <c r="AE2" s="58" t="e">
        <f t="shared" si="1"/>
        <v>#VALUE!</v>
      </c>
      <c r="AF2" s="58" t="e">
        <f t="shared" si="1"/>
        <v>#VALUE!</v>
      </c>
      <c r="AG2" s="58" t="e">
        <f t="shared" si="1"/>
        <v>#VALUE!</v>
      </c>
    </row>
    <row r="3" spans="1:230" ht="14.5" customHeight="1" x14ac:dyDescent="0.2">
      <c r="A3" s="136"/>
      <c r="B3" s="99"/>
      <c r="C3" s="91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73"/>
      <c r="P3" s="74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6"/>
    </row>
    <row r="4" spans="1:230" s="22" customFormat="1" ht="17" customHeight="1" x14ac:dyDescent="0.2">
      <c r="A4" s="61"/>
      <c r="B4" s="61"/>
      <c r="C4" s="87" t="s">
        <v>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20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</row>
    <row r="5" spans="1:230" s="35" customFormat="1" ht="17" customHeight="1" x14ac:dyDescent="0.2">
      <c r="A5" s="61"/>
      <c r="B5" s="61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 t="s">
        <v>0</v>
      </c>
      <c r="O5" s="87" t="s">
        <v>0</v>
      </c>
      <c r="P5" s="87" t="s">
        <v>1</v>
      </c>
      <c r="Q5" s="87" t="s">
        <v>1</v>
      </c>
      <c r="R5" s="87" t="s">
        <v>0</v>
      </c>
      <c r="S5" s="87" t="s">
        <v>0</v>
      </c>
      <c r="T5" s="87" t="s">
        <v>0</v>
      </c>
      <c r="U5" s="87" t="s">
        <v>0</v>
      </c>
      <c r="V5" s="87" t="s">
        <v>0</v>
      </c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33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</row>
    <row r="6" spans="1:230" ht="14.5" customHeight="1" x14ac:dyDescent="0.2">
      <c r="A6" s="134" t="s">
        <v>57</v>
      </c>
      <c r="B6" s="95"/>
      <c r="C6" s="26" t="e">
        <f>CHOOSE(WEEKDAY(C7,2),"L","M","M","J","V","S","D")</f>
        <v>#VALUE!</v>
      </c>
      <c r="D6" s="26" t="e">
        <f t="shared" ref="D6:AE6" si="2">CHOOSE(WEEKDAY(D7,2),"L","M","M","J","V","S","D")</f>
        <v>#VALUE!</v>
      </c>
      <c r="E6" s="26" t="e">
        <f t="shared" si="2"/>
        <v>#VALUE!</v>
      </c>
      <c r="F6" s="26" t="e">
        <f t="shared" si="2"/>
        <v>#VALUE!</v>
      </c>
      <c r="G6" s="26" t="e">
        <f t="shared" si="2"/>
        <v>#VALUE!</v>
      </c>
      <c r="H6" s="26" t="e">
        <f t="shared" si="2"/>
        <v>#VALUE!</v>
      </c>
      <c r="I6" s="26" t="e">
        <f t="shared" si="2"/>
        <v>#VALUE!</v>
      </c>
      <c r="J6" s="26" t="e">
        <f t="shared" si="2"/>
        <v>#VALUE!</v>
      </c>
      <c r="K6" s="26" t="e">
        <f t="shared" si="2"/>
        <v>#VALUE!</v>
      </c>
      <c r="L6" s="26" t="e">
        <f t="shared" si="2"/>
        <v>#VALUE!</v>
      </c>
      <c r="M6" s="26" t="e">
        <f t="shared" si="2"/>
        <v>#VALUE!</v>
      </c>
      <c r="N6" s="26" t="e">
        <f t="shared" si="2"/>
        <v>#VALUE!</v>
      </c>
      <c r="O6" s="26" t="e">
        <f t="shared" si="2"/>
        <v>#VALUE!</v>
      </c>
      <c r="P6" s="26" t="e">
        <f t="shared" si="2"/>
        <v>#VALUE!</v>
      </c>
      <c r="Q6" s="26" t="e">
        <f t="shared" si="2"/>
        <v>#VALUE!</v>
      </c>
      <c r="R6" s="26" t="e">
        <f t="shared" si="2"/>
        <v>#VALUE!</v>
      </c>
      <c r="S6" s="26" t="e">
        <f t="shared" si="2"/>
        <v>#VALUE!</v>
      </c>
      <c r="T6" s="26" t="e">
        <f t="shared" si="2"/>
        <v>#VALUE!</v>
      </c>
      <c r="U6" s="26" t="e">
        <f t="shared" si="2"/>
        <v>#VALUE!</v>
      </c>
      <c r="V6" s="26" t="e">
        <f t="shared" si="2"/>
        <v>#VALUE!</v>
      </c>
      <c r="W6" s="26" t="e">
        <f t="shared" si="2"/>
        <v>#VALUE!</v>
      </c>
      <c r="X6" s="26" t="e">
        <f t="shared" si="2"/>
        <v>#VALUE!</v>
      </c>
      <c r="Y6" s="26" t="e">
        <f t="shared" si="2"/>
        <v>#VALUE!</v>
      </c>
      <c r="Z6" s="26" t="e">
        <f t="shared" si="2"/>
        <v>#VALUE!</v>
      </c>
      <c r="AA6" s="26" t="e">
        <f t="shared" si="2"/>
        <v>#VALUE!</v>
      </c>
      <c r="AB6" s="26" t="e">
        <f t="shared" si="2"/>
        <v>#VALUE!</v>
      </c>
      <c r="AC6" s="26" t="e">
        <f t="shared" si="2"/>
        <v>#VALUE!</v>
      </c>
      <c r="AD6" s="26" t="e">
        <f t="shared" si="2"/>
        <v>#VALUE!</v>
      </c>
      <c r="AE6" s="26" t="e">
        <f t="shared" si="2"/>
        <v>#VALUE!</v>
      </c>
      <c r="AF6" s="29"/>
      <c r="AG6" s="29"/>
    </row>
    <row r="7" spans="1:230" ht="14.5" customHeight="1" x14ac:dyDescent="0.2">
      <c r="A7" s="135"/>
      <c r="B7" s="96"/>
      <c r="C7" s="58" t="str">
        <f>$A$6</f>
        <v>FEV</v>
      </c>
      <c r="D7" s="58" t="e">
        <f>C7+1</f>
        <v>#VALUE!</v>
      </c>
      <c r="E7" s="58" t="e">
        <f t="shared" ref="E7:AE7" si="3">D7+1</f>
        <v>#VALUE!</v>
      </c>
      <c r="F7" s="58" t="e">
        <f t="shared" si="3"/>
        <v>#VALUE!</v>
      </c>
      <c r="G7" s="58" t="e">
        <f t="shared" si="3"/>
        <v>#VALUE!</v>
      </c>
      <c r="H7" s="58" t="e">
        <f t="shared" si="3"/>
        <v>#VALUE!</v>
      </c>
      <c r="I7" s="58" t="e">
        <f t="shared" si="3"/>
        <v>#VALUE!</v>
      </c>
      <c r="J7" s="58" t="e">
        <f t="shared" si="3"/>
        <v>#VALUE!</v>
      </c>
      <c r="K7" s="58" t="e">
        <f t="shared" si="3"/>
        <v>#VALUE!</v>
      </c>
      <c r="L7" s="58" t="e">
        <f t="shared" si="3"/>
        <v>#VALUE!</v>
      </c>
      <c r="M7" s="58" t="e">
        <f t="shared" si="3"/>
        <v>#VALUE!</v>
      </c>
      <c r="N7" s="58" t="e">
        <f t="shared" si="3"/>
        <v>#VALUE!</v>
      </c>
      <c r="O7" s="79" t="e">
        <f t="shared" si="3"/>
        <v>#VALUE!</v>
      </c>
      <c r="P7" s="79" t="e">
        <f t="shared" si="3"/>
        <v>#VALUE!</v>
      </c>
      <c r="Q7" s="79" t="e">
        <f t="shared" si="3"/>
        <v>#VALUE!</v>
      </c>
      <c r="R7" s="79" t="e">
        <f t="shared" si="3"/>
        <v>#VALUE!</v>
      </c>
      <c r="S7" s="79" t="e">
        <f t="shared" si="3"/>
        <v>#VALUE!</v>
      </c>
      <c r="T7" s="79" t="e">
        <f t="shared" si="3"/>
        <v>#VALUE!</v>
      </c>
      <c r="U7" s="79" t="e">
        <f t="shared" si="3"/>
        <v>#VALUE!</v>
      </c>
      <c r="V7" s="79" t="e">
        <f t="shared" si="3"/>
        <v>#VALUE!</v>
      </c>
      <c r="W7" s="79" t="e">
        <f t="shared" si="3"/>
        <v>#VALUE!</v>
      </c>
      <c r="X7" s="79" t="e">
        <f t="shared" si="3"/>
        <v>#VALUE!</v>
      </c>
      <c r="Y7" s="79" t="e">
        <f t="shared" si="3"/>
        <v>#VALUE!</v>
      </c>
      <c r="Z7" s="79" t="e">
        <f t="shared" si="3"/>
        <v>#VALUE!</v>
      </c>
      <c r="AA7" s="58" t="e">
        <f t="shared" si="3"/>
        <v>#VALUE!</v>
      </c>
      <c r="AB7" s="58" t="e">
        <f t="shared" si="3"/>
        <v>#VALUE!</v>
      </c>
      <c r="AC7" s="58" t="e">
        <f t="shared" si="3"/>
        <v>#VALUE!</v>
      </c>
      <c r="AD7" s="58" t="e">
        <f t="shared" si="3"/>
        <v>#VALUE!</v>
      </c>
      <c r="AE7" s="58" t="e">
        <f t="shared" si="3"/>
        <v>#VALUE!</v>
      </c>
      <c r="AF7" s="29"/>
      <c r="AG7" s="29"/>
    </row>
    <row r="8" spans="1:230" ht="14.5" customHeight="1" x14ac:dyDescent="0.2">
      <c r="A8" s="136"/>
      <c r="B8" s="99"/>
      <c r="C8" s="74"/>
      <c r="D8" s="75"/>
      <c r="E8" s="75"/>
      <c r="F8" s="75"/>
      <c r="G8" s="75"/>
      <c r="H8" s="75"/>
      <c r="I8" s="75"/>
      <c r="J8" s="75"/>
      <c r="K8" s="75"/>
      <c r="L8" s="75"/>
      <c r="M8" s="78"/>
      <c r="N8" s="78"/>
      <c r="O8" s="143"/>
      <c r="P8" s="143"/>
      <c r="Q8" s="143"/>
      <c r="R8" s="143"/>
      <c r="S8" s="143"/>
      <c r="T8" s="89"/>
      <c r="U8" s="89"/>
      <c r="V8" s="144"/>
      <c r="W8" s="141"/>
      <c r="X8" s="141"/>
      <c r="Y8" s="141"/>
      <c r="Z8" s="141"/>
      <c r="AA8" s="89"/>
      <c r="AB8" s="89"/>
      <c r="AC8" s="144"/>
      <c r="AD8" s="141"/>
      <c r="AE8" s="88"/>
      <c r="AF8" s="6"/>
      <c r="AG8" s="6"/>
    </row>
    <row r="9" spans="1:230" s="22" customFormat="1" ht="17" customHeight="1" x14ac:dyDescent="0.2">
      <c r="A9" s="61">
        <f>A4</f>
        <v>0</v>
      </c>
      <c r="B9" s="61"/>
      <c r="C9" s="87" t="s">
        <v>0</v>
      </c>
      <c r="D9" s="87" t="s">
        <v>0</v>
      </c>
      <c r="E9" s="87" t="s">
        <v>0</v>
      </c>
      <c r="F9" s="87" t="s">
        <v>0</v>
      </c>
      <c r="G9" s="87" t="s">
        <v>0</v>
      </c>
      <c r="H9" s="87" t="s">
        <v>0</v>
      </c>
      <c r="I9" s="87" t="s">
        <v>0</v>
      </c>
      <c r="J9" s="87" t="s">
        <v>0</v>
      </c>
      <c r="K9" s="87" t="s">
        <v>0</v>
      </c>
      <c r="L9" s="87" t="s">
        <v>0</v>
      </c>
      <c r="M9" s="87" t="s">
        <v>0</v>
      </c>
      <c r="N9" s="87" t="s">
        <v>0</v>
      </c>
      <c r="O9" s="87" t="s">
        <v>0</v>
      </c>
      <c r="P9" s="87" t="s">
        <v>0</v>
      </c>
      <c r="Q9" s="87" t="s">
        <v>0</v>
      </c>
      <c r="R9" s="87" t="s">
        <v>0</v>
      </c>
      <c r="S9" s="87" t="s">
        <v>0</v>
      </c>
      <c r="T9" s="87" t="s">
        <v>1</v>
      </c>
      <c r="U9" s="87" t="s">
        <v>1</v>
      </c>
      <c r="V9" s="87" t="s">
        <v>0</v>
      </c>
      <c r="W9" s="87" t="s">
        <v>0</v>
      </c>
      <c r="X9" s="87" t="s">
        <v>0</v>
      </c>
      <c r="Y9" s="87" t="s">
        <v>0</v>
      </c>
      <c r="Z9" s="87" t="s">
        <v>0</v>
      </c>
      <c r="AA9" s="87" t="s">
        <v>0</v>
      </c>
      <c r="AB9" s="87" t="s">
        <v>0</v>
      </c>
      <c r="AC9" s="87" t="s">
        <v>0</v>
      </c>
      <c r="AD9" s="87" t="s">
        <v>0</v>
      </c>
      <c r="AE9" s="87" t="s">
        <v>0</v>
      </c>
      <c r="AF9" s="6"/>
      <c r="AG9" s="6"/>
      <c r="AH9" s="6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</row>
    <row r="10" spans="1:230" s="35" customFormat="1" ht="17" customHeight="1" x14ac:dyDescent="0.2">
      <c r="A10" s="61">
        <f>A5</f>
        <v>0</v>
      </c>
      <c r="B10" s="61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 t="s">
        <v>1</v>
      </c>
      <c r="AB10" s="87" t="s">
        <v>1</v>
      </c>
      <c r="AC10" s="87" t="s">
        <v>0</v>
      </c>
      <c r="AD10" s="87" t="s">
        <v>0</v>
      </c>
      <c r="AE10" s="87"/>
      <c r="AF10" s="18"/>
      <c r="AG10" s="18"/>
      <c r="AH10" s="18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</row>
    <row r="11" spans="1:230" ht="14.5" customHeight="1" x14ac:dyDescent="0.2">
      <c r="A11" s="137" t="s">
        <v>58</v>
      </c>
      <c r="B11" s="97"/>
      <c r="C11" s="26" t="e">
        <f>CHOOSE(WEEKDAY(C12,2),"L","M","M","J","V","S","D")</f>
        <v>#VALUE!</v>
      </c>
      <c r="D11" s="26" t="e">
        <f t="shared" ref="D11:AG11" si="4">CHOOSE(WEEKDAY(D12,2),"L","M","M","J","V","S","D")</f>
        <v>#VALUE!</v>
      </c>
      <c r="E11" s="26" t="e">
        <f t="shared" si="4"/>
        <v>#VALUE!</v>
      </c>
      <c r="F11" s="26" t="e">
        <f t="shared" si="4"/>
        <v>#VALUE!</v>
      </c>
      <c r="G11" s="26" t="e">
        <f t="shared" si="4"/>
        <v>#VALUE!</v>
      </c>
      <c r="H11" s="26" t="e">
        <f t="shared" si="4"/>
        <v>#VALUE!</v>
      </c>
      <c r="I11" s="26" t="e">
        <f t="shared" si="4"/>
        <v>#VALUE!</v>
      </c>
      <c r="J11" s="26" t="e">
        <f t="shared" si="4"/>
        <v>#VALUE!</v>
      </c>
      <c r="K11" s="26" t="e">
        <f t="shared" si="4"/>
        <v>#VALUE!</v>
      </c>
      <c r="L11" s="26" t="e">
        <f t="shared" si="4"/>
        <v>#VALUE!</v>
      </c>
      <c r="M11" s="26" t="e">
        <f t="shared" si="4"/>
        <v>#VALUE!</v>
      </c>
      <c r="N11" s="26" t="e">
        <f t="shared" si="4"/>
        <v>#VALUE!</v>
      </c>
      <c r="O11" s="26" t="e">
        <f t="shared" si="4"/>
        <v>#VALUE!</v>
      </c>
      <c r="P11" s="26" t="e">
        <f t="shared" si="4"/>
        <v>#VALUE!</v>
      </c>
      <c r="Q11" s="26" t="e">
        <f t="shared" si="4"/>
        <v>#VALUE!</v>
      </c>
      <c r="R11" s="26" t="e">
        <f t="shared" si="4"/>
        <v>#VALUE!</v>
      </c>
      <c r="S11" s="26" t="e">
        <f t="shared" si="4"/>
        <v>#VALUE!</v>
      </c>
      <c r="T11" s="26" t="e">
        <f t="shared" si="4"/>
        <v>#VALUE!</v>
      </c>
      <c r="U11" s="26" t="e">
        <f t="shared" si="4"/>
        <v>#VALUE!</v>
      </c>
      <c r="V11" s="26" t="e">
        <f t="shared" si="4"/>
        <v>#VALUE!</v>
      </c>
      <c r="W11" s="26" t="e">
        <f t="shared" si="4"/>
        <v>#VALUE!</v>
      </c>
      <c r="X11" s="26" t="e">
        <f t="shared" si="4"/>
        <v>#VALUE!</v>
      </c>
      <c r="Y11" s="26" t="e">
        <f t="shared" si="4"/>
        <v>#VALUE!</v>
      </c>
      <c r="Z11" s="26" t="e">
        <f t="shared" si="4"/>
        <v>#VALUE!</v>
      </c>
      <c r="AA11" s="26" t="e">
        <f t="shared" si="4"/>
        <v>#VALUE!</v>
      </c>
      <c r="AB11" s="26" t="e">
        <f t="shared" si="4"/>
        <v>#VALUE!</v>
      </c>
      <c r="AC11" s="26" t="e">
        <f t="shared" si="4"/>
        <v>#VALUE!</v>
      </c>
      <c r="AD11" s="26" t="e">
        <f t="shared" si="4"/>
        <v>#VALUE!</v>
      </c>
      <c r="AE11" s="26" t="e">
        <f t="shared" si="4"/>
        <v>#VALUE!</v>
      </c>
      <c r="AF11" s="26" t="e">
        <f t="shared" si="4"/>
        <v>#VALUE!</v>
      </c>
      <c r="AG11" s="26" t="e">
        <f t="shared" si="4"/>
        <v>#VALUE!</v>
      </c>
    </row>
    <row r="12" spans="1:230" ht="14" customHeight="1" x14ac:dyDescent="0.2">
      <c r="A12" s="138"/>
      <c r="B12" s="98"/>
      <c r="C12" s="58" t="str">
        <f>$A$11</f>
        <v>Mar</v>
      </c>
      <c r="D12" s="58" t="e">
        <f>C12+1</f>
        <v>#VALUE!</v>
      </c>
      <c r="E12" s="58" t="e">
        <f t="shared" ref="E12:AG12" si="5">D12+1</f>
        <v>#VALUE!</v>
      </c>
      <c r="F12" s="58" t="e">
        <f t="shared" si="5"/>
        <v>#VALUE!</v>
      </c>
      <c r="G12" s="58" t="e">
        <f t="shared" si="5"/>
        <v>#VALUE!</v>
      </c>
      <c r="H12" s="58" t="e">
        <f t="shared" si="5"/>
        <v>#VALUE!</v>
      </c>
      <c r="I12" s="58" t="e">
        <f t="shared" si="5"/>
        <v>#VALUE!</v>
      </c>
      <c r="J12" s="58" t="e">
        <f t="shared" si="5"/>
        <v>#VALUE!</v>
      </c>
      <c r="K12" s="58" t="e">
        <f t="shared" si="5"/>
        <v>#VALUE!</v>
      </c>
      <c r="L12" s="58" t="e">
        <f t="shared" si="5"/>
        <v>#VALUE!</v>
      </c>
      <c r="M12" s="58" t="e">
        <f t="shared" si="5"/>
        <v>#VALUE!</v>
      </c>
      <c r="N12" s="58" t="e">
        <f t="shared" si="5"/>
        <v>#VALUE!</v>
      </c>
      <c r="O12" s="58" t="e">
        <f t="shared" si="5"/>
        <v>#VALUE!</v>
      </c>
      <c r="P12" s="58" t="e">
        <f t="shared" si="5"/>
        <v>#VALUE!</v>
      </c>
      <c r="Q12" s="58" t="e">
        <f t="shared" si="5"/>
        <v>#VALUE!</v>
      </c>
      <c r="R12" s="58" t="e">
        <f t="shared" si="5"/>
        <v>#VALUE!</v>
      </c>
      <c r="S12" s="58" t="e">
        <f t="shared" si="5"/>
        <v>#VALUE!</v>
      </c>
      <c r="T12" s="58" t="e">
        <f t="shared" si="5"/>
        <v>#VALUE!</v>
      </c>
      <c r="U12" s="58" t="e">
        <f t="shared" si="5"/>
        <v>#VALUE!</v>
      </c>
      <c r="V12" s="58" t="e">
        <f t="shared" si="5"/>
        <v>#VALUE!</v>
      </c>
      <c r="W12" s="58" t="e">
        <f t="shared" si="5"/>
        <v>#VALUE!</v>
      </c>
      <c r="X12" s="58" t="e">
        <f t="shared" si="5"/>
        <v>#VALUE!</v>
      </c>
      <c r="Y12" s="58" t="e">
        <f t="shared" si="5"/>
        <v>#VALUE!</v>
      </c>
      <c r="Z12" s="58" t="e">
        <f t="shared" si="5"/>
        <v>#VALUE!</v>
      </c>
      <c r="AA12" s="58" t="e">
        <f t="shared" si="5"/>
        <v>#VALUE!</v>
      </c>
      <c r="AB12" s="58" t="e">
        <f t="shared" si="5"/>
        <v>#VALUE!</v>
      </c>
      <c r="AC12" s="58" t="e">
        <f t="shared" si="5"/>
        <v>#VALUE!</v>
      </c>
      <c r="AD12" s="58" t="e">
        <f t="shared" si="5"/>
        <v>#VALUE!</v>
      </c>
      <c r="AE12" s="58" t="e">
        <f t="shared" si="5"/>
        <v>#VALUE!</v>
      </c>
      <c r="AF12" s="58" t="e">
        <f t="shared" si="5"/>
        <v>#VALUE!</v>
      </c>
      <c r="AG12" s="58" t="e">
        <f t="shared" si="5"/>
        <v>#VALUE!</v>
      </c>
    </row>
    <row r="13" spans="1:230" ht="14" customHeight="1" x14ac:dyDescent="0.2">
      <c r="A13" s="139"/>
      <c r="B13" s="100"/>
      <c r="C13" s="140"/>
      <c r="D13" s="141"/>
      <c r="E13" s="141"/>
      <c r="F13" s="89"/>
      <c r="G13" s="89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6"/>
    </row>
    <row r="14" spans="1:230" s="22" customFormat="1" ht="16.25" customHeight="1" x14ac:dyDescent="0.2">
      <c r="A14" s="61">
        <f>A9</f>
        <v>0</v>
      </c>
      <c r="B14" s="61"/>
      <c r="C14" s="87" t="s">
        <v>0</v>
      </c>
      <c r="D14" s="87" t="s">
        <v>0</v>
      </c>
      <c r="E14" s="87" t="s">
        <v>0</v>
      </c>
      <c r="F14" s="87" t="s">
        <v>0</v>
      </c>
      <c r="G14" s="87" t="s">
        <v>0</v>
      </c>
      <c r="H14" s="87" t="s">
        <v>0</v>
      </c>
      <c r="I14" s="87" t="s">
        <v>0</v>
      </c>
      <c r="J14" s="87" t="s">
        <v>0</v>
      </c>
      <c r="K14" s="87" t="s">
        <v>0</v>
      </c>
      <c r="L14" s="87" t="s">
        <v>0</v>
      </c>
      <c r="M14" s="87" t="s">
        <v>0</v>
      </c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 t="s">
        <v>2</v>
      </c>
      <c r="AG14" s="87" t="s">
        <v>2</v>
      </c>
      <c r="AH14" s="20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</row>
    <row r="15" spans="1:230" s="35" customFormat="1" ht="16.25" customHeight="1" x14ac:dyDescent="0.2">
      <c r="A15" s="61">
        <f>A10</f>
        <v>0</v>
      </c>
      <c r="B15" s="61"/>
      <c r="C15" s="87" t="s">
        <v>0</v>
      </c>
      <c r="D15" s="87" t="s">
        <v>0</v>
      </c>
      <c r="E15" s="87" t="s">
        <v>0</v>
      </c>
      <c r="F15" s="87" t="s">
        <v>5</v>
      </c>
      <c r="G15" s="87" t="s">
        <v>5</v>
      </c>
      <c r="H15" s="87" t="s">
        <v>4</v>
      </c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33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</row>
    <row r="16" spans="1:230" ht="14.5" customHeight="1" x14ac:dyDescent="0.2">
      <c r="A16" s="137" t="s">
        <v>46</v>
      </c>
      <c r="B16" s="97"/>
      <c r="C16" s="26" t="e">
        <f>CHOOSE(WEEKDAY(C17,2),"L","M","M","J","V","S","D")</f>
        <v>#VALUE!</v>
      </c>
      <c r="D16" s="26" t="e">
        <f t="shared" ref="D16:AF16" si="6">CHOOSE(WEEKDAY(D17,2),"L","M","M","J","V","S","D")</f>
        <v>#VALUE!</v>
      </c>
      <c r="E16" s="26" t="e">
        <f t="shared" si="6"/>
        <v>#VALUE!</v>
      </c>
      <c r="F16" s="26" t="e">
        <f t="shared" si="6"/>
        <v>#VALUE!</v>
      </c>
      <c r="G16" s="26" t="e">
        <f t="shared" si="6"/>
        <v>#VALUE!</v>
      </c>
      <c r="H16" s="26" t="e">
        <f t="shared" si="6"/>
        <v>#VALUE!</v>
      </c>
      <c r="I16" s="26" t="e">
        <f t="shared" si="6"/>
        <v>#VALUE!</v>
      </c>
      <c r="J16" s="26" t="e">
        <f t="shared" si="6"/>
        <v>#VALUE!</v>
      </c>
      <c r="K16" s="26" t="e">
        <f t="shared" si="6"/>
        <v>#VALUE!</v>
      </c>
      <c r="L16" s="26" t="e">
        <f t="shared" si="6"/>
        <v>#VALUE!</v>
      </c>
      <c r="M16" s="26" t="e">
        <f t="shared" si="6"/>
        <v>#VALUE!</v>
      </c>
      <c r="N16" s="26" t="e">
        <f t="shared" si="6"/>
        <v>#VALUE!</v>
      </c>
      <c r="O16" s="26" t="e">
        <f t="shared" si="6"/>
        <v>#VALUE!</v>
      </c>
      <c r="P16" s="26" t="e">
        <f t="shared" si="6"/>
        <v>#VALUE!</v>
      </c>
      <c r="Q16" s="26" t="e">
        <f t="shared" si="6"/>
        <v>#VALUE!</v>
      </c>
      <c r="R16" s="26" t="e">
        <f t="shared" si="6"/>
        <v>#VALUE!</v>
      </c>
      <c r="S16" s="26" t="e">
        <f t="shared" si="6"/>
        <v>#VALUE!</v>
      </c>
      <c r="T16" s="26" t="e">
        <f t="shared" si="6"/>
        <v>#VALUE!</v>
      </c>
      <c r="U16" s="26" t="e">
        <f t="shared" si="6"/>
        <v>#VALUE!</v>
      </c>
      <c r="V16" s="26" t="e">
        <f t="shared" si="6"/>
        <v>#VALUE!</v>
      </c>
      <c r="W16" s="26" t="e">
        <f t="shared" si="6"/>
        <v>#VALUE!</v>
      </c>
      <c r="X16" s="26" t="e">
        <f t="shared" si="6"/>
        <v>#VALUE!</v>
      </c>
      <c r="Y16" s="26" t="e">
        <f t="shared" si="6"/>
        <v>#VALUE!</v>
      </c>
      <c r="Z16" s="26" t="e">
        <f t="shared" si="6"/>
        <v>#VALUE!</v>
      </c>
      <c r="AA16" s="26" t="e">
        <f t="shared" si="6"/>
        <v>#VALUE!</v>
      </c>
      <c r="AB16" s="26" t="e">
        <f t="shared" si="6"/>
        <v>#VALUE!</v>
      </c>
      <c r="AC16" s="26" t="e">
        <f t="shared" si="6"/>
        <v>#VALUE!</v>
      </c>
      <c r="AD16" s="26" t="e">
        <f t="shared" si="6"/>
        <v>#VALUE!</v>
      </c>
      <c r="AE16" s="26" t="e">
        <f t="shared" si="6"/>
        <v>#VALUE!</v>
      </c>
      <c r="AF16" s="26" t="e">
        <f t="shared" si="6"/>
        <v>#VALUE!</v>
      </c>
      <c r="AG16" s="20"/>
    </row>
    <row r="17" spans="1:230" ht="14.5" customHeight="1" x14ac:dyDescent="0.2">
      <c r="A17" s="138"/>
      <c r="B17" s="98"/>
      <c r="C17" s="60" t="str">
        <f>$A16</f>
        <v>Avril</v>
      </c>
      <c r="D17" s="60" t="e">
        <f>C17+1</f>
        <v>#VALUE!</v>
      </c>
      <c r="E17" s="60" t="e">
        <f t="shared" ref="E17:AF17" si="7">D17+1</f>
        <v>#VALUE!</v>
      </c>
      <c r="F17" s="60" t="e">
        <f t="shared" si="7"/>
        <v>#VALUE!</v>
      </c>
      <c r="G17" s="60" t="e">
        <f t="shared" si="7"/>
        <v>#VALUE!</v>
      </c>
      <c r="H17" s="60" t="e">
        <f t="shared" si="7"/>
        <v>#VALUE!</v>
      </c>
      <c r="I17" s="60" t="e">
        <f t="shared" si="7"/>
        <v>#VALUE!</v>
      </c>
      <c r="J17" s="60" t="e">
        <f t="shared" si="7"/>
        <v>#VALUE!</v>
      </c>
      <c r="K17" s="60" t="e">
        <f t="shared" si="7"/>
        <v>#VALUE!</v>
      </c>
      <c r="L17" s="79" t="e">
        <f t="shared" si="7"/>
        <v>#VALUE!</v>
      </c>
      <c r="M17" s="79" t="e">
        <f t="shared" si="7"/>
        <v>#VALUE!</v>
      </c>
      <c r="N17" s="79" t="e">
        <f t="shared" si="7"/>
        <v>#VALUE!</v>
      </c>
      <c r="O17" s="79" t="e">
        <f t="shared" si="7"/>
        <v>#VALUE!</v>
      </c>
      <c r="P17" s="79" t="e">
        <f t="shared" si="7"/>
        <v>#VALUE!</v>
      </c>
      <c r="Q17" s="79" t="e">
        <f t="shared" si="7"/>
        <v>#VALUE!</v>
      </c>
      <c r="R17" s="79" t="e">
        <f t="shared" si="7"/>
        <v>#VALUE!</v>
      </c>
      <c r="S17" s="79" t="e">
        <f t="shared" si="7"/>
        <v>#VALUE!</v>
      </c>
      <c r="T17" s="79" t="e">
        <f t="shared" si="7"/>
        <v>#VALUE!</v>
      </c>
      <c r="U17" s="79" t="e">
        <f t="shared" si="7"/>
        <v>#VALUE!</v>
      </c>
      <c r="V17" s="79" t="e">
        <f t="shared" si="7"/>
        <v>#VALUE!</v>
      </c>
      <c r="W17" s="79" t="e">
        <f t="shared" si="7"/>
        <v>#VALUE!</v>
      </c>
      <c r="X17" s="79" t="e">
        <f t="shared" si="7"/>
        <v>#VALUE!</v>
      </c>
      <c r="Y17" s="79" t="e">
        <f t="shared" si="7"/>
        <v>#VALUE!</v>
      </c>
      <c r="Z17" s="60" t="e">
        <f t="shared" si="7"/>
        <v>#VALUE!</v>
      </c>
      <c r="AA17" s="60" t="e">
        <f t="shared" si="7"/>
        <v>#VALUE!</v>
      </c>
      <c r="AB17" s="60" t="e">
        <f t="shared" si="7"/>
        <v>#VALUE!</v>
      </c>
      <c r="AC17" s="60" t="e">
        <f t="shared" si="7"/>
        <v>#VALUE!</v>
      </c>
      <c r="AD17" s="60" t="e">
        <f t="shared" si="7"/>
        <v>#VALUE!</v>
      </c>
      <c r="AE17" s="60" t="e">
        <f t="shared" si="7"/>
        <v>#VALUE!</v>
      </c>
      <c r="AF17" s="60" t="e">
        <f t="shared" si="7"/>
        <v>#VALUE!</v>
      </c>
      <c r="AG17" s="20"/>
    </row>
    <row r="18" spans="1:230" ht="14.5" customHeight="1" x14ac:dyDescent="0.2">
      <c r="A18" s="139"/>
      <c r="B18" s="100"/>
      <c r="C18" s="91"/>
      <c r="D18" s="88"/>
      <c r="E18" s="88"/>
      <c r="F18" s="73"/>
      <c r="G18" s="91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9"/>
      <c r="T18" s="89"/>
      <c r="U18" s="89"/>
      <c r="V18" s="80"/>
      <c r="W18" s="90"/>
      <c r="X18" s="89"/>
      <c r="Y18" s="89"/>
      <c r="Z18" s="89"/>
      <c r="AA18" s="89"/>
      <c r="AB18" s="89"/>
      <c r="AC18" s="89"/>
      <c r="AD18" s="89"/>
      <c r="AE18" s="89"/>
      <c r="AF18" s="80"/>
      <c r="AG18" s="20"/>
    </row>
    <row r="19" spans="1:230" s="22" customFormat="1" ht="16.25" customHeight="1" x14ac:dyDescent="0.2">
      <c r="A19" s="61">
        <f>A14</f>
        <v>0</v>
      </c>
      <c r="B19" s="61"/>
      <c r="C19" s="87" t="s">
        <v>1</v>
      </c>
      <c r="D19" s="87" t="s">
        <v>1</v>
      </c>
      <c r="E19" s="87" t="s">
        <v>1</v>
      </c>
      <c r="F19" s="87" t="s">
        <v>1</v>
      </c>
      <c r="G19" s="87" t="s">
        <v>1</v>
      </c>
      <c r="H19" s="87" t="s">
        <v>1</v>
      </c>
      <c r="I19" s="87" t="s">
        <v>1</v>
      </c>
      <c r="J19" s="87" t="s">
        <v>1</v>
      </c>
      <c r="K19" s="87" t="s">
        <v>1</v>
      </c>
      <c r="L19" s="87" t="s">
        <v>1</v>
      </c>
      <c r="M19" s="87" t="s">
        <v>1</v>
      </c>
      <c r="N19" s="87" t="s">
        <v>1</v>
      </c>
      <c r="O19" s="87" t="s">
        <v>1</v>
      </c>
      <c r="P19" s="87" t="s">
        <v>1</v>
      </c>
      <c r="Q19" s="87" t="s">
        <v>1</v>
      </c>
      <c r="R19" s="87" t="s">
        <v>1</v>
      </c>
      <c r="S19" s="87" t="s">
        <v>0</v>
      </c>
      <c r="T19" s="87" t="s">
        <v>0</v>
      </c>
      <c r="U19" s="87" t="s">
        <v>0</v>
      </c>
      <c r="V19" s="87" t="s">
        <v>0</v>
      </c>
      <c r="W19" s="87" t="s">
        <v>0</v>
      </c>
      <c r="X19" s="87" t="s">
        <v>5</v>
      </c>
      <c r="Y19" s="87" t="s">
        <v>5</v>
      </c>
      <c r="Z19" s="87" t="s">
        <v>4</v>
      </c>
      <c r="AA19" s="87" t="s">
        <v>6</v>
      </c>
      <c r="AB19" s="87" t="s">
        <v>6</v>
      </c>
      <c r="AC19" s="87" t="s">
        <v>6</v>
      </c>
      <c r="AD19" s="87" t="s">
        <v>6</v>
      </c>
      <c r="AE19" s="87" t="s">
        <v>1</v>
      </c>
      <c r="AF19" s="87" t="s">
        <v>1</v>
      </c>
      <c r="AG19" s="28"/>
      <c r="AH19" s="6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</row>
    <row r="20" spans="1:230" s="35" customFormat="1" ht="16.25" customHeight="1" x14ac:dyDescent="0.2">
      <c r="A20" s="61">
        <f>A15</f>
        <v>0</v>
      </c>
      <c r="B20" s="61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36"/>
      <c r="AH20" s="18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</row>
    <row r="21" spans="1:230" ht="15" customHeight="1" x14ac:dyDescent="0.2">
      <c r="A21" s="134" t="s">
        <v>47</v>
      </c>
      <c r="B21" s="95"/>
      <c r="C21" s="26" t="e">
        <f>CHOOSE(WEEKDAY(C22,2),"L","M","M","J","V","S","D")</f>
        <v>#VALUE!</v>
      </c>
      <c r="D21" s="26" t="e">
        <f t="shared" ref="D21:AG21" si="8">CHOOSE(WEEKDAY(D22,2),"L","M","M","J","V","S","D")</f>
        <v>#VALUE!</v>
      </c>
      <c r="E21" s="26" t="e">
        <f t="shared" si="8"/>
        <v>#VALUE!</v>
      </c>
      <c r="F21" s="26" t="e">
        <f t="shared" si="8"/>
        <v>#VALUE!</v>
      </c>
      <c r="G21" s="26" t="e">
        <f t="shared" si="8"/>
        <v>#VALUE!</v>
      </c>
      <c r="H21" s="26" t="e">
        <f t="shared" si="8"/>
        <v>#VALUE!</v>
      </c>
      <c r="I21" s="26" t="e">
        <f t="shared" si="8"/>
        <v>#VALUE!</v>
      </c>
      <c r="J21" s="26" t="e">
        <f t="shared" si="8"/>
        <v>#VALUE!</v>
      </c>
      <c r="K21" s="26" t="e">
        <f t="shared" si="8"/>
        <v>#VALUE!</v>
      </c>
      <c r="L21" s="26" t="e">
        <f t="shared" si="8"/>
        <v>#VALUE!</v>
      </c>
      <c r="M21" s="26" t="e">
        <f t="shared" si="8"/>
        <v>#VALUE!</v>
      </c>
      <c r="N21" s="26" t="e">
        <f t="shared" si="8"/>
        <v>#VALUE!</v>
      </c>
      <c r="O21" s="26" t="e">
        <f t="shared" si="8"/>
        <v>#VALUE!</v>
      </c>
      <c r="P21" s="26" t="e">
        <f t="shared" si="8"/>
        <v>#VALUE!</v>
      </c>
      <c r="Q21" s="26" t="e">
        <f t="shared" si="8"/>
        <v>#VALUE!</v>
      </c>
      <c r="R21" s="26" t="e">
        <f t="shared" si="8"/>
        <v>#VALUE!</v>
      </c>
      <c r="S21" s="26" t="e">
        <f t="shared" si="8"/>
        <v>#VALUE!</v>
      </c>
      <c r="T21" s="26" t="e">
        <f t="shared" si="8"/>
        <v>#VALUE!</v>
      </c>
      <c r="U21" s="26" t="e">
        <f t="shared" si="8"/>
        <v>#VALUE!</v>
      </c>
      <c r="V21" s="26" t="e">
        <f t="shared" si="8"/>
        <v>#VALUE!</v>
      </c>
      <c r="W21" s="26" t="e">
        <f t="shared" si="8"/>
        <v>#VALUE!</v>
      </c>
      <c r="X21" s="26" t="e">
        <f t="shared" si="8"/>
        <v>#VALUE!</v>
      </c>
      <c r="Y21" s="26" t="e">
        <f t="shared" si="8"/>
        <v>#VALUE!</v>
      </c>
      <c r="Z21" s="26" t="e">
        <f t="shared" si="8"/>
        <v>#VALUE!</v>
      </c>
      <c r="AA21" s="26" t="e">
        <f t="shared" si="8"/>
        <v>#VALUE!</v>
      </c>
      <c r="AB21" s="26" t="e">
        <f t="shared" si="8"/>
        <v>#VALUE!</v>
      </c>
      <c r="AC21" s="26" t="e">
        <f t="shared" si="8"/>
        <v>#VALUE!</v>
      </c>
      <c r="AD21" s="26" t="e">
        <f t="shared" si="8"/>
        <v>#VALUE!</v>
      </c>
      <c r="AE21" s="26" t="e">
        <f t="shared" si="8"/>
        <v>#VALUE!</v>
      </c>
      <c r="AF21" s="26" t="e">
        <f t="shared" si="8"/>
        <v>#VALUE!</v>
      </c>
      <c r="AG21" s="26" t="e">
        <f t="shared" si="8"/>
        <v>#VALUE!</v>
      </c>
    </row>
    <row r="22" spans="1:230" ht="15" customHeight="1" x14ac:dyDescent="0.2">
      <c r="A22" s="135"/>
      <c r="B22" s="96"/>
      <c r="C22" s="58" t="str">
        <f>$A$21</f>
        <v>Mai</v>
      </c>
      <c r="D22" s="58" t="e">
        <f>C22+1</f>
        <v>#VALUE!</v>
      </c>
      <c r="E22" s="58" t="e">
        <f t="shared" ref="E22:AG22" si="9">D22+1</f>
        <v>#VALUE!</v>
      </c>
      <c r="F22" s="58" t="e">
        <f t="shared" si="9"/>
        <v>#VALUE!</v>
      </c>
      <c r="G22" s="58" t="e">
        <f t="shared" si="9"/>
        <v>#VALUE!</v>
      </c>
      <c r="H22" s="58" t="e">
        <f t="shared" si="9"/>
        <v>#VALUE!</v>
      </c>
      <c r="I22" s="58" t="e">
        <f t="shared" si="9"/>
        <v>#VALUE!</v>
      </c>
      <c r="J22" s="58" t="e">
        <f t="shared" si="9"/>
        <v>#VALUE!</v>
      </c>
      <c r="K22" s="58" t="e">
        <f t="shared" si="9"/>
        <v>#VALUE!</v>
      </c>
      <c r="L22" s="58" t="e">
        <f t="shared" si="9"/>
        <v>#VALUE!</v>
      </c>
      <c r="M22" s="58" t="e">
        <f t="shared" si="9"/>
        <v>#VALUE!</v>
      </c>
      <c r="N22" s="58" t="e">
        <f t="shared" si="9"/>
        <v>#VALUE!</v>
      </c>
      <c r="O22" s="58" t="e">
        <f t="shared" si="9"/>
        <v>#VALUE!</v>
      </c>
      <c r="P22" s="58" t="e">
        <f t="shared" si="9"/>
        <v>#VALUE!</v>
      </c>
      <c r="Q22" s="58" t="e">
        <f t="shared" si="9"/>
        <v>#VALUE!</v>
      </c>
      <c r="R22" s="58" t="e">
        <f t="shared" si="9"/>
        <v>#VALUE!</v>
      </c>
      <c r="S22" s="58" t="e">
        <f t="shared" si="9"/>
        <v>#VALUE!</v>
      </c>
      <c r="T22" s="58" t="e">
        <f t="shared" si="9"/>
        <v>#VALUE!</v>
      </c>
      <c r="U22" s="58" t="e">
        <f t="shared" si="9"/>
        <v>#VALUE!</v>
      </c>
      <c r="V22" s="58" t="e">
        <f t="shared" si="9"/>
        <v>#VALUE!</v>
      </c>
      <c r="W22" s="58" t="e">
        <f t="shared" si="9"/>
        <v>#VALUE!</v>
      </c>
      <c r="X22" s="58" t="e">
        <f t="shared" si="9"/>
        <v>#VALUE!</v>
      </c>
      <c r="Y22" s="58" t="e">
        <f t="shared" si="9"/>
        <v>#VALUE!</v>
      </c>
      <c r="Z22" s="58" t="e">
        <f t="shared" si="9"/>
        <v>#VALUE!</v>
      </c>
      <c r="AA22" s="58" t="e">
        <f t="shared" si="9"/>
        <v>#VALUE!</v>
      </c>
      <c r="AB22" s="58" t="e">
        <f t="shared" si="9"/>
        <v>#VALUE!</v>
      </c>
      <c r="AC22" s="58" t="e">
        <f t="shared" si="9"/>
        <v>#VALUE!</v>
      </c>
      <c r="AD22" s="58" t="e">
        <f t="shared" si="9"/>
        <v>#VALUE!</v>
      </c>
      <c r="AE22" s="58" t="e">
        <f t="shared" si="9"/>
        <v>#VALUE!</v>
      </c>
      <c r="AF22" s="58" t="e">
        <f t="shared" si="9"/>
        <v>#VALUE!</v>
      </c>
      <c r="AG22" s="58" t="e">
        <f t="shared" si="9"/>
        <v>#VALUE!</v>
      </c>
    </row>
    <row r="23" spans="1:230" ht="15" customHeight="1" x14ac:dyDescent="0.2">
      <c r="A23" s="136"/>
      <c r="B23" s="99"/>
      <c r="C23" s="90"/>
      <c r="D23" s="73"/>
      <c r="E23" s="91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73"/>
      <c r="U23" s="91"/>
      <c r="V23" s="88"/>
      <c r="W23" s="88"/>
      <c r="X23" s="88"/>
      <c r="Y23" s="88"/>
      <c r="Z23" s="81"/>
      <c r="AA23" s="81"/>
      <c r="AB23" s="81"/>
      <c r="AC23" s="81"/>
      <c r="AD23" s="81"/>
      <c r="AE23" s="88"/>
      <c r="AF23" s="88"/>
      <c r="AG23" s="73"/>
    </row>
    <row r="24" spans="1:230" s="22" customFormat="1" ht="16.25" customHeight="1" x14ac:dyDescent="0.2">
      <c r="A24" s="61">
        <f>A19</f>
        <v>0</v>
      </c>
      <c r="B24" s="61"/>
      <c r="C24" s="87" t="s">
        <v>1</v>
      </c>
      <c r="D24" s="87" t="s">
        <v>1</v>
      </c>
      <c r="E24" s="87" t="s">
        <v>1</v>
      </c>
      <c r="F24" s="87" t="s">
        <v>1</v>
      </c>
      <c r="G24" s="87" t="s">
        <v>1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20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</row>
    <row r="25" spans="1:230" s="35" customFormat="1" ht="16.25" customHeight="1" x14ac:dyDescent="0.2">
      <c r="A25" s="61">
        <f>A20</f>
        <v>0</v>
      </c>
      <c r="B25" s="61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33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</row>
    <row r="26" spans="1:230" ht="15" customHeight="1" x14ac:dyDescent="0.2">
      <c r="A26" s="134" t="e">
        <f>DATE(YEAR(A1),MONTH(A1)+5,DAY(A1))</f>
        <v>#VALUE!</v>
      </c>
      <c r="B26" s="95"/>
      <c r="C26" s="26" t="e">
        <f>CHOOSE(WEEKDAY(C27,2),"L","M","M","J","V","S","D")</f>
        <v>#VALUE!</v>
      </c>
      <c r="D26" s="26" t="e">
        <f t="shared" ref="D26:AF26" si="10">CHOOSE(WEEKDAY(D27,2),"L","M","M","J","V","S","D")</f>
        <v>#VALUE!</v>
      </c>
      <c r="E26" s="26" t="e">
        <f t="shared" si="10"/>
        <v>#VALUE!</v>
      </c>
      <c r="F26" s="26" t="e">
        <f t="shared" si="10"/>
        <v>#VALUE!</v>
      </c>
      <c r="G26" s="26" t="e">
        <f t="shared" si="10"/>
        <v>#VALUE!</v>
      </c>
      <c r="H26" s="26" t="e">
        <f t="shared" si="10"/>
        <v>#VALUE!</v>
      </c>
      <c r="I26" s="26" t="e">
        <f t="shared" si="10"/>
        <v>#VALUE!</v>
      </c>
      <c r="J26" s="26" t="e">
        <f t="shared" si="10"/>
        <v>#VALUE!</v>
      </c>
      <c r="K26" s="26" t="e">
        <f t="shared" si="10"/>
        <v>#VALUE!</v>
      </c>
      <c r="L26" s="26" t="e">
        <f t="shared" si="10"/>
        <v>#VALUE!</v>
      </c>
      <c r="M26" s="26" t="e">
        <f t="shared" si="10"/>
        <v>#VALUE!</v>
      </c>
      <c r="N26" s="26" t="e">
        <f t="shared" si="10"/>
        <v>#VALUE!</v>
      </c>
      <c r="O26" s="26" t="e">
        <f t="shared" si="10"/>
        <v>#VALUE!</v>
      </c>
      <c r="P26" s="26" t="e">
        <f t="shared" si="10"/>
        <v>#VALUE!</v>
      </c>
      <c r="Q26" s="26" t="e">
        <f t="shared" si="10"/>
        <v>#VALUE!</v>
      </c>
      <c r="R26" s="26" t="e">
        <f t="shared" si="10"/>
        <v>#VALUE!</v>
      </c>
      <c r="S26" s="26" t="e">
        <f t="shared" si="10"/>
        <v>#VALUE!</v>
      </c>
      <c r="T26" s="26" t="e">
        <f t="shared" si="10"/>
        <v>#VALUE!</v>
      </c>
      <c r="U26" s="26" t="e">
        <f t="shared" si="10"/>
        <v>#VALUE!</v>
      </c>
      <c r="V26" s="26" t="e">
        <f t="shared" si="10"/>
        <v>#VALUE!</v>
      </c>
      <c r="W26" s="26" t="e">
        <f t="shared" si="10"/>
        <v>#VALUE!</v>
      </c>
      <c r="X26" s="26" t="e">
        <f t="shared" si="10"/>
        <v>#VALUE!</v>
      </c>
      <c r="Y26" s="26" t="e">
        <f t="shared" si="10"/>
        <v>#VALUE!</v>
      </c>
      <c r="Z26" s="26" t="e">
        <f t="shared" si="10"/>
        <v>#VALUE!</v>
      </c>
      <c r="AA26" s="26" t="e">
        <f t="shared" si="10"/>
        <v>#VALUE!</v>
      </c>
      <c r="AB26" s="26" t="e">
        <f t="shared" si="10"/>
        <v>#VALUE!</v>
      </c>
      <c r="AC26" s="26" t="e">
        <f t="shared" si="10"/>
        <v>#VALUE!</v>
      </c>
      <c r="AD26" s="26" t="e">
        <f t="shared" si="10"/>
        <v>#VALUE!</v>
      </c>
      <c r="AE26" s="26" t="e">
        <f t="shared" si="10"/>
        <v>#VALUE!</v>
      </c>
      <c r="AF26" s="26" t="e">
        <f t="shared" si="10"/>
        <v>#VALUE!</v>
      </c>
      <c r="AG26" s="5"/>
    </row>
    <row r="27" spans="1:230" ht="15" customHeight="1" x14ac:dyDescent="0.2">
      <c r="A27" s="135"/>
      <c r="B27" s="96"/>
      <c r="C27" s="58" t="e">
        <f>$A$26</f>
        <v>#VALUE!</v>
      </c>
      <c r="D27" s="58" t="e">
        <f>C27+1</f>
        <v>#VALUE!</v>
      </c>
      <c r="E27" s="58" t="e">
        <f t="shared" ref="E27:AF27" si="11">D27+1</f>
        <v>#VALUE!</v>
      </c>
      <c r="F27" s="58" t="e">
        <f t="shared" si="11"/>
        <v>#VALUE!</v>
      </c>
      <c r="G27" s="58" t="e">
        <f t="shared" si="11"/>
        <v>#VALUE!</v>
      </c>
      <c r="H27" s="58" t="e">
        <f t="shared" si="11"/>
        <v>#VALUE!</v>
      </c>
      <c r="I27" s="58" t="e">
        <f t="shared" si="11"/>
        <v>#VALUE!</v>
      </c>
      <c r="J27" s="58" t="e">
        <f t="shared" si="11"/>
        <v>#VALUE!</v>
      </c>
      <c r="K27" s="58" t="e">
        <f t="shared" si="11"/>
        <v>#VALUE!</v>
      </c>
      <c r="L27" s="58" t="e">
        <f t="shared" si="11"/>
        <v>#VALUE!</v>
      </c>
      <c r="M27" s="58" t="e">
        <f t="shared" si="11"/>
        <v>#VALUE!</v>
      </c>
      <c r="N27" s="58" t="e">
        <f t="shared" si="11"/>
        <v>#VALUE!</v>
      </c>
      <c r="O27" s="58" t="e">
        <f t="shared" si="11"/>
        <v>#VALUE!</v>
      </c>
      <c r="P27" s="58" t="e">
        <f t="shared" si="11"/>
        <v>#VALUE!</v>
      </c>
      <c r="Q27" s="58" t="e">
        <f t="shared" si="11"/>
        <v>#VALUE!</v>
      </c>
      <c r="R27" s="58" t="e">
        <f t="shared" si="11"/>
        <v>#VALUE!</v>
      </c>
      <c r="S27" s="58" t="e">
        <f t="shared" si="11"/>
        <v>#VALUE!</v>
      </c>
      <c r="T27" s="58" t="e">
        <f t="shared" si="11"/>
        <v>#VALUE!</v>
      </c>
      <c r="U27" s="58" t="e">
        <f t="shared" si="11"/>
        <v>#VALUE!</v>
      </c>
      <c r="V27" s="58" t="e">
        <f t="shared" si="11"/>
        <v>#VALUE!</v>
      </c>
      <c r="W27" s="58" t="e">
        <f t="shared" si="11"/>
        <v>#VALUE!</v>
      </c>
      <c r="X27" s="58" t="e">
        <f t="shared" si="11"/>
        <v>#VALUE!</v>
      </c>
      <c r="Y27" s="58" t="e">
        <f t="shared" si="11"/>
        <v>#VALUE!</v>
      </c>
      <c r="Z27" s="58" t="e">
        <f t="shared" si="11"/>
        <v>#VALUE!</v>
      </c>
      <c r="AA27" s="58" t="e">
        <f t="shared" si="11"/>
        <v>#VALUE!</v>
      </c>
      <c r="AB27" s="58" t="e">
        <f t="shared" si="11"/>
        <v>#VALUE!</v>
      </c>
      <c r="AC27" s="58" t="e">
        <f t="shared" si="11"/>
        <v>#VALUE!</v>
      </c>
      <c r="AD27" s="58" t="e">
        <f t="shared" si="11"/>
        <v>#VALUE!</v>
      </c>
      <c r="AE27" s="58" t="e">
        <f t="shared" si="11"/>
        <v>#VALUE!</v>
      </c>
      <c r="AF27" s="58" t="e">
        <f t="shared" si="11"/>
        <v>#VALUE!</v>
      </c>
      <c r="AG27" s="20"/>
    </row>
    <row r="28" spans="1:230" ht="15" customHeight="1" x14ac:dyDescent="0.2">
      <c r="A28" s="136"/>
      <c r="B28" s="99"/>
      <c r="C28" s="91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73"/>
      <c r="AG28" s="20"/>
    </row>
    <row r="29" spans="1:230" s="22" customFormat="1" ht="16.25" customHeight="1" x14ac:dyDescent="0.2">
      <c r="A29" s="61">
        <f>A24</f>
        <v>0</v>
      </c>
      <c r="B29" s="61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28"/>
      <c r="AH29" s="6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</row>
    <row r="30" spans="1:230" s="35" customFormat="1" ht="16.25" customHeight="1" x14ac:dyDescent="0.2">
      <c r="A30" s="61">
        <f>A25</f>
        <v>0</v>
      </c>
      <c r="B30" s="61"/>
      <c r="C30" s="87"/>
      <c r="D30" s="87"/>
      <c r="E30" s="87" t="s">
        <v>1</v>
      </c>
      <c r="F30" s="87" t="s">
        <v>1</v>
      </c>
      <c r="G30" s="87" t="s">
        <v>0</v>
      </c>
      <c r="H30" s="87" t="s">
        <v>0</v>
      </c>
      <c r="I30" s="87" t="s">
        <v>0</v>
      </c>
      <c r="J30" s="87" t="s">
        <v>0</v>
      </c>
      <c r="K30" s="87" t="s">
        <v>0</v>
      </c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36"/>
      <c r="AH30" s="18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</row>
    <row r="31" spans="1:230" ht="15" customHeight="1" x14ac:dyDescent="0.2">
      <c r="A31" s="134" t="e">
        <f>DATE(YEAR(A1),MONTH(A1)+6,DAY(A1))</f>
        <v>#VALUE!</v>
      </c>
      <c r="B31" s="95"/>
      <c r="C31" s="26" t="e">
        <f>CHOOSE(WEEKDAY(C32,2),"L","M","M","J","V","S","D")</f>
        <v>#VALUE!</v>
      </c>
      <c r="D31" s="26" t="e">
        <f t="shared" ref="D31:AG31" si="12">CHOOSE(WEEKDAY(D32,2),"L","M","M","J","V","S","D")</f>
        <v>#VALUE!</v>
      </c>
      <c r="E31" s="26" t="e">
        <f t="shared" si="12"/>
        <v>#VALUE!</v>
      </c>
      <c r="F31" s="26" t="e">
        <f t="shared" si="12"/>
        <v>#VALUE!</v>
      </c>
      <c r="G31" s="26" t="e">
        <f t="shared" si="12"/>
        <v>#VALUE!</v>
      </c>
      <c r="H31" s="26" t="e">
        <f t="shared" si="12"/>
        <v>#VALUE!</v>
      </c>
      <c r="I31" s="26" t="e">
        <f t="shared" si="12"/>
        <v>#VALUE!</v>
      </c>
      <c r="J31" s="26" t="e">
        <f t="shared" si="12"/>
        <v>#VALUE!</v>
      </c>
      <c r="K31" s="26" t="e">
        <f t="shared" si="12"/>
        <v>#VALUE!</v>
      </c>
      <c r="L31" s="26" t="e">
        <f t="shared" si="12"/>
        <v>#VALUE!</v>
      </c>
      <c r="M31" s="26" t="e">
        <f t="shared" si="12"/>
        <v>#VALUE!</v>
      </c>
      <c r="N31" s="26" t="e">
        <f t="shared" si="12"/>
        <v>#VALUE!</v>
      </c>
      <c r="O31" s="26" t="e">
        <f t="shared" si="12"/>
        <v>#VALUE!</v>
      </c>
      <c r="P31" s="26" t="e">
        <f t="shared" si="12"/>
        <v>#VALUE!</v>
      </c>
      <c r="Q31" s="26" t="e">
        <f t="shared" si="12"/>
        <v>#VALUE!</v>
      </c>
      <c r="R31" s="26" t="e">
        <f t="shared" si="12"/>
        <v>#VALUE!</v>
      </c>
      <c r="S31" s="26" t="e">
        <f t="shared" si="12"/>
        <v>#VALUE!</v>
      </c>
      <c r="T31" s="26" t="e">
        <f t="shared" si="12"/>
        <v>#VALUE!</v>
      </c>
      <c r="U31" s="26" t="e">
        <f t="shared" si="12"/>
        <v>#VALUE!</v>
      </c>
      <c r="V31" s="26" t="e">
        <f t="shared" si="12"/>
        <v>#VALUE!</v>
      </c>
      <c r="W31" s="26" t="e">
        <f t="shared" si="12"/>
        <v>#VALUE!</v>
      </c>
      <c r="X31" s="26" t="e">
        <f t="shared" si="12"/>
        <v>#VALUE!</v>
      </c>
      <c r="Y31" s="26" t="e">
        <f t="shared" si="12"/>
        <v>#VALUE!</v>
      </c>
      <c r="Z31" s="26" t="e">
        <f t="shared" si="12"/>
        <v>#VALUE!</v>
      </c>
      <c r="AA31" s="26" t="e">
        <f t="shared" si="12"/>
        <v>#VALUE!</v>
      </c>
      <c r="AB31" s="26" t="e">
        <f t="shared" si="12"/>
        <v>#VALUE!</v>
      </c>
      <c r="AC31" s="26" t="e">
        <f t="shared" si="12"/>
        <v>#VALUE!</v>
      </c>
      <c r="AD31" s="26" t="e">
        <f t="shared" si="12"/>
        <v>#VALUE!</v>
      </c>
      <c r="AE31" s="26" t="e">
        <f t="shared" si="12"/>
        <v>#VALUE!</v>
      </c>
      <c r="AF31" s="26" t="e">
        <f t="shared" si="12"/>
        <v>#VALUE!</v>
      </c>
      <c r="AG31" s="26" t="e">
        <f t="shared" si="12"/>
        <v>#VALUE!</v>
      </c>
    </row>
    <row r="32" spans="1:230" ht="15" customHeight="1" x14ac:dyDescent="0.2">
      <c r="A32" s="135"/>
      <c r="B32" s="96"/>
      <c r="C32" s="58" t="e">
        <f>$A$31</f>
        <v>#VALUE!</v>
      </c>
      <c r="D32" s="58" t="e">
        <f>C32+1</f>
        <v>#VALUE!</v>
      </c>
      <c r="E32" s="58" t="e">
        <f t="shared" ref="E32:AG32" si="13">D32+1</f>
        <v>#VALUE!</v>
      </c>
      <c r="F32" s="58" t="e">
        <f t="shared" si="13"/>
        <v>#VALUE!</v>
      </c>
      <c r="G32" s="58" t="e">
        <f t="shared" si="13"/>
        <v>#VALUE!</v>
      </c>
      <c r="H32" s="58" t="e">
        <f t="shared" si="13"/>
        <v>#VALUE!</v>
      </c>
      <c r="I32" s="58" t="e">
        <f t="shared" si="13"/>
        <v>#VALUE!</v>
      </c>
      <c r="J32" s="58" t="e">
        <f t="shared" si="13"/>
        <v>#VALUE!</v>
      </c>
      <c r="K32" s="58" t="e">
        <f t="shared" si="13"/>
        <v>#VALUE!</v>
      </c>
      <c r="L32" s="58" t="e">
        <f t="shared" si="13"/>
        <v>#VALUE!</v>
      </c>
      <c r="M32" s="58" t="e">
        <f t="shared" si="13"/>
        <v>#VALUE!</v>
      </c>
      <c r="N32" s="58" t="e">
        <f t="shared" si="13"/>
        <v>#VALUE!</v>
      </c>
      <c r="O32" s="58" t="e">
        <f t="shared" si="13"/>
        <v>#VALUE!</v>
      </c>
      <c r="P32" s="58" t="e">
        <f t="shared" si="13"/>
        <v>#VALUE!</v>
      </c>
      <c r="Q32" s="58" t="e">
        <f t="shared" si="13"/>
        <v>#VALUE!</v>
      </c>
      <c r="R32" s="58" t="e">
        <f t="shared" si="13"/>
        <v>#VALUE!</v>
      </c>
      <c r="S32" s="58" t="e">
        <f t="shared" si="13"/>
        <v>#VALUE!</v>
      </c>
      <c r="T32" s="58" t="e">
        <f t="shared" si="13"/>
        <v>#VALUE!</v>
      </c>
      <c r="U32" s="58" t="e">
        <f t="shared" si="13"/>
        <v>#VALUE!</v>
      </c>
      <c r="V32" s="58" t="e">
        <f t="shared" si="13"/>
        <v>#VALUE!</v>
      </c>
      <c r="W32" s="58" t="e">
        <f t="shared" si="13"/>
        <v>#VALUE!</v>
      </c>
      <c r="X32" s="58" t="e">
        <f t="shared" si="13"/>
        <v>#VALUE!</v>
      </c>
      <c r="Y32" s="58" t="e">
        <f t="shared" si="13"/>
        <v>#VALUE!</v>
      </c>
      <c r="Z32" s="58" t="e">
        <f t="shared" si="13"/>
        <v>#VALUE!</v>
      </c>
      <c r="AA32" s="58" t="e">
        <f t="shared" si="13"/>
        <v>#VALUE!</v>
      </c>
      <c r="AB32" s="58" t="e">
        <f t="shared" si="13"/>
        <v>#VALUE!</v>
      </c>
      <c r="AC32" s="58" t="e">
        <f t="shared" si="13"/>
        <v>#VALUE!</v>
      </c>
      <c r="AD32" s="58" t="e">
        <f t="shared" si="13"/>
        <v>#VALUE!</v>
      </c>
      <c r="AE32" s="58" t="e">
        <f t="shared" si="13"/>
        <v>#VALUE!</v>
      </c>
      <c r="AF32" s="58" t="e">
        <f t="shared" si="13"/>
        <v>#VALUE!</v>
      </c>
      <c r="AG32" s="58" t="e">
        <f t="shared" si="13"/>
        <v>#VALUE!</v>
      </c>
    </row>
    <row r="33" spans="1:230" ht="15" customHeight="1" x14ac:dyDescent="0.2">
      <c r="A33" s="142"/>
      <c r="B33" s="101"/>
      <c r="C33" s="74"/>
      <c r="D33" s="75"/>
      <c r="E33" s="75"/>
      <c r="F33" s="75"/>
      <c r="G33" s="75"/>
      <c r="H33" s="75"/>
      <c r="I33" s="75"/>
      <c r="J33" s="75"/>
      <c r="K33" s="75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75"/>
      <c r="Y33" s="75"/>
      <c r="Z33" s="81"/>
      <c r="AA33" s="81"/>
      <c r="AB33" s="81"/>
      <c r="AC33" s="81"/>
      <c r="AD33" s="81"/>
      <c r="AE33" s="75"/>
      <c r="AF33" s="75"/>
      <c r="AG33" s="82"/>
    </row>
    <row r="34" spans="1:230" s="22" customFormat="1" ht="16.25" customHeight="1" x14ac:dyDescent="0.2">
      <c r="A34" s="61">
        <f>A29</f>
        <v>0</v>
      </c>
      <c r="B34" s="61"/>
      <c r="C34" s="87" t="s">
        <v>2</v>
      </c>
      <c r="D34" s="87" t="s">
        <v>2</v>
      </c>
      <c r="E34" s="87" t="s">
        <v>2</v>
      </c>
      <c r="F34" s="87" t="s">
        <v>2</v>
      </c>
      <c r="G34" s="87" t="s">
        <v>2</v>
      </c>
      <c r="H34" s="87" t="s">
        <v>2</v>
      </c>
      <c r="I34" s="87" t="s">
        <v>2</v>
      </c>
      <c r="J34" s="87" t="s">
        <v>2</v>
      </c>
      <c r="K34" s="87" t="s">
        <v>2</v>
      </c>
      <c r="L34" s="87" t="s">
        <v>2</v>
      </c>
      <c r="M34" s="87" t="s">
        <v>2</v>
      </c>
      <c r="N34" s="87" t="s">
        <v>2</v>
      </c>
      <c r="O34" s="87" t="s">
        <v>2</v>
      </c>
      <c r="P34" s="87" t="s">
        <v>2</v>
      </c>
      <c r="Q34" s="87" t="s">
        <v>1</v>
      </c>
      <c r="R34" s="87" t="s">
        <v>1</v>
      </c>
      <c r="S34" s="87" t="s">
        <v>0</v>
      </c>
      <c r="T34" s="87" t="s">
        <v>0</v>
      </c>
      <c r="U34" s="87" t="s">
        <v>0</v>
      </c>
      <c r="V34" s="87" t="s">
        <v>0</v>
      </c>
      <c r="W34" s="87" t="s">
        <v>6</v>
      </c>
      <c r="X34" s="87" t="s">
        <v>7</v>
      </c>
      <c r="Y34" s="87" t="s">
        <v>7</v>
      </c>
      <c r="Z34" s="87" t="s">
        <v>6</v>
      </c>
      <c r="AA34" s="87" t="s">
        <v>6</v>
      </c>
      <c r="AB34" s="87" t="s">
        <v>6</v>
      </c>
      <c r="AC34" s="87" t="s">
        <v>6</v>
      </c>
      <c r="AD34" s="87" t="s">
        <v>6</v>
      </c>
      <c r="AE34" s="87" t="s">
        <v>7</v>
      </c>
      <c r="AF34" s="87" t="s">
        <v>7</v>
      </c>
      <c r="AG34" s="87" t="s">
        <v>6</v>
      </c>
      <c r="AH34" s="20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</row>
    <row r="35" spans="1:230" s="35" customFormat="1" ht="16.25" customHeight="1" x14ac:dyDescent="0.2">
      <c r="A35" s="61">
        <f>A30</f>
        <v>0</v>
      </c>
      <c r="B35" s="61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33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</row>
    <row r="36" spans="1:230" ht="15" customHeight="1" x14ac:dyDescent="0.2">
      <c r="A36" s="134" t="e">
        <f>DATE(YEAR(A1),MONTH(A1)+7,DAY(A1))</f>
        <v>#VALUE!</v>
      </c>
      <c r="B36" s="95"/>
      <c r="C36" s="87" t="e">
        <f>CHOOSE(WEEKDAY(C37,2),"L","M","M","J","V","S","D")</f>
        <v>#VALUE!</v>
      </c>
      <c r="D36" s="87" t="e">
        <f t="shared" ref="D36:AG36" si="14">CHOOSE(WEEKDAY(D37,2),"L","M","M","J","V","S","D")</f>
        <v>#VALUE!</v>
      </c>
      <c r="E36" s="87" t="e">
        <f t="shared" si="14"/>
        <v>#VALUE!</v>
      </c>
      <c r="F36" s="87" t="e">
        <f t="shared" si="14"/>
        <v>#VALUE!</v>
      </c>
      <c r="G36" s="87" t="e">
        <f t="shared" si="14"/>
        <v>#VALUE!</v>
      </c>
      <c r="H36" s="87" t="e">
        <f t="shared" si="14"/>
        <v>#VALUE!</v>
      </c>
      <c r="I36" s="87" t="e">
        <f t="shared" si="14"/>
        <v>#VALUE!</v>
      </c>
      <c r="J36" s="87" t="e">
        <f t="shared" si="14"/>
        <v>#VALUE!</v>
      </c>
      <c r="K36" s="87" t="e">
        <f t="shared" si="14"/>
        <v>#VALUE!</v>
      </c>
      <c r="L36" s="87" t="e">
        <f t="shared" si="14"/>
        <v>#VALUE!</v>
      </c>
      <c r="M36" s="87" t="e">
        <f t="shared" si="14"/>
        <v>#VALUE!</v>
      </c>
      <c r="N36" s="87" t="e">
        <f t="shared" si="14"/>
        <v>#VALUE!</v>
      </c>
      <c r="O36" s="87" t="e">
        <f t="shared" si="14"/>
        <v>#VALUE!</v>
      </c>
      <c r="P36" s="87" t="e">
        <f t="shared" si="14"/>
        <v>#VALUE!</v>
      </c>
      <c r="Q36" s="87" t="e">
        <f t="shared" si="14"/>
        <v>#VALUE!</v>
      </c>
      <c r="R36" s="87" t="e">
        <f t="shared" si="14"/>
        <v>#VALUE!</v>
      </c>
      <c r="S36" s="87" t="e">
        <f t="shared" si="14"/>
        <v>#VALUE!</v>
      </c>
      <c r="T36" s="87" t="e">
        <f t="shared" si="14"/>
        <v>#VALUE!</v>
      </c>
      <c r="U36" s="87" t="e">
        <f t="shared" si="14"/>
        <v>#VALUE!</v>
      </c>
      <c r="V36" s="87" t="e">
        <f t="shared" si="14"/>
        <v>#VALUE!</v>
      </c>
      <c r="W36" s="87" t="e">
        <f t="shared" si="14"/>
        <v>#VALUE!</v>
      </c>
      <c r="X36" s="87" t="e">
        <f t="shared" si="14"/>
        <v>#VALUE!</v>
      </c>
      <c r="Y36" s="87" t="e">
        <f t="shared" si="14"/>
        <v>#VALUE!</v>
      </c>
      <c r="Z36" s="87" t="e">
        <f t="shared" si="14"/>
        <v>#VALUE!</v>
      </c>
      <c r="AA36" s="87" t="e">
        <f t="shared" si="14"/>
        <v>#VALUE!</v>
      </c>
      <c r="AB36" s="87" t="e">
        <f t="shared" si="14"/>
        <v>#VALUE!</v>
      </c>
      <c r="AC36" s="87" t="e">
        <f t="shared" si="14"/>
        <v>#VALUE!</v>
      </c>
      <c r="AD36" s="87" t="e">
        <f t="shared" si="14"/>
        <v>#VALUE!</v>
      </c>
      <c r="AE36" s="87" t="e">
        <f t="shared" si="14"/>
        <v>#VALUE!</v>
      </c>
      <c r="AF36" s="87" t="e">
        <f t="shared" si="14"/>
        <v>#VALUE!</v>
      </c>
      <c r="AG36" s="87" t="e">
        <f t="shared" si="14"/>
        <v>#VALUE!</v>
      </c>
    </row>
    <row r="37" spans="1:230" ht="15" customHeight="1" x14ac:dyDescent="0.2">
      <c r="A37" s="135"/>
      <c r="B37" s="96"/>
      <c r="C37" s="60" t="e">
        <f>$A$36</f>
        <v>#VALUE!</v>
      </c>
      <c r="D37" s="60" t="e">
        <f>C37+1</f>
        <v>#VALUE!</v>
      </c>
      <c r="E37" s="60" t="e">
        <f t="shared" ref="E37:AG37" si="15">D37+1</f>
        <v>#VALUE!</v>
      </c>
      <c r="F37" s="60" t="e">
        <f t="shared" si="15"/>
        <v>#VALUE!</v>
      </c>
      <c r="G37" s="60" t="e">
        <f t="shared" si="15"/>
        <v>#VALUE!</v>
      </c>
      <c r="H37" s="60" t="e">
        <f t="shared" si="15"/>
        <v>#VALUE!</v>
      </c>
      <c r="I37" s="60" t="e">
        <f t="shared" si="15"/>
        <v>#VALUE!</v>
      </c>
      <c r="J37" s="60" t="e">
        <f t="shared" si="15"/>
        <v>#VALUE!</v>
      </c>
      <c r="K37" s="60" t="e">
        <f t="shared" si="15"/>
        <v>#VALUE!</v>
      </c>
      <c r="L37" s="60" t="e">
        <f t="shared" si="15"/>
        <v>#VALUE!</v>
      </c>
      <c r="M37" s="60" t="e">
        <f t="shared" si="15"/>
        <v>#VALUE!</v>
      </c>
      <c r="N37" s="60" t="e">
        <f t="shared" si="15"/>
        <v>#VALUE!</v>
      </c>
      <c r="O37" s="60" t="e">
        <f t="shared" si="15"/>
        <v>#VALUE!</v>
      </c>
      <c r="P37" s="60" t="e">
        <f t="shared" si="15"/>
        <v>#VALUE!</v>
      </c>
      <c r="Q37" s="60" t="e">
        <f t="shared" si="15"/>
        <v>#VALUE!</v>
      </c>
      <c r="R37" s="60" t="e">
        <f t="shared" si="15"/>
        <v>#VALUE!</v>
      </c>
      <c r="S37" s="60" t="e">
        <f t="shared" si="15"/>
        <v>#VALUE!</v>
      </c>
      <c r="T37" s="60" t="e">
        <f t="shared" si="15"/>
        <v>#VALUE!</v>
      </c>
      <c r="U37" s="60" t="e">
        <f t="shared" si="15"/>
        <v>#VALUE!</v>
      </c>
      <c r="V37" s="60" t="e">
        <f t="shared" si="15"/>
        <v>#VALUE!</v>
      </c>
      <c r="W37" s="60" t="e">
        <f t="shared" si="15"/>
        <v>#VALUE!</v>
      </c>
      <c r="X37" s="60" t="e">
        <f t="shared" si="15"/>
        <v>#VALUE!</v>
      </c>
      <c r="Y37" s="60" t="e">
        <f t="shared" si="15"/>
        <v>#VALUE!</v>
      </c>
      <c r="Z37" s="60" t="e">
        <f t="shared" si="15"/>
        <v>#VALUE!</v>
      </c>
      <c r="AA37" s="60" t="e">
        <f t="shared" si="15"/>
        <v>#VALUE!</v>
      </c>
      <c r="AB37" s="60" t="e">
        <f t="shared" si="15"/>
        <v>#VALUE!</v>
      </c>
      <c r="AC37" s="60" t="e">
        <f t="shared" si="15"/>
        <v>#VALUE!</v>
      </c>
      <c r="AD37" s="60" t="e">
        <f t="shared" si="15"/>
        <v>#VALUE!</v>
      </c>
      <c r="AE37" s="60" t="e">
        <f t="shared" si="15"/>
        <v>#VALUE!</v>
      </c>
      <c r="AF37" s="60" t="e">
        <f t="shared" si="15"/>
        <v>#VALUE!</v>
      </c>
      <c r="AG37" s="60" t="e">
        <f t="shared" si="15"/>
        <v>#VALUE!</v>
      </c>
    </row>
    <row r="38" spans="1:230" ht="15" customHeight="1" x14ac:dyDescent="0.2">
      <c r="A38" s="136"/>
      <c r="B38" s="99"/>
      <c r="C38" s="83"/>
      <c r="D38" s="81"/>
      <c r="E38" s="81"/>
      <c r="F38" s="81"/>
      <c r="G38" s="88"/>
      <c r="H38" s="88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6"/>
    </row>
    <row r="39" spans="1:230" ht="16.25" customHeight="1" x14ac:dyDescent="0.2">
      <c r="A39" s="61">
        <f>A34</f>
        <v>0</v>
      </c>
      <c r="B39" s="61"/>
      <c r="C39" s="87" t="s">
        <v>6</v>
      </c>
      <c r="D39" s="87" t="s">
        <v>6</v>
      </c>
      <c r="E39" s="87" t="s">
        <v>6</v>
      </c>
      <c r="F39" s="87" t="s">
        <v>6</v>
      </c>
      <c r="G39" s="87" t="s">
        <v>6</v>
      </c>
      <c r="H39" s="87" t="s">
        <v>1</v>
      </c>
      <c r="I39" s="87" t="s">
        <v>1</v>
      </c>
      <c r="J39" s="87" t="s">
        <v>1</v>
      </c>
      <c r="K39" s="87" t="s">
        <v>1</v>
      </c>
      <c r="L39" s="87"/>
      <c r="M39" s="87"/>
      <c r="N39" s="87"/>
      <c r="O39" s="87"/>
      <c r="P39" s="87"/>
      <c r="Q39" s="87"/>
      <c r="R39" s="87"/>
      <c r="S39" s="87"/>
      <c r="T39" s="87"/>
      <c r="U39" s="87" t="s">
        <v>1</v>
      </c>
      <c r="V39" s="87" t="s">
        <v>1</v>
      </c>
      <c r="W39" s="87" t="s">
        <v>1</v>
      </c>
      <c r="X39" s="87" t="s">
        <v>1</v>
      </c>
      <c r="Y39" s="87" t="s">
        <v>1</v>
      </c>
      <c r="Z39" s="87" t="s">
        <v>1</v>
      </c>
      <c r="AA39" s="87"/>
      <c r="AB39" s="87"/>
      <c r="AC39" s="87"/>
      <c r="AD39" s="87"/>
      <c r="AE39" s="87" t="s">
        <v>1</v>
      </c>
      <c r="AF39" s="87" t="s">
        <v>1</v>
      </c>
      <c r="AG39" s="87" t="s">
        <v>1</v>
      </c>
      <c r="AH39" s="20"/>
    </row>
    <row r="40" spans="1:230" s="35" customFormat="1" ht="16.25" customHeight="1" x14ac:dyDescent="0.2">
      <c r="A40" s="61">
        <f>A35</f>
        <v>0</v>
      </c>
      <c r="B40" s="61"/>
      <c r="C40" s="87"/>
      <c r="D40" s="87"/>
      <c r="E40" s="87"/>
      <c r="F40" s="87"/>
      <c r="G40" s="87" t="s">
        <v>1</v>
      </c>
      <c r="H40" s="87" t="s">
        <v>1</v>
      </c>
      <c r="I40" s="87" t="s">
        <v>0</v>
      </c>
      <c r="J40" s="87" t="s">
        <v>0</v>
      </c>
      <c r="K40" s="87" t="s">
        <v>0</v>
      </c>
      <c r="L40" s="87" t="s">
        <v>0</v>
      </c>
      <c r="M40" s="87" t="s">
        <v>0</v>
      </c>
      <c r="N40" s="87" t="s">
        <v>7</v>
      </c>
      <c r="O40" s="87" t="s">
        <v>7</v>
      </c>
      <c r="P40" s="87" t="s">
        <v>6</v>
      </c>
      <c r="Q40" s="87" t="s">
        <v>6</v>
      </c>
      <c r="R40" s="87" t="s">
        <v>6</v>
      </c>
      <c r="S40" s="87" t="s">
        <v>6</v>
      </c>
      <c r="T40" s="87" t="s">
        <v>6</v>
      </c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33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</row>
    <row r="41" spans="1:230" ht="15" customHeight="1" x14ac:dyDescent="0.2">
      <c r="A41" s="134" t="e">
        <f>DATE(YEAR(A1),MONTH(A1)+8,DAY(A1))</f>
        <v>#VALUE!</v>
      </c>
      <c r="B41" s="95"/>
      <c r="C41" s="26" t="e">
        <f>CHOOSE(WEEKDAY(C42,2),"L","M","M","J","V","S","D")</f>
        <v>#VALUE!</v>
      </c>
      <c r="D41" s="26" t="e">
        <f t="shared" ref="D41:AF41" si="16">CHOOSE(WEEKDAY(D42,2),"L","M","M","J","V","S","D")</f>
        <v>#VALUE!</v>
      </c>
      <c r="E41" s="26" t="e">
        <f t="shared" si="16"/>
        <v>#VALUE!</v>
      </c>
      <c r="F41" s="26" t="e">
        <f t="shared" si="16"/>
        <v>#VALUE!</v>
      </c>
      <c r="G41" s="26" t="e">
        <f t="shared" si="16"/>
        <v>#VALUE!</v>
      </c>
      <c r="H41" s="26" t="e">
        <f t="shared" si="16"/>
        <v>#VALUE!</v>
      </c>
      <c r="I41" s="26" t="e">
        <f t="shared" si="16"/>
        <v>#VALUE!</v>
      </c>
      <c r="J41" s="26" t="e">
        <f t="shared" si="16"/>
        <v>#VALUE!</v>
      </c>
      <c r="K41" s="26" t="e">
        <f t="shared" si="16"/>
        <v>#VALUE!</v>
      </c>
      <c r="L41" s="26" t="e">
        <f t="shared" si="16"/>
        <v>#VALUE!</v>
      </c>
      <c r="M41" s="26" t="e">
        <f t="shared" si="16"/>
        <v>#VALUE!</v>
      </c>
      <c r="N41" s="26" t="e">
        <f t="shared" si="16"/>
        <v>#VALUE!</v>
      </c>
      <c r="O41" s="26" t="e">
        <f t="shared" si="16"/>
        <v>#VALUE!</v>
      </c>
      <c r="P41" s="26" t="e">
        <f t="shared" si="16"/>
        <v>#VALUE!</v>
      </c>
      <c r="Q41" s="26" t="e">
        <f t="shared" si="16"/>
        <v>#VALUE!</v>
      </c>
      <c r="R41" s="26" t="e">
        <f t="shared" si="16"/>
        <v>#VALUE!</v>
      </c>
      <c r="S41" s="26" t="e">
        <f t="shared" si="16"/>
        <v>#VALUE!</v>
      </c>
      <c r="T41" s="26" t="e">
        <f t="shared" si="16"/>
        <v>#VALUE!</v>
      </c>
      <c r="U41" s="26" t="e">
        <f t="shared" si="16"/>
        <v>#VALUE!</v>
      </c>
      <c r="V41" s="26" t="e">
        <f t="shared" si="16"/>
        <v>#VALUE!</v>
      </c>
      <c r="W41" s="26" t="e">
        <f t="shared" si="16"/>
        <v>#VALUE!</v>
      </c>
      <c r="X41" s="26" t="e">
        <f t="shared" si="16"/>
        <v>#VALUE!</v>
      </c>
      <c r="Y41" s="26" t="e">
        <f t="shared" si="16"/>
        <v>#VALUE!</v>
      </c>
      <c r="Z41" s="26" t="e">
        <f t="shared" si="16"/>
        <v>#VALUE!</v>
      </c>
      <c r="AA41" s="26" t="e">
        <f t="shared" si="16"/>
        <v>#VALUE!</v>
      </c>
      <c r="AB41" s="26" t="e">
        <f t="shared" si="16"/>
        <v>#VALUE!</v>
      </c>
      <c r="AC41" s="26" t="e">
        <f t="shared" si="16"/>
        <v>#VALUE!</v>
      </c>
      <c r="AD41" s="26" t="e">
        <f t="shared" si="16"/>
        <v>#VALUE!</v>
      </c>
      <c r="AE41" s="26" t="e">
        <f t="shared" si="16"/>
        <v>#VALUE!</v>
      </c>
      <c r="AF41" s="26" t="e">
        <f t="shared" si="16"/>
        <v>#VALUE!</v>
      </c>
      <c r="AG41" s="28"/>
    </row>
    <row r="42" spans="1:230" ht="15" customHeight="1" x14ac:dyDescent="0.2">
      <c r="A42" s="135"/>
      <c r="B42" s="96"/>
      <c r="C42" s="58" t="e">
        <f>$A$41</f>
        <v>#VALUE!</v>
      </c>
      <c r="D42" s="58" t="e">
        <f>C42+1</f>
        <v>#VALUE!</v>
      </c>
      <c r="E42" s="58" t="e">
        <f t="shared" ref="E42:AF42" si="17">D42+1</f>
        <v>#VALUE!</v>
      </c>
      <c r="F42" s="58" t="e">
        <f t="shared" si="17"/>
        <v>#VALUE!</v>
      </c>
      <c r="G42" s="58" t="e">
        <f t="shared" si="17"/>
        <v>#VALUE!</v>
      </c>
      <c r="H42" s="58" t="e">
        <f t="shared" si="17"/>
        <v>#VALUE!</v>
      </c>
      <c r="I42" s="58" t="e">
        <f t="shared" si="17"/>
        <v>#VALUE!</v>
      </c>
      <c r="J42" s="58" t="e">
        <f t="shared" si="17"/>
        <v>#VALUE!</v>
      </c>
      <c r="K42" s="58" t="e">
        <f t="shared" si="17"/>
        <v>#VALUE!</v>
      </c>
      <c r="L42" s="58" t="e">
        <f t="shared" si="17"/>
        <v>#VALUE!</v>
      </c>
      <c r="M42" s="58" t="e">
        <f t="shared" si="17"/>
        <v>#VALUE!</v>
      </c>
      <c r="N42" s="58" t="e">
        <f t="shared" si="17"/>
        <v>#VALUE!</v>
      </c>
      <c r="O42" s="58" t="e">
        <f t="shared" si="17"/>
        <v>#VALUE!</v>
      </c>
      <c r="P42" s="58" t="e">
        <f t="shared" si="17"/>
        <v>#VALUE!</v>
      </c>
      <c r="Q42" s="58" t="e">
        <f t="shared" si="17"/>
        <v>#VALUE!</v>
      </c>
      <c r="R42" s="58" t="e">
        <f t="shared" si="17"/>
        <v>#VALUE!</v>
      </c>
      <c r="S42" s="58" t="e">
        <f t="shared" si="17"/>
        <v>#VALUE!</v>
      </c>
      <c r="T42" s="58" t="e">
        <f t="shared" si="17"/>
        <v>#VALUE!</v>
      </c>
      <c r="U42" s="58" t="e">
        <f t="shared" si="17"/>
        <v>#VALUE!</v>
      </c>
      <c r="V42" s="58" t="e">
        <f t="shared" si="17"/>
        <v>#VALUE!</v>
      </c>
      <c r="W42" s="58" t="e">
        <f t="shared" si="17"/>
        <v>#VALUE!</v>
      </c>
      <c r="X42" s="58" t="e">
        <f t="shared" si="17"/>
        <v>#VALUE!</v>
      </c>
      <c r="Y42" s="58" t="e">
        <f t="shared" si="17"/>
        <v>#VALUE!</v>
      </c>
      <c r="Z42" s="58" t="e">
        <f t="shared" si="17"/>
        <v>#VALUE!</v>
      </c>
      <c r="AA42" s="58" t="e">
        <f t="shared" si="17"/>
        <v>#VALUE!</v>
      </c>
      <c r="AB42" s="58" t="e">
        <f t="shared" si="17"/>
        <v>#VALUE!</v>
      </c>
      <c r="AC42" s="58" t="e">
        <f t="shared" si="17"/>
        <v>#VALUE!</v>
      </c>
      <c r="AD42" s="58" t="e">
        <f t="shared" si="17"/>
        <v>#VALUE!</v>
      </c>
      <c r="AE42" s="58" t="e">
        <f t="shared" si="17"/>
        <v>#VALUE!</v>
      </c>
      <c r="AF42" s="58" t="e">
        <f t="shared" si="17"/>
        <v>#VALUE!</v>
      </c>
      <c r="AG42" s="28"/>
    </row>
    <row r="43" spans="1:230" ht="15" customHeight="1" x14ac:dyDescent="0.2">
      <c r="A43" s="136"/>
      <c r="B43" s="99"/>
      <c r="C43" s="83"/>
      <c r="D43" s="81"/>
      <c r="E43" s="81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6"/>
      <c r="AG43" s="28"/>
    </row>
    <row r="44" spans="1:230" s="22" customFormat="1" ht="16.25" customHeight="1" x14ac:dyDescent="0.2">
      <c r="A44" s="61">
        <f>A39</f>
        <v>0</v>
      </c>
      <c r="B44" s="61"/>
      <c r="C44" s="87" t="s">
        <v>1</v>
      </c>
      <c r="D44" s="87" t="s">
        <v>1</v>
      </c>
      <c r="E44" s="87" t="s">
        <v>1</v>
      </c>
      <c r="F44" s="87" t="s">
        <v>1</v>
      </c>
      <c r="G44" s="87" t="s">
        <v>1</v>
      </c>
      <c r="H44" s="87" t="s">
        <v>1</v>
      </c>
      <c r="I44" s="87" t="s">
        <v>1</v>
      </c>
      <c r="J44" s="87" t="s">
        <v>1</v>
      </c>
      <c r="K44" s="87" t="s">
        <v>1</v>
      </c>
      <c r="L44" s="87" t="s">
        <v>1</v>
      </c>
      <c r="M44" s="87" t="s">
        <v>1</v>
      </c>
      <c r="N44" s="87" t="s">
        <v>1</v>
      </c>
      <c r="O44" s="87" t="s">
        <v>1</v>
      </c>
      <c r="P44" s="87" t="s">
        <v>1</v>
      </c>
      <c r="Q44" s="87" t="s">
        <v>1</v>
      </c>
      <c r="R44" s="87" t="s">
        <v>1</v>
      </c>
      <c r="S44" s="87" t="s">
        <v>1</v>
      </c>
      <c r="T44" s="87" t="s">
        <v>1</v>
      </c>
      <c r="U44" s="87" t="s">
        <v>1</v>
      </c>
      <c r="V44" s="87" t="s">
        <v>1</v>
      </c>
      <c r="W44" s="87" t="s">
        <v>1</v>
      </c>
      <c r="X44" s="87" t="s">
        <v>1</v>
      </c>
      <c r="Y44" s="87" t="s">
        <v>1</v>
      </c>
      <c r="Z44" s="87" t="s">
        <v>1</v>
      </c>
      <c r="AA44" s="87" t="s">
        <v>1</v>
      </c>
      <c r="AB44" s="87" t="s">
        <v>1</v>
      </c>
      <c r="AC44" s="87" t="s">
        <v>1</v>
      </c>
      <c r="AD44" s="87" t="s">
        <v>1</v>
      </c>
      <c r="AE44" s="87" t="s">
        <v>1</v>
      </c>
      <c r="AF44" s="87" t="s">
        <v>1</v>
      </c>
      <c r="AG44" s="28"/>
      <c r="AH44" s="6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</row>
    <row r="45" spans="1:230" s="35" customFormat="1" ht="16.25" customHeight="1" x14ac:dyDescent="0.2">
      <c r="A45" s="61">
        <f>A40</f>
        <v>0</v>
      </c>
      <c r="B45" s="61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 t="s">
        <v>1</v>
      </c>
      <c r="AG45" s="33"/>
      <c r="AH45" s="18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</row>
    <row r="46" spans="1:230" ht="15" customHeight="1" x14ac:dyDescent="0.2">
      <c r="A46" s="134" t="e">
        <f>DATE(YEAR(A1),MONTH(A1)+9,DAY(A1))</f>
        <v>#VALUE!</v>
      </c>
      <c r="B46" s="95"/>
      <c r="C46" s="26" t="e">
        <f>CHOOSE(WEEKDAY(C47,2),"L","M","M","J","V","S","D")</f>
        <v>#VALUE!</v>
      </c>
      <c r="D46" s="26" t="e">
        <f t="shared" ref="D46:AG46" si="18">CHOOSE(WEEKDAY(D47,2),"L","M","M","J","V","S","D")</f>
        <v>#VALUE!</v>
      </c>
      <c r="E46" s="26" t="e">
        <f t="shared" si="18"/>
        <v>#VALUE!</v>
      </c>
      <c r="F46" s="26" t="e">
        <f t="shared" si="18"/>
        <v>#VALUE!</v>
      </c>
      <c r="G46" s="26" t="e">
        <f t="shared" si="18"/>
        <v>#VALUE!</v>
      </c>
      <c r="H46" s="26" t="e">
        <f t="shared" si="18"/>
        <v>#VALUE!</v>
      </c>
      <c r="I46" s="26" t="e">
        <f t="shared" si="18"/>
        <v>#VALUE!</v>
      </c>
      <c r="J46" s="26" t="e">
        <f t="shared" si="18"/>
        <v>#VALUE!</v>
      </c>
      <c r="K46" s="26" t="e">
        <f t="shared" si="18"/>
        <v>#VALUE!</v>
      </c>
      <c r="L46" s="26" t="e">
        <f t="shared" si="18"/>
        <v>#VALUE!</v>
      </c>
      <c r="M46" s="26" t="e">
        <f t="shared" si="18"/>
        <v>#VALUE!</v>
      </c>
      <c r="N46" s="26" t="e">
        <f t="shared" si="18"/>
        <v>#VALUE!</v>
      </c>
      <c r="O46" s="26" t="e">
        <f t="shared" si="18"/>
        <v>#VALUE!</v>
      </c>
      <c r="P46" s="26" t="e">
        <f t="shared" si="18"/>
        <v>#VALUE!</v>
      </c>
      <c r="Q46" s="26" t="e">
        <f t="shared" si="18"/>
        <v>#VALUE!</v>
      </c>
      <c r="R46" s="26" t="e">
        <f t="shared" si="18"/>
        <v>#VALUE!</v>
      </c>
      <c r="S46" s="26" t="e">
        <f t="shared" si="18"/>
        <v>#VALUE!</v>
      </c>
      <c r="T46" s="26" t="e">
        <f t="shared" si="18"/>
        <v>#VALUE!</v>
      </c>
      <c r="U46" s="26" t="e">
        <f t="shared" si="18"/>
        <v>#VALUE!</v>
      </c>
      <c r="V46" s="26" t="e">
        <f t="shared" si="18"/>
        <v>#VALUE!</v>
      </c>
      <c r="W46" s="26" t="e">
        <f t="shared" si="18"/>
        <v>#VALUE!</v>
      </c>
      <c r="X46" s="26" t="e">
        <f t="shared" si="18"/>
        <v>#VALUE!</v>
      </c>
      <c r="Y46" s="26" t="e">
        <f t="shared" si="18"/>
        <v>#VALUE!</v>
      </c>
      <c r="Z46" s="26" t="e">
        <f t="shared" si="18"/>
        <v>#VALUE!</v>
      </c>
      <c r="AA46" s="26" t="e">
        <f t="shared" si="18"/>
        <v>#VALUE!</v>
      </c>
      <c r="AB46" s="26" t="e">
        <f t="shared" si="18"/>
        <v>#VALUE!</v>
      </c>
      <c r="AC46" s="26" t="e">
        <f t="shared" si="18"/>
        <v>#VALUE!</v>
      </c>
      <c r="AD46" s="26" t="e">
        <f t="shared" si="18"/>
        <v>#VALUE!</v>
      </c>
      <c r="AE46" s="26" t="e">
        <f t="shared" si="18"/>
        <v>#VALUE!</v>
      </c>
      <c r="AF46" s="26" t="e">
        <f t="shared" si="18"/>
        <v>#VALUE!</v>
      </c>
      <c r="AG46" s="26" t="e">
        <f t="shared" si="18"/>
        <v>#VALUE!</v>
      </c>
    </row>
    <row r="47" spans="1:230" ht="15" customHeight="1" x14ac:dyDescent="0.2">
      <c r="A47" s="135"/>
      <c r="B47" s="96"/>
      <c r="C47" s="58" t="e">
        <f>$A$46</f>
        <v>#VALUE!</v>
      </c>
      <c r="D47" s="58" t="e">
        <f>C47+1</f>
        <v>#VALUE!</v>
      </c>
      <c r="E47" s="58" t="e">
        <f t="shared" ref="E47:AG47" si="19">D47+1</f>
        <v>#VALUE!</v>
      </c>
      <c r="F47" s="58" t="e">
        <f t="shared" si="19"/>
        <v>#VALUE!</v>
      </c>
      <c r="G47" s="58" t="e">
        <f t="shared" si="19"/>
        <v>#VALUE!</v>
      </c>
      <c r="H47" s="58" t="e">
        <f t="shared" si="19"/>
        <v>#VALUE!</v>
      </c>
      <c r="I47" s="58" t="e">
        <f t="shared" si="19"/>
        <v>#VALUE!</v>
      </c>
      <c r="J47" s="58" t="e">
        <f t="shared" si="19"/>
        <v>#VALUE!</v>
      </c>
      <c r="K47" s="58" t="e">
        <f t="shared" si="19"/>
        <v>#VALUE!</v>
      </c>
      <c r="L47" s="58" t="e">
        <f t="shared" si="19"/>
        <v>#VALUE!</v>
      </c>
      <c r="M47" s="58" t="e">
        <f t="shared" si="19"/>
        <v>#VALUE!</v>
      </c>
      <c r="N47" s="58" t="e">
        <f t="shared" si="19"/>
        <v>#VALUE!</v>
      </c>
      <c r="O47" s="58" t="e">
        <f t="shared" si="19"/>
        <v>#VALUE!</v>
      </c>
      <c r="P47" s="58" t="e">
        <f t="shared" si="19"/>
        <v>#VALUE!</v>
      </c>
      <c r="Q47" s="58" t="e">
        <f t="shared" si="19"/>
        <v>#VALUE!</v>
      </c>
      <c r="R47" s="58" t="e">
        <f t="shared" si="19"/>
        <v>#VALUE!</v>
      </c>
      <c r="S47" s="58" t="e">
        <f t="shared" si="19"/>
        <v>#VALUE!</v>
      </c>
      <c r="T47" s="58" t="e">
        <f t="shared" si="19"/>
        <v>#VALUE!</v>
      </c>
      <c r="U47" s="58" t="e">
        <f t="shared" si="19"/>
        <v>#VALUE!</v>
      </c>
      <c r="V47" s="58" t="e">
        <f t="shared" si="19"/>
        <v>#VALUE!</v>
      </c>
      <c r="W47" s="58" t="e">
        <f t="shared" si="19"/>
        <v>#VALUE!</v>
      </c>
      <c r="X47" s="58" t="e">
        <f t="shared" si="19"/>
        <v>#VALUE!</v>
      </c>
      <c r="Y47" s="58" t="e">
        <f t="shared" si="19"/>
        <v>#VALUE!</v>
      </c>
      <c r="Z47" s="58" t="e">
        <f t="shared" si="19"/>
        <v>#VALUE!</v>
      </c>
      <c r="AA47" s="58" t="e">
        <f t="shared" si="19"/>
        <v>#VALUE!</v>
      </c>
      <c r="AB47" s="58" t="e">
        <f t="shared" si="19"/>
        <v>#VALUE!</v>
      </c>
      <c r="AC47" s="58" t="e">
        <f t="shared" si="19"/>
        <v>#VALUE!</v>
      </c>
      <c r="AD47" s="58" t="e">
        <f t="shared" si="19"/>
        <v>#VALUE!</v>
      </c>
      <c r="AE47" s="58" t="e">
        <f t="shared" si="19"/>
        <v>#VALUE!</v>
      </c>
      <c r="AF47" s="58" t="e">
        <f t="shared" si="19"/>
        <v>#VALUE!</v>
      </c>
      <c r="AG47" s="58" t="e">
        <f t="shared" si="19"/>
        <v>#VALUE!</v>
      </c>
    </row>
    <row r="48" spans="1:230" ht="15" customHeight="1" x14ac:dyDescent="0.2">
      <c r="A48" s="136"/>
      <c r="B48" s="99"/>
      <c r="C48" s="74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2"/>
    </row>
    <row r="49" spans="1:230" s="22" customFormat="1" ht="16.25" customHeight="1" x14ac:dyDescent="0.2">
      <c r="A49" s="61">
        <f>A44</f>
        <v>0</v>
      </c>
      <c r="B49" s="61"/>
      <c r="C49" s="87" t="s">
        <v>1</v>
      </c>
      <c r="D49" s="87" t="s">
        <v>1</v>
      </c>
      <c r="E49" s="87" t="s">
        <v>1</v>
      </c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 t="s">
        <v>1</v>
      </c>
      <c r="Q49" s="87" t="s">
        <v>1</v>
      </c>
      <c r="R49" s="87" t="s">
        <v>0</v>
      </c>
      <c r="S49" s="87" t="s">
        <v>0</v>
      </c>
      <c r="T49" s="87" t="s">
        <v>0</v>
      </c>
      <c r="U49" s="87" t="s">
        <v>0</v>
      </c>
      <c r="V49" s="87" t="s">
        <v>0</v>
      </c>
      <c r="W49" s="87" t="s">
        <v>3</v>
      </c>
      <c r="X49" s="87" t="s">
        <v>3</v>
      </c>
      <c r="Y49" s="87" t="s">
        <v>2</v>
      </c>
      <c r="Z49" s="87" t="s">
        <v>2</v>
      </c>
      <c r="AA49" s="87" t="s">
        <v>2</v>
      </c>
      <c r="AB49" s="87" t="s">
        <v>2</v>
      </c>
      <c r="AC49" s="87" t="s">
        <v>2</v>
      </c>
      <c r="AD49" s="87"/>
      <c r="AE49" s="87"/>
      <c r="AF49" s="87"/>
      <c r="AG49" s="87"/>
      <c r="AH49" s="20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</row>
    <row r="50" spans="1:230" s="35" customFormat="1" ht="16.25" customHeight="1" x14ac:dyDescent="0.2">
      <c r="A50" s="61">
        <f>A45</f>
        <v>0</v>
      </c>
      <c r="B50" s="61"/>
      <c r="C50" s="87" t="s">
        <v>1</v>
      </c>
      <c r="D50" s="87" t="s">
        <v>0</v>
      </c>
      <c r="E50" s="87" t="s">
        <v>0</v>
      </c>
      <c r="F50" s="87" t="s">
        <v>0</v>
      </c>
      <c r="G50" s="87" t="s">
        <v>6</v>
      </c>
      <c r="H50" s="87" t="s">
        <v>6</v>
      </c>
      <c r="I50" s="87" t="s">
        <v>7</v>
      </c>
      <c r="J50" s="87" t="s">
        <v>7</v>
      </c>
      <c r="K50" s="87" t="s">
        <v>6</v>
      </c>
      <c r="L50" s="87" t="s">
        <v>6</v>
      </c>
      <c r="M50" s="87" t="s">
        <v>6</v>
      </c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33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</row>
    <row r="51" spans="1:230" ht="15" customHeight="1" x14ac:dyDescent="0.2">
      <c r="A51" s="134" t="e">
        <f>DATE(YEAR(A1),MONTH(A1)+10,DAY(A1))</f>
        <v>#VALUE!</v>
      </c>
      <c r="B51" s="95"/>
      <c r="C51" s="87" t="e">
        <f>CHOOSE(WEEKDAY(C52,2),"L","M","M","J","V","S","D")</f>
        <v>#VALUE!</v>
      </c>
      <c r="D51" s="87" t="e">
        <f t="shared" ref="D51:AF51" si="20">CHOOSE(WEEKDAY(D52,2),"L","M","M","J","V","S","D")</f>
        <v>#VALUE!</v>
      </c>
      <c r="E51" s="87" t="e">
        <f t="shared" si="20"/>
        <v>#VALUE!</v>
      </c>
      <c r="F51" s="87" t="e">
        <f t="shared" si="20"/>
        <v>#VALUE!</v>
      </c>
      <c r="G51" s="87" t="e">
        <f t="shared" si="20"/>
        <v>#VALUE!</v>
      </c>
      <c r="H51" s="87" t="e">
        <f t="shared" si="20"/>
        <v>#VALUE!</v>
      </c>
      <c r="I51" s="87" t="e">
        <f t="shared" si="20"/>
        <v>#VALUE!</v>
      </c>
      <c r="J51" s="87" t="e">
        <f t="shared" si="20"/>
        <v>#VALUE!</v>
      </c>
      <c r="K51" s="87" t="e">
        <f t="shared" si="20"/>
        <v>#VALUE!</v>
      </c>
      <c r="L51" s="87" t="e">
        <f t="shared" si="20"/>
        <v>#VALUE!</v>
      </c>
      <c r="M51" s="87" t="e">
        <f t="shared" si="20"/>
        <v>#VALUE!</v>
      </c>
      <c r="N51" s="87" t="e">
        <f t="shared" si="20"/>
        <v>#VALUE!</v>
      </c>
      <c r="O51" s="87" t="e">
        <f t="shared" si="20"/>
        <v>#VALUE!</v>
      </c>
      <c r="P51" s="87" t="e">
        <f t="shared" si="20"/>
        <v>#VALUE!</v>
      </c>
      <c r="Q51" s="87" t="e">
        <f t="shared" si="20"/>
        <v>#VALUE!</v>
      </c>
      <c r="R51" s="87" t="e">
        <f t="shared" si="20"/>
        <v>#VALUE!</v>
      </c>
      <c r="S51" s="87" t="e">
        <f t="shared" si="20"/>
        <v>#VALUE!</v>
      </c>
      <c r="T51" s="87" t="e">
        <f t="shared" si="20"/>
        <v>#VALUE!</v>
      </c>
      <c r="U51" s="87" t="e">
        <f t="shared" si="20"/>
        <v>#VALUE!</v>
      </c>
      <c r="V51" s="87" t="e">
        <f t="shared" si="20"/>
        <v>#VALUE!</v>
      </c>
      <c r="W51" s="87" t="e">
        <f t="shared" si="20"/>
        <v>#VALUE!</v>
      </c>
      <c r="X51" s="87" t="e">
        <f t="shared" si="20"/>
        <v>#VALUE!</v>
      </c>
      <c r="Y51" s="87" t="e">
        <f t="shared" si="20"/>
        <v>#VALUE!</v>
      </c>
      <c r="Z51" s="87" t="e">
        <f t="shared" si="20"/>
        <v>#VALUE!</v>
      </c>
      <c r="AA51" s="87" t="e">
        <f t="shared" si="20"/>
        <v>#VALUE!</v>
      </c>
      <c r="AB51" s="87" t="e">
        <f t="shared" si="20"/>
        <v>#VALUE!</v>
      </c>
      <c r="AC51" s="87" t="e">
        <f t="shared" si="20"/>
        <v>#VALUE!</v>
      </c>
      <c r="AD51" s="87" t="e">
        <f t="shared" si="20"/>
        <v>#VALUE!</v>
      </c>
      <c r="AE51" s="87" t="e">
        <f t="shared" si="20"/>
        <v>#VALUE!</v>
      </c>
      <c r="AF51" s="87" t="e">
        <f t="shared" si="20"/>
        <v>#VALUE!</v>
      </c>
      <c r="AG51" s="28"/>
    </row>
    <row r="52" spans="1:230" ht="15" customHeight="1" x14ac:dyDescent="0.2">
      <c r="A52" s="135"/>
      <c r="B52" s="96"/>
      <c r="C52" s="58" t="e">
        <f>$A$51</f>
        <v>#VALUE!</v>
      </c>
      <c r="D52" s="58" t="e">
        <f>C52+1</f>
        <v>#VALUE!</v>
      </c>
      <c r="E52" s="58" t="e">
        <f t="shared" ref="E52:AF52" si="21">D52+1</f>
        <v>#VALUE!</v>
      </c>
      <c r="F52" s="58" t="e">
        <f t="shared" si="21"/>
        <v>#VALUE!</v>
      </c>
      <c r="G52" s="58" t="e">
        <f t="shared" si="21"/>
        <v>#VALUE!</v>
      </c>
      <c r="H52" s="58" t="e">
        <f t="shared" si="21"/>
        <v>#VALUE!</v>
      </c>
      <c r="I52" s="58" t="e">
        <f t="shared" si="21"/>
        <v>#VALUE!</v>
      </c>
      <c r="J52" s="58" t="e">
        <f t="shared" si="21"/>
        <v>#VALUE!</v>
      </c>
      <c r="K52" s="58" t="e">
        <f t="shared" si="21"/>
        <v>#VALUE!</v>
      </c>
      <c r="L52" s="58" t="e">
        <f t="shared" si="21"/>
        <v>#VALUE!</v>
      </c>
      <c r="M52" s="58" t="e">
        <f t="shared" si="21"/>
        <v>#VALUE!</v>
      </c>
      <c r="N52" s="58" t="e">
        <f t="shared" si="21"/>
        <v>#VALUE!</v>
      </c>
      <c r="O52" s="58" t="e">
        <f t="shared" si="21"/>
        <v>#VALUE!</v>
      </c>
      <c r="P52" s="58" t="e">
        <f t="shared" si="21"/>
        <v>#VALUE!</v>
      </c>
      <c r="Q52" s="58" t="e">
        <f t="shared" si="21"/>
        <v>#VALUE!</v>
      </c>
      <c r="R52" s="58" t="e">
        <f t="shared" si="21"/>
        <v>#VALUE!</v>
      </c>
      <c r="S52" s="58" t="e">
        <f t="shared" si="21"/>
        <v>#VALUE!</v>
      </c>
      <c r="T52" s="58" t="e">
        <f t="shared" si="21"/>
        <v>#VALUE!</v>
      </c>
      <c r="U52" s="58" t="e">
        <f t="shared" si="21"/>
        <v>#VALUE!</v>
      </c>
      <c r="V52" s="58" t="e">
        <f t="shared" si="21"/>
        <v>#VALUE!</v>
      </c>
      <c r="W52" s="58" t="e">
        <f t="shared" si="21"/>
        <v>#VALUE!</v>
      </c>
      <c r="X52" s="58" t="e">
        <f t="shared" si="21"/>
        <v>#VALUE!</v>
      </c>
      <c r="Y52" s="58" t="e">
        <f t="shared" si="21"/>
        <v>#VALUE!</v>
      </c>
      <c r="Z52" s="58" t="e">
        <f t="shared" si="21"/>
        <v>#VALUE!</v>
      </c>
      <c r="AA52" s="58" t="e">
        <f t="shared" si="21"/>
        <v>#VALUE!</v>
      </c>
      <c r="AB52" s="58" t="e">
        <f t="shared" si="21"/>
        <v>#VALUE!</v>
      </c>
      <c r="AC52" s="58" t="e">
        <f t="shared" si="21"/>
        <v>#VALUE!</v>
      </c>
      <c r="AD52" s="58" t="e">
        <f t="shared" si="21"/>
        <v>#VALUE!</v>
      </c>
      <c r="AE52" s="58" t="e">
        <f t="shared" si="21"/>
        <v>#VALUE!</v>
      </c>
      <c r="AF52" s="58" t="e">
        <f t="shared" si="21"/>
        <v>#VALUE!</v>
      </c>
      <c r="AG52" s="28"/>
    </row>
    <row r="53" spans="1:230" ht="15" customHeight="1" x14ac:dyDescent="0.2">
      <c r="A53" s="136"/>
      <c r="B53" s="99"/>
      <c r="C53" s="83"/>
      <c r="D53" s="81"/>
      <c r="E53" s="81"/>
      <c r="F53" s="84"/>
      <c r="G53" s="81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6"/>
      <c r="AG53" s="28"/>
    </row>
    <row r="54" spans="1:230" s="22" customFormat="1" ht="16.25" customHeight="1" x14ac:dyDescent="0.2">
      <c r="A54" s="61">
        <f>A49</f>
        <v>0</v>
      </c>
      <c r="B54" s="61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28"/>
      <c r="AH54" s="6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</row>
    <row r="55" spans="1:230" s="35" customFormat="1" ht="16.25" customHeight="1" x14ac:dyDescent="0.2">
      <c r="A55" s="61">
        <f>A50</f>
        <v>0</v>
      </c>
      <c r="B55" s="61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36"/>
      <c r="AH55" s="18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</row>
    <row r="56" spans="1:230" ht="15" customHeight="1" x14ac:dyDescent="0.2">
      <c r="A56" s="134" t="e">
        <f>DATE(YEAR(A1),MONTH(A1)+11,DAY(A1))</f>
        <v>#VALUE!</v>
      </c>
      <c r="B56" s="95"/>
      <c r="C56" s="26" t="e">
        <f>CHOOSE(WEEKDAY(C57,2),"L","M","M","J","V","S","D")</f>
        <v>#VALUE!</v>
      </c>
      <c r="D56" s="26" t="e">
        <f t="shared" ref="D56:AG56" si="22">CHOOSE(WEEKDAY(D57,2),"L","M","M","J","V","S","D")</f>
        <v>#VALUE!</v>
      </c>
      <c r="E56" s="26" t="e">
        <f t="shared" si="22"/>
        <v>#VALUE!</v>
      </c>
      <c r="F56" s="26" t="e">
        <f t="shared" si="22"/>
        <v>#VALUE!</v>
      </c>
      <c r="G56" s="26" t="e">
        <f t="shared" si="22"/>
        <v>#VALUE!</v>
      </c>
      <c r="H56" s="26" t="e">
        <f t="shared" si="22"/>
        <v>#VALUE!</v>
      </c>
      <c r="I56" s="26" t="e">
        <f t="shared" si="22"/>
        <v>#VALUE!</v>
      </c>
      <c r="J56" s="26" t="e">
        <f t="shared" si="22"/>
        <v>#VALUE!</v>
      </c>
      <c r="K56" s="26" t="e">
        <f t="shared" si="22"/>
        <v>#VALUE!</v>
      </c>
      <c r="L56" s="26" t="e">
        <f t="shared" si="22"/>
        <v>#VALUE!</v>
      </c>
      <c r="M56" s="26" t="e">
        <f t="shared" si="22"/>
        <v>#VALUE!</v>
      </c>
      <c r="N56" s="26" t="e">
        <f t="shared" si="22"/>
        <v>#VALUE!</v>
      </c>
      <c r="O56" s="26" t="e">
        <f t="shared" si="22"/>
        <v>#VALUE!</v>
      </c>
      <c r="P56" s="26" t="e">
        <f t="shared" si="22"/>
        <v>#VALUE!</v>
      </c>
      <c r="Q56" s="26" t="e">
        <f t="shared" si="22"/>
        <v>#VALUE!</v>
      </c>
      <c r="R56" s="26" t="e">
        <f t="shared" si="22"/>
        <v>#VALUE!</v>
      </c>
      <c r="S56" s="26" t="e">
        <f t="shared" si="22"/>
        <v>#VALUE!</v>
      </c>
      <c r="T56" s="26" t="e">
        <f t="shared" si="22"/>
        <v>#VALUE!</v>
      </c>
      <c r="U56" s="26" t="e">
        <f t="shared" si="22"/>
        <v>#VALUE!</v>
      </c>
      <c r="V56" s="26" t="e">
        <f t="shared" si="22"/>
        <v>#VALUE!</v>
      </c>
      <c r="W56" s="26" t="e">
        <f t="shared" si="22"/>
        <v>#VALUE!</v>
      </c>
      <c r="X56" s="26" t="e">
        <f t="shared" si="22"/>
        <v>#VALUE!</v>
      </c>
      <c r="Y56" s="26" t="e">
        <f t="shared" si="22"/>
        <v>#VALUE!</v>
      </c>
      <c r="Z56" s="26" t="e">
        <f t="shared" si="22"/>
        <v>#VALUE!</v>
      </c>
      <c r="AA56" s="94" t="e">
        <f t="shared" si="22"/>
        <v>#VALUE!</v>
      </c>
      <c r="AB56" s="94" t="e">
        <f t="shared" si="22"/>
        <v>#VALUE!</v>
      </c>
      <c r="AC56" s="94" t="e">
        <f t="shared" si="22"/>
        <v>#VALUE!</v>
      </c>
      <c r="AD56" s="26" t="e">
        <f t="shared" si="22"/>
        <v>#VALUE!</v>
      </c>
      <c r="AE56" s="26" t="e">
        <f t="shared" si="22"/>
        <v>#VALUE!</v>
      </c>
      <c r="AF56" s="26" t="e">
        <f t="shared" si="22"/>
        <v>#VALUE!</v>
      </c>
      <c r="AG56" s="26" t="e">
        <f t="shared" si="22"/>
        <v>#VALUE!</v>
      </c>
    </row>
    <row r="57" spans="1:230" ht="15" customHeight="1" x14ac:dyDescent="0.2">
      <c r="A57" s="135"/>
      <c r="B57" s="96"/>
      <c r="C57" s="58" t="e">
        <f>$A$56</f>
        <v>#VALUE!</v>
      </c>
      <c r="D57" s="58" t="e">
        <f>C57+1</f>
        <v>#VALUE!</v>
      </c>
      <c r="E57" s="58" t="e">
        <f t="shared" ref="E57:AG57" si="23">D57+1</f>
        <v>#VALUE!</v>
      </c>
      <c r="F57" s="58" t="e">
        <f t="shared" si="23"/>
        <v>#VALUE!</v>
      </c>
      <c r="G57" s="58" t="e">
        <f t="shared" si="23"/>
        <v>#VALUE!</v>
      </c>
      <c r="H57" s="58" t="e">
        <f t="shared" si="23"/>
        <v>#VALUE!</v>
      </c>
      <c r="I57" s="58" t="e">
        <f t="shared" si="23"/>
        <v>#VALUE!</v>
      </c>
      <c r="J57" s="58" t="e">
        <f t="shared" si="23"/>
        <v>#VALUE!</v>
      </c>
      <c r="K57" s="58" t="e">
        <f t="shared" si="23"/>
        <v>#VALUE!</v>
      </c>
      <c r="L57" s="58" t="e">
        <f t="shared" si="23"/>
        <v>#VALUE!</v>
      </c>
      <c r="M57" s="58" t="e">
        <f t="shared" si="23"/>
        <v>#VALUE!</v>
      </c>
      <c r="N57" s="58" t="e">
        <f t="shared" si="23"/>
        <v>#VALUE!</v>
      </c>
      <c r="O57" s="58" t="e">
        <f t="shared" si="23"/>
        <v>#VALUE!</v>
      </c>
      <c r="P57" s="58" t="e">
        <f t="shared" si="23"/>
        <v>#VALUE!</v>
      </c>
      <c r="Q57" s="58" t="e">
        <f t="shared" si="23"/>
        <v>#VALUE!</v>
      </c>
      <c r="R57" s="58" t="e">
        <f t="shared" si="23"/>
        <v>#VALUE!</v>
      </c>
      <c r="S57" s="58" t="e">
        <f t="shared" si="23"/>
        <v>#VALUE!</v>
      </c>
      <c r="T57" s="58" t="e">
        <f t="shared" si="23"/>
        <v>#VALUE!</v>
      </c>
      <c r="U57" s="58" t="e">
        <f t="shared" si="23"/>
        <v>#VALUE!</v>
      </c>
      <c r="V57" s="58" t="e">
        <f t="shared" si="23"/>
        <v>#VALUE!</v>
      </c>
      <c r="W57" s="58" t="e">
        <f t="shared" si="23"/>
        <v>#VALUE!</v>
      </c>
      <c r="X57" s="58" t="e">
        <f t="shared" si="23"/>
        <v>#VALUE!</v>
      </c>
      <c r="Y57" s="58" t="e">
        <f t="shared" si="23"/>
        <v>#VALUE!</v>
      </c>
      <c r="Z57" s="58" t="e">
        <f t="shared" si="23"/>
        <v>#VALUE!</v>
      </c>
      <c r="AA57" s="58" t="e">
        <f t="shared" si="23"/>
        <v>#VALUE!</v>
      </c>
      <c r="AB57" s="58" t="e">
        <f t="shared" si="23"/>
        <v>#VALUE!</v>
      </c>
      <c r="AC57" s="58" t="e">
        <f t="shared" si="23"/>
        <v>#VALUE!</v>
      </c>
      <c r="AD57" s="58" t="e">
        <f t="shared" si="23"/>
        <v>#VALUE!</v>
      </c>
      <c r="AE57" s="58" t="e">
        <f t="shared" si="23"/>
        <v>#VALUE!</v>
      </c>
      <c r="AF57" s="58" t="e">
        <f t="shared" si="23"/>
        <v>#VALUE!</v>
      </c>
      <c r="AG57" s="58" t="e">
        <f t="shared" si="23"/>
        <v>#VALUE!</v>
      </c>
    </row>
    <row r="58" spans="1:230" ht="15" customHeight="1" x14ac:dyDescent="0.2">
      <c r="A58" s="136"/>
      <c r="B58" s="99"/>
      <c r="C58" s="91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1"/>
      <c r="Z58" s="81"/>
      <c r="AA58" s="81"/>
      <c r="AB58" s="81"/>
      <c r="AC58" s="81"/>
      <c r="AD58" s="84"/>
      <c r="AE58" s="81"/>
      <c r="AF58" s="81"/>
      <c r="AG58" s="82"/>
    </row>
    <row r="59" spans="1:230" s="22" customFormat="1" ht="16.25" customHeight="1" x14ac:dyDescent="0.2">
      <c r="A59" s="61">
        <f>A54</f>
        <v>0</v>
      </c>
      <c r="B59" s="61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 t="s">
        <v>0</v>
      </c>
      <c r="AE59" s="87" t="s">
        <v>4</v>
      </c>
      <c r="AF59" s="87" t="s">
        <v>5</v>
      </c>
      <c r="AG59" s="87" t="s">
        <v>5</v>
      </c>
      <c r="AH59" s="20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</row>
    <row r="60" spans="1:230" s="35" customFormat="1" ht="16.25" customHeight="1" x14ac:dyDescent="0.2">
      <c r="A60" s="61">
        <f>A55</f>
        <v>0</v>
      </c>
      <c r="B60" s="61"/>
      <c r="C60" s="87"/>
      <c r="D60" s="87" t="s">
        <v>5</v>
      </c>
      <c r="E60" s="87" t="s">
        <v>5</v>
      </c>
      <c r="F60" s="87" t="s">
        <v>4</v>
      </c>
      <c r="G60" s="87" t="s">
        <v>6</v>
      </c>
      <c r="H60" s="87" t="s">
        <v>6</v>
      </c>
      <c r="I60" s="87" t="s">
        <v>6</v>
      </c>
      <c r="J60" s="87" t="s">
        <v>6</v>
      </c>
      <c r="K60" s="87" t="s">
        <v>7</v>
      </c>
      <c r="L60" s="87" t="s">
        <v>7</v>
      </c>
      <c r="M60" s="87" t="s">
        <v>6</v>
      </c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33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</row>
    <row r="61" spans="1:230" x14ac:dyDescent="0.2"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</row>
    <row r="62" spans="1:230" x14ac:dyDescent="0.2"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</row>
    <row r="63" spans="1:230" x14ac:dyDescent="0.2"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</row>
    <row r="64" spans="1:230" x14ac:dyDescent="0.2">
      <c r="A64" s="21"/>
      <c r="B64" s="21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</row>
    <row r="65" spans="3:33" x14ac:dyDescent="0.2"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</row>
    <row r="66" spans="3:33" x14ac:dyDescent="0.2"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33" t="s">
        <v>25</v>
      </c>
      <c r="AC66" s="133"/>
      <c r="AD66" s="133"/>
      <c r="AE66" s="131">
        <f ca="1">TODAY()</f>
        <v>42717</v>
      </c>
      <c r="AF66" s="132"/>
      <c r="AG66" s="27"/>
    </row>
    <row r="67" spans="3:33" x14ac:dyDescent="0.2"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</row>
    <row r="68" spans="3:33" x14ac:dyDescent="0.2"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</row>
    <row r="69" spans="3:33" x14ac:dyDescent="0.2"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</row>
    <row r="70" spans="3:33" x14ac:dyDescent="0.2"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</row>
    <row r="71" spans="3:33" ht="21" customHeight="1" x14ac:dyDescent="0.2">
      <c r="C71" s="27"/>
      <c r="D71" s="27"/>
      <c r="E71" s="27"/>
      <c r="F71" s="27"/>
      <c r="G71" s="27" t="s">
        <v>0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</row>
    <row r="72" spans="3:33" ht="21" customHeight="1" x14ac:dyDescent="0.2">
      <c r="C72" s="27"/>
      <c r="D72" s="27"/>
      <c r="E72" s="27"/>
      <c r="F72" s="27"/>
      <c r="G72" s="27" t="s">
        <v>1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</row>
    <row r="73" spans="3:33" ht="21" customHeight="1" x14ac:dyDescent="0.2">
      <c r="C73" s="27"/>
      <c r="D73" s="27"/>
      <c r="E73" s="27"/>
      <c r="F73" s="27"/>
      <c r="G73" s="27" t="s">
        <v>2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</row>
    <row r="74" spans="3:33" ht="21" customHeight="1" x14ac:dyDescent="0.2">
      <c r="C74" s="27"/>
      <c r="D74" s="27"/>
      <c r="E74" s="27"/>
      <c r="F74" s="27"/>
      <c r="G74" s="27" t="s">
        <v>3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</row>
    <row r="75" spans="3:33" ht="21" customHeight="1" x14ac:dyDescent="0.2">
      <c r="C75" s="27"/>
      <c r="D75" s="27"/>
      <c r="E75" s="27"/>
      <c r="F75" s="27"/>
      <c r="G75" s="27" t="s">
        <v>6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</row>
    <row r="76" spans="3:33" ht="21" customHeight="1" x14ac:dyDescent="0.2">
      <c r="C76" s="27"/>
      <c r="D76" s="27"/>
      <c r="E76" s="27"/>
      <c r="F76" s="27"/>
      <c r="G76" s="27" t="s">
        <v>7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</row>
    <row r="77" spans="3:33" ht="21" customHeight="1" x14ac:dyDescent="0.2">
      <c r="C77" s="27"/>
      <c r="D77" s="27"/>
      <c r="E77" s="27"/>
      <c r="F77" s="27"/>
      <c r="G77" s="27" t="s">
        <v>4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</row>
    <row r="78" spans="3:33" ht="21" customHeight="1" x14ac:dyDescent="0.2">
      <c r="C78" s="27"/>
      <c r="D78" s="27"/>
      <c r="E78" s="27"/>
      <c r="F78" s="27"/>
      <c r="G78" s="27" t="s">
        <v>5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</row>
    <row r="79" spans="3:33" ht="21" customHeight="1" x14ac:dyDescent="0.2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</row>
    <row r="80" spans="3:33" ht="21" customHeight="1" x14ac:dyDescent="0.2">
      <c r="C80" s="27"/>
      <c r="D80" s="27"/>
      <c r="E80" s="27"/>
      <c r="F80" s="27"/>
      <c r="G80" s="27"/>
      <c r="H80" s="27"/>
      <c r="I80" s="27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27"/>
      <c r="W80" s="27"/>
      <c r="X80" s="27"/>
      <c r="Y80" s="27"/>
      <c r="Z80" s="27"/>
      <c r="AA80" s="129"/>
      <c r="AB80" s="130"/>
      <c r="AC80" s="130"/>
      <c r="AD80" s="130"/>
      <c r="AE80" s="130"/>
      <c r="AF80" s="27"/>
      <c r="AG80" s="27"/>
    </row>
    <row r="81" spans="3:33" ht="21" customHeight="1" x14ac:dyDescent="0.2">
      <c r="C81" s="27"/>
      <c r="D81" s="27"/>
      <c r="E81" s="27"/>
      <c r="F81" s="27"/>
      <c r="G81" s="27"/>
      <c r="H81" s="27"/>
      <c r="I81" s="27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27"/>
      <c r="W81" s="27"/>
      <c r="X81" s="27"/>
      <c r="Y81" s="27"/>
      <c r="Z81" s="27"/>
      <c r="AA81" s="31"/>
      <c r="AB81" s="31"/>
      <c r="AC81" s="31"/>
      <c r="AD81" s="31"/>
      <c r="AE81" s="31"/>
      <c r="AF81" s="27"/>
      <c r="AG81" s="27"/>
    </row>
    <row r="82" spans="3:33" ht="21" customHeight="1" x14ac:dyDescent="0.2">
      <c r="C82" s="27"/>
      <c r="D82" s="27"/>
      <c r="E82" s="27"/>
      <c r="F82" s="27"/>
      <c r="G82" s="27"/>
      <c r="H82" s="27"/>
      <c r="I82" s="27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27"/>
      <c r="W82" s="27"/>
      <c r="X82" s="27"/>
      <c r="Y82" s="27"/>
      <c r="Z82" s="27"/>
      <c r="AA82" s="31"/>
      <c r="AB82" s="31"/>
      <c r="AC82" s="31"/>
      <c r="AD82" s="31"/>
      <c r="AE82" s="31"/>
      <c r="AF82" s="27"/>
      <c r="AG82" s="27"/>
    </row>
    <row r="83" spans="3:33" ht="21" customHeight="1" x14ac:dyDescent="0.2">
      <c r="C83" s="27"/>
      <c r="D83" s="27"/>
      <c r="E83" s="27"/>
      <c r="F83" s="27"/>
      <c r="G83" s="27"/>
      <c r="H83" s="27"/>
      <c r="I83" s="27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27"/>
      <c r="W83" s="27"/>
      <c r="X83" s="27"/>
      <c r="Y83" s="27"/>
      <c r="Z83" s="27"/>
      <c r="AA83" s="31"/>
      <c r="AB83" s="31"/>
      <c r="AC83" s="31"/>
      <c r="AD83" s="31"/>
      <c r="AE83" s="31"/>
      <c r="AF83" s="27"/>
      <c r="AG83" s="27"/>
    </row>
    <row r="84" spans="3:33" ht="21" customHeight="1" x14ac:dyDescent="0.2">
      <c r="C84" s="27"/>
      <c r="D84" s="27"/>
      <c r="E84" s="27"/>
      <c r="F84" s="27"/>
      <c r="G84" s="27"/>
      <c r="H84" s="27"/>
      <c r="I84" s="27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27"/>
      <c r="W84" s="27"/>
      <c r="X84" s="27"/>
      <c r="Y84" s="27"/>
      <c r="Z84" s="27"/>
      <c r="AA84" s="31"/>
      <c r="AB84" s="31"/>
      <c r="AC84" s="31"/>
      <c r="AD84" s="31"/>
      <c r="AE84" s="31"/>
      <c r="AF84" s="27"/>
      <c r="AG84" s="27"/>
    </row>
    <row r="85" spans="3:33" ht="21" customHeight="1" x14ac:dyDescent="0.2">
      <c r="C85" s="27"/>
      <c r="D85" s="27"/>
      <c r="E85" s="27"/>
      <c r="F85" s="27"/>
      <c r="G85" s="27"/>
      <c r="H85" s="27"/>
      <c r="I85" s="27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27"/>
      <c r="W85" s="27"/>
      <c r="X85" s="27"/>
      <c r="Y85" s="27"/>
      <c r="Z85" s="27"/>
      <c r="AA85" s="31"/>
      <c r="AB85" s="31"/>
      <c r="AC85" s="31"/>
      <c r="AD85" s="31"/>
      <c r="AE85" s="31"/>
      <c r="AF85" s="27"/>
      <c r="AG85" s="27"/>
    </row>
    <row r="86" spans="3:33" ht="21" customHeight="1" x14ac:dyDescent="0.2">
      <c r="C86" s="27"/>
      <c r="D86" s="27"/>
      <c r="E86" s="27"/>
      <c r="F86" s="27"/>
      <c r="G86" s="27"/>
      <c r="H86" s="27"/>
      <c r="I86" s="27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27"/>
      <c r="W86" s="27"/>
      <c r="X86" s="27"/>
      <c r="Y86" s="27"/>
      <c r="Z86" s="27"/>
      <c r="AA86" s="31"/>
      <c r="AB86" s="31"/>
      <c r="AC86" s="31"/>
      <c r="AD86" s="31"/>
      <c r="AE86" s="31"/>
      <c r="AF86" s="27"/>
      <c r="AG86" s="27"/>
    </row>
    <row r="87" spans="3:33" ht="21" customHeight="1" x14ac:dyDescent="0.2">
      <c r="C87" s="27"/>
      <c r="D87" s="27"/>
      <c r="E87" s="27"/>
      <c r="F87" s="27"/>
      <c r="G87" s="27"/>
      <c r="H87" s="27"/>
      <c r="I87" s="27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27"/>
      <c r="W87" s="27"/>
      <c r="X87" s="27"/>
      <c r="Y87" s="27"/>
      <c r="Z87" s="27"/>
      <c r="AA87" s="31"/>
      <c r="AB87" s="31"/>
      <c r="AC87" s="31"/>
      <c r="AD87" s="31"/>
      <c r="AE87" s="31"/>
      <c r="AF87" s="27"/>
      <c r="AG87" s="27"/>
    </row>
    <row r="88" spans="3:33" ht="21" customHeight="1" x14ac:dyDescent="0.2">
      <c r="C88" s="27"/>
      <c r="D88" s="27"/>
      <c r="E88" s="27"/>
      <c r="F88" s="27"/>
      <c r="G88" s="27"/>
      <c r="H88" s="27"/>
      <c r="I88" s="27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27"/>
      <c r="W88" s="27"/>
      <c r="X88" s="27"/>
      <c r="Y88" s="27"/>
      <c r="Z88" s="27"/>
      <c r="AA88" s="31"/>
      <c r="AB88" s="31"/>
      <c r="AC88" s="31"/>
      <c r="AD88" s="31"/>
      <c r="AE88" s="31"/>
      <c r="AF88" s="27"/>
      <c r="AG88" s="27"/>
    </row>
    <row r="89" spans="3:33" ht="21" customHeight="1" x14ac:dyDescent="0.2">
      <c r="C89" s="27"/>
      <c r="D89" s="27"/>
      <c r="E89" s="27"/>
      <c r="F89" s="27"/>
      <c r="G89" s="27"/>
      <c r="H89" s="27"/>
      <c r="I89" s="27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27"/>
      <c r="W89" s="27"/>
      <c r="X89" s="27"/>
      <c r="Y89" s="27"/>
      <c r="Z89" s="27"/>
      <c r="AA89" s="31"/>
      <c r="AB89" s="31"/>
      <c r="AC89" s="31"/>
      <c r="AD89" s="31"/>
      <c r="AE89" s="31"/>
      <c r="AF89" s="27"/>
      <c r="AG89" s="27"/>
    </row>
    <row r="90" spans="3:33" ht="21" customHeight="1" x14ac:dyDescent="0.2">
      <c r="C90" s="27"/>
      <c r="D90" s="27"/>
      <c r="E90" s="27"/>
      <c r="F90" s="27"/>
      <c r="G90" s="27"/>
      <c r="H90" s="27"/>
      <c r="I90" s="27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27"/>
      <c r="W90" s="27"/>
      <c r="X90" s="27"/>
      <c r="Y90" s="27"/>
      <c r="Z90" s="27"/>
      <c r="AA90" s="31"/>
      <c r="AB90" s="31"/>
      <c r="AC90" s="31"/>
      <c r="AD90" s="31"/>
      <c r="AE90" s="31"/>
      <c r="AF90" s="27"/>
      <c r="AG90" s="27"/>
    </row>
    <row r="91" spans="3:33" ht="21" customHeight="1" x14ac:dyDescent="0.2">
      <c r="C91" s="27"/>
      <c r="D91" s="27"/>
      <c r="E91" s="27"/>
      <c r="F91" s="27"/>
      <c r="G91" s="27"/>
      <c r="H91" s="27"/>
      <c r="I91" s="27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27"/>
      <c r="W91" s="27"/>
      <c r="X91" s="27"/>
      <c r="Y91" s="27"/>
      <c r="Z91" s="27"/>
      <c r="AA91" s="31"/>
      <c r="AB91" s="31"/>
      <c r="AC91" s="31"/>
      <c r="AD91" s="31"/>
      <c r="AE91" s="31"/>
      <c r="AF91" s="27"/>
      <c r="AG91" s="27"/>
    </row>
    <row r="92" spans="3:33" ht="21" customHeight="1" x14ac:dyDescent="0.2">
      <c r="C92" s="27"/>
      <c r="D92" s="27"/>
      <c r="E92" s="27"/>
      <c r="F92" s="27"/>
      <c r="G92" s="27"/>
      <c r="H92" s="27"/>
      <c r="I92" s="27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27"/>
      <c r="W92" s="27"/>
      <c r="X92" s="27"/>
      <c r="Y92" s="27"/>
      <c r="Z92" s="27"/>
      <c r="AA92" s="31"/>
      <c r="AB92" s="31"/>
      <c r="AC92" s="31"/>
      <c r="AD92" s="31"/>
      <c r="AE92" s="31"/>
      <c r="AF92" s="27"/>
      <c r="AG92" s="27"/>
    </row>
    <row r="93" spans="3:33" ht="21" customHeight="1" x14ac:dyDescent="0.2">
      <c r="C93" s="27"/>
      <c r="D93" s="27"/>
      <c r="E93" s="27"/>
      <c r="F93" s="27"/>
      <c r="G93" s="27"/>
      <c r="H93" s="27"/>
      <c r="I93" s="27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27"/>
      <c r="W93" s="27"/>
      <c r="X93" s="27"/>
      <c r="Y93" s="27"/>
      <c r="Z93" s="27"/>
      <c r="AA93" s="31"/>
      <c r="AB93" s="31"/>
      <c r="AC93" s="31"/>
      <c r="AD93" s="31"/>
      <c r="AE93" s="31"/>
      <c r="AF93" s="27"/>
      <c r="AG93" s="27"/>
    </row>
    <row r="94" spans="3:33" ht="16" customHeight="1" x14ac:dyDescent="0.2">
      <c r="C94" s="27"/>
      <c r="D94" s="27"/>
      <c r="E94" s="27"/>
      <c r="F94" s="27"/>
      <c r="G94" s="27"/>
      <c r="H94" s="27"/>
      <c r="I94" s="27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27"/>
      <c r="W94" s="27"/>
      <c r="X94" s="27"/>
      <c r="Y94" s="27"/>
      <c r="Z94" s="27"/>
      <c r="AA94" s="31"/>
      <c r="AB94" s="31"/>
      <c r="AC94" s="31"/>
      <c r="AD94" s="31"/>
      <c r="AE94" s="31"/>
      <c r="AF94" s="27"/>
      <c r="AG94" s="27"/>
    </row>
    <row r="95" spans="3:33" ht="21" customHeight="1" x14ac:dyDescent="0.2">
      <c r="C95" s="27"/>
      <c r="D95" s="27"/>
      <c r="E95" s="27"/>
      <c r="F95" s="27"/>
      <c r="G95" s="27"/>
      <c r="H95" s="27"/>
      <c r="I95" s="27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27"/>
      <c r="W95" s="27"/>
      <c r="X95" s="27"/>
      <c r="Y95" s="27"/>
      <c r="Z95" s="27"/>
      <c r="AA95" s="31"/>
      <c r="AB95" s="31"/>
      <c r="AC95" s="31"/>
      <c r="AD95" s="31"/>
      <c r="AE95" s="31"/>
      <c r="AF95" s="27"/>
      <c r="AG95" s="27"/>
    </row>
    <row r="96" spans="3:33" ht="21" customHeight="1" x14ac:dyDescent="0.2">
      <c r="C96" s="27"/>
      <c r="D96" s="27"/>
      <c r="E96" s="27"/>
      <c r="F96" s="27"/>
      <c r="G96" s="27"/>
      <c r="H96" s="27"/>
      <c r="I96" s="27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27"/>
      <c r="W96" s="27"/>
      <c r="X96" s="27"/>
      <c r="Y96" s="27"/>
      <c r="Z96" s="27"/>
      <c r="AA96" s="31"/>
      <c r="AB96" s="31"/>
      <c r="AC96" s="31"/>
      <c r="AD96" s="31"/>
      <c r="AE96" s="31"/>
      <c r="AF96" s="27"/>
      <c r="AG96" s="27"/>
    </row>
    <row r="97" spans="3:33" ht="21" customHeight="1" x14ac:dyDescent="0.2">
      <c r="C97" s="27"/>
      <c r="D97" s="27"/>
      <c r="E97" s="27"/>
      <c r="F97" s="27"/>
      <c r="G97" s="27"/>
      <c r="H97" s="27"/>
      <c r="I97" s="27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27"/>
      <c r="W97" s="27"/>
      <c r="X97" s="27"/>
      <c r="Y97" s="27"/>
      <c r="Z97" s="27"/>
      <c r="AA97" s="31"/>
      <c r="AB97" s="31"/>
      <c r="AC97" s="31"/>
      <c r="AD97" s="31"/>
      <c r="AE97" s="31"/>
      <c r="AF97" s="27"/>
      <c r="AG97" s="27"/>
    </row>
    <row r="98" spans="3:33" ht="19" x14ac:dyDescent="0.2">
      <c r="C98" s="27"/>
      <c r="D98" s="27"/>
      <c r="E98" s="27"/>
      <c r="F98" s="27"/>
      <c r="G98" s="27"/>
      <c r="H98" s="27"/>
      <c r="I98" s="27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27"/>
      <c r="W98" s="27"/>
      <c r="X98" s="27"/>
      <c r="Y98" s="27"/>
      <c r="Z98" s="27"/>
      <c r="AA98" s="31"/>
      <c r="AB98" s="31"/>
      <c r="AC98" s="31"/>
      <c r="AD98" s="31"/>
      <c r="AE98" s="31"/>
      <c r="AF98" s="27"/>
      <c r="AG98" s="27"/>
    </row>
    <row r="99" spans="3:33" ht="19" x14ac:dyDescent="0.2">
      <c r="C99" s="27"/>
      <c r="D99" s="27"/>
      <c r="E99" s="27"/>
      <c r="F99" s="27"/>
      <c r="G99" s="27"/>
      <c r="H99" s="27"/>
      <c r="I99" s="27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27"/>
      <c r="W99" s="27"/>
      <c r="X99" s="27"/>
      <c r="Y99" s="27"/>
      <c r="Z99" s="27"/>
      <c r="AA99" s="31"/>
      <c r="AB99" s="31"/>
      <c r="AC99" s="31"/>
      <c r="AD99" s="31"/>
      <c r="AE99" s="31"/>
      <c r="AF99" s="27"/>
      <c r="AG99" s="27"/>
    </row>
    <row r="100" spans="3:33" ht="19" x14ac:dyDescent="0.2">
      <c r="C100" s="27"/>
      <c r="D100" s="27"/>
      <c r="E100" s="27"/>
      <c r="F100" s="27"/>
      <c r="G100" s="27"/>
      <c r="H100" s="27"/>
      <c r="I100" s="27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27"/>
      <c r="W100" s="27"/>
      <c r="X100" s="27"/>
      <c r="Y100" s="27"/>
      <c r="Z100" s="27"/>
      <c r="AA100" s="31"/>
      <c r="AB100" s="31"/>
      <c r="AC100" s="31"/>
      <c r="AD100" s="31"/>
      <c r="AE100" s="31"/>
      <c r="AF100" s="27"/>
      <c r="AG100" s="27"/>
    </row>
    <row r="101" spans="3:33" ht="19" x14ac:dyDescent="0.2">
      <c r="C101" s="27"/>
      <c r="D101" s="27"/>
      <c r="E101" s="27"/>
      <c r="F101" s="27"/>
      <c r="G101" s="27"/>
      <c r="H101" s="27"/>
      <c r="I101" s="27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27"/>
      <c r="W101" s="27"/>
      <c r="X101" s="27"/>
      <c r="Y101" s="27"/>
      <c r="Z101" s="27"/>
      <c r="AA101" s="31"/>
      <c r="AB101" s="31"/>
      <c r="AC101" s="31"/>
      <c r="AD101" s="31"/>
      <c r="AE101" s="31"/>
      <c r="AF101" s="27"/>
      <c r="AG101" s="27"/>
    </row>
    <row r="102" spans="3:33" ht="19" x14ac:dyDescent="0.2">
      <c r="C102" s="27"/>
      <c r="D102" s="27"/>
      <c r="E102" s="27"/>
      <c r="F102" s="27"/>
      <c r="G102" s="27"/>
      <c r="H102" s="27"/>
      <c r="I102" s="27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27"/>
      <c r="W102" s="27"/>
      <c r="X102" s="27"/>
      <c r="Y102" s="27"/>
      <c r="Z102" s="27"/>
      <c r="AA102" s="31"/>
      <c r="AB102" s="31"/>
      <c r="AC102" s="31"/>
      <c r="AD102" s="31"/>
      <c r="AE102" s="31"/>
      <c r="AF102" s="27"/>
      <c r="AG102" s="27"/>
    </row>
    <row r="103" spans="3:33" ht="19" x14ac:dyDescent="0.2">
      <c r="C103" s="27"/>
      <c r="D103" s="27"/>
      <c r="E103" s="27"/>
      <c r="F103" s="27"/>
      <c r="G103" s="27"/>
      <c r="H103" s="27"/>
      <c r="I103" s="27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27"/>
      <c r="W103" s="27"/>
      <c r="X103" s="27"/>
      <c r="Y103" s="27"/>
      <c r="Z103" s="27"/>
      <c r="AA103" s="31"/>
      <c r="AB103" s="31"/>
      <c r="AC103" s="31"/>
      <c r="AD103" s="31"/>
      <c r="AE103" s="31"/>
      <c r="AF103" s="27"/>
      <c r="AG103" s="27"/>
    </row>
    <row r="104" spans="3:33" ht="19" x14ac:dyDescent="0.2">
      <c r="C104" s="27"/>
      <c r="D104" s="27"/>
      <c r="E104" s="27"/>
      <c r="F104" s="27"/>
      <c r="G104" s="27"/>
      <c r="H104" s="27"/>
      <c r="I104" s="27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27"/>
      <c r="W104" s="27"/>
      <c r="X104" s="27"/>
      <c r="Y104" s="27"/>
      <c r="Z104" s="27"/>
      <c r="AA104" s="31"/>
      <c r="AB104" s="31"/>
      <c r="AC104" s="31"/>
      <c r="AD104" s="31"/>
      <c r="AE104" s="31"/>
      <c r="AF104" s="27"/>
      <c r="AG104" s="27"/>
    </row>
    <row r="105" spans="3:33" ht="19" x14ac:dyDescent="0.2">
      <c r="C105" s="27"/>
      <c r="D105" s="27"/>
      <c r="E105" s="27"/>
      <c r="F105" s="27"/>
      <c r="G105" s="27"/>
      <c r="H105" s="27"/>
      <c r="I105" s="27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27"/>
      <c r="W105" s="27"/>
      <c r="X105" s="27"/>
      <c r="Y105" s="27"/>
      <c r="Z105" s="27"/>
      <c r="AA105" s="31"/>
      <c r="AB105" s="31"/>
      <c r="AC105" s="31"/>
      <c r="AD105" s="31"/>
      <c r="AE105" s="31"/>
      <c r="AF105" s="27"/>
      <c r="AG105" s="27"/>
    </row>
    <row r="106" spans="3:33" x14ac:dyDescent="0.2"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</row>
    <row r="107" spans="3:33" x14ac:dyDescent="0.2"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</row>
    <row r="108" spans="3:33" x14ac:dyDescent="0.2"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</row>
    <row r="109" spans="3:33" x14ac:dyDescent="0.2"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</row>
    <row r="110" spans="3:33" x14ac:dyDescent="0.2"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</row>
    <row r="111" spans="3:33" x14ac:dyDescent="0.2"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</row>
    <row r="112" spans="3:33" x14ac:dyDescent="0.2"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</row>
    <row r="113" spans="3:33" x14ac:dyDescent="0.2"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</row>
    <row r="114" spans="3:33" x14ac:dyDescent="0.2"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</row>
    <row r="115" spans="3:33" x14ac:dyDescent="0.2"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</row>
    <row r="116" spans="3:33" x14ac:dyDescent="0.2"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</row>
    <row r="117" spans="3:33" x14ac:dyDescent="0.2"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</row>
    <row r="118" spans="3:33" x14ac:dyDescent="0.2"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</row>
    <row r="119" spans="3:33" x14ac:dyDescent="0.2"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</row>
    <row r="120" spans="3:33" x14ac:dyDescent="0.2"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</row>
    <row r="121" spans="3:33" x14ac:dyDescent="0.2"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</row>
    <row r="122" spans="3:33" x14ac:dyDescent="0.2"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</row>
    <row r="123" spans="3:33" x14ac:dyDescent="0.2"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</row>
    <row r="124" spans="3:33" x14ac:dyDescent="0.2"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</row>
    <row r="125" spans="3:33" x14ac:dyDescent="0.2"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</row>
    <row r="126" spans="3:33" x14ac:dyDescent="0.2"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</row>
    <row r="127" spans="3:33" x14ac:dyDescent="0.2"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</row>
    <row r="128" spans="3:33" x14ac:dyDescent="0.2"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</row>
    <row r="129" spans="3:33" x14ac:dyDescent="0.2"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</row>
    <row r="130" spans="3:33" x14ac:dyDescent="0.2"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</row>
    <row r="131" spans="3:33" x14ac:dyDescent="0.2"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</row>
    <row r="132" spans="3:33" x14ac:dyDescent="0.2"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</row>
    <row r="133" spans="3:33" x14ac:dyDescent="0.2"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</row>
    <row r="134" spans="3:33" x14ac:dyDescent="0.2"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</row>
    <row r="135" spans="3:33" x14ac:dyDescent="0.2"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</row>
    <row r="136" spans="3:33" x14ac:dyDescent="0.2"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</row>
    <row r="137" spans="3:33" x14ac:dyDescent="0.2"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</row>
    <row r="138" spans="3:33" x14ac:dyDescent="0.2"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</row>
    <row r="139" spans="3:33" x14ac:dyDescent="0.2"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</row>
    <row r="140" spans="3:33" x14ac:dyDescent="0.2"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</row>
    <row r="141" spans="3:33" x14ac:dyDescent="0.2"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</row>
    <row r="142" spans="3:33" x14ac:dyDescent="0.2"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</row>
    <row r="143" spans="3:33" x14ac:dyDescent="0.2"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</row>
    <row r="144" spans="3:33" x14ac:dyDescent="0.2"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</row>
    <row r="145" spans="3:33" x14ac:dyDescent="0.2"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</row>
    <row r="146" spans="3:33" x14ac:dyDescent="0.2"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</row>
    <row r="147" spans="3:33" x14ac:dyDescent="0.2"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</row>
    <row r="148" spans="3:33" x14ac:dyDescent="0.2"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</row>
    <row r="149" spans="3:33" x14ac:dyDescent="0.2"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</row>
    <row r="150" spans="3:33" x14ac:dyDescent="0.2"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</row>
    <row r="151" spans="3:33" x14ac:dyDescent="0.2"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</row>
    <row r="152" spans="3:33" x14ac:dyDescent="0.2"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</row>
    <row r="153" spans="3:33" x14ac:dyDescent="0.2"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</row>
    <row r="154" spans="3:33" x14ac:dyDescent="0.2"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</row>
    <row r="155" spans="3:33" x14ac:dyDescent="0.2"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</row>
    <row r="156" spans="3:33" x14ac:dyDescent="0.2"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</row>
    <row r="157" spans="3:33" x14ac:dyDescent="0.2"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</row>
    <row r="158" spans="3:33" x14ac:dyDescent="0.2"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</row>
    <row r="159" spans="3:33" x14ac:dyDescent="0.2"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</row>
    <row r="160" spans="3:33" x14ac:dyDescent="0.2"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</row>
    <row r="161" spans="3:33" x14ac:dyDescent="0.2"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</row>
    <row r="162" spans="3:33" x14ac:dyDescent="0.2"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</row>
    <row r="163" spans="3:33" x14ac:dyDescent="0.2"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</row>
    <row r="164" spans="3:33" x14ac:dyDescent="0.2"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</row>
    <row r="165" spans="3:33" x14ac:dyDescent="0.2"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</row>
    <row r="166" spans="3:33" x14ac:dyDescent="0.2"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</row>
    <row r="167" spans="3:33" x14ac:dyDescent="0.2"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</row>
    <row r="168" spans="3:33" x14ac:dyDescent="0.2"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</row>
    <row r="169" spans="3:33" x14ac:dyDescent="0.2"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</row>
    <row r="170" spans="3:33" x14ac:dyDescent="0.2"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</row>
    <row r="171" spans="3:33" x14ac:dyDescent="0.2"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</row>
    <row r="172" spans="3:33" x14ac:dyDescent="0.2"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</row>
    <row r="173" spans="3:33" x14ac:dyDescent="0.2"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</row>
    <row r="174" spans="3:33" x14ac:dyDescent="0.2"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</row>
    <row r="175" spans="3:33" x14ac:dyDescent="0.2"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</row>
    <row r="176" spans="3:33" x14ac:dyDescent="0.2"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</row>
    <row r="177" spans="3:33" x14ac:dyDescent="0.2"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</row>
    <row r="178" spans="3:33" x14ac:dyDescent="0.2"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</row>
    <row r="179" spans="3:33" x14ac:dyDescent="0.2"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</row>
    <row r="180" spans="3:33" x14ac:dyDescent="0.2"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</row>
    <row r="181" spans="3:33" x14ac:dyDescent="0.2"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</row>
    <row r="182" spans="3:33" x14ac:dyDescent="0.2"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</row>
    <row r="183" spans="3:33" x14ac:dyDescent="0.2"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</row>
    <row r="184" spans="3:33" x14ac:dyDescent="0.2"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</row>
    <row r="185" spans="3:33" x14ac:dyDescent="0.2"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</row>
    <row r="186" spans="3:33" x14ac:dyDescent="0.2"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</row>
    <row r="187" spans="3:33" x14ac:dyDescent="0.2"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</row>
    <row r="188" spans="3:33" x14ac:dyDescent="0.2"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</row>
    <row r="189" spans="3:33" x14ac:dyDescent="0.2"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</row>
    <row r="190" spans="3:33" x14ac:dyDescent="0.2"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</row>
    <row r="191" spans="3:33" x14ac:dyDescent="0.2"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</row>
    <row r="192" spans="3:33" x14ac:dyDescent="0.2"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</row>
    <row r="193" spans="3:33" x14ac:dyDescent="0.2"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</row>
    <row r="194" spans="3:33" x14ac:dyDescent="0.2"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</row>
    <row r="195" spans="3:33" x14ac:dyDescent="0.2"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</row>
    <row r="196" spans="3:33" x14ac:dyDescent="0.2"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</row>
    <row r="197" spans="3:33" x14ac:dyDescent="0.2"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</row>
    <row r="198" spans="3:33" x14ac:dyDescent="0.2"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</row>
    <row r="199" spans="3:33" x14ac:dyDescent="0.2"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</row>
    <row r="200" spans="3:33" x14ac:dyDescent="0.2"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</row>
    <row r="201" spans="3:33" x14ac:dyDescent="0.2"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</row>
    <row r="202" spans="3:33" x14ac:dyDescent="0.2"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</row>
    <row r="203" spans="3:33" x14ac:dyDescent="0.2"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</row>
    <row r="204" spans="3:33" x14ac:dyDescent="0.2"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</row>
    <row r="205" spans="3:33" x14ac:dyDescent="0.2"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</row>
    <row r="206" spans="3:33" x14ac:dyDescent="0.2"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</row>
    <row r="207" spans="3:33" x14ac:dyDescent="0.2"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</row>
    <row r="208" spans="3:33" x14ac:dyDescent="0.2"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</row>
    <row r="209" spans="3:33" x14ac:dyDescent="0.2"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</row>
    <row r="210" spans="3:33" x14ac:dyDescent="0.2"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</row>
    <row r="211" spans="3:33" x14ac:dyDescent="0.2"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</row>
    <row r="212" spans="3:33" x14ac:dyDescent="0.2"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</row>
    <row r="213" spans="3:33" x14ac:dyDescent="0.2"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</row>
    <row r="214" spans="3:33" x14ac:dyDescent="0.2"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</row>
    <row r="215" spans="3:33" x14ac:dyDescent="0.2"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</row>
    <row r="216" spans="3:33" x14ac:dyDescent="0.2"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</row>
    <row r="217" spans="3:33" x14ac:dyDescent="0.2"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</row>
    <row r="218" spans="3:33" x14ac:dyDescent="0.2"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</row>
    <row r="219" spans="3:33" x14ac:dyDescent="0.2"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</row>
    <row r="220" spans="3:33" x14ac:dyDescent="0.2"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</row>
    <row r="221" spans="3:33" x14ac:dyDescent="0.2"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</row>
    <row r="222" spans="3:33" x14ac:dyDescent="0.2"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</row>
    <row r="223" spans="3:33" x14ac:dyDescent="0.2"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</row>
    <row r="224" spans="3:33" x14ac:dyDescent="0.2"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</row>
  </sheetData>
  <mergeCells count="19">
    <mergeCell ref="A6:A8"/>
    <mergeCell ref="A1:A3"/>
    <mergeCell ref="O8:S8"/>
    <mergeCell ref="V8:Z8"/>
    <mergeCell ref="AC8:AD8"/>
    <mergeCell ref="A36:A38"/>
    <mergeCell ref="A51:A53"/>
    <mergeCell ref="A46:A48"/>
    <mergeCell ref="A11:A13"/>
    <mergeCell ref="C13:E13"/>
    <mergeCell ref="A21:A23"/>
    <mergeCell ref="A16:A18"/>
    <mergeCell ref="A31:A33"/>
    <mergeCell ref="A26:A28"/>
    <mergeCell ref="AA80:AE80"/>
    <mergeCell ref="AE66:AF66"/>
    <mergeCell ref="AB66:AD66"/>
    <mergeCell ref="A56:A58"/>
    <mergeCell ref="A41:A43"/>
  </mergeCells>
  <phoneticPr fontId="19" type="noConversion"/>
  <conditionalFormatting sqref="T82:U105 AA82:AA105">
    <cfRule type="cellIs" dxfId="109" priority="195" operator="greaterThan">
      <formula>35</formula>
    </cfRule>
  </conditionalFormatting>
  <conditionalFormatting sqref="C1:AG5">
    <cfRule type="expression" dxfId="108" priority="114">
      <formula>WEEKDAY(C$2,2)&gt;5</formula>
    </cfRule>
  </conditionalFormatting>
  <conditionalFormatting sqref="C6:AE7 C8:O8 T8:V8 AA8:AC8 AE8">
    <cfRule type="expression" dxfId="107" priority="127">
      <formula>WEEKDAY(C$7,2)&gt;5</formula>
    </cfRule>
  </conditionalFormatting>
  <conditionalFormatting sqref="C11:AG12 C13 F13:AG13 AA14:AG14 C14:S14">
    <cfRule type="expression" dxfId="106" priority="137">
      <formula>WEEKDAY(C$12,2)&gt;5</formula>
    </cfRule>
  </conditionalFormatting>
  <conditionalFormatting sqref="C16:AF20">
    <cfRule type="expression" dxfId="105" priority="136">
      <formula>WEEKDAY(C$17,2)&gt;5</formula>
    </cfRule>
  </conditionalFormatting>
  <conditionalFormatting sqref="C21:AG25">
    <cfRule type="expression" dxfId="104" priority="135">
      <formula>WEEKDAY(C$22,2)&gt;5</formula>
    </cfRule>
  </conditionalFormatting>
  <conditionalFormatting sqref="C26:AF28">
    <cfRule type="expression" dxfId="103" priority="134">
      <formula>WEEKDAY(C$27,2)&gt;5</formula>
    </cfRule>
  </conditionalFormatting>
  <conditionalFormatting sqref="C36:AG38">
    <cfRule type="expression" dxfId="102" priority="133">
      <formula>WEEKDAY(C$37,2)&gt;5</formula>
    </cfRule>
  </conditionalFormatting>
  <conditionalFormatting sqref="C41:AF43">
    <cfRule type="expression" dxfId="101" priority="132">
      <formula>WEEKDAY(C$42,2)&gt;5</formula>
    </cfRule>
  </conditionalFormatting>
  <conditionalFormatting sqref="C46:AG48">
    <cfRule type="expression" dxfId="100" priority="131">
      <formula>WEEKDAY(C$47,2)&gt;5</formula>
    </cfRule>
  </conditionalFormatting>
  <conditionalFormatting sqref="C51:AF53">
    <cfRule type="expression" dxfId="99" priority="104">
      <formula>WEEKDAY(C$52,2)&gt;5</formula>
    </cfRule>
  </conditionalFormatting>
  <conditionalFormatting sqref="C56:AG58">
    <cfRule type="expression" dxfId="98" priority="111">
      <formula>WEEKDAY(C$57,2)&gt;5</formula>
    </cfRule>
  </conditionalFormatting>
  <conditionalFormatting sqref="C31:AG33">
    <cfRule type="expression" dxfId="97" priority="128">
      <formula>WEEKDAY(C$32,2)&gt;5</formula>
    </cfRule>
  </conditionalFormatting>
  <conditionalFormatting sqref="AE6:AE8">
    <cfRule type="expression" dxfId="96" priority="112">
      <formula>DAY($AE$7)=1</formula>
    </cfRule>
  </conditionalFormatting>
  <conditionalFormatting sqref="A4:AG5">
    <cfRule type="expression" dxfId="95" priority="139">
      <formula>MOD(ROW(),2)</formula>
    </cfRule>
  </conditionalFormatting>
  <conditionalFormatting sqref="A9:B10 A14:B15">
    <cfRule type="expression" dxfId="94" priority="138">
      <formula>MOD(ROW(),2)</formula>
    </cfRule>
  </conditionalFormatting>
  <conditionalFormatting sqref="A19:B20 A39:B40 A24:B25 A29:B30 A34:B35 A44:B45 A49:B50">
    <cfRule type="expression" dxfId="93" priority="196">
      <formula>MOD(ROW(),2)</formula>
    </cfRule>
  </conditionalFormatting>
  <conditionalFormatting sqref="A54:B55 A59:B60">
    <cfRule type="expression" dxfId="92" priority="130">
      <formula>MOD(ROW(),2)</formula>
    </cfRule>
  </conditionalFormatting>
  <conditionalFormatting sqref="C9:AE10">
    <cfRule type="expression" dxfId="91" priority="86">
      <formula>WEEKDAY(C$7,2)&gt;5</formula>
    </cfRule>
  </conditionalFormatting>
  <conditionalFormatting sqref="C9:AE10">
    <cfRule type="expression" dxfId="90" priority="87">
      <formula>MOD(ROW(),2)</formula>
    </cfRule>
  </conditionalFormatting>
  <conditionalFormatting sqref="C15:AG15">
    <cfRule type="expression" dxfId="89" priority="83">
      <formula>WEEKDAY(C$12,2)&gt;5</formula>
    </cfRule>
  </conditionalFormatting>
  <conditionalFormatting sqref="C15:AG15 AA14:AG14 C14:S14">
    <cfRule type="expression" dxfId="88" priority="84">
      <formula>MOD(ROW(),2)</formula>
    </cfRule>
  </conditionalFormatting>
  <conditionalFormatting sqref="C54:AF55">
    <cfRule type="expression" dxfId="87" priority="77">
      <formula>WEEKDAY(C$52,2)&gt;5</formula>
    </cfRule>
  </conditionalFormatting>
  <conditionalFormatting sqref="C54:AF55">
    <cfRule type="expression" dxfId="86" priority="78">
      <formula>MOD(ROW(),2)</formula>
    </cfRule>
  </conditionalFormatting>
  <conditionalFormatting sqref="AE9:AE10">
    <cfRule type="expression" dxfId="85" priority="67">
      <formula>DAY($AE$7)=1</formula>
    </cfRule>
  </conditionalFormatting>
  <conditionalFormatting sqref="T14:Z14">
    <cfRule type="expression" dxfId="84" priority="65">
      <formula>WEEKDAY(T$12,2)&gt;5</formula>
    </cfRule>
  </conditionalFormatting>
  <conditionalFormatting sqref="T14:Z14">
    <cfRule type="expression" dxfId="83" priority="66">
      <formula>MOD(ROW(),2)</formula>
    </cfRule>
  </conditionalFormatting>
  <conditionalFormatting sqref="C19:AF20">
    <cfRule type="expression" dxfId="82" priority="54">
      <formula>MOD(ROW(),2)</formula>
    </cfRule>
  </conditionalFormatting>
  <conditionalFormatting sqref="C24:AG25">
    <cfRule type="expression" dxfId="81" priority="45">
      <formula>MOD(ROW(),2)</formula>
    </cfRule>
  </conditionalFormatting>
  <conditionalFormatting sqref="C24:AG25">
    <cfRule type="expression" dxfId="80" priority="43">
      <formula>OR(C24="CAS",C24="CAS.")</formula>
    </cfRule>
  </conditionalFormatting>
  <conditionalFormatting sqref="C29:AF30">
    <cfRule type="expression" dxfId="79" priority="35">
      <formula>WEEKDAY(C$27,2)&gt;5</formula>
    </cfRule>
  </conditionalFormatting>
  <conditionalFormatting sqref="C29:AF30">
    <cfRule type="expression" dxfId="78" priority="36">
      <formula>MOD(ROW(),2)</formula>
    </cfRule>
  </conditionalFormatting>
  <conditionalFormatting sqref="C29:AF30">
    <cfRule type="expression" dxfId="77" priority="34">
      <formula>OR(C29="CAS",C29="CAS.")</formula>
    </cfRule>
  </conditionalFormatting>
  <conditionalFormatting sqref="C34:AG35">
    <cfRule type="expression" dxfId="76" priority="29">
      <formula>WEEKDAY(C$32,2)&gt;5</formula>
    </cfRule>
  </conditionalFormatting>
  <conditionalFormatting sqref="C34:AG35">
    <cfRule type="expression" dxfId="75" priority="30">
      <formula>MOD(ROW(),2)</formula>
    </cfRule>
  </conditionalFormatting>
  <conditionalFormatting sqref="C34:AG35">
    <cfRule type="expression" dxfId="74" priority="27">
      <formula>OR(C34="CAS",C34="CAS.")</formula>
    </cfRule>
  </conditionalFormatting>
  <conditionalFormatting sqref="C39:AG40">
    <cfRule type="expression" dxfId="73" priority="25">
      <formula>WEEKDAY(C$37,2)&gt;5</formula>
    </cfRule>
  </conditionalFormatting>
  <conditionalFormatting sqref="C39:AG40">
    <cfRule type="expression" dxfId="72" priority="26">
      <formula>MOD(ROW(),2)</formula>
    </cfRule>
  </conditionalFormatting>
  <conditionalFormatting sqref="C39:AG40">
    <cfRule type="expression" dxfId="71" priority="24">
      <formula>OR(C39="CAS",C39="CAS.")</formula>
    </cfRule>
  </conditionalFormatting>
  <conditionalFormatting sqref="C44:AF45">
    <cfRule type="expression" dxfId="70" priority="22">
      <formula>WEEKDAY(C$42,2)&gt;5</formula>
    </cfRule>
  </conditionalFormatting>
  <conditionalFormatting sqref="C44:AF45">
    <cfRule type="expression" dxfId="69" priority="23">
      <formula>MOD(ROW(),2)</formula>
    </cfRule>
  </conditionalFormatting>
  <conditionalFormatting sqref="C44:AF45">
    <cfRule type="expression" dxfId="68" priority="21">
      <formula>OR(C44="CAS",C44="CAS.")</formula>
    </cfRule>
  </conditionalFormatting>
  <conditionalFormatting sqref="C49:AG50">
    <cfRule type="expression" dxfId="67" priority="19">
      <formula>WEEKDAY(C$47,2)&gt;5</formula>
    </cfRule>
  </conditionalFormatting>
  <conditionalFormatting sqref="C49:AG50">
    <cfRule type="expression" dxfId="66" priority="20">
      <formula>MOD(ROW(),2)</formula>
    </cfRule>
  </conditionalFormatting>
  <conditionalFormatting sqref="C49:AG50">
    <cfRule type="expression" dxfId="65" priority="18">
      <formula>OR(C49="CAS",C49="CAS.")</formula>
    </cfRule>
  </conditionalFormatting>
  <conditionalFormatting sqref="C59:AG60">
    <cfRule type="expression" dxfId="64" priority="16">
      <formula>WEEKDAY(C$57,2)&gt;5</formula>
    </cfRule>
  </conditionalFormatting>
  <conditionalFormatting sqref="C59:AG60">
    <cfRule type="expression" dxfId="63" priority="17">
      <formula>MOD(ROW(),2)</formula>
    </cfRule>
  </conditionalFormatting>
  <conditionalFormatting sqref="C4:AG5 C54:AF55 C59:AG60 C9:AE10 C19:AF20 C14:AG15">
    <cfRule type="expression" dxfId="62" priority="1832">
      <formula>OR(AND(C4="CAS",#REF!=1,#REF!&lt;5),AND(C4="CAS",#REF!=2,#REF!&lt;8),AND(C4="CAS",#REF!&gt;2))</formula>
    </cfRule>
  </conditionalFormatting>
  <dataValidations count="2">
    <dataValidation type="list" allowBlank="1" showInputMessage="1" showErrorMessage="1" sqref="C4:AH5 C54:AF55 AH39:AH40 AH49:AH50 AH34:AH35 AH24:AH25 AA14:AH15 C9:AE10 T15:Z15 C14:S15">
      <formula1>$G$71:$G$79</formula1>
    </dataValidation>
    <dataValidation type="list" allowBlank="1" showInputMessage="1" showErrorMessage="1" sqref="C44:AF45 C24:AG25 T14:Z14 C19:AF20 C34:AG35 C39:AG40 C59:AG60 C29:AF30 C49:AG50">
      <formula1>$G$72:$G$80</formula1>
    </dataValidation>
  </dataValidations>
  <printOptions horizontalCentered="1" verticalCentered="1"/>
  <pageMargins left="0" right="0" top="0.24" bottom="0.2" header="0.16" footer="0.12"/>
  <pageSetup paperSize="9" scale="90" orientation="landscape" horizontalDpi="4294967293" r:id="rId1"/>
  <headerFooter>
    <oddFooter>Page &amp;P</oddFooter>
  </headerFooter>
  <rowBreaks count="11" manualBreakCount="11">
    <brk id="5" max="16383" man="1"/>
    <brk id="10" max="16383" man="1"/>
    <brk id="15" max="16383" man="1"/>
    <brk id="20" max="16383" man="1"/>
    <brk id="25" max="16383" man="1"/>
    <brk id="30" max="16383" man="1"/>
    <brk id="35" max="16383" man="1"/>
    <brk id="40" max="16383" man="1"/>
    <brk id="45" max="16383" man="1"/>
    <brk id="50" max="16383" man="1"/>
    <brk id="55" max="16383" man="1"/>
  </rowBreaks>
  <extLst>
    <ext xmlns:mx="http://schemas.microsoft.com/office/mac/excel/2008/main" uri="{64002731-A6B0-56B0-2670-7721B7C09600}">
      <mx:PLV Mode="1" OnePage="0" WScale="9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tabColor rgb="FFFF0000"/>
  </sheetPr>
  <dimension ref="A1:DN47"/>
  <sheetViews>
    <sheetView tabSelected="1" topLeftCell="A2" zoomScale="125" zoomScaleNormal="107" zoomScalePageLayoutView="107" workbookViewId="0">
      <selection activeCell="DA20" sqref="DA20"/>
    </sheetView>
  </sheetViews>
  <sheetFormatPr baseColWidth="10" defaultColWidth="10.83203125" defaultRowHeight="15" x14ac:dyDescent="0.2"/>
  <cols>
    <col min="1" max="1" width="10.83203125" style="1"/>
    <col min="2" max="31" width="3.6640625" style="1" customWidth="1"/>
    <col min="32" max="32" width="4.83203125" style="1" bestFit="1" customWidth="1"/>
    <col min="33" max="33" width="4.83203125" style="1" hidden="1" customWidth="1"/>
    <col min="34" max="34" width="2" style="1" hidden="1" customWidth="1"/>
    <col min="35" max="35" width="5.6640625" style="1" hidden="1" customWidth="1"/>
    <col min="36" max="36" width="4.33203125" style="63" hidden="1" customWidth="1"/>
    <col min="37" max="37" width="3.1640625" style="59" hidden="1" customWidth="1"/>
    <col min="38" max="69" width="5.6640625" style="1" hidden="1" customWidth="1"/>
    <col min="70" max="70" width="10.83203125" style="1" hidden="1" customWidth="1"/>
    <col min="71" max="71" width="3" style="1" hidden="1" customWidth="1"/>
    <col min="72" max="72" width="10.83203125" style="1" hidden="1" customWidth="1"/>
    <col min="73" max="73" width="3" style="1" hidden="1" customWidth="1"/>
    <col min="74" max="74" width="10.83203125" style="1" hidden="1" customWidth="1"/>
    <col min="75" max="75" width="5.1640625" style="1" hidden="1" customWidth="1"/>
    <col min="76" max="76" width="10.83203125" style="1" hidden="1" customWidth="1"/>
    <col min="77" max="77" width="2" style="1" hidden="1" customWidth="1"/>
    <col min="78" max="78" width="20.5" style="1" hidden="1" customWidth="1"/>
    <col min="79" max="79" width="4.33203125" style="1" hidden="1" customWidth="1"/>
    <col min="80" max="80" width="2" style="1" hidden="1" customWidth="1"/>
    <col min="81" max="81" width="20" style="1" hidden="1" customWidth="1"/>
    <col min="82" max="82" width="9.1640625" style="1" hidden="1" customWidth="1"/>
    <col min="83" max="83" width="5.1640625" style="1" hidden="1" customWidth="1"/>
    <col min="84" max="84" width="5.6640625" style="1" hidden="1" customWidth="1"/>
    <col min="85" max="85" width="5.1640625" style="1" hidden="1" customWidth="1"/>
    <col min="86" max="87" width="4.5" style="1" hidden="1" customWidth="1"/>
    <col min="88" max="88" width="5.5" style="1" hidden="1" customWidth="1"/>
    <col min="89" max="89" width="4.83203125" style="1" hidden="1" customWidth="1"/>
    <col min="90" max="90" width="18" style="1" hidden="1" customWidth="1"/>
    <col min="91" max="91" width="4.6640625" style="1" hidden="1" customWidth="1"/>
    <col min="92" max="92" width="5.33203125" style="1" hidden="1" customWidth="1"/>
    <col min="93" max="94" width="9.5" style="1" hidden="1" customWidth="1"/>
    <col min="95" max="95" width="2" style="1" hidden="1" customWidth="1"/>
    <col min="96" max="96" width="4.5" style="1" hidden="1" customWidth="1"/>
    <col min="97" max="97" width="5.33203125" style="1" hidden="1" customWidth="1"/>
    <col min="98" max="98" width="5.5" style="1" hidden="1" customWidth="1"/>
    <col min="99" max="99" width="0" style="1" hidden="1" customWidth="1"/>
    <col min="100" max="100" width="3.83203125" style="1" hidden="1" customWidth="1"/>
    <col min="101" max="104" width="0" style="1" hidden="1" customWidth="1"/>
    <col min="105" max="105" width="10.83203125" style="1"/>
    <col min="106" max="106" width="31.83203125" style="1" customWidth="1"/>
    <col min="107" max="108" width="10.83203125" style="1"/>
    <col min="109" max="112" width="6.5" style="1" customWidth="1"/>
    <col min="113" max="113" width="10.6640625" style="1" customWidth="1"/>
    <col min="114" max="114" width="10.83203125" style="1"/>
    <col min="115" max="118" width="6.5" style="1" customWidth="1"/>
    <col min="119" max="16384" width="10.83203125" style="1"/>
  </cols>
  <sheetData>
    <row r="1" spans="1:118" ht="14.5" customHeight="1" x14ac:dyDescent="0.2">
      <c r="A1" s="168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14"/>
      <c r="AH1" s="114"/>
    </row>
    <row r="2" spans="1:118" ht="21" customHeight="1" x14ac:dyDescent="0.2">
      <c r="A2" s="161" t="e">
        <f>#REF!</f>
        <v>#REF!</v>
      </c>
      <c r="B2" s="162"/>
      <c r="C2" s="162"/>
      <c r="D2" s="162"/>
      <c r="E2" s="162"/>
      <c r="F2" s="162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114"/>
      <c r="AH2" s="114"/>
      <c r="AL2" s="77">
        <v>2016</v>
      </c>
      <c r="CC2" s="1" t="e">
        <f>COUNTIF(#REF!,"=CA")&amp; " CA"</f>
        <v>#REF!</v>
      </c>
      <c r="CD2" s="1" t="s">
        <v>0</v>
      </c>
      <c r="CO2" s="1" t="s">
        <v>36</v>
      </c>
      <c r="CP2" s="1" t="s">
        <v>37</v>
      </c>
      <c r="CQ2" s="1">
        <f>SUM(CO2,CP2)</f>
        <v>0</v>
      </c>
    </row>
    <row r="3" spans="1:118" ht="14.25" customHeight="1" x14ac:dyDescent="0.2">
      <c r="A3" s="4">
        <v>1</v>
      </c>
      <c r="B3" s="10"/>
      <c r="C3" s="10"/>
      <c r="D3" s="10"/>
      <c r="E3" s="10"/>
      <c r="F3" s="10"/>
      <c r="G3" s="4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L3" s="21"/>
      <c r="BW3" s="1">
        <v>2015</v>
      </c>
      <c r="CO3" s="1" t="s">
        <v>38</v>
      </c>
      <c r="CP3" s="1" t="s">
        <v>39</v>
      </c>
      <c r="CQ3" s="109">
        <f>SUM(CO3,CP3)</f>
        <v>0</v>
      </c>
    </row>
    <row r="4" spans="1:118" ht="21" customHeight="1" thickBot="1" x14ac:dyDescent="0.25">
      <c r="A4" s="163" t="str">
        <f>CONCATENATE("CONGES  ",AN," PREVISIONS")</f>
        <v>CONGES  2016 PREVISIONS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64"/>
      <c r="AG4" s="116"/>
      <c r="AH4" s="116"/>
      <c r="BW4" s="1">
        <v>2016</v>
      </c>
      <c r="DD4" s="1" t="s">
        <v>42</v>
      </c>
      <c r="DF4" s="118">
        <f>COUNTIF($B$7:$AF$18,"&lt;&gt;0")</f>
        <v>178</v>
      </c>
    </row>
    <row r="5" spans="1:118" ht="14.5" customHeight="1" thickBot="1" x14ac:dyDescent="0.25">
      <c r="A5" s="43" t="s">
        <v>29</v>
      </c>
      <c r="B5" s="166">
        <f>$AL$2</f>
        <v>2016</v>
      </c>
      <c r="C5" s="166"/>
      <c r="D5" s="10"/>
      <c r="E5" s="10"/>
      <c r="F5" s="10"/>
      <c r="G5" s="4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J5" s="67" t="s">
        <v>4</v>
      </c>
      <c r="AK5" s="72" t="s">
        <v>0</v>
      </c>
      <c r="BS5" s="176" t="s">
        <v>30</v>
      </c>
      <c r="BT5" s="177"/>
      <c r="BU5" s="178"/>
      <c r="BW5" s="1">
        <v>2017</v>
      </c>
    </row>
    <row r="6" spans="1:118" ht="14.5" customHeight="1" thickBot="1" x14ac:dyDescent="0.25">
      <c r="A6" s="48">
        <f ca="1">SUM(BQ7:BQ18)</f>
        <v>5</v>
      </c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3">
        <v>31</v>
      </c>
      <c r="AG6" s="2"/>
      <c r="AH6" s="2"/>
      <c r="AJ6" s="67"/>
      <c r="AK6" s="72"/>
      <c r="AM6" s="46">
        <v>1</v>
      </c>
      <c r="AN6" s="46">
        <v>2</v>
      </c>
      <c r="AO6" s="46">
        <v>3</v>
      </c>
      <c r="AP6" s="46">
        <v>4</v>
      </c>
      <c r="AQ6" s="46">
        <v>5</v>
      </c>
      <c r="AR6" s="46">
        <v>6</v>
      </c>
      <c r="AS6" s="46">
        <v>7</v>
      </c>
      <c r="AT6" s="46">
        <v>8</v>
      </c>
      <c r="AU6" s="46">
        <v>9</v>
      </c>
      <c r="AV6" s="46">
        <v>10</v>
      </c>
      <c r="AW6" s="46">
        <v>11</v>
      </c>
      <c r="AX6" s="46">
        <v>12</v>
      </c>
      <c r="AY6" s="46">
        <v>13</v>
      </c>
      <c r="AZ6" s="46">
        <v>14</v>
      </c>
      <c r="BA6" s="46">
        <v>15</v>
      </c>
      <c r="BB6" s="46">
        <v>16</v>
      </c>
      <c r="BC6" s="46">
        <v>17</v>
      </c>
      <c r="BD6" s="46">
        <v>18</v>
      </c>
      <c r="BE6" s="46">
        <v>19</v>
      </c>
      <c r="BF6" s="46">
        <v>20</v>
      </c>
      <c r="BG6" s="46">
        <v>21</v>
      </c>
      <c r="BH6" s="46">
        <v>22</v>
      </c>
      <c r="BI6" s="46">
        <v>23</v>
      </c>
      <c r="BJ6" s="46">
        <v>24</v>
      </c>
      <c r="BK6" s="46">
        <v>25</v>
      </c>
      <c r="BL6" s="46">
        <v>26</v>
      </c>
      <c r="BM6" s="46">
        <v>27</v>
      </c>
      <c r="BN6" s="46">
        <v>28</v>
      </c>
      <c r="BO6" s="46">
        <v>29</v>
      </c>
      <c r="BP6" s="46">
        <v>30</v>
      </c>
      <c r="BQ6" s="46">
        <v>31</v>
      </c>
      <c r="BS6" s="49">
        <v>1</v>
      </c>
      <c r="BT6" s="9" t="s">
        <v>8</v>
      </c>
      <c r="BU6" s="50">
        <v>1</v>
      </c>
      <c r="BW6" s="1">
        <v>2018</v>
      </c>
      <c r="CD6" s="102"/>
      <c r="CE6" s="104"/>
      <c r="CF6" s="102"/>
      <c r="CG6" s="104"/>
      <c r="CH6" s="102"/>
      <c r="CI6" s="104"/>
      <c r="CJ6" s="102"/>
      <c r="CK6" s="104"/>
      <c r="CM6" s="102"/>
      <c r="CN6" s="104"/>
      <c r="CO6" s="104"/>
      <c r="CP6" s="102"/>
      <c r="CQ6" s="104"/>
      <c r="CR6" s="102"/>
      <c r="CS6" s="104"/>
      <c r="CT6" s="102"/>
      <c r="DA6" s="1" t="s">
        <v>55</v>
      </c>
      <c r="DE6" s="110" t="s">
        <v>0</v>
      </c>
      <c r="DF6" s="110" t="s">
        <v>4</v>
      </c>
      <c r="DG6" s="110" t="s">
        <v>6</v>
      </c>
      <c r="DH6" s="110" t="s">
        <v>2</v>
      </c>
    </row>
    <row r="7" spans="1:118" ht="14.5" customHeight="1" x14ac:dyDescent="0.2">
      <c r="A7" s="54" t="s">
        <v>43</v>
      </c>
      <c r="B7" s="40" t="str">
        <f>'Prévisions conges'!C4</f>
        <v>CA</v>
      </c>
      <c r="C7" s="40">
        <f>'Prévisions conges'!D4</f>
        <v>0</v>
      </c>
      <c r="D7" s="40">
        <f>'Prévisions conges'!E4</f>
        <v>0</v>
      </c>
      <c r="E7" s="40">
        <f>'Prévisions conges'!F4</f>
        <v>0</v>
      </c>
      <c r="F7" s="40">
        <f>'Prévisions conges'!G4</f>
        <v>0</v>
      </c>
      <c r="G7" s="40">
        <f>'Prévisions conges'!H4</f>
        <v>0</v>
      </c>
      <c r="H7" s="40">
        <f>'Prévisions conges'!I4</f>
        <v>0</v>
      </c>
      <c r="I7" s="40">
        <f>'Prévisions conges'!J4</f>
        <v>0</v>
      </c>
      <c r="J7" s="40">
        <f>'Prévisions conges'!K4</f>
        <v>0</v>
      </c>
      <c r="K7" s="40">
        <f>'Prévisions conges'!L4</f>
        <v>0</v>
      </c>
      <c r="L7" s="40">
        <f>'Prévisions conges'!M4</f>
        <v>0</v>
      </c>
      <c r="M7" s="40">
        <f>'Prévisions conges'!N4</f>
        <v>0</v>
      </c>
      <c r="N7" s="40">
        <f>'Prévisions conges'!O4</f>
        <v>0</v>
      </c>
      <c r="O7" s="40">
        <f>'Prévisions conges'!P4</f>
        <v>0</v>
      </c>
      <c r="P7" s="40">
        <f>'Prévisions conges'!Q4</f>
        <v>0</v>
      </c>
      <c r="Q7" s="40">
        <f>'Prévisions conges'!R4</f>
        <v>0</v>
      </c>
      <c r="R7" s="40">
        <f>'Prévisions conges'!S4</f>
        <v>0</v>
      </c>
      <c r="S7" s="40">
        <f>'Prévisions conges'!T4</f>
        <v>0</v>
      </c>
      <c r="T7" s="40">
        <f>'Prévisions conges'!U4</f>
        <v>0</v>
      </c>
      <c r="U7" s="40">
        <f>'Prévisions conges'!V4</f>
        <v>0</v>
      </c>
      <c r="V7" s="40">
        <f>'Prévisions conges'!W4</f>
        <v>0</v>
      </c>
      <c r="W7" s="40">
        <f>'Prévisions conges'!X4</f>
        <v>0</v>
      </c>
      <c r="X7" s="40">
        <f>'Prévisions conges'!Y4</f>
        <v>0</v>
      </c>
      <c r="Y7" s="40">
        <f>'Prévisions conges'!Z4</f>
        <v>0</v>
      </c>
      <c r="Z7" s="40">
        <f>'Prévisions conges'!AA4</f>
        <v>0</v>
      </c>
      <c r="AA7" s="40">
        <f>'Prévisions conges'!AB4</f>
        <v>0</v>
      </c>
      <c r="AB7" s="40">
        <f>'Prévisions conges'!AC4</f>
        <v>0</v>
      </c>
      <c r="AC7" s="40">
        <f>'Prévisions conges'!AD4</f>
        <v>0</v>
      </c>
      <c r="AD7" s="40">
        <f>'Prévisions conges'!AE4</f>
        <v>0</v>
      </c>
      <c r="AE7" s="40">
        <f>'Prévisions conges'!AF4</f>
        <v>0</v>
      </c>
      <c r="AF7" s="40">
        <f>'Prévisions conges'!AG4</f>
        <v>0</v>
      </c>
      <c r="AG7" s="2"/>
      <c r="AH7" s="2">
        <v>0</v>
      </c>
      <c r="AI7" s="42">
        <f t="shared" ref="AI7:AI18" ca="1" si="0">DAY(EOMONTH(DATE(AN+IF(A6="DECEMBRE",1,0),VLOOKUP(A7,$BT$6:$BU$17,2,FALSE),1),0))</f>
        <v>31</v>
      </c>
      <c r="AJ7" s="67">
        <f ca="1">SUMPRODUCT(N(INDIRECT(ADDRESS(6+OFFSET($A7,-3-VLOOKUP($A7,$BT$6:$BU$17,2,FALSE),0)+(23*(OFFSET($A7,-3-VLOOKUP($A7,$BT$6:$BU$17,2,FALSE),0)-1)),2,4,2)):$AF7="CAS"))</f>
        <v>0</v>
      </c>
      <c r="AK7" s="68">
        <f ca="1">AK6+IF(ISNA(MATCH("CAS",B7:AF7,0))=TRUE,SUMPRODUCT(N(B7:AF7="CA")),SUMPRODUCT(N(B7:INDIRECT(ADDRESS(ROW(),MATCH("CAS",B7:AF7,0),4,2))="CA")))</f>
        <v>1</v>
      </c>
      <c r="AM7" s="47">
        <f t="shared" ref="AM7:AM18" ca="1" si="1">AL7+IF(B7=0,0,IF(LEFT(B7,2)="CA",0,IF(LEFT(B7,2)=LEFT(A7,2),0,IF(AM$6=1,IF(LEFT(INDIRECT(ADDRESS(ROW()-1,1+$AI6,4,2,)),2)=LEFT(B7,2),0,1),1))))</f>
        <v>0</v>
      </c>
      <c r="AN7" s="47">
        <f t="shared" ref="AN7:AN18" ca="1" si="2">AM7+IF(C7=0,0,IF(LEFT(C7,2)="CA",0,IF(LEFT(C7,2)=LEFT(B7,2),0,IF(AN$6=1,IF(LEFT(INDIRECT(ADDRESS(ROW()-1,1+$AI6,4,2,)),2)=LEFT(C7,2),0,1),1))))</f>
        <v>0</v>
      </c>
      <c r="AO7" s="47">
        <f t="shared" ref="AO7:AO18" ca="1" si="3">AN7+IF(D7=0,0,IF(LEFT(D7,2)="CA",0,IF(LEFT(D7,2)=LEFT(C7,2),0,IF(AO$6=1,IF(LEFT(INDIRECT(ADDRESS(ROW()-1,1+$AI6,4,2,)),2)=LEFT(D7,2),0,1),1))))</f>
        <v>0</v>
      </c>
      <c r="AP7" s="47">
        <f t="shared" ref="AP7:AP18" ca="1" si="4">AO7+IF(E7=0,0,IF(LEFT(E7,2)="CA",0,IF(LEFT(E7,2)=LEFT(D7,2),0,IF(AP$6=1,IF(LEFT(INDIRECT(ADDRESS(ROW()-1,1+$AI6,4,2,)),2)=LEFT(E7,2),0,1),1))))</f>
        <v>0</v>
      </c>
      <c r="AQ7" s="47">
        <f t="shared" ref="AQ7:AQ18" ca="1" si="5">AP7+IF(F7=0,0,IF(LEFT(F7,2)="CA",0,IF(LEFT(F7,2)=LEFT(E7,2),0,IF(AQ$6=1,IF(LEFT(INDIRECT(ADDRESS(ROW()-1,1+$AI6,4,2,)),2)=LEFT(F7,2),0,1),1))))</f>
        <v>0</v>
      </c>
      <c r="AR7" s="47">
        <f t="shared" ref="AR7:AR18" ca="1" si="6">AQ7+IF(G7=0,0,IF(LEFT(G7,2)="CA",0,IF(LEFT(G7,2)=LEFT(F7,2),0,IF(AR$6=1,IF(LEFT(INDIRECT(ADDRESS(ROW()-1,1+$AI6,4,2,)),2)=LEFT(G7,2),0,1),1))))</f>
        <v>0</v>
      </c>
      <c r="AS7" s="47">
        <f t="shared" ref="AS7:AS18" ca="1" si="7">AR7+IF(H7=0,0,IF(LEFT(H7,2)="CA",0,IF(LEFT(H7,2)=LEFT(G7,2),0,IF(AS$6=1,IF(LEFT(INDIRECT(ADDRESS(ROW()-1,1+$AI6,4,2,)),2)=LEFT(H7,2),0,1),1))))</f>
        <v>0</v>
      </c>
      <c r="AT7" s="47">
        <f t="shared" ref="AT7:AT18" ca="1" si="8">AS7+IF(I7=0,0,IF(LEFT(I7,2)="CA",0,IF(LEFT(I7,2)=LEFT(H7,2),0,IF(AT$6=1,IF(LEFT(INDIRECT(ADDRESS(ROW()-1,1+$AI6,4,2,)),2)=LEFT(I7,2),0,1),1))))</f>
        <v>0</v>
      </c>
      <c r="AU7" s="47">
        <f t="shared" ref="AU7:AU18" ca="1" si="9">AT7+IF(J7=0,0,IF(LEFT(J7,2)="CA",0,IF(LEFT(J7,2)=LEFT(I7,2),0,IF(AU$6=1,IF(LEFT(INDIRECT(ADDRESS(ROW()-1,1+$AI6,4,2,)),2)=LEFT(J7,2),0,1),1))))</f>
        <v>0</v>
      </c>
      <c r="AV7" s="47">
        <f t="shared" ref="AV7:AV18" ca="1" si="10">AU7+IF(K7=0,0,IF(LEFT(K7,2)="CA",0,IF(LEFT(K7,2)=LEFT(J7,2),0,IF(AV$6=1,IF(LEFT(INDIRECT(ADDRESS(ROW()-1,1+$AI6,4,2,)),2)=LEFT(K7,2),0,1),1))))</f>
        <v>0</v>
      </c>
      <c r="AW7" s="47">
        <f t="shared" ref="AW7:AW18" ca="1" si="11">AV7+IF(L7=0,0,IF(LEFT(L7,2)="CA",0,IF(LEFT(L7,2)=LEFT(K7,2),0,IF(AW$6=1,IF(LEFT(INDIRECT(ADDRESS(ROW()-1,1+$AI6,4,2,)),2)=LEFT(L7,2),0,1),1))))</f>
        <v>0</v>
      </c>
      <c r="AX7" s="47">
        <f t="shared" ref="AX7:AX18" ca="1" si="12">AW7+IF(M7=0,0,IF(LEFT(M7,2)="CA",0,IF(LEFT(M7,2)=LEFT(L7,2),0,IF(AX$6=1,IF(LEFT(INDIRECT(ADDRESS(ROW()-1,1+$AI6,4,2,)),2)=LEFT(M7,2),0,1),1))))</f>
        <v>0</v>
      </c>
      <c r="AY7" s="47">
        <f t="shared" ref="AY7:AY18" ca="1" si="13">AX7+IF(N7=0,0,IF(LEFT(N7,2)="CA",0,IF(LEFT(N7,2)=LEFT(M7,2),0,IF(AY$6=1,IF(LEFT(INDIRECT(ADDRESS(ROW()-1,1+$AI6,4,2,)),2)=LEFT(N7,2),0,1),1))))</f>
        <v>0</v>
      </c>
      <c r="AZ7" s="47">
        <f t="shared" ref="AZ7:AZ18" ca="1" si="14">AY7+IF(O7=0,0,IF(LEFT(O7,2)="CA",0,IF(LEFT(O7,2)=LEFT(N7,2),0,IF(AZ$6=1,IF(LEFT(INDIRECT(ADDRESS(ROW()-1,1+$AI6,4,2,)),2)=LEFT(O7,2),0,1),1))))</f>
        <v>0</v>
      </c>
      <c r="BA7" s="47">
        <f t="shared" ref="BA7:BA18" ca="1" si="15">AZ7+IF(P7=0,0,IF(LEFT(P7,2)="CA",0,IF(LEFT(P7,2)=LEFT(O7,2),0,IF(BA$6=1,IF(LEFT(INDIRECT(ADDRESS(ROW()-1,1+$AI6,4,2,)),2)=LEFT(P7,2),0,1),1))))</f>
        <v>0</v>
      </c>
      <c r="BB7" s="47">
        <f t="shared" ref="BB7:BB18" ca="1" si="16">BA7+IF(Q7=0,0,IF(LEFT(Q7,2)="CA",0,IF(LEFT(Q7,2)=LEFT(P7,2),0,IF(BB$6=1,IF(LEFT(INDIRECT(ADDRESS(ROW()-1,1+$AI6,4,2,)),2)=LEFT(Q7,2),0,1),1))))</f>
        <v>0</v>
      </c>
      <c r="BC7" s="47">
        <f t="shared" ref="BC7:BC18" ca="1" si="17">BB7+IF(R7=0,0,IF(LEFT(R7,2)="CA",0,IF(LEFT(R7,2)=LEFT(Q7,2),0,IF(BC$6=1,IF(LEFT(INDIRECT(ADDRESS(ROW()-1,1+$AI6,4,2,)),2)=LEFT(R7,2),0,1),1))))</f>
        <v>0</v>
      </c>
      <c r="BD7" s="47">
        <f t="shared" ref="BD7:BD18" ca="1" si="18">BC7+IF(S7=0,0,IF(LEFT(S7,2)="CA",0,IF(LEFT(S7,2)=LEFT(R7,2),0,IF(BD$6=1,IF(LEFT(INDIRECT(ADDRESS(ROW()-1,1+$AI6,4,2,)),2)=LEFT(S7,2),0,1),1))))</f>
        <v>0</v>
      </c>
      <c r="BE7" s="47">
        <f t="shared" ref="BE7:BE18" ca="1" si="19">BD7+IF(T7=0,0,IF(LEFT(T7,2)="CA",0,IF(LEFT(T7,2)=LEFT(S7,2),0,IF(BE$6=1,IF(LEFT(INDIRECT(ADDRESS(ROW()-1,1+$AI6,4,2,)),2)=LEFT(T7,2),0,1),1))))</f>
        <v>0</v>
      </c>
      <c r="BF7" s="47">
        <f t="shared" ref="BF7:BF18" ca="1" si="20">BE7+IF(U7=0,0,IF(LEFT(U7,2)="CA",0,IF(LEFT(U7,2)=LEFT(T7,2),0,IF(BF$6=1,IF(LEFT(INDIRECT(ADDRESS(ROW()-1,1+$AI6,4,2,)),2)=LEFT(U7,2),0,1),1))))</f>
        <v>0</v>
      </c>
      <c r="BG7" s="47">
        <f t="shared" ref="BG7:BG18" ca="1" si="21">BF7+IF(V7=0,0,IF(LEFT(V7,2)="CA",0,IF(LEFT(V7,2)=LEFT(U7,2),0,IF(BG$6=1,IF(LEFT(INDIRECT(ADDRESS(ROW()-1,1+$AI6,4,2,)),2)=LEFT(V7,2),0,1),1))))</f>
        <v>0</v>
      </c>
      <c r="BH7" s="47">
        <f t="shared" ref="BH7:BH18" ca="1" si="22">BG7+IF(W7=0,0,IF(LEFT(W7,2)="CA",0,IF(LEFT(W7,2)=LEFT(V7,2),0,IF(BH$6=1,IF(LEFT(INDIRECT(ADDRESS(ROW()-1,1+$AI6,4,2,)),2)=LEFT(W7,2),0,1),1))))</f>
        <v>0</v>
      </c>
      <c r="BI7" s="47">
        <f t="shared" ref="BI7:BI18" ca="1" si="23">BH7+IF(X7=0,0,IF(LEFT(X7,2)="CA",0,IF(LEFT(X7,2)=LEFT(W7,2),0,IF(BI$6=1,IF(LEFT(INDIRECT(ADDRESS(ROW()-1,1+$AI6,4,2,)),2)=LEFT(X7,2),0,1),1))))</f>
        <v>0</v>
      </c>
      <c r="BJ7" s="47">
        <f t="shared" ref="BJ7:BJ18" ca="1" si="24">BI7+IF(Y7=0,0,IF(LEFT(Y7,2)="CA",0,IF(LEFT(Y7,2)=LEFT(X7,2),0,IF(BJ$6=1,IF(LEFT(INDIRECT(ADDRESS(ROW()-1,1+$AI6,4,2,)),2)=LEFT(Y7,2),0,1),1))))</f>
        <v>0</v>
      </c>
      <c r="BK7" s="47">
        <f t="shared" ref="BK7:BK18" ca="1" si="25">BJ7+IF(Z7=0,0,IF(LEFT(Z7,2)="CA",0,IF(LEFT(Z7,2)=LEFT(Y7,2),0,IF(BK$6=1,IF(LEFT(INDIRECT(ADDRESS(ROW()-1,1+$AI6,4,2,)),2)=LEFT(Z7,2),0,1),1))))</f>
        <v>0</v>
      </c>
      <c r="BL7" s="47">
        <f t="shared" ref="BL7:BL18" ca="1" si="26">BK7+IF(AA7=0,0,IF(LEFT(AA7,2)="CA",0,IF(LEFT(AA7,2)=LEFT(Z7,2),0,IF(BL$6=1,IF(LEFT(INDIRECT(ADDRESS(ROW()-1,1+$AI6,4,2,)),2)=LEFT(AA7,2),0,1),1))))</f>
        <v>0</v>
      </c>
      <c r="BM7" s="47">
        <f t="shared" ref="BM7:BM18" ca="1" si="27">BL7+IF(AB7=0,0,IF(LEFT(AB7,2)="CA",0,IF(LEFT(AB7,2)=LEFT(AA7,2),0,IF(BM$6=1,IF(LEFT(INDIRECT(ADDRESS(ROW()-1,1+$AI6,4,2,)),2)=LEFT(AB7,2),0,1),1))))</f>
        <v>0</v>
      </c>
      <c r="BN7" s="47">
        <f t="shared" ref="BN7:BN18" ca="1" si="28">BM7+IF(AC7=0,0,IF(LEFT(AC7,2)="CA",0,IF(LEFT(AC7,2)=LEFT(AB7,2),0,IF(BN$6=1,IF(LEFT(INDIRECT(ADDRESS(ROW()-1,1+$AI6,4,2,)),2)=LEFT(AC7,2),0,1),1))))</f>
        <v>0</v>
      </c>
      <c r="BO7" s="47">
        <f t="shared" ref="BO7:BO18" ca="1" si="29">BN7+IF(AD7=0,0,IF(LEFT(AD7,2)="CA",0,IF(LEFT(AD7,2)=LEFT(AC7,2),0,IF(BO$6=1,IF(LEFT(INDIRECT(ADDRESS(ROW()-1,1+$AI6,4,2,)),2)=LEFT(AD7,2),0,1),1))))</f>
        <v>0</v>
      </c>
      <c r="BP7" s="47">
        <f t="shared" ref="BP7:BP18" ca="1" si="30">BO7+IF(AE7=0,0,IF(LEFT(AE7,2)="CA",0,IF(LEFT(AE7,2)=LEFT(AD7,2),0,IF(BP$6=1,IF(LEFT(INDIRECT(ADDRESS(ROW()-1,1+$AI6,4,2,)),2)=LEFT(AE7,2),0,1),1))))</f>
        <v>0</v>
      </c>
      <c r="BQ7" s="47">
        <f t="shared" ref="BQ7:BQ18" ca="1" si="31">BP7+IF(AF7=0,0,IF(LEFT(AF7,2)="CA",0,IF(LEFT(AF7,2)=LEFT(AE7,2),0,IF(BQ$6=1,IF(LEFT(INDIRECT(ADDRESS(ROW()-1,1+$AI6,4,2,)),2)=LEFT(AF7,2),0,1),1))))</f>
        <v>0</v>
      </c>
      <c r="BS7" s="49">
        <v>2</v>
      </c>
      <c r="BT7" s="9" t="s">
        <v>26</v>
      </c>
      <c r="BU7" s="50">
        <v>2</v>
      </c>
      <c r="BW7" s="1">
        <v>2019</v>
      </c>
      <c r="BY7" s="1">
        <f>COUNTIF(B7:AF7,"=CA")</f>
        <v>1</v>
      </c>
      <c r="BZ7" s="24" t="str">
        <f t="array" ref="BZ7">IFERROR("Du "&amp;INDEX($B$6:$AF$6,MATCH(INDEX(B7:AF7,MATCH(TRUE,B7:AF7&lt;&gt;0,0)),B7:AF7,0))&amp;" "&amp;"au "&amp;INDEX($B$6:$AF$6,MATCH(2,1/(INDEX(B7:AF7,MAX(COLUMN(B7:AF7)*(B7:AF7&lt;&gt;0))-COLUMN(B7:AF7)+1)=B7:AF7)))&amp;" "&amp;A7,"")</f>
        <v>Du 1 au 1 Janvier</v>
      </c>
      <c r="CA7" s="24"/>
      <c r="CB7" s="1">
        <f t="shared" ref="CB7:CB18" ca="1" si="32">DETECTP($B$6:$AF$6,$A7)</f>
        <v>1</v>
      </c>
      <c r="CC7" s="103" t="str">
        <f t="shared" ref="CC7:CC18" ca="1" si="33">DETECTP($B$6:$AF$6,$A7,1)</f>
        <v>du 1 au 1 janvier</v>
      </c>
      <c r="CD7" s="105" t="str">
        <f t="shared" ref="CD7:CD18" ca="1" si="34">NBLIBP($B7:$AF7,$CC7,1)</f>
        <v>1CA</v>
      </c>
      <c r="CE7" s="105" t="str">
        <f t="shared" ref="CE7:CE18" ca="1" si="35">NBLIBP($B7:$AF7,$CC7,2)</f>
        <v/>
      </c>
      <c r="CF7" s="105" t="str">
        <f t="shared" ref="CF7:CF18" ca="1" si="36">NBLIBP($B7:$AF7,$CC7,3)</f>
        <v/>
      </c>
      <c r="CG7" s="105" t="str">
        <f t="shared" ref="CG7:CG18" ca="1" si="37">NBLIBP($B7:$AF7,$CC7,4)</f>
        <v/>
      </c>
      <c r="CH7" s="105" t="str">
        <f t="shared" ref="CH7:CH18" ca="1" si="38">NBLIBP($B7:$AF7,$CC7,5)</f>
        <v/>
      </c>
      <c r="CI7" s="105" t="str">
        <f t="shared" ref="CI7:CI18" ca="1" si="39">NBLIBP($B7:$AF7,$CC7,6)</f>
        <v/>
      </c>
      <c r="CJ7" s="105" t="str">
        <f t="shared" ref="CJ7:CJ18" ca="1" si="40">NBLIBP($B7:$AF7,$CC7,7)</f>
        <v/>
      </c>
      <c r="CK7" s="105" t="str">
        <f t="shared" ref="CK7:CK18" ca="1" si="41">NBLIBP($B7:$AF7,$CC7,8)</f>
        <v/>
      </c>
      <c r="CL7" s="103" t="str">
        <f t="shared" ref="CL7:CL18" ca="1" si="42">DETECTP($B$6:$AF$6,$A7,2)</f>
        <v/>
      </c>
      <c r="CM7" s="105" t="str">
        <f t="shared" ref="CM7:CM18" ca="1" si="43">NBLIBP($B7:$AF7,$CL7,1)</f>
        <v/>
      </c>
      <c r="CN7" s="105" t="str">
        <f t="shared" ref="CN7:CN18" ca="1" si="44">NBLIBP($B7:$AF7,$CL7,2)</f>
        <v/>
      </c>
      <c r="CO7" s="105" t="str">
        <f t="shared" ref="CO7:CO18" ca="1" si="45">NBLIBP($B7:$AF7,$CL7,3)</f>
        <v/>
      </c>
      <c r="CP7" s="105" t="str">
        <f t="shared" ref="CP7:CP18" ca="1" si="46">NBLIBP($B7:$AF7,$CL7,4)</f>
        <v/>
      </c>
      <c r="CQ7" s="105" t="str">
        <f t="shared" ref="CQ7:CQ18" ca="1" si="47">NBLIBP($B7:$AF7,$CL7,5)</f>
        <v/>
      </c>
      <c r="CR7" s="105" t="str">
        <f t="shared" ref="CR7:CR18" ca="1" si="48">NBLIBP($B7:$AF7,$CL7,6)</f>
        <v/>
      </c>
      <c r="CS7" s="105" t="str">
        <f t="shared" ref="CS7:CS18" ca="1" si="49">NBLIBP($B7:$AF7,$CL7,7)</f>
        <v/>
      </c>
      <c r="CT7" s="105" t="str">
        <f t="shared" ref="CT7:CT18" ca="1" si="50">NBLIBP($B7:$AF7,$CL7,8)</f>
        <v/>
      </c>
      <c r="DA7" s="119"/>
      <c r="DB7" s="1" t="str">
        <f t="shared" ref="DB7:DB16" ca="1" si="51">IF(SUM(DC7:DJ7)=0,"",IF(COUNTIF(DC7:DJ7,"&gt;0")=2,"Du "&amp;DC7&amp;" au "&amp;DD7&amp;CHAR(32)&amp;A7,"Du "&amp;DC7&amp;" au "&amp;DD7&amp;CHAR(32) &amp;"et  du "&amp;DI7&amp;" au "&amp;DJ7&amp;CHAR(32)&amp;A7))</f>
        <v>Du 1 au 1 Janvier</v>
      </c>
      <c r="DC7" s="111">
        <f t="array" ref="DC7">MIN(IF($B7:$AF7&lt;&gt;0,COLUMN($B7:$AF7)-1))</f>
        <v>1</v>
      </c>
      <c r="DD7" s="111">
        <f t="array" aca="1" ref="DD7" ca="1">MIN(IF(OFFSET($B7:$AF7,,(DC7-1),1,31-(DC7-2))=0,COLUMN(OFFSET($B7:$AF7,,(DC7-1),1,31-(DC7-2)))-2))</f>
        <v>1</v>
      </c>
      <c r="DE7" s="112" t="str">
        <f t="shared" ref="DE7:DE18" ca="1" si="52">COUNTIF(OFFSET($A7,,$DC7,1,$DD7-$DC7+1),DE$6)&amp;" CA"</f>
        <v>1 CA</v>
      </c>
      <c r="DF7" s="112" t="str">
        <f t="shared" ref="DF7:DF18" ca="1" si="53">COUNTIF(OFFSET($A7,,$DC7,1,$DD7-$DC7+1),DF$6)&amp;" CAS"</f>
        <v>0 CAS</v>
      </c>
      <c r="DG7" s="112" t="str">
        <f t="shared" ref="DG7:DG18" ca="1" si="54">COUNTIF(OFFSET($A7,,$DC7,1,$DD7-$DC7+1),DG$6)&amp;" CF"</f>
        <v>0 CF</v>
      </c>
      <c r="DH7" s="112" t="str">
        <f t="shared" ref="DH7:DH18" ca="1" si="55">COUNTIF(OFFSET($A7,,$DC7,1,$DD7-$DC7+1),DH$6)&amp;" RTT"</f>
        <v>0 RTT</v>
      </c>
      <c r="DI7" s="111">
        <f t="array" aca="1" ref="DI7" ca="1">IFERROR(MIN(IF(OFFSET($B7:$AF7,,DD7,1,31-(DD7))&lt;&gt;0,COLUMN(OFFSET($B7:$AF7,,DD7,1,31-(DD7)))-1)),0)</f>
        <v>0</v>
      </c>
      <c r="DJ7" s="111">
        <f t="array" aca="1" ref="DJ7" ca="1">IF(DI7=0,0,MAX(IF(OFFSET($B7:$AF7,,DI7-1,1,31-(DI7-1))&lt;&gt;0,COLUMN(OFFSET($B7:$AF7,,DI7-1,1,31-(DI7-1))))-1))</f>
        <v>0</v>
      </c>
      <c r="DK7" s="113">
        <f ca="1">COUNTIF(OFFSET($A7,,$AP7,1,$AQ7-$AP7+1),DK$3)</f>
        <v>0</v>
      </c>
      <c r="DL7" s="113">
        <f ca="1">COUNTIF(OFFSET($A7,,$AP7,1,$AQ7-$AP7+1),DL$3)</f>
        <v>0</v>
      </c>
      <c r="DM7" s="113">
        <f ca="1">COUNTIF(OFFSET($A7,,$AP7,1,$AQ7-$AP7+1),DM$3)</f>
        <v>0</v>
      </c>
      <c r="DN7" s="113">
        <f ca="1">COUNTIF(OFFSET($A7,,$AP7,1,$AQ7-$AP7+1),DN$3)</f>
        <v>0</v>
      </c>
    </row>
    <row r="8" spans="1:118" ht="14.5" customHeight="1" thickBot="1" x14ac:dyDescent="0.25">
      <c r="A8" s="54" t="s">
        <v>44</v>
      </c>
      <c r="B8" s="40" t="str">
        <f>'Prévisions conges'!C9</f>
        <v>CA</v>
      </c>
      <c r="C8" s="40" t="str">
        <f>'Prévisions conges'!D9</f>
        <v>CA</v>
      </c>
      <c r="D8" s="40" t="str">
        <f>'Prévisions conges'!E9</f>
        <v>CA</v>
      </c>
      <c r="E8" s="40" t="str">
        <f>'Prévisions conges'!F9</f>
        <v>CA</v>
      </c>
      <c r="F8" s="40" t="str">
        <f>'Prévisions conges'!G9</f>
        <v>CA</v>
      </c>
      <c r="G8" s="40" t="str">
        <f>'Prévisions conges'!H9</f>
        <v>CA</v>
      </c>
      <c r="H8" s="40" t="str">
        <f>'Prévisions conges'!I9</f>
        <v>CA</v>
      </c>
      <c r="I8" s="40" t="str">
        <f>'Prévisions conges'!J9</f>
        <v>CA</v>
      </c>
      <c r="J8" s="40" t="str">
        <f>'Prévisions conges'!K9</f>
        <v>CA</v>
      </c>
      <c r="K8" s="40" t="str">
        <f>'Prévisions conges'!L9</f>
        <v>CA</v>
      </c>
      <c r="L8" s="40" t="str">
        <f>'Prévisions conges'!M9</f>
        <v>CA</v>
      </c>
      <c r="M8" s="40" t="str">
        <f>'Prévisions conges'!N9</f>
        <v>CA</v>
      </c>
      <c r="N8" s="40" t="str">
        <f>'Prévisions conges'!O9</f>
        <v>CA</v>
      </c>
      <c r="O8" s="40" t="str">
        <f>'Prévisions conges'!P9</f>
        <v>CA</v>
      </c>
      <c r="P8" s="40" t="str">
        <f>'Prévisions conges'!Q9</f>
        <v>CA</v>
      </c>
      <c r="Q8" s="40" t="str">
        <f>'Prévisions conges'!R9</f>
        <v>CA</v>
      </c>
      <c r="R8" s="40" t="str">
        <f>'Prévisions conges'!S9</f>
        <v>CA</v>
      </c>
      <c r="S8" s="40" t="str">
        <f>'Prévisions conges'!T9</f>
        <v>CA.</v>
      </c>
      <c r="T8" s="40" t="str">
        <f>'Prévisions conges'!U9</f>
        <v>CA.</v>
      </c>
      <c r="U8" s="40" t="str">
        <f>'Prévisions conges'!V9</f>
        <v>CA</v>
      </c>
      <c r="V8" s="40" t="str">
        <f>'Prévisions conges'!W9</f>
        <v>CA</v>
      </c>
      <c r="W8" s="40" t="str">
        <f>'Prévisions conges'!X9</f>
        <v>CA</v>
      </c>
      <c r="X8" s="40" t="str">
        <f>'Prévisions conges'!Y9</f>
        <v>CA</v>
      </c>
      <c r="Y8" s="40" t="str">
        <f>'Prévisions conges'!Z9</f>
        <v>CA</v>
      </c>
      <c r="Z8" s="40" t="str">
        <f>'Prévisions conges'!AA9</f>
        <v>CA</v>
      </c>
      <c r="AA8" s="40" t="str">
        <f>'Prévisions conges'!AB9</f>
        <v>CA</v>
      </c>
      <c r="AB8" s="40" t="str">
        <f>'Prévisions conges'!AC9</f>
        <v>CA</v>
      </c>
      <c r="AC8" s="40" t="str">
        <f>'Prévisions conges'!AD9</f>
        <v>CA</v>
      </c>
      <c r="AD8" s="40" t="str">
        <f>'Prévisions conges'!AE9</f>
        <v>CA</v>
      </c>
      <c r="AE8" s="40">
        <f>'Prévisions conges'!AF9</f>
        <v>0</v>
      </c>
      <c r="AF8" s="40">
        <f>'Prévisions conges'!AG9</f>
        <v>0</v>
      </c>
      <c r="AG8" s="2"/>
      <c r="AH8" s="2">
        <v>0</v>
      </c>
      <c r="AI8" s="42" t="e">
        <f t="shared" si="0"/>
        <v>#N/A</v>
      </c>
      <c r="AJ8" s="67" t="e">
        <f ca="1">SUMPRODUCT(N(INDIRECT(ADDRESS(6+OFFSET($A8,-3-VLOOKUP($A8,$BT$6:$BU$17,2,FALSE),0)+(23*(OFFSET($A8,-3-VLOOKUP($A8,$BT$6:$BU$17,2,FALSE),0)-1)),2,4,2)):$AF8="CAS"))</f>
        <v>#N/A</v>
      </c>
      <c r="AK8" s="68">
        <f ca="1">AK7+IF(ISNA(MATCH("CAS",B8:AF8,0))=TRUE,SUMPRODUCT(N(B8:AF8="CA")),SUMPRODUCT(N(B8:INDIRECT(ADDRESS(ROW(),MATCH("CAS",B8:AF8,0),4,2))="CA")))</f>
        <v>28</v>
      </c>
      <c r="AM8" s="47">
        <f t="shared" ca="1" si="1"/>
        <v>0</v>
      </c>
      <c r="AN8" s="47">
        <f t="shared" ca="1" si="2"/>
        <v>0</v>
      </c>
      <c r="AO8" s="47">
        <f t="shared" ca="1" si="3"/>
        <v>0</v>
      </c>
      <c r="AP8" s="47">
        <f t="shared" ca="1" si="4"/>
        <v>0</v>
      </c>
      <c r="AQ8" s="47">
        <f t="shared" ca="1" si="5"/>
        <v>0</v>
      </c>
      <c r="AR8" s="47">
        <f t="shared" ca="1" si="6"/>
        <v>0</v>
      </c>
      <c r="AS8" s="47">
        <f t="shared" ca="1" si="7"/>
        <v>0</v>
      </c>
      <c r="AT8" s="47">
        <f t="shared" ca="1" si="8"/>
        <v>0</v>
      </c>
      <c r="AU8" s="47">
        <f t="shared" ca="1" si="9"/>
        <v>0</v>
      </c>
      <c r="AV8" s="47">
        <f t="shared" ca="1" si="10"/>
        <v>0</v>
      </c>
      <c r="AW8" s="47">
        <f t="shared" ca="1" si="11"/>
        <v>0</v>
      </c>
      <c r="AX8" s="47">
        <f t="shared" ca="1" si="12"/>
        <v>0</v>
      </c>
      <c r="AY8" s="47">
        <f t="shared" ca="1" si="13"/>
        <v>0</v>
      </c>
      <c r="AZ8" s="47">
        <f t="shared" ca="1" si="14"/>
        <v>0</v>
      </c>
      <c r="BA8" s="47">
        <f t="shared" ca="1" si="15"/>
        <v>0</v>
      </c>
      <c r="BB8" s="47">
        <f t="shared" ca="1" si="16"/>
        <v>0</v>
      </c>
      <c r="BC8" s="47">
        <f t="shared" ca="1" si="17"/>
        <v>0</v>
      </c>
      <c r="BD8" s="47">
        <f t="shared" ca="1" si="18"/>
        <v>0</v>
      </c>
      <c r="BE8" s="47">
        <f t="shared" ca="1" si="19"/>
        <v>0</v>
      </c>
      <c r="BF8" s="47">
        <f t="shared" ca="1" si="20"/>
        <v>0</v>
      </c>
      <c r="BG8" s="47">
        <f t="shared" ca="1" si="21"/>
        <v>0</v>
      </c>
      <c r="BH8" s="47">
        <f t="shared" ca="1" si="22"/>
        <v>0</v>
      </c>
      <c r="BI8" s="47">
        <f t="shared" ca="1" si="23"/>
        <v>0</v>
      </c>
      <c r="BJ8" s="47">
        <f t="shared" ca="1" si="24"/>
        <v>0</v>
      </c>
      <c r="BK8" s="47">
        <f t="shared" ca="1" si="25"/>
        <v>0</v>
      </c>
      <c r="BL8" s="47">
        <f t="shared" ca="1" si="26"/>
        <v>0</v>
      </c>
      <c r="BM8" s="47">
        <f t="shared" ca="1" si="27"/>
        <v>0</v>
      </c>
      <c r="BN8" s="47">
        <f t="shared" ca="1" si="28"/>
        <v>0</v>
      </c>
      <c r="BO8" s="47">
        <f t="shared" ca="1" si="29"/>
        <v>0</v>
      </c>
      <c r="BP8" s="47">
        <f t="shared" ca="1" si="30"/>
        <v>0</v>
      </c>
      <c r="BQ8" s="47">
        <f t="shared" ca="1" si="31"/>
        <v>0</v>
      </c>
      <c r="BS8" s="49">
        <v>3</v>
      </c>
      <c r="BT8" s="9" t="s">
        <v>9</v>
      </c>
      <c r="BU8" s="50">
        <v>3</v>
      </c>
      <c r="BW8" s="1">
        <v>2020</v>
      </c>
      <c r="BZ8" s="24" t="str">
        <f t="array" ref="BZ8">IFERROR("Du "&amp;INDEX($B$6:$AF$6,MATCH(INDEX(B8:AF8,MATCH(TRUE,B8:AF8&lt;&gt;0,0)),B8:AF8,0))&amp;" "&amp;"au "&amp;INDEX($B$6:$AF$6,MATCH(2,1/(INDEX(B8:AF8,MAX(COLUMN(B8:AF8)*(B8:AF8&lt;&gt;0))-COLUMN(B8:AF8)+1)=B8:AF8)))&amp;" "&amp;A8,"")</f>
        <v>Du 1 au 29 Février</v>
      </c>
      <c r="CA8" s="24"/>
      <c r="CB8" s="1">
        <f t="shared" ca="1" si="32"/>
        <v>1</v>
      </c>
      <c r="CC8" s="103" t="str">
        <f t="shared" ca="1" si="33"/>
        <v>du 1 au 29 février</v>
      </c>
      <c r="CD8" s="105" t="str">
        <f t="shared" ca="1" si="34"/>
        <v>27CA</v>
      </c>
      <c r="CE8" s="105" t="str">
        <f t="shared" ca="1" si="35"/>
        <v>2CA.</v>
      </c>
      <c r="CF8" s="105" t="str">
        <f t="shared" ca="1" si="36"/>
        <v/>
      </c>
      <c r="CG8" s="105" t="str">
        <f t="shared" ca="1" si="37"/>
        <v/>
      </c>
      <c r="CH8" s="105" t="str">
        <f t="shared" ca="1" si="38"/>
        <v/>
      </c>
      <c r="CI8" s="105" t="str">
        <f t="shared" ca="1" si="39"/>
        <v/>
      </c>
      <c r="CJ8" s="105" t="str">
        <f t="shared" ca="1" si="40"/>
        <v/>
      </c>
      <c r="CK8" s="105" t="str">
        <f t="shared" ca="1" si="41"/>
        <v/>
      </c>
      <c r="CL8" s="103" t="str">
        <f t="shared" ca="1" si="42"/>
        <v/>
      </c>
      <c r="CM8" s="105" t="str">
        <f t="shared" ca="1" si="43"/>
        <v/>
      </c>
      <c r="CN8" s="105" t="str">
        <f t="shared" ca="1" si="44"/>
        <v/>
      </c>
      <c r="CO8" s="105" t="str">
        <f t="shared" ca="1" si="45"/>
        <v/>
      </c>
      <c r="CP8" s="105" t="str">
        <f t="shared" ca="1" si="46"/>
        <v/>
      </c>
      <c r="CQ8" s="105" t="str">
        <f t="shared" ca="1" si="47"/>
        <v/>
      </c>
      <c r="CR8" s="105" t="str">
        <f t="shared" ca="1" si="48"/>
        <v/>
      </c>
      <c r="CS8" s="105" t="str">
        <f t="shared" ca="1" si="49"/>
        <v/>
      </c>
      <c r="CT8" s="105" t="str">
        <f t="shared" ca="1" si="50"/>
        <v/>
      </c>
      <c r="DA8" s="119">
        <f t="shared" ref="DA8:DA18" ca="1" si="56">IF(MAX($DD8,$DJ8)=0,0,MAX(COUNTIF(INDIRECT("$B"&amp;ROW()&amp;":"&amp;ADDRESS(ROW(),$DD8+1)),"&lt;&gt;0")+COUNTIF(INDIRECT(ADDRESS(ROW()-1,$DD8-2+(DAY(DATE($B$5,MONTH("1/"&amp;$A7)+1,0)))-31)&amp;":AF"&amp;ROW()-1),"&lt;&gt;0"),IF($DJ8=0,0,COUNTIF(INDIRECT("$B"&amp;ROW()&amp;":"&amp;ADDRESS(ROW(),$DJ8+1)),"&lt;&gt;0")+COUNTIF(INDIRECT(ADDRESS(ROW()-1,$DJ8-2+(DAY(DATE($B$5,MONTH("1/"&amp;$A7)+1,0)))-31)&amp;":AF"&amp;ROW()-1),"&lt;&gt;0"))))</f>
        <v>29</v>
      </c>
      <c r="DB8" s="1" t="str">
        <f t="shared" ca="1" si="51"/>
        <v>Du 1 au 29 Février</v>
      </c>
      <c r="DC8" s="111">
        <f t="array" ref="DC8">MIN(IF($B8:$AF8&lt;&gt;0,COLUMN($B8:$AF8)-1))</f>
        <v>1</v>
      </c>
      <c r="DD8" s="111">
        <f t="array" aca="1" ref="DD8" ca="1">MIN(IF(OFFSET($B8:$AF8,,(DC8-1),1,31-(DC8-2))=0,COLUMN(OFFSET($B8:$AF8,,(DC8-1),1,31-(DC8-2)))-2))</f>
        <v>29</v>
      </c>
      <c r="DE8" s="112" t="str">
        <f t="shared" ca="1" si="52"/>
        <v>27 CA</v>
      </c>
      <c r="DF8" s="112" t="str">
        <f t="shared" ca="1" si="53"/>
        <v>0 CAS</v>
      </c>
      <c r="DG8" s="112" t="str">
        <f t="shared" ca="1" si="54"/>
        <v>0 CF</v>
      </c>
      <c r="DH8" s="112" t="str">
        <f t="shared" ca="1" si="55"/>
        <v>0 RTT</v>
      </c>
      <c r="DI8" s="111">
        <f t="array" aca="1" ref="DI8" ca="1">IFERROR(MIN(IF(OFFSET($B8:$AF8,,DD8,1,31-(DD8))&lt;&gt;0,COLUMN(OFFSET($B8:$AF8,,DD8,1,31-(DD8)))-1)),0)</f>
        <v>0</v>
      </c>
      <c r="DJ8" s="111">
        <f t="array" aca="1" ref="DJ8" ca="1">IF(DI8=0,0,MAX(IF(OFFSET($B8:$AF8,,DI8-1,1,31-(DI8-1))&lt;&gt;0,COLUMN(OFFSET($B8:$AF8,,DI8-1,1,31-(DI8-1))))-1))</f>
        <v>0</v>
      </c>
    </row>
    <row r="9" spans="1:118" ht="14.5" customHeight="1" x14ac:dyDescent="0.2">
      <c r="A9" s="54" t="s">
        <v>45</v>
      </c>
      <c r="B9" s="40" t="str">
        <f>'Prévisions conges'!C14</f>
        <v>CA</v>
      </c>
      <c r="C9" s="40" t="str">
        <f>'Prévisions conges'!D14</f>
        <v>CA</v>
      </c>
      <c r="D9" s="40" t="str">
        <f>'Prévisions conges'!E14</f>
        <v>CA</v>
      </c>
      <c r="E9" s="40" t="str">
        <f>'Prévisions conges'!F14</f>
        <v>CA</v>
      </c>
      <c r="F9" s="40" t="str">
        <f>'Prévisions conges'!G14</f>
        <v>CA</v>
      </c>
      <c r="G9" s="40" t="str">
        <f>'Prévisions conges'!H14</f>
        <v>CA</v>
      </c>
      <c r="H9" s="40" t="str">
        <f>'Prévisions conges'!I14</f>
        <v>CA</v>
      </c>
      <c r="I9" s="40" t="str">
        <f>'Prévisions conges'!J14</f>
        <v>CA</v>
      </c>
      <c r="J9" s="40" t="str">
        <f>'Prévisions conges'!K14</f>
        <v>CA</v>
      </c>
      <c r="K9" s="40" t="str">
        <f>'Prévisions conges'!L14</f>
        <v>CA</v>
      </c>
      <c r="L9" s="40" t="str">
        <f>'Prévisions conges'!M14</f>
        <v>CA</v>
      </c>
      <c r="M9" s="40">
        <f>'Prévisions conges'!N14</f>
        <v>0</v>
      </c>
      <c r="N9" s="40">
        <f>'Prévisions conges'!O14</f>
        <v>0</v>
      </c>
      <c r="O9" s="40">
        <f>'Prévisions conges'!P14</f>
        <v>0</v>
      </c>
      <c r="P9" s="40">
        <f>'Prévisions conges'!Q14</f>
        <v>0</v>
      </c>
      <c r="Q9" s="40">
        <f>'Prévisions conges'!R14</f>
        <v>0</v>
      </c>
      <c r="R9" s="40">
        <f>'Prévisions conges'!S14</f>
        <v>0</v>
      </c>
      <c r="S9" s="40">
        <f>'Prévisions conges'!T14</f>
        <v>0</v>
      </c>
      <c r="T9" s="40">
        <f>'Prévisions conges'!U14</f>
        <v>0</v>
      </c>
      <c r="U9" s="40">
        <f>'Prévisions conges'!V14</f>
        <v>0</v>
      </c>
      <c r="V9" s="40">
        <f>'Prévisions conges'!W14</f>
        <v>0</v>
      </c>
      <c r="W9" s="40">
        <f>'Prévisions conges'!X14</f>
        <v>0</v>
      </c>
      <c r="X9" s="40">
        <f>'Prévisions conges'!Y14</f>
        <v>0</v>
      </c>
      <c r="Y9" s="40">
        <f>'Prévisions conges'!Z14</f>
        <v>0</v>
      </c>
      <c r="Z9" s="40">
        <f>'Prévisions conges'!AA14</f>
        <v>0</v>
      </c>
      <c r="AA9" s="40">
        <f>'Prévisions conges'!AB14</f>
        <v>0</v>
      </c>
      <c r="AB9" s="40">
        <f>'Prévisions conges'!AC14</f>
        <v>0</v>
      </c>
      <c r="AC9" s="40">
        <f>'Prévisions conges'!AD14</f>
        <v>0</v>
      </c>
      <c r="AD9" s="40">
        <f>'Prévisions conges'!AE14</f>
        <v>0</v>
      </c>
      <c r="AE9" s="40" t="str">
        <f>'Prévisions conges'!AF14</f>
        <v>RTT</v>
      </c>
      <c r="AF9" s="40" t="str">
        <f>'Prévisions conges'!AG14</f>
        <v>RTT</v>
      </c>
      <c r="AG9" s="2"/>
      <c r="AH9" s="2">
        <v>0</v>
      </c>
      <c r="AI9" s="42">
        <f t="shared" si="0"/>
        <v>31</v>
      </c>
      <c r="AJ9" s="67">
        <f ca="1">SUMPRODUCT(N(INDIRECT(ADDRESS(6+OFFSET($A9,-3-VLOOKUP($A9,$BT$6:$BU$17,2,FALSE),0)+(23*(OFFSET($A9,-3-VLOOKUP($A9,$BT$6:$BU$17,2,FALSE),0)-1)),2,4,2)):$AF9="CAS"))</f>
        <v>0</v>
      </c>
      <c r="AK9" s="68">
        <f ca="1">AK8+IF(ISNA(MATCH("CAS",B9:AF9,0))=TRUE,SUMPRODUCT(N(B9:AF9="CA")),SUMPRODUCT(N(B9:INDIRECT(ADDRESS(ROW(),MATCH("CAS",B9:AF9,0),4,2))="CA")))</f>
        <v>39</v>
      </c>
      <c r="AM9" s="47">
        <f t="shared" ca="1" si="1"/>
        <v>0</v>
      </c>
      <c r="AN9" s="47">
        <f t="shared" ca="1" si="2"/>
        <v>0</v>
      </c>
      <c r="AO9" s="47">
        <f t="shared" ca="1" si="3"/>
        <v>0</v>
      </c>
      <c r="AP9" s="47">
        <f t="shared" ca="1" si="4"/>
        <v>0</v>
      </c>
      <c r="AQ9" s="47">
        <f t="shared" ca="1" si="5"/>
        <v>0</v>
      </c>
      <c r="AR9" s="47">
        <f t="shared" ca="1" si="6"/>
        <v>0</v>
      </c>
      <c r="AS9" s="47">
        <f t="shared" ca="1" si="7"/>
        <v>0</v>
      </c>
      <c r="AT9" s="47">
        <f t="shared" ca="1" si="8"/>
        <v>0</v>
      </c>
      <c r="AU9" s="47">
        <f t="shared" ca="1" si="9"/>
        <v>0</v>
      </c>
      <c r="AV9" s="47">
        <f t="shared" ca="1" si="10"/>
        <v>0</v>
      </c>
      <c r="AW9" s="47">
        <f t="shared" ca="1" si="11"/>
        <v>0</v>
      </c>
      <c r="AX9" s="47">
        <f t="shared" ca="1" si="12"/>
        <v>0</v>
      </c>
      <c r="AY9" s="47">
        <f t="shared" ca="1" si="13"/>
        <v>0</v>
      </c>
      <c r="AZ9" s="47">
        <f t="shared" ca="1" si="14"/>
        <v>0</v>
      </c>
      <c r="BA9" s="47">
        <f t="shared" ca="1" si="15"/>
        <v>0</v>
      </c>
      <c r="BB9" s="47">
        <f t="shared" ca="1" si="16"/>
        <v>0</v>
      </c>
      <c r="BC9" s="47">
        <f t="shared" ca="1" si="17"/>
        <v>0</v>
      </c>
      <c r="BD9" s="47">
        <f t="shared" ca="1" si="18"/>
        <v>0</v>
      </c>
      <c r="BE9" s="47">
        <f t="shared" ca="1" si="19"/>
        <v>0</v>
      </c>
      <c r="BF9" s="47">
        <f t="shared" ca="1" si="20"/>
        <v>0</v>
      </c>
      <c r="BG9" s="47">
        <f t="shared" ca="1" si="21"/>
        <v>0</v>
      </c>
      <c r="BH9" s="47">
        <f t="shared" ca="1" si="22"/>
        <v>0</v>
      </c>
      <c r="BI9" s="47">
        <f t="shared" ca="1" si="23"/>
        <v>0</v>
      </c>
      <c r="BJ9" s="47">
        <f t="shared" ca="1" si="24"/>
        <v>0</v>
      </c>
      <c r="BK9" s="47">
        <f t="shared" ca="1" si="25"/>
        <v>0</v>
      </c>
      <c r="BL9" s="47">
        <f t="shared" ca="1" si="26"/>
        <v>0</v>
      </c>
      <c r="BM9" s="47">
        <f t="shared" ca="1" si="27"/>
        <v>0</v>
      </c>
      <c r="BN9" s="47">
        <f t="shared" ca="1" si="28"/>
        <v>0</v>
      </c>
      <c r="BO9" s="47">
        <f t="shared" ca="1" si="29"/>
        <v>0</v>
      </c>
      <c r="BP9" s="47">
        <f t="shared" ca="1" si="30"/>
        <v>1</v>
      </c>
      <c r="BQ9" s="47">
        <f t="shared" ca="1" si="31"/>
        <v>1</v>
      </c>
      <c r="BS9" s="49">
        <v>4</v>
      </c>
      <c r="BT9" s="9" t="s">
        <v>10</v>
      </c>
      <c r="BU9" s="50">
        <v>4</v>
      </c>
      <c r="BW9" s="1">
        <v>2021</v>
      </c>
      <c r="BZ9" s="24" t="str">
        <f t="array" ref="BZ9">IFERROR("Du "&amp;INDEX($B$6:$AF$6,MATCH(INDEX(B9:AF9,MATCH(TRUE,B9:AF9&lt;&gt;0,0)),B9:AF9,0))&amp;" "&amp;"au "&amp;INDEX($B$6:$AF$6,MATCH(2,1/(INDEX(B9:AF9,MAX(COLUMN(B9:AF9)*(B9:AF9&lt;&gt;0))-COLUMN(B9:AF9)+1)=B9:AF9)))&amp;" "&amp;A9,"")</f>
        <v>Du 1 au 31 Mars</v>
      </c>
      <c r="CA9" s="24"/>
      <c r="CB9" s="1">
        <f t="shared" ca="1" si="32"/>
        <v>2</v>
      </c>
      <c r="CC9" s="103" t="str">
        <f t="shared" ca="1" si="33"/>
        <v>du 1 au 11 mars</v>
      </c>
      <c r="CD9" s="105" t="str">
        <f t="shared" ca="1" si="34"/>
        <v>11CA</v>
      </c>
      <c r="CE9" s="105" t="str">
        <f t="shared" ca="1" si="35"/>
        <v/>
      </c>
      <c r="CF9" s="105" t="str">
        <f t="shared" ca="1" si="36"/>
        <v/>
      </c>
      <c r="CG9" s="105" t="str">
        <f t="shared" ca="1" si="37"/>
        <v/>
      </c>
      <c r="CH9" s="105" t="str">
        <f t="shared" ca="1" si="38"/>
        <v/>
      </c>
      <c r="CI9" s="105" t="str">
        <f t="shared" ca="1" si="39"/>
        <v/>
      </c>
      <c r="CJ9" s="105" t="str">
        <f t="shared" ca="1" si="40"/>
        <v/>
      </c>
      <c r="CK9" s="105" t="str">
        <f t="shared" ca="1" si="41"/>
        <v/>
      </c>
      <c r="CL9" s="103" t="str">
        <f t="shared" ca="1" si="42"/>
        <v>du 30 au 31 mars</v>
      </c>
      <c r="CM9" s="105" t="str">
        <f t="shared" ca="1" si="43"/>
        <v>2RTT</v>
      </c>
      <c r="CN9" s="105" t="str">
        <f t="shared" ca="1" si="44"/>
        <v/>
      </c>
      <c r="CO9" s="105" t="str">
        <f t="shared" ca="1" si="45"/>
        <v/>
      </c>
      <c r="CP9" s="105" t="str">
        <f t="shared" ca="1" si="46"/>
        <v/>
      </c>
      <c r="CQ9" s="105" t="str">
        <f t="shared" ca="1" si="47"/>
        <v/>
      </c>
      <c r="CR9" s="105" t="str">
        <f t="shared" ca="1" si="48"/>
        <v/>
      </c>
      <c r="CS9" s="105" t="str">
        <f t="shared" ca="1" si="49"/>
        <v/>
      </c>
      <c r="CT9" s="105" t="str">
        <f t="shared" ca="1" si="50"/>
        <v/>
      </c>
      <c r="CV9" s="106" t="s">
        <v>34</v>
      </c>
      <c r="CW9" s="107"/>
      <c r="CX9" s="108"/>
      <c r="DA9" s="119">
        <f t="shared" ca="1" si="56"/>
        <v>35</v>
      </c>
      <c r="DB9" s="1" t="str">
        <f t="shared" ca="1" si="51"/>
        <v>Du 1 au 11 et  du 30 au 31 Mars</v>
      </c>
      <c r="DC9" s="111">
        <f t="array" ref="DC9">MIN(IF($B9:$AF9&lt;&gt;0,COLUMN($B9:$AF9)-1))</f>
        <v>1</v>
      </c>
      <c r="DD9" s="111">
        <f t="array" aca="1" ref="DD9" ca="1">MIN(IF(OFFSET($B9:$AF9,,(DC9-1),1,31-(DC9-2))=0,COLUMN(OFFSET($B9:$AF9,,(DC9-1),1,31-(DC9-2)))-2))</f>
        <v>11</v>
      </c>
      <c r="DE9" s="112" t="str">
        <f t="shared" ca="1" si="52"/>
        <v>11 CA</v>
      </c>
      <c r="DF9" s="112" t="str">
        <f t="shared" ca="1" si="53"/>
        <v>0 CAS</v>
      </c>
      <c r="DG9" s="112" t="str">
        <f t="shared" ca="1" si="54"/>
        <v>0 CF</v>
      </c>
      <c r="DH9" s="112" t="str">
        <f t="shared" ca="1" si="55"/>
        <v>0 RTT</v>
      </c>
      <c r="DI9" s="111">
        <f t="array" aca="1" ref="DI9" ca="1">IFERROR(MIN(IF(OFFSET($B9:$AF9,,DD9,1,31-(DD9))&lt;&gt;0,COLUMN(OFFSET($B9:$AF9,,DD9,1,31-(DD9)))-1)),0)</f>
        <v>30</v>
      </c>
      <c r="DJ9" s="111">
        <f t="array" aca="1" ref="DJ9" ca="1">IF(DI9=0,0,MAX(IF(OFFSET($B9:$AF9,,DI9-1,1,31-(DI9-1))&lt;&gt;0,COLUMN(OFFSET($B9:$AF9,,DI9-1,1,31-(DI9-1))))-1))</f>
        <v>31</v>
      </c>
    </row>
    <row r="10" spans="1:118" ht="14.5" customHeight="1" x14ac:dyDescent="0.2">
      <c r="A10" s="54" t="s">
        <v>46</v>
      </c>
      <c r="B10" s="40" t="str">
        <f>'Prévisions conges'!C19</f>
        <v>CA.</v>
      </c>
      <c r="C10" s="40" t="str">
        <f>'Prévisions conges'!D19</f>
        <v>CA.</v>
      </c>
      <c r="D10" s="40" t="str">
        <f>'Prévisions conges'!E19</f>
        <v>CA.</v>
      </c>
      <c r="E10" s="40" t="str">
        <f>'Prévisions conges'!F19</f>
        <v>CA.</v>
      </c>
      <c r="F10" s="40" t="str">
        <f>'Prévisions conges'!G19</f>
        <v>CA.</v>
      </c>
      <c r="G10" s="40" t="str">
        <f>'Prévisions conges'!H19</f>
        <v>CA.</v>
      </c>
      <c r="H10" s="40" t="str">
        <f>'Prévisions conges'!I19</f>
        <v>CA.</v>
      </c>
      <c r="I10" s="40" t="str">
        <f>'Prévisions conges'!J19</f>
        <v>CA.</v>
      </c>
      <c r="J10" s="40" t="str">
        <f>'Prévisions conges'!K19</f>
        <v>CA.</v>
      </c>
      <c r="K10" s="40" t="str">
        <f>'Prévisions conges'!L19</f>
        <v>CA.</v>
      </c>
      <c r="L10" s="40" t="str">
        <f>'Prévisions conges'!M19</f>
        <v>CA.</v>
      </c>
      <c r="M10" s="40" t="str">
        <f>'Prévisions conges'!N19</f>
        <v>CA.</v>
      </c>
      <c r="N10" s="40" t="str">
        <f>'Prévisions conges'!O19</f>
        <v>CA.</v>
      </c>
      <c r="O10" s="40" t="str">
        <f>'Prévisions conges'!P19</f>
        <v>CA.</v>
      </c>
      <c r="P10" s="40" t="str">
        <f>'Prévisions conges'!Q19</f>
        <v>CA.</v>
      </c>
      <c r="Q10" s="40" t="str">
        <f>'Prévisions conges'!R19</f>
        <v>CA.</v>
      </c>
      <c r="R10" s="40" t="str">
        <f>'Prévisions conges'!S19</f>
        <v>CA</v>
      </c>
      <c r="S10" s="40" t="str">
        <f>'Prévisions conges'!T19</f>
        <v>CA</v>
      </c>
      <c r="T10" s="40" t="str">
        <f>'Prévisions conges'!U19</f>
        <v>CA</v>
      </c>
      <c r="U10" s="40" t="str">
        <f>'Prévisions conges'!V19</f>
        <v>CA</v>
      </c>
      <c r="V10" s="40" t="str">
        <f>'Prévisions conges'!W19</f>
        <v>CA</v>
      </c>
      <c r="W10" s="40" t="str">
        <f>'Prévisions conges'!X19</f>
        <v>CAS.</v>
      </c>
      <c r="X10" s="40" t="str">
        <f>'Prévisions conges'!Y19</f>
        <v>CAS.</v>
      </c>
      <c r="Y10" s="40" t="str">
        <f>'Prévisions conges'!Z19</f>
        <v>CAS</v>
      </c>
      <c r="Z10" s="40" t="str">
        <f>'Prévisions conges'!AA19</f>
        <v>CF</v>
      </c>
      <c r="AA10" s="40" t="str">
        <f>'Prévisions conges'!AB19</f>
        <v>CF</v>
      </c>
      <c r="AB10" s="40" t="str">
        <f>'Prévisions conges'!AC19</f>
        <v>CF</v>
      </c>
      <c r="AC10" s="40" t="str">
        <f>'Prévisions conges'!AD19</f>
        <v>CF</v>
      </c>
      <c r="AD10" s="40" t="str">
        <f>'Prévisions conges'!AE19</f>
        <v>CA.</v>
      </c>
      <c r="AE10" s="40" t="str">
        <f>'Prévisions conges'!AF19</f>
        <v>CA.</v>
      </c>
      <c r="AF10" s="40">
        <f>'Prévisions conges'!AG19</f>
        <v>0</v>
      </c>
      <c r="AG10" s="2"/>
      <c r="AH10" s="2">
        <v>0</v>
      </c>
      <c r="AI10" s="42">
        <f t="shared" si="0"/>
        <v>30</v>
      </c>
      <c r="AJ10" s="67">
        <f ca="1">SUMPRODUCT(N(INDIRECT(ADDRESS(6+OFFSET($A10,-3-VLOOKUP($A10,$BT$6:$BU$17,2,FALSE),0)+(23*(OFFSET($A10,-3-VLOOKUP($A10,$BT$6:$BU$17,2,FALSE),0)-1)),2,4,2)):$AF10="CAS"))</f>
        <v>1</v>
      </c>
      <c r="AK10" s="68">
        <f ca="1">AK9+IF(ISNA(MATCH("CAS",B10:AF10,0))=TRUE,SUMPRODUCT(N(B10:AF10="CA")),SUMPRODUCT(N(B10:INDIRECT(ADDRESS(ROW(),MATCH("CAS",B10:AF10,0),4,2))="CA")))</f>
        <v>44</v>
      </c>
      <c r="AM10" s="47">
        <f t="shared" ca="1" si="1"/>
        <v>0</v>
      </c>
      <c r="AN10" s="47">
        <f t="shared" ca="1" si="2"/>
        <v>0</v>
      </c>
      <c r="AO10" s="47">
        <f t="shared" ca="1" si="3"/>
        <v>0</v>
      </c>
      <c r="AP10" s="47">
        <f t="shared" ca="1" si="4"/>
        <v>0</v>
      </c>
      <c r="AQ10" s="47">
        <f t="shared" ca="1" si="5"/>
        <v>0</v>
      </c>
      <c r="AR10" s="47">
        <f t="shared" ca="1" si="6"/>
        <v>0</v>
      </c>
      <c r="AS10" s="47">
        <f t="shared" ca="1" si="7"/>
        <v>0</v>
      </c>
      <c r="AT10" s="47">
        <f t="shared" ca="1" si="8"/>
        <v>0</v>
      </c>
      <c r="AU10" s="47">
        <f t="shared" ca="1" si="9"/>
        <v>0</v>
      </c>
      <c r="AV10" s="47">
        <f t="shared" ca="1" si="10"/>
        <v>0</v>
      </c>
      <c r="AW10" s="47">
        <f t="shared" ca="1" si="11"/>
        <v>0</v>
      </c>
      <c r="AX10" s="47">
        <f t="shared" ca="1" si="12"/>
        <v>0</v>
      </c>
      <c r="AY10" s="47">
        <f t="shared" ca="1" si="13"/>
        <v>0</v>
      </c>
      <c r="AZ10" s="47">
        <f t="shared" ca="1" si="14"/>
        <v>0</v>
      </c>
      <c r="BA10" s="47">
        <f t="shared" ca="1" si="15"/>
        <v>0</v>
      </c>
      <c r="BB10" s="47">
        <f t="shared" ca="1" si="16"/>
        <v>0</v>
      </c>
      <c r="BC10" s="47">
        <f t="shared" ca="1" si="17"/>
        <v>0</v>
      </c>
      <c r="BD10" s="47">
        <f t="shared" ca="1" si="18"/>
        <v>0</v>
      </c>
      <c r="BE10" s="47">
        <f t="shared" ca="1" si="19"/>
        <v>0</v>
      </c>
      <c r="BF10" s="47">
        <f t="shared" ca="1" si="20"/>
        <v>0</v>
      </c>
      <c r="BG10" s="47">
        <f t="shared" ca="1" si="21"/>
        <v>0</v>
      </c>
      <c r="BH10" s="47">
        <f t="shared" ca="1" si="22"/>
        <v>0</v>
      </c>
      <c r="BI10" s="47">
        <f t="shared" ca="1" si="23"/>
        <v>0</v>
      </c>
      <c r="BJ10" s="47">
        <f t="shared" ca="1" si="24"/>
        <v>0</v>
      </c>
      <c r="BK10" s="47">
        <f t="shared" ca="1" si="25"/>
        <v>1</v>
      </c>
      <c r="BL10" s="47">
        <f t="shared" ca="1" si="26"/>
        <v>1</v>
      </c>
      <c r="BM10" s="47">
        <f t="shared" ca="1" si="27"/>
        <v>1</v>
      </c>
      <c r="BN10" s="47">
        <f t="shared" ca="1" si="28"/>
        <v>1</v>
      </c>
      <c r="BO10" s="47">
        <f t="shared" ca="1" si="29"/>
        <v>1</v>
      </c>
      <c r="BP10" s="47">
        <f t="shared" ca="1" si="30"/>
        <v>1</v>
      </c>
      <c r="BQ10" s="47">
        <f t="shared" ca="1" si="31"/>
        <v>1</v>
      </c>
      <c r="BS10" s="49">
        <v>5</v>
      </c>
      <c r="BT10" s="9" t="s">
        <v>11</v>
      </c>
      <c r="BU10" s="50">
        <v>5</v>
      </c>
      <c r="BW10" s="1">
        <v>2022</v>
      </c>
      <c r="BZ10" s="24" t="str">
        <f t="array" ref="BZ10">IFERROR("Du "&amp;INDEX($B$6:$AF$6,MATCH(INDEX(B10:AF10,MATCH(TRUE,B10:AF10&lt;&gt;0,0)),B10:AF10,0))&amp;" "&amp;"au "&amp;INDEX($B$6:$AF$6,MATCH(2,1/(INDEX(B10:AF10,MAX(COLUMN(B10:AF10)*(B10:AF10&lt;&gt;0))-COLUMN(B10:AF10)+1)=B10:AF10)))&amp;" "&amp;A10,"")</f>
        <v>Du 1 au 30 Avril</v>
      </c>
      <c r="CA10" s="24"/>
      <c r="CB10" s="1">
        <f t="shared" ca="1" si="32"/>
        <v>1</v>
      </c>
      <c r="CC10" s="103" t="str">
        <f t="shared" ca="1" si="33"/>
        <v>du 1 au 30 avril</v>
      </c>
      <c r="CD10" s="105" t="str">
        <f t="shared" ca="1" si="34"/>
        <v>18CA.</v>
      </c>
      <c r="CE10" s="105" t="str">
        <f t="shared" ca="1" si="35"/>
        <v>5CA</v>
      </c>
      <c r="CF10" s="105" t="str">
        <f t="shared" ca="1" si="36"/>
        <v>2CAS.</v>
      </c>
      <c r="CG10" s="105" t="str">
        <f t="shared" ca="1" si="37"/>
        <v>1CAS</v>
      </c>
      <c r="CH10" s="105" t="str">
        <f t="shared" ca="1" si="38"/>
        <v>4CF</v>
      </c>
      <c r="CI10" s="105" t="str">
        <f t="shared" ca="1" si="39"/>
        <v/>
      </c>
      <c r="CJ10" s="105" t="str">
        <f t="shared" ca="1" si="40"/>
        <v/>
      </c>
      <c r="CK10" s="105" t="str">
        <f t="shared" ca="1" si="41"/>
        <v/>
      </c>
      <c r="CL10" s="103" t="str">
        <f t="shared" ca="1" si="42"/>
        <v/>
      </c>
      <c r="CM10" s="105" t="str">
        <f t="shared" ca="1" si="43"/>
        <v/>
      </c>
      <c r="CN10" s="105" t="str">
        <f t="shared" ca="1" si="44"/>
        <v/>
      </c>
      <c r="CO10" s="105" t="str">
        <f t="shared" ca="1" si="45"/>
        <v/>
      </c>
      <c r="CP10" s="105" t="str">
        <f t="shared" ca="1" si="46"/>
        <v/>
      </c>
      <c r="CQ10" s="105" t="str">
        <f t="shared" ca="1" si="47"/>
        <v/>
      </c>
      <c r="CR10" s="105" t="str">
        <f t="shared" ca="1" si="48"/>
        <v/>
      </c>
      <c r="CS10" s="105" t="str">
        <f t="shared" ca="1" si="49"/>
        <v/>
      </c>
      <c r="CT10" s="105" t="str">
        <f t="shared" ca="1" si="50"/>
        <v/>
      </c>
      <c r="CV10" s="49" t="s">
        <v>35</v>
      </c>
      <c r="CW10" s="9"/>
      <c r="CX10" s="50"/>
      <c r="DA10" s="119">
        <f t="shared" ca="1" si="56"/>
        <v>32</v>
      </c>
      <c r="DB10" s="1" t="str">
        <f t="shared" ca="1" si="51"/>
        <v>Du 1 au 30 Avril</v>
      </c>
      <c r="DC10" s="111">
        <f t="array" ref="DC10">MIN(IF($B10:$AF10&lt;&gt;0,COLUMN($B10:$AF10)-1))</f>
        <v>1</v>
      </c>
      <c r="DD10" s="111">
        <f t="array" aca="1" ref="DD10" ca="1">MIN(IF(OFFSET($B10:$AF10,,(DC10-1),1,31-(DC10-2))=0,COLUMN(OFFSET($B10:$AF10,,(DC10-1),1,31-(DC10-2)))-2))</f>
        <v>30</v>
      </c>
      <c r="DE10" s="112" t="str">
        <f t="shared" ca="1" si="52"/>
        <v>5 CA</v>
      </c>
      <c r="DF10" s="112" t="str">
        <f t="shared" ca="1" si="53"/>
        <v>1 CAS</v>
      </c>
      <c r="DG10" s="112" t="str">
        <f t="shared" ca="1" si="54"/>
        <v>4 CF</v>
      </c>
      <c r="DH10" s="112" t="str">
        <f t="shared" ca="1" si="55"/>
        <v>0 RTT</v>
      </c>
      <c r="DI10" s="111">
        <f t="array" aca="1" ref="DI10" ca="1">IFERROR(MIN(IF(OFFSET($B10:$AF10,,DD10,1,31-(DD10))&lt;&gt;0,COLUMN(OFFSET($B10:$AF10,,DD10,1,31-(DD10)))-1)),0)</f>
        <v>0</v>
      </c>
      <c r="DJ10" s="111">
        <f t="array" aca="1" ref="DJ10" ca="1">IF(DI10=0,0,MAX(IF(OFFSET($B10:$AF10,,DI10-1,1,31-(DI10-1))&lt;&gt;0,COLUMN(OFFSET($B10:$AF10,,DI10-1,1,31-(DI10-1))))-1))</f>
        <v>0</v>
      </c>
    </row>
    <row r="11" spans="1:118" ht="14.5" customHeight="1" x14ac:dyDescent="0.2">
      <c r="A11" s="54" t="s">
        <v>47</v>
      </c>
      <c r="B11" s="40" t="str">
        <f>'Prévisions conges'!C24</f>
        <v>CA.</v>
      </c>
      <c r="C11" s="40" t="str">
        <f>'Prévisions conges'!D24</f>
        <v>CA.</v>
      </c>
      <c r="D11" s="40" t="str">
        <f>'Prévisions conges'!E24</f>
        <v>CA.</v>
      </c>
      <c r="E11" s="40" t="str">
        <f>'Prévisions conges'!F24</f>
        <v>CA.</v>
      </c>
      <c r="F11" s="40" t="str">
        <f>'Prévisions conges'!G24</f>
        <v>CA.</v>
      </c>
      <c r="G11" s="40">
        <f>'Prévisions conges'!H24</f>
        <v>0</v>
      </c>
      <c r="H11" s="40">
        <f>'Prévisions conges'!I24</f>
        <v>0</v>
      </c>
      <c r="I11" s="40">
        <f>'Prévisions conges'!J24</f>
        <v>0</v>
      </c>
      <c r="J11" s="40">
        <f>'Prévisions conges'!K24</f>
        <v>0</v>
      </c>
      <c r="K11" s="40">
        <f>'Prévisions conges'!L24</f>
        <v>0</v>
      </c>
      <c r="L11" s="40">
        <f>'Prévisions conges'!M24</f>
        <v>0</v>
      </c>
      <c r="M11" s="40">
        <f>'Prévisions conges'!N24</f>
        <v>0</v>
      </c>
      <c r="N11" s="40">
        <f>'Prévisions conges'!O24</f>
        <v>0</v>
      </c>
      <c r="O11" s="40">
        <f>'Prévisions conges'!P24</f>
        <v>0</v>
      </c>
      <c r="P11" s="40">
        <f>'Prévisions conges'!Q24</f>
        <v>0</v>
      </c>
      <c r="Q11" s="40">
        <f>'Prévisions conges'!R24</f>
        <v>0</v>
      </c>
      <c r="R11" s="40">
        <f>'Prévisions conges'!S24</f>
        <v>0</v>
      </c>
      <c r="S11" s="40">
        <f>'Prévisions conges'!T24</f>
        <v>0</v>
      </c>
      <c r="T11" s="40">
        <f>'Prévisions conges'!U24</f>
        <v>0</v>
      </c>
      <c r="U11" s="40">
        <f>'Prévisions conges'!V24</f>
        <v>0</v>
      </c>
      <c r="V11" s="40">
        <f>'Prévisions conges'!W24</f>
        <v>0</v>
      </c>
      <c r="W11" s="40">
        <f>'Prévisions conges'!X24</f>
        <v>0</v>
      </c>
      <c r="X11" s="40">
        <f>'Prévisions conges'!Y24</f>
        <v>0</v>
      </c>
      <c r="Y11" s="40">
        <f>'Prévisions conges'!Z24</f>
        <v>0</v>
      </c>
      <c r="Z11" s="40">
        <f>'Prévisions conges'!AA24</f>
        <v>0</v>
      </c>
      <c r="AA11" s="40">
        <f>'Prévisions conges'!AB24</f>
        <v>0</v>
      </c>
      <c r="AB11" s="40">
        <f>'Prévisions conges'!AC24</f>
        <v>0</v>
      </c>
      <c r="AC11" s="40">
        <f>'Prévisions conges'!AD24</f>
        <v>0</v>
      </c>
      <c r="AD11" s="40">
        <f>'Prévisions conges'!AE24</f>
        <v>0</v>
      </c>
      <c r="AE11" s="40">
        <f>'Prévisions conges'!AF24</f>
        <v>0</v>
      </c>
      <c r="AF11" s="40">
        <f>'Prévisions conges'!AG24</f>
        <v>0</v>
      </c>
      <c r="AG11" s="2"/>
      <c r="AH11" s="2">
        <v>0</v>
      </c>
      <c r="AI11" s="42">
        <f t="shared" si="0"/>
        <v>31</v>
      </c>
      <c r="AJ11" s="67">
        <f t="shared" ref="AJ11:AJ16" si="57">SUMPRODUCT(N($B11:$AF11="CAS"))</f>
        <v>0</v>
      </c>
      <c r="AK11" s="68">
        <f ca="1">AK10+SUMPRODUCT(N($B11:AF11="CA"))</f>
        <v>44</v>
      </c>
      <c r="AM11" s="47">
        <f t="shared" ca="1" si="1"/>
        <v>0</v>
      </c>
      <c r="AN11" s="47">
        <f t="shared" ca="1" si="2"/>
        <v>0</v>
      </c>
      <c r="AO11" s="47">
        <f t="shared" ca="1" si="3"/>
        <v>0</v>
      </c>
      <c r="AP11" s="47">
        <f t="shared" ca="1" si="4"/>
        <v>0</v>
      </c>
      <c r="AQ11" s="47">
        <f t="shared" ca="1" si="5"/>
        <v>0</v>
      </c>
      <c r="AR11" s="47">
        <f t="shared" ca="1" si="6"/>
        <v>0</v>
      </c>
      <c r="AS11" s="47">
        <f t="shared" ca="1" si="7"/>
        <v>0</v>
      </c>
      <c r="AT11" s="47">
        <f t="shared" ca="1" si="8"/>
        <v>0</v>
      </c>
      <c r="AU11" s="47">
        <f t="shared" ca="1" si="9"/>
        <v>0</v>
      </c>
      <c r="AV11" s="47">
        <f t="shared" ca="1" si="10"/>
        <v>0</v>
      </c>
      <c r="AW11" s="47">
        <f t="shared" ca="1" si="11"/>
        <v>0</v>
      </c>
      <c r="AX11" s="47">
        <f t="shared" ca="1" si="12"/>
        <v>0</v>
      </c>
      <c r="AY11" s="47">
        <f t="shared" ca="1" si="13"/>
        <v>0</v>
      </c>
      <c r="AZ11" s="47">
        <f t="shared" ca="1" si="14"/>
        <v>0</v>
      </c>
      <c r="BA11" s="47">
        <f t="shared" ca="1" si="15"/>
        <v>0</v>
      </c>
      <c r="BB11" s="47">
        <f t="shared" ca="1" si="16"/>
        <v>0</v>
      </c>
      <c r="BC11" s="47">
        <f t="shared" ca="1" si="17"/>
        <v>0</v>
      </c>
      <c r="BD11" s="47">
        <f t="shared" ca="1" si="18"/>
        <v>0</v>
      </c>
      <c r="BE11" s="47">
        <f t="shared" ca="1" si="19"/>
        <v>0</v>
      </c>
      <c r="BF11" s="47">
        <f t="shared" ca="1" si="20"/>
        <v>0</v>
      </c>
      <c r="BG11" s="47">
        <f t="shared" ca="1" si="21"/>
        <v>0</v>
      </c>
      <c r="BH11" s="47">
        <f t="shared" ca="1" si="22"/>
        <v>0</v>
      </c>
      <c r="BI11" s="47">
        <f t="shared" ca="1" si="23"/>
        <v>0</v>
      </c>
      <c r="BJ11" s="47">
        <f t="shared" ca="1" si="24"/>
        <v>0</v>
      </c>
      <c r="BK11" s="47">
        <f t="shared" ca="1" si="25"/>
        <v>0</v>
      </c>
      <c r="BL11" s="47">
        <f t="shared" ca="1" si="26"/>
        <v>0</v>
      </c>
      <c r="BM11" s="47">
        <f t="shared" ca="1" si="27"/>
        <v>0</v>
      </c>
      <c r="BN11" s="47">
        <f t="shared" ca="1" si="28"/>
        <v>0</v>
      </c>
      <c r="BO11" s="47">
        <f t="shared" ca="1" si="29"/>
        <v>0</v>
      </c>
      <c r="BP11" s="47">
        <f t="shared" ca="1" si="30"/>
        <v>0</v>
      </c>
      <c r="BQ11" s="47">
        <f t="shared" ca="1" si="31"/>
        <v>0</v>
      </c>
      <c r="BS11" s="49">
        <v>6</v>
      </c>
      <c r="BT11" s="9" t="s">
        <v>12</v>
      </c>
      <c r="BU11" s="50">
        <v>6</v>
      </c>
      <c r="BW11" s="1">
        <v>2023</v>
      </c>
      <c r="BZ11" s="24" t="str">
        <f t="array" ref="BZ11">IFERROR("Du "&amp;INDEX($B$6:$AF$6,MATCH(INDEX(B11:AF11,MATCH(TRUE,B11:AF11&lt;&gt;0,0)),B11:AF11,0))&amp;" "&amp;"au "&amp;INDEX($B$6:$AF$6,MATCH(2,1/(INDEX(B11:AF11,MAX(COLUMN(B11:AF11)*(B11:AF11&lt;&gt;0))-COLUMN(B11:AF11)+1)=B11:AF11)))&amp;" "&amp;A11,"")</f>
        <v>Du 1 au 5 Mai</v>
      </c>
      <c r="CA11" s="24"/>
      <c r="CB11" s="1">
        <f t="shared" ca="1" si="32"/>
        <v>1</v>
      </c>
      <c r="CC11" s="103" t="str">
        <f t="shared" ca="1" si="33"/>
        <v>du 1 au 5 mai</v>
      </c>
      <c r="CD11" s="105" t="str">
        <f t="shared" ca="1" si="34"/>
        <v>5CA.</v>
      </c>
      <c r="CE11" s="105" t="str">
        <f t="shared" ca="1" si="35"/>
        <v/>
      </c>
      <c r="CF11" s="105" t="str">
        <f t="shared" ca="1" si="36"/>
        <v/>
      </c>
      <c r="CG11" s="105" t="str">
        <f t="shared" ca="1" si="37"/>
        <v/>
      </c>
      <c r="CH11" s="105" t="str">
        <f t="shared" ca="1" si="38"/>
        <v/>
      </c>
      <c r="CI11" s="105" t="str">
        <f t="shared" ca="1" si="39"/>
        <v/>
      </c>
      <c r="CJ11" s="105" t="str">
        <f t="shared" ca="1" si="40"/>
        <v/>
      </c>
      <c r="CK11" s="105" t="str">
        <f t="shared" ca="1" si="41"/>
        <v/>
      </c>
      <c r="CL11" s="103" t="str">
        <f t="shared" ca="1" si="42"/>
        <v/>
      </c>
      <c r="CM11" s="105" t="str">
        <f t="shared" ca="1" si="43"/>
        <v/>
      </c>
      <c r="CN11" s="105" t="str">
        <f t="shared" ca="1" si="44"/>
        <v/>
      </c>
      <c r="CO11" s="105" t="str">
        <f t="shared" ca="1" si="45"/>
        <v/>
      </c>
      <c r="CP11" s="105" t="str">
        <f t="shared" ca="1" si="46"/>
        <v/>
      </c>
      <c r="CQ11" s="105" t="str">
        <f t="shared" ca="1" si="47"/>
        <v/>
      </c>
      <c r="CR11" s="105" t="str">
        <f t="shared" ca="1" si="48"/>
        <v/>
      </c>
      <c r="CS11" s="105" t="str">
        <f t="shared" ca="1" si="49"/>
        <v/>
      </c>
      <c r="CT11" s="105" t="str">
        <f t="shared" ca="1" si="50"/>
        <v/>
      </c>
      <c r="CV11" s="49"/>
      <c r="CW11" s="9"/>
      <c r="CX11" s="50"/>
      <c r="DA11" s="119">
        <f t="shared" ca="1" si="56"/>
        <v>35</v>
      </c>
      <c r="DB11" s="1" t="str">
        <f t="shared" ca="1" si="51"/>
        <v>Du 1 au 5 Mai</v>
      </c>
      <c r="DC11" s="111">
        <f t="array" ref="DC11">MIN(IF($B11:$AF11&lt;&gt;0,COLUMN($B11:$AF11)-1))</f>
        <v>1</v>
      </c>
      <c r="DD11" s="111">
        <f t="array" aca="1" ref="DD11" ca="1">MIN(IF(OFFSET($B11:$AF11,,(DC11-1),1,31-(DC11-2))=0,COLUMN(OFFSET($B11:$AF11,,(DC11-1),1,31-(DC11-2)))-2))</f>
        <v>5</v>
      </c>
      <c r="DE11" s="112" t="str">
        <f t="shared" ca="1" si="52"/>
        <v>0 CA</v>
      </c>
      <c r="DF11" s="112" t="str">
        <f t="shared" ca="1" si="53"/>
        <v>0 CAS</v>
      </c>
      <c r="DG11" s="112" t="str">
        <f t="shared" ca="1" si="54"/>
        <v>0 CF</v>
      </c>
      <c r="DH11" s="112" t="str">
        <f t="shared" ca="1" si="55"/>
        <v>0 RTT</v>
      </c>
      <c r="DI11" s="111">
        <f t="array" aca="1" ref="DI11" ca="1">IFERROR(MIN(IF(OFFSET($B11:$AF11,,DD11,1,31-(DD11))&lt;&gt;0,COLUMN(OFFSET($B11:$AF11,,DD11,1,31-(DD11)))-1)),0)</f>
        <v>0</v>
      </c>
      <c r="DJ11" s="111">
        <f t="array" aca="1" ref="DJ11" ca="1">IF(DI11=0,0,MAX(IF(OFFSET($B11:$AF11,,DI11-1,1,31-(DI11-1))&lt;&gt;0,COLUMN(OFFSET($B11:$AF11,,DI11-1,1,31-(DI11-1))))-1))</f>
        <v>0</v>
      </c>
    </row>
    <row r="12" spans="1:118" ht="14.5" customHeight="1" x14ac:dyDescent="0.2">
      <c r="A12" s="54" t="s">
        <v>48</v>
      </c>
      <c r="B12" s="40">
        <f>'Prévisions conges'!C29</f>
        <v>0</v>
      </c>
      <c r="C12" s="40">
        <f>'Prévisions conges'!D29</f>
        <v>0</v>
      </c>
      <c r="D12" s="40">
        <f>'Prévisions conges'!E29</f>
        <v>0</v>
      </c>
      <c r="E12" s="40">
        <f>'Prévisions conges'!F29</f>
        <v>0</v>
      </c>
      <c r="F12" s="40">
        <f>'Prévisions conges'!G29</f>
        <v>0</v>
      </c>
      <c r="G12" s="40">
        <f>'Prévisions conges'!H29</f>
        <v>0</v>
      </c>
      <c r="H12" s="40">
        <f>'Prévisions conges'!I29</f>
        <v>0</v>
      </c>
      <c r="I12" s="40">
        <f>'Prévisions conges'!J29</f>
        <v>0</v>
      </c>
      <c r="J12" s="40">
        <f>'Prévisions conges'!K29</f>
        <v>0</v>
      </c>
      <c r="K12" s="40">
        <f>'Prévisions conges'!L29</f>
        <v>0</v>
      </c>
      <c r="L12" s="40">
        <f>'Prévisions conges'!M29</f>
        <v>0</v>
      </c>
      <c r="M12" s="40">
        <f>'Prévisions conges'!N29</f>
        <v>0</v>
      </c>
      <c r="N12" s="40">
        <f>'Prévisions conges'!O29</f>
        <v>0</v>
      </c>
      <c r="O12" s="40">
        <f>'Prévisions conges'!P29</f>
        <v>0</v>
      </c>
      <c r="P12" s="40">
        <f>'Prévisions conges'!Q29</f>
        <v>0</v>
      </c>
      <c r="Q12" s="40">
        <f>'Prévisions conges'!R29</f>
        <v>0</v>
      </c>
      <c r="R12" s="40">
        <f>'Prévisions conges'!S29</f>
        <v>0</v>
      </c>
      <c r="S12" s="40">
        <f>'Prévisions conges'!T29</f>
        <v>0</v>
      </c>
      <c r="T12" s="40">
        <f>'Prévisions conges'!U29</f>
        <v>0</v>
      </c>
      <c r="U12" s="40">
        <f>'Prévisions conges'!V29</f>
        <v>0</v>
      </c>
      <c r="V12" s="40">
        <f>'Prévisions conges'!W29</f>
        <v>0</v>
      </c>
      <c r="W12" s="40">
        <f>'Prévisions conges'!X29</f>
        <v>0</v>
      </c>
      <c r="X12" s="40">
        <f>'Prévisions conges'!Y29</f>
        <v>0</v>
      </c>
      <c r="Y12" s="40">
        <f>'Prévisions conges'!Z29</f>
        <v>0</v>
      </c>
      <c r="Z12" s="40">
        <f>'Prévisions conges'!AA29</f>
        <v>0</v>
      </c>
      <c r="AA12" s="40">
        <f>'Prévisions conges'!AB29</f>
        <v>0</v>
      </c>
      <c r="AB12" s="40">
        <f>'Prévisions conges'!AC29</f>
        <v>0</v>
      </c>
      <c r="AC12" s="40">
        <f>'Prévisions conges'!AD29</f>
        <v>0</v>
      </c>
      <c r="AD12" s="40">
        <f>'Prévisions conges'!AE29</f>
        <v>0</v>
      </c>
      <c r="AE12" s="40">
        <f>'Prévisions conges'!AF29</f>
        <v>0</v>
      </c>
      <c r="AF12" s="40">
        <f>'Prévisions conges'!AG29</f>
        <v>0</v>
      </c>
      <c r="AG12" s="2"/>
      <c r="AH12" s="2">
        <v>0</v>
      </c>
      <c r="AI12" s="42">
        <f t="shared" si="0"/>
        <v>30</v>
      </c>
      <c r="AJ12" s="67">
        <f t="shared" si="57"/>
        <v>0</v>
      </c>
      <c r="AK12" s="68">
        <f ca="1">AK11+SUMPRODUCT(N($B12:AF12="CA"))</f>
        <v>44</v>
      </c>
      <c r="AM12" s="47">
        <f t="shared" ca="1" si="1"/>
        <v>0</v>
      </c>
      <c r="AN12" s="47">
        <f t="shared" ca="1" si="2"/>
        <v>0</v>
      </c>
      <c r="AO12" s="47">
        <f t="shared" ca="1" si="3"/>
        <v>0</v>
      </c>
      <c r="AP12" s="47">
        <f t="shared" ca="1" si="4"/>
        <v>0</v>
      </c>
      <c r="AQ12" s="47">
        <f t="shared" ca="1" si="5"/>
        <v>0</v>
      </c>
      <c r="AR12" s="47">
        <f t="shared" ca="1" si="6"/>
        <v>0</v>
      </c>
      <c r="AS12" s="47">
        <f t="shared" ca="1" si="7"/>
        <v>0</v>
      </c>
      <c r="AT12" s="47">
        <f t="shared" ca="1" si="8"/>
        <v>0</v>
      </c>
      <c r="AU12" s="47">
        <f t="shared" ca="1" si="9"/>
        <v>0</v>
      </c>
      <c r="AV12" s="47">
        <f t="shared" ca="1" si="10"/>
        <v>0</v>
      </c>
      <c r="AW12" s="47">
        <f t="shared" ca="1" si="11"/>
        <v>0</v>
      </c>
      <c r="AX12" s="47">
        <f t="shared" ca="1" si="12"/>
        <v>0</v>
      </c>
      <c r="AY12" s="47">
        <f t="shared" ca="1" si="13"/>
        <v>0</v>
      </c>
      <c r="AZ12" s="47">
        <f t="shared" ca="1" si="14"/>
        <v>0</v>
      </c>
      <c r="BA12" s="47">
        <f t="shared" ca="1" si="15"/>
        <v>0</v>
      </c>
      <c r="BB12" s="47">
        <f t="shared" ca="1" si="16"/>
        <v>0</v>
      </c>
      <c r="BC12" s="47">
        <f t="shared" ca="1" si="17"/>
        <v>0</v>
      </c>
      <c r="BD12" s="47">
        <f t="shared" ca="1" si="18"/>
        <v>0</v>
      </c>
      <c r="BE12" s="47">
        <f t="shared" ca="1" si="19"/>
        <v>0</v>
      </c>
      <c r="BF12" s="47">
        <f t="shared" ca="1" si="20"/>
        <v>0</v>
      </c>
      <c r="BG12" s="47">
        <f t="shared" ca="1" si="21"/>
        <v>0</v>
      </c>
      <c r="BH12" s="47">
        <f t="shared" ca="1" si="22"/>
        <v>0</v>
      </c>
      <c r="BI12" s="47">
        <f t="shared" ca="1" si="23"/>
        <v>0</v>
      </c>
      <c r="BJ12" s="47">
        <f t="shared" ca="1" si="24"/>
        <v>0</v>
      </c>
      <c r="BK12" s="47">
        <f t="shared" ca="1" si="25"/>
        <v>0</v>
      </c>
      <c r="BL12" s="47">
        <f t="shared" ca="1" si="26"/>
        <v>0</v>
      </c>
      <c r="BM12" s="47">
        <f t="shared" ca="1" si="27"/>
        <v>0</v>
      </c>
      <c r="BN12" s="47">
        <f t="shared" ca="1" si="28"/>
        <v>0</v>
      </c>
      <c r="BO12" s="47">
        <f t="shared" ca="1" si="29"/>
        <v>0</v>
      </c>
      <c r="BP12" s="47">
        <f t="shared" ca="1" si="30"/>
        <v>0</v>
      </c>
      <c r="BQ12" s="47">
        <f t="shared" ca="1" si="31"/>
        <v>0</v>
      </c>
      <c r="BS12" s="49">
        <v>7</v>
      </c>
      <c r="BT12" s="9" t="s">
        <v>13</v>
      </c>
      <c r="BU12" s="50">
        <v>7</v>
      </c>
      <c r="BZ12" s="24" t="str">
        <f t="array" ref="BZ12">IFERROR("Du "&amp;INDEX($B$6:$AF$6,MATCH(INDEX(B12:AF12,MATCH(TRUE,B12:AF12&lt;&gt;0,0)),B12:AF12,0))&amp;" "&amp;"au "&amp;INDEX($B$6:$AF$6,MATCH(2,1/(INDEX(B12:AF12,MAX(COLUMN(B12:AF12)*(B12:AF12&lt;&gt;0))-COLUMN(B12:AF12)+1)=B12:AF12)))&amp;" "&amp;A12,"")</f>
        <v/>
      </c>
      <c r="CA12" s="24"/>
      <c r="CB12" s="1" t="str">
        <f t="shared" ca="1" si="32"/>
        <v/>
      </c>
      <c r="CC12" s="103" t="str">
        <f t="shared" ca="1" si="33"/>
        <v/>
      </c>
      <c r="CD12" s="105" t="str">
        <f t="shared" ca="1" si="34"/>
        <v/>
      </c>
      <c r="CE12" s="105" t="str">
        <f t="shared" ca="1" si="35"/>
        <v/>
      </c>
      <c r="CF12" s="105" t="str">
        <f t="shared" ca="1" si="36"/>
        <v/>
      </c>
      <c r="CG12" s="105" t="str">
        <f t="shared" ca="1" si="37"/>
        <v/>
      </c>
      <c r="CH12" s="105" t="str">
        <f t="shared" ca="1" si="38"/>
        <v/>
      </c>
      <c r="CI12" s="105" t="str">
        <f t="shared" ca="1" si="39"/>
        <v/>
      </c>
      <c r="CJ12" s="105" t="str">
        <f t="shared" ca="1" si="40"/>
        <v/>
      </c>
      <c r="CK12" s="105" t="str">
        <f t="shared" ca="1" si="41"/>
        <v/>
      </c>
      <c r="CL12" s="103" t="str">
        <f t="shared" ca="1" si="42"/>
        <v/>
      </c>
      <c r="CM12" s="105" t="str">
        <f t="shared" ca="1" si="43"/>
        <v/>
      </c>
      <c r="CN12" s="105" t="str">
        <f t="shared" ca="1" si="44"/>
        <v/>
      </c>
      <c r="CO12" s="105" t="str">
        <f t="shared" ca="1" si="45"/>
        <v/>
      </c>
      <c r="CP12" s="105" t="str">
        <f t="shared" ca="1" si="46"/>
        <v/>
      </c>
      <c r="CQ12" s="105" t="str">
        <f t="shared" ca="1" si="47"/>
        <v/>
      </c>
      <c r="CR12" s="105" t="str">
        <f t="shared" ca="1" si="48"/>
        <v/>
      </c>
      <c r="CS12" s="105" t="str">
        <f t="shared" ca="1" si="49"/>
        <v/>
      </c>
      <c r="CT12" s="105" t="str">
        <f t="shared" ca="1" si="50"/>
        <v/>
      </c>
      <c r="CV12" s="49" t="s">
        <v>33</v>
      </c>
      <c r="CW12" s="9"/>
      <c r="CX12" s="50"/>
      <c r="DA12" s="119">
        <f t="shared" ca="1" si="56"/>
        <v>0</v>
      </c>
      <c r="DB12" s="1" t="str">
        <f t="shared" ca="1" si="51"/>
        <v/>
      </c>
      <c r="DC12" s="111">
        <f t="array" ref="DC12">MIN(IF($B12:$AF12&lt;&gt;0,COLUMN($B12:$AF12)-1))</f>
        <v>0</v>
      </c>
      <c r="DD12" s="111">
        <f t="array" aca="1" ref="DD12" ca="1">MIN(IF(OFFSET($B12:$AF12,,(DC12-1),1,31-(DC12-2))=0,COLUMN(OFFSET($B12:$AF12,,(DC12-1),1,31-(DC12-2)))-2))</f>
        <v>0</v>
      </c>
      <c r="DE12" s="112" t="str">
        <f t="shared" ca="1" si="52"/>
        <v>0 CA</v>
      </c>
      <c r="DF12" s="112" t="str">
        <f t="shared" ca="1" si="53"/>
        <v>0 CAS</v>
      </c>
      <c r="DG12" s="112" t="str">
        <f t="shared" ca="1" si="54"/>
        <v>0 CF</v>
      </c>
      <c r="DH12" s="112" t="str">
        <f t="shared" ca="1" si="55"/>
        <v>0 RTT</v>
      </c>
      <c r="DI12" s="111">
        <f t="array" aca="1" ref="DI12" ca="1">IFERROR(MIN(IF(OFFSET($B12:$AF12,,DD12,1,31-(DD12))&lt;&gt;0,COLUMN(OFFSET($B12:$AF12,,DD12,1,31-(DD12)))-1)),0)</f>
        <v>0</v>
      </c>
      <c r="DJ12" s="111">
        <f t="array" aca="1" ref="DJ12" ca="1">IF(DI12=0,0,MAX(IF(OFFSET($B12:$AF12,,DI12-1,1,31-(DI12-1))&lt;&gt;0,COLUMN(OFFSET($B12:$AF12,,DI12-1,1,31-(DI12-1))))-1))</f>
        <v>0</v>
      </c>
    </row>
    <row r="13" spans="1:118" ht="14.5" customHeight="1" x14ac:dyDescent="0.2">
      <c r="A13" s="54" t="s">
        <v>49</v>
      </c>
      <c r="B13" s="40" t="str">
        <f>'Prévisions conges'!C34</f>
        <v>RTT</v>
      </c>
      <c r="C13" s="40" t="str">
        <f>'Prévisions conges'!D34</f>
        <v>RTT</v>
      </c>
      <c r="D13" s="40" t="str">
        <f>'Prévisions conges'!E34</f>
        <v>RTT</v>
      </c>
      <c r="E13" s="40" t="str">
        <f>'Prévisions conges'!F34</f>
        <v>RTT</v>
      </c>
      <c r="F13" s="40" t="str">
        <f>'Prévisions conges'!G34</f>
        <v>RTT</v>
      </c>
      <c r="G13" s="40" t="str">
        <f>'Prévisions conges'!H34</f>
        <v>RTT</v>
      </c>
      <c r="H13" s="40" t="str">
        <f>'Prévisions conges'!I34</f>
        <v>RTT</v>
      </c>
      <c r="I13" s="40" t="str">
        <f>'Prévisions conges'!J34</f>
        <v>RTT</v>
      </c>
      <c r="J13" s="40" t="str">
        <f>'Prévisions conges'!K34</f>
        <v>RTT</v>
      </c>
      <c r="K13" s="40" t="str">
        <f>'Prévisions conges'!L34</f>
        <v>RTT</v>
      </c>
      <c r="L13" s="40" t="str">
        <f>'Prévisions conges'!M34</f>
        <v>RTT</v>
      </c>
      <c r="M13" s="40" t="str">
        <f>'Prévisions conges'!N34</f>
        <v>RTT</v>
      </c>
      <c r="N13" s="40" t="str">
        <f>'Prévisions conges'!O34</f>
        <v>RTT</v>
      </c>
      <c r="O13" s="40" t="str">
        <f>'Prévisions conges'!P34</f>
        <v>RTT</v>
      </c>
      <c r="P13" s="40" t="str">
        <f>'Prévisions conges'!Q34</f>
        <v>CA.</v>
      </c>
      <c r="Q13" s="40" t="str">
        <f>'Prévisions conges'!R34</f>
        <v>CA.</v>
      </c>
      <c r="R13" s="40" t="str">
        <f>'Prévisions conges'!S34</f>
        <v>CA</v>
      </c>
      <c r="S13" s="40" t="str">
        <f>'Prévisions conges'!T34</f>
        <v>CA</v>
      </c>
      <c r="T13" s="40" t="str">
        <f>'Prévisions conges'!U34</f>
        <v>CA</v>
      </c>
      <c r="U13" s="40" t="str">
        <f>'Prévisions conges'!V34</f>
        <v>CA</v>
      </c>
      <c r="V13" s="40" t="str">
        <f>'Prévisions conges'!W34</f>
        <v>CF</v>
      </c>
      <c r="W13" s="40" t="str">
        <f>'Prévisions conges'!X34</f>
        <v>CF.</v>
      </c>
      <c r="X13" s="40" t="str">
        <f>'Prévisions conges'!Y34</f>
        <v>CF.</v>
      </c>
      <c r="Y13" s="40" t="str">
        <f>'Prévisions conges'!Z34</f>
        <v>CF</v>
      </c>
      <c r="Z13" s="40" t="str">
        <f>'Prévisions conges'!AA34</f>
        <v>CF</v>
      </c>
      <c r="AA13" s="40" t="str">
        <f>'Prévisions conges'!AB34</f>
        <v>CF</v>
      </c>
      <c r="AB13" s="40" t="str">
        <f>'Prévisions conges'!AC34</f>
        <v>CF</v>
      </c>
      <c r="AC13" s="40" t="str">
        <f>'Prévisions conges'!AD34</f>
        <v>CF</v>
      </c>
      <c r="AD13" s="40" t="str">
        <f>'Prévisions conges'!AE34</f>
        <v>CF.</v>
      </c>
      <c r="AE13" s="40" t="str">
        <f>'Prévisions conges'!AF34</f>
        <v>CF.</v>
      </c>
      <c r="AF13" s="40" t="str">
        <f>'Prévisions conges'!AG34</f>
        <v>CF</v>
      </c>
      <c r="AG13" s="2"/>
      <c r="AH13" s="2">
        <v>0</v>
      </c>
      <c r="AI13" s="42">
        <f t="shared" si="0"/>
        <v>31</v>
      </c>
      <c r="AJ13" s="67">
        <f t="shared" si="57"/>
        <v>0</v>
      </c>
      <c r="AK13" s="68">
        <f ca="1">AK12+SUMPRODUCT(N($B13:AF13="CA"))</f>
        <v>48</v>
      </c>
      <c r="AM13" s="47">
        <f t="shared" ca="1" si="1"/>
        <v>1</v>
      </c>
      <c r="AN13" s="47">
        <f t="shared" ca="1" si="2"/>
        <v>1</v>
      </c>
      <c r="AO13" s="47">
        <f t="shared" ca="1" si="3"/>
        <v>1</v>
      </c>
      <c r="AP13" s="47">
        <f t="shared" ca="1" si="4"/>
        <v>1</v>
      </c>
      <c r="AQ13" s="47">
        <f t="shared" ca="1" si="5"/>
        <v>1</v>
      </c>
      <c r="AR13" s="47">
        <f t="shared" ca="1" si="6"/>
        <v>1</v>
      </c>
      <c r="AS13" s="47">
        <f t="shared" ca="1" si="7"/>
        <v>1</v>
      </c>
      <c r="AT13" s="47">
        <f t="shared" ca="1" si="8"/>
        <v>1</v>
      </c>
      <c r="AU13" s="47">
        <f t="shared" ca="1" si="9"/>
        <v>1</v>
      </c>
      <c r="AV13" s="47">
        <f t="shared" ca="1" si="10"/>
        <v>1</v>
      </c>
      <c r="AW13" s="47">
        <f t="shared" ca="1" si="11"/>
        <v>1</v>
      </c>
      <c r="AX13" s="47">
        <f t="shared" ca="1" si="12"/>
        <v>1</v>
      </c>
      <c r="AY13" s="47">
        <f t="shared" ca="1" si="13"/>
        <v>1</v>
      </c>
      <c r="AZ13" s="47">
        <f t="shared" ca="1" si="14"/>
        <v>1</v>
      </c>
      <c r="BA13" s="47">
        <f t="shared" ca="1" si="15"/>
        <v>1</v>
      </c>
      <c r="BB13" s="47">
        <f t="shared" ca="1" si="16"/>
        <v>1</v>
      </c>
      <c r="BC13" s="47">
        <f t="shared" ca="1" si="17"/>
        <v>1</v>
      </c>
      <c r="BD13" s="47">
        <f t="shared" ca="1" si="18"/>
        <v>1</v>
      </c>
      <c r="BE13" s="47">
        <f t="shared" ca="1" si="19"/>
        <v>1</v>
      </c>
      <c r="BF13" s="47">
        <f t="shared" ca="1" si="20"/>
        <v>1</v>
      </c>
      <c r="BG13" s="47">
        <f t="shared" ca="1" si="21"/>
        <v>2</v>
      </c>
      <c r="BH13" s="47">
        <f t="shared" ca="1" si="22"/>
        <v>2</v>
      </c>
      <c r="BI13" s="47">
        <f t="shared" ca="1" si="23"/>
        <v>2</v>
      </c>
      <c r="BJ13" s="47">
        <f t="shared" ca="1" si="24"/>
        <v>2</v>
      </c>
      <c r="BK13" s="47">
        <f t="shared" ca="1" si="25"/>
        <v>2</v>
      </c>
      <c r="BL13" s="47">
        <f t="shared" ca="1" si="26"/>
        <v>2</v>
      </c>
      <c r="BM13" s="47">
        <f t="shared" ca="1" si="27"/>
        <v>2</v>
      </c>
      <c r="BN13" s="47">
        <f t="shared" ca="1" si="28"/>
        <v>2</v>
      </c>
      <c r="BO13" s="47">
        <f t="shared" ca="1" si="29"/>
        <v>2</v>
      </c>
      <c r="BP13" s="47">
        <f t="shared" ca="1" si="30"/>
        <v>2</v>
      </c>
      <c r="BQ13" s="47">
        <f t="shared" ca="1" si="31"/>
        <v>2</v>
      </c>
      <c r="BS13" s="49">
        <v>8</v>
      </c>
      <c r="BT13" s="9" t="s">
        <v>27</v>
      </c>
      <c r="BU13" s="50">
        <v>8</v>
      </c>
      <c r="BZ13" s="24" t="str">
        <f t="array" ref="BZ13">IFERROR("Du "&amp;INDEX($B$6:$AF$6,MATCH(INDEX(B13:AF13,MATCH(TRUE,B13:AF13&lt;&gt;0,0)),B13:AF13,0))&amp;" "&amp;"au "&amp;INDEX($B$6:$AF$6,MATCH(2,1/(INDEX(B13:AF13,MAX(COLUMN(B13:AF13)*(B13:AF13&lt;&gt;0))-COLUMN(B13:AF13)+1)=B13:AF13)))&amp;" "&amp;A13,"")</f>
        <v>Du 1 au 31 Juillet</v>
      </c>
      <c r="CA13" s="24"/>
      <c r="CB13" s="1">
        <f t="shared" ca="1" si="32"/>
        <v>1</v>
      </c>
      <c r="CC13" s="103" t="str">
        <f t="shared" ca="1" si="33"/>
        <v>du 1 au 31 juillet</v>
      </c>
      <c r="CD13" s="105" t="str">
        <f t="shared" ca="1" si="34"/>
        <v>14RTT</v>
      </c>
      <c r="CE13" s="105" t="str">
        <f t="shared" ca="1" si="35"/>
        <v>2CA.</v>
      </c>
      <c r="CF13" s="105" t="str">
        <f t="shared" ca="1" si="36"/>
        <v>4CA</v>
      </c>
      <c r="CG13" s="105" t="str">
        <f t="shared" ca="1" si="37"/>
        <v>7CF</v>
      </c>
      <c r="CH13" s="105" t="str">
        <f t="shared" ca="1" si="38"/>
        <v>4CF.</v>
      </c>
      <c r="CI13" s="105" t="str">
        <f t="shared" ca="1" si="39"/>
        <v/>
      </c>
      <c r="CJ13" s="105" t="str">
        <f t="shared" ca="1" si="40"/>
        <v/>
      </c>
      <c r="CK13" s="105" t="str">
        <f t="shared" ca="1" si="41"/>
        <v/>
      </c>
      <c r="CL13" s="103" t="str">
        <f t="shared" ca="1" si="42"/>
        <v/>
      </c>
      <c r="CM13" s="105" t="str">
        <f t="shared" ca="1" si="43"/>
        <v/>
      </c>
      <c r="CN13" s="105" t="str">
        <f t="shared" ca="1" si="44"/>
        <v/>
      </c>
      <c r="CO13" s="105" t="str">
        <f t="shared" ca="1" si="45"/>
        <v/>
      </c>
      <c r="CP13" s="105" t="str">
        <f t="shared" ca="1" si="46"/>
        <v/>
      </c>
      <c r="CQ13" s="105" t="str">
        <f t="shared" ca="1" si="47"/>
        <v/>
      </c>
      <c r="CR13" s="105" t="str">
        <f t="shared" ca="1" si="48"/>
        <v/>
      </c>
      <c r="CS13" s="105" t="str">
        <f t="shared" ca="1" si="49"/>
        <v/>
      </c>
      <c r="CT13" s="105" t="str">
        <f t="shared" ca="1" si="50"/>
        <v/>
      </c>
      <c r="CV13" s="49"/>
      <c r="CW13" s="9"/>
      <c r="CX13" s="50"/>
      <c r="DA13" s="119">
        <f t="shared" ca="1" si="56"/>
        <v>31</v>
      </c>
      <c r="DB13" s="1" t="str">
        <f t="shared" ca="1" si="51"/>
        <v>Du 1 au 31 Juillet</v>
      </c>
      <c r="DC13" s="111">
        <f t="array" ref="DC13">MIN(IF($B13:$AF13&lt;&gt;0,COLUMN($B13:$AF13)-1))</f>
        <v>1</v>
      </c>
      <c r="DD13" s="111">
        <f t="array" aca="1" ref="DD13" ca="1">MIN(IF(OFFSET($B13:$AF13,,(DC13-1),1,31-(DC13-2))=0,COLUMN(OFFSET($B13:$AF13,,(DC13-1),1,31-(DC13-2)))-2))</f>
        <v>31</v>
      </c>
      <c r="DE13" s="112" t="str">
        <f t="shared" ca="1" si="52"/>
        <v>4 CA</v>
      </c>
      <c r="DF13" s="112" t="str">
        <f t="shared" ca="1" si="53"/>
        <v>0 CAS</v>
      </c>
      <c r="DG13" s="112" t="str">
        <f t="shared" ca="1" si="54"/>
        <v>7 CF</v>
      </c>
      <c r="DH13" s="112" t="str">
        <f t="shared" ca="1" si="55"/>
        <v>14 RTT</v>
      </c>
      <c r="DI13" s="111">
        <f t="array" aca="1" ref="DI13" ca="1">IFERROR(MIN(IF(OFFSET($B13:$AF13,,DD13,1,31-(DD13))&lt;&gt;0,COLUMN(OFFSET($B13:$AF13,,DD13,1,31-(DD13)))-1)),0)</f>
        <v>0</v>
      </c>
      <c r="DJ13" s="111">
        <f t="array" aca="1" ref="DJ13" ca="1">IF(DI13=0,0,MAX(IF(OFFSET($B13:$AF13,,DI13-1,1,31-(DI13-1))&lt;&gt;0,COLUMN(OFFSET($B13:$AF13,,DI13-1,1,31-(DI13-1))))-1))</f>
        <v>0</v>
      </c>
    </row>
    <row r="14" spans="1:118" ht="14.5" customHeight="1" thickBot="1" x14ac:dyDescent="0.25">
      <c r="A14" s="54" t="s">
        <v>50</v>
      </c>
      <c r="B14" s="40" t="str">
        <f>'Prévisions conges'!C39</f>
        <v>CF</v>
      </c>
      <c r="C14" s="40" t="str">
        <f>'Prévisions conges'!D39</f>
        <v>CF</v>
      </c>
      <c r="D14" s="40" t="str">
        <f>'Prévisions conges'!E39</f>
        <v>CF</v>
      </c>
      <c r="E14" s="40" t="str">
        <f>'Prévisions conges'!F39</f>
        <v>CF</v>
      </c>
      <c r="F14" s="40" t="str">
        <f>'Prévisions conges'!G39</f>
        <v>CF</v>
      </c>
      <c r="G14" s="40" t="str">
        <f>'Prévisions conges'!H39</f>
        <v>CA.</v>
      </c>
      <c r="H14" s="40" t="str">
        <f>'Prévisions conges'!I39</f>
        <v>CA.</v>
      </c>
      <c r="I14" s="40" t="str">
        <f>'Prévisions conges'!J39</f>
        <v>CA.</v>
      </c>
      <c r="J14" s="40" t="str">
        <f>'Prévisions conges'!K39</f>
        <v>CA.</v>
      </c>
      <c r="K14" s="40">
        <f>'Prévisions conges'!L39</f>
        <v>0</v>
      </c>
      <c r="L14" s="40">
        <f>'Prévisions conges'!M39</f>
        <v>0</v>
      </c>
      <c r="M14" s="40">
        <f>'Prévisions conges'!N39</f>
        <v>0</v>
      </c>
      <c r="N14" s="40">
        <f>'Prévisions conges'!O39</f>
        <v>0</v>
      </c>
      <c r="O14" s="40">
        <f>'Prévisions conges'!P39</f>
        <v>0</v>
      </c>
      <c r="P14" s="40">
        <f>'Prévisions conges'!Q39</f>
        <v>0</v>
      </c>
      <c r="Q14" s="40">
        <f>'Prévisions conges'!R39</f>
        <v>0</v>
      </c>
      <c r="R14" s="40">
        <f>'Prévisions conges'!S39</f>
        <v>0</v>
      </c>
      <c r="S14" s="40">
        <f>'Prévisions conges'!T39</f>
        <v>0</v>
      </c>
      <c r="T14" s="40" t="str">
        <f>'Prévisions conges'!U39</f>
        <v>CA.</v>
      </c>
      <c r="U14" s="40" t="str">
        <f>'Prévisions conges'!V39</f>
        <v>CA.</v>
      </c>
      <c r="V14" s="40" t="str">
        <f>'Prévisions conges'!W39</f>
        <v>CA.</v>
      </c>
      <c r="W14" s="40" t="str">
        <f>'Prévisions conges'!X39</f>
        <v>CA.</v>
      </c>
      <c r="X14" s="40" t="str">
        <f>'Prévisions conges'!Y39</f>
        <v>CA.</v>
      </c>
      <c r="Y14" s="40" t="str">
        <f>'Prévisions conges'!Z39</f>
        <v>CA.</v>
      </c>
      <c r="Z14" s="40">
        <f>'Prévisions conges'!AA39</f>
        <v>0</v>
      </c>
      <c r="AA14" s="40">
        <f>'Prévisions conges'!AB39</f>
        <v>0</v>
      </c>
      <c r="AB14" s="40">
        <f>'Prévisions conges'!AC39</f>
        <v>0</v>
      </c>
      <c r="AC14" s="40">
        <f>'Prévisions conges'!AD39</f>
        <v>0</v>
      </c>
      <c r="AD14" s="40" t="str">
        <f>'Prévisions conges'!AE39</f>
        <v>CA.</v>
      </c>
      <c r="AE14" s="40" t="str">
        <f>'Prévisions conges'!AF39</f>
        <v>CA.</v>
      </c>
      <c r="AF14" s="40" t="str">
        <f>'Prévisions conges'!AG39</f>
        <v>CA.</v>
      </c>
      <c r="AG14" s="2"/>
      <c r="AH14" s="2">
        <v>0</v>
      </c>
      <c r="AI14" s="42" t="e">
        <f t="shared" si="0"/>
        <v>#N/A</v>
      </c>
      <c r="AJ14" s="67">
        <f t="shared" si="57"/>
        <v>0</v>
      </c>
      <c r="AK14" s="68">
        <f ca="1">AK13+SUMPRODUCT(N($B14:AF14="CA"))</f>
        <v>48</v>
      </c>
      <c r="AM14" s="47">
        <f t="shared" ca="1" si="1"/>
        <v>0</v>
      </c>
      <c r="AN14" s="47">
        <f t="shared" ca="1" si="2"/>
        <v>0</v>
      </c>
      <c r="AO14" s="47">
        <f t="shared" ca="1" si="3"/>
        <v>0</v>
      </c>
      <c r="AP14" s="47">
        <f t="shared" ca="1" si="4"/>
        <v>0</v>
      </c>
      <c r="AQ14" s="47">
        <f t="shared" ca="1" si="5"/>
        <v>0</v>
      </c>
      <c r="AR14" s="47">
        <f t="shared" ca="1" si="6"/>
        <v>0</v>
      </c>
      <c r="AS14" s="47">
        <f t="shared" ca="1" si="7"/>
        <v>0</v>
      </c>
      <c r="AT14" s="47">
        <f t="shared" ca="1" si="8"/>
        <v>0</v>
      </c>
      <c r="AU14" s="47">
        <f t="shared" ca="1" si="9"/>
        <v>0</v>
      </c>
      <c r="AV14" s="47">
        <f t="shared" ca="1" si="10"/>
        <v>0</v>
      </c>
      <c r="AW14" s="47">
        <f t="shared" ca="1" si="11"/>
        <v>0</v>
      </c>
      <c r="AX14" s="47">
        <f t="shared" ca="1" si="12"/>
        <v>0</v>
      </c>
      <c r="AY14" s="47">
        <f t="shared" ca="1" si="13"/>
        <v>0</v>
      </c>
      <c r="AZ14" s="47">
        <f t="shared" ca="1" si="14"/>
        <v>0</v>
      </c>
      <c r="BA14" s="47">
        <f t="shared" ca="1" si="15"/>
        <v>0</v>
      </c>
      <c r="BB14" s="47">
        <f t="shared" ca="1" si="16"/>
        <v>0</v>
      </c>
      <c r="BC14" s="47">
        <f t="shared" ca="1" si="17"/>
        <v>0</v>
      </c>
      <c r="BD14" s="47">
        <f t="shared" ca="1" si="18"/>
        <v>0</v>
      </c>
      <c r="BE14" s="47">
        <f t="shared" ca="1" si="19"/>
        <v>0</v>
      </c>
      <c r="BF14" s="47">
        <f t="shared" ca="1" si="20"/>
        <v>0</v>
      </c>
      <c r="BG14" s="47">
        <f t="shared" ca="1" si="21"/>
        <v>0</v>
      </c>
      <c r="BH14" s="47">
        <f t="shared" ca="1" si="22"/>
        <v>0</v>
      </c>
      <c r="BI14" s="47">
        <f t="shared" ca="1" si="23"/>
        <v>0</v>
      </c>
      <c r="BJ14" s="47">
        <f t="shared" ca="1" si="24"/>
        <v>0</v>
      </c>
      <c r="BK14" s="47">
        <f t="shared" ca="1" si="25"/>
        <v>0</v>
      </c>
      <c r="BL14" s="47">
        <f t="shared" ca="1" si="26"/>
        <v>0</v>
      </c>
      <c r="BM14" s="47">
        <f t="shared" ca="1" si="27"/>
        <v>0</v>
      </c>
      <c r="BN14" s="47">
        <f t="shared" ca="1" si="28"/>
        <v>0</v>
      </c>
      <c r="BO14" s="47">
        <f t="shared" ca="1" si="29"/>
        <v>0</v>
      </c>
      <c r="BP14" s="47">
        <f t="shared" ca="1" si="30"/>
        <v>0</v>
      </c>
      <c r="BQ14" s="47">
        <f t="shared" ca="1" si="31"/>
        <v>0</v>
      </c>
      <c r="BS14" s="49">
        <v>9</v>
      </c>
      <c r="BT14" s="9" t="s">
        <v>14</v>
      </c>
      <c r="BU14" s="50">
        <v>9</v>
      </c>
      <c r="BZ14" s="24" t="str">
        <f t="array" ref="BZ14">IFERROR("Du "&amp;INDEX($B$6:$AF$6,MATCH(INDEX(B14:AF14,MATCH(TRUE,B14:AF14&lt;&gt;0,0)),B14:AF14,0))&amp;" "&amp;"au "&amp;INDEX($B$6:$AF$6,MATCH(2,1/(INDEX(B14:AF14,MAX(COLUMN(B14:AF14)*(B14:AF14&lt;&gt;0))-COLUMN(B14:AF14)+1)=B14:AF14)))&amp;" "&amp;A14,"")</f>
        <v>Du 1 au 31 Août</v>
      </c>
      <c r="CA14" s="24"/>
      <c r="CB14" s="1">
        <f t="shared" ca="1" si="32"/>
        <v>3</v>
      </c>
      <c r="CC14" s="103" t="str">
        <f t="shared" ca="1" si="33"/>
        <v>du 1 au 9 août</v>
      </c>
      <c r="CD14" s="105" t="str">
        <f t="shared" ca="1" si="34"/>
        <v>5CF</v>
      </c>
      <c r="CE14" s="105" t="str">
        <f t="shared" ca="1" si="35"/>
        <v>4CA.</v>
      </c>
      <c r="CF14" s="105" t="str">
        <f t="shared" ca="1" si="36"/>
        <v/>
      </c>
      <c r="CG14" s="105" t="str">
        <f t="shared" ca="1" si="37"/>
        <v/>
      </c>
      <c r="CH14" s="105" t="str">
        <f t="shared" ca="1" si="38"/>
        <v/>
      </c>
      <c r="CI14" s="105" t="str">
        <f t="shared" ca="1" si="39"/>
        <v/>
      </c>
      <c r="CJ14" s="105" t="str">
        <f t="shared" ca="1" si="40"/>
        <v/>
      </c>
      <c r="CK14" s="105" t="str">
        <f t="shared" ca="1" si="41"/>
        <v/>
      </c>
      <c r="CL14" s="103" t="str">
        <f t="shared" ca="1" si="42"/>
        <v>du 19 au 24 août</v>
      </c>
      <c r="CM14" s="105" t="str">
        <f t="shared" ca="1" si="43"/>
        <v>6CA.</v>
      </c>
      <c r="CN14" s="105" t="str">
        <f t="shared" ca="1" si="44"/>
        <v/>
      </c>
      <c r="CO14" s="105" t="str">
        <f t="shared" ca="1" si="45"/>
        <v/>
      </c>
      <c r="CP14" s="105" t="str">
        <f t="shared" ca="1" si="46"/>
        <v/>
      </c>
      <c r="CQ14" s="105" t="str">
        <f t="shared" ca="1" si="47"/>
        <v/>
      </c>
      <c r="CR14" s="105" t="str">
        <f t="shared" ca="1" si="48"/>
        <v/>
      </c>
      <c r="CS14" s="105" t="str">
        <f t="shared" ca="1" si="49"/>
        <v/>
      </c>
      <c r="CT14" s="105" t="str">
        <f t="shared" ca="1" si="50"/>
        <v/>
      </c>
      <c r="CV14" s="51"/>
      <c r="CW14" s="52"/>
      <c r="CX14" s="53"/>
      <c r="DA14" s="119">
        <f t="shared" ca="1" si="56"/>
        <v>35</v>
      </c>
      <c r="DB14" s="1" t="str">
        <f t="shared" ca="1" si="51"/>
        <v>Du 1 au 9 et  du 19 au 31 Août</v>
      </c>
      <c r="DC14" s="111">
        <f t="array" ref="DC14">MIN(IF($B14:$AF14&lt;&gt;0,COLUMN($B14:$AF14)-1))</f>
        <v>1</v>
      </c>
      <c r="DD14" s="111">
        <f t="array" aca="1" ref="DD14" ca="1">MIN(IF(OFFSET($B14:$AF14,,(DC14-1),1,31-(DC14-2))=0,COLUMN(OFFSET($B14:$AF14,,(DC14-1),1,31-(DC14-2)))-2))</f>
        <v>9</v>
      </c>
      <c r="DE14" s="112" t="str">
        <f t="shared" ca="1" si="52"/>
        <v>0 CA</v>
      </c>
      <c r="DF14" s="112" t="str">
        <f t="shared" ca="1" si="53"/>
        <v>0 CAS</v>
      </c>
      <c r="DG14" s="112" t="str">
        <f t="shared" ca="1" si="54"/>
        <v>5 CF</v>
      </c>
      <c r="DH14" s="112" t="str">
        <f t="shared" ca="1" si="55"/>
        <v>0 RTT</v>
      </c>
      <c r="DI14" s="111">
        <f t="array" aca="1" ref="DI14" ca="1">IFERROR(MIN(IF(OFFSET($B14:$AF14,,DD14,1,31-(DD14))&lt;&gt;0,COLUMN(OFFSET($B14:$AF14,,DD14,1,31-(DD14)))-1)),0)</f>
        <v>19</v>
      </c>
      <c r="DJ14" s="111">
        <f t="array" aca="1" ref="DJ14" ca="1">IF(DI14=0,0,MAX(IF(OFFSET($B14:$AF14,,DI14-1,1,31-(DI14-1))&lt;&gt;0,COLUMN(OFFSET($B14:$AF14,,DI14-1,1,31-(DI14-1))))-1))</f>
        <v>31</v>
      </c>
    </row>
    <row r="15" spans="1:118" ht="14.5" customHeight="1" x14ac:dyDescent="0.2">
      <c r="A15" s="54" t="s">
        <v>54</v>
      </c>
      <c r="B15" s="40" t="str">
        <f>'Prévisions conges'!C44</f>
        <v>CA.</v>
      </c>
      <c r="C15" s="40" t="str">
        <f>'Prévisions conges'!D44</f>
        <v>CA.</v>
      </c>
      <c r="D15" s="40" t="str">
        <f>'Prévisions conges'!E44</f>
        <v>CA.</v>
      </c>
      <c r="E15" s="40" t="str">
        <f>'Prévisions conges'!F44</f>
        <v>CA.</v>
      </c>
      <c r="F15" s="40" t="str">
        <f>'Prévisions conges'!G44</f>
        <v>CA.</v>
      </c>
      <c r="G15" s="40" t="str">
        <f>'Prévisions conges'!H44</f>
        <v>CA.</v>
      </c>
      <c r="H15" s="40" t="str">
        <f>'Prévisions conges'!I44</f>
        <v>CA.</v>
      </c>
      <c r="I15" s="40" t="str">
        <f>'Prévisions conges'!J44</f>
        <v>CA.</v>
      </c>
      <c r="J15" s="40" t="str">
        <f>'Prévisions conges'!K44</f>
        <v>CA.</v>
      </c>
      <c r="K15" s="40" t="str">
        <f>'Prévisions conges'!L44</f>
        <v>CA.</v>
      </c>
      <c r="L15" s="40" t="str">
        <f>'Prévisions conges'!M44</f>
        <v>CA.</v>
      </c>
      <c r="M15" s="40" t="str">
        <f>'Prévisions conges'!N44</f>
        <v>CA.</v>
      </c>
      <c r="N15" s="40" t="str">
        <f>'Prévisions conges'!O44</f>
        <v>CA.</v>
      </c>
      <c r="O15" s="40" t="str">
        <f>'Prévisions conges'!P44</f>
        <v>CA.</v>
      </c>
      <c r="P15" s="40" t="str">
        <f>'Prévisions conges'!Q44</f>
        <v>CA.</v>
      </c>
      <c r="Q15" s="40" t="str">
        <f>'Prévisions conges'!R44</f>
        <v>CA.</v>
      </c>
      <c r="R15" s="40" t="str">
        <f>'Prévisions conges'!S44</f>
        <v>CA.</v>
      </c>
      <c r="S15" s="40" t="str">
        <f>'Prévisions conges'!T44</f>
        <v>CA.</v>
      </c>
      <c r="T15" s="40" t="str">
        <f>'Prévisions conges'!U44</f>
        <v>CA.</v>
      </c>
      <c r="U15" s="40" t="str">
        <f>'Prévisions conges'!V44</f>
        <v>CA.</v>
      </c>
      <c r="V15" s="40" t="str">
        <f>'Prévisions conges'!W44</f>
        <v>CA.</v>
      </c>
      <c r="W15" s="40" t="str">
        <f>'Prévisions conges'!X44</f>
        <v>CA.</v>
      </c>
      <c r="X15" s="40" t="str">
        <f>'Prévisions conges'!Y44</f>
        <v>CA.</v>
      </c>
      <c r="Y15" s="40" t="str">
        <f>'Prévisions conges'!Z44</f>
        <v>CA.</v>
      </c>
      <c r="Z15" s="40" t="str">
        <f>'Prévisions conges'!AA44</f>
        <v>CA.</v>
      </c>
      <c r="AA15" s="40" t="str">
        <f>'Prévisions conges'!AB44</f>
        <v>CA.</v>
      </c>
      <c r="AB15" s="40" t="str">
        <f>'Prévisions conges'!AC44</f>
        <v>CA.</v>
      </c>
      <c r="AC15" s="40" t="str">
        <f>'Prévisions conges'!AD44</f>
        <v>CA.</v>
      </c>
      <c r="AD15" s="40" t="str">
        <f>'Prévisions conges'!AE44</f>
        <v>CA.</v>
      </c>
      <c r="AE15" s="40" t="str">
        <f>'Prévisions conges'!AF44</f>
        <v>CA.</v>
      </c>
      <c r="AF15" s="40">
        <f>'Prévisions conges'!AG44</f>
        <v>0</v>
      </c>
      <c r="AG15" s="2"/>
      <c r="AH15" s="2">
        <v>0</v>
      </c>
      <c r="AI15" s="42">
        <f t="shared" si="0"/>
        <v>30</v>
      </c>
      <c r="AJ15" s="67">
        <f t="shared" si="57"/>
        <v>0</v>
      </c>
      <c r="AK15" s="68">
        <f ca="1">AK14+SUMPRODUCT(N($B15:AF15="CA"))</f>
        <v>48</v>
      </c>
      <c r="AM15" s="47">
        <f t="shared" ca="1" si="1"/>
        <v>0</v>
      </c>
      <c r="AN15" s="47">
        <f t="shared" ca="1" si="2"/>
        <v>0</v>
      </c>
      <c r="AO15" s="47">
        <f t="shared" ca="1" si="3"/>
        <v>0</v>
      </c>
      <c r="AP15" s="47">
        <f t="shared" ca="1" si="4"/>
        <v>0</v>
      </c>
      <c r="AQ15" s="47">
        <f t="shared" ca="1" si="5"/>
        <v>0</v>
      </c>
      <c r="AR15" s="47">
        <f t="shared" ca="1" si="6"/>
        <v>0</v>
      </c>
      <c r="AS15" s="47">
        <f t="shared" ca="1" si="7"/>
        <v>0</v>
      </c>
      <c r="AT15" s="47">
        <f t="shared" ca="1" si="8"/>
        <v>0</v>
      </c>
      <c r="AU15" s="47">
        <f t="shared" ca="1" si="9"/>
        <v>0</v>
      </c>
      <c r="AV15" s="47">
        <f t="shared" ca="1" si="10"/>
        <v>0</v>
      </c>
      <c r="AW15" s="47">
        <f t="shared" ca="1" si="11"/>
        <v>0</v>
      </c>
      <c r="AX15" s="47">
        <f t="shared" ca="1" si="12"/>
        <v>0</v>
      </c>
      <c r="AY15" s="47">
        <f t="shared" ca="1" si="13"/>
        <v>0</v>
      </c>
      <c r="AZ15" s="47">
        <f t="shared" ca="1" si="14"/>
        <v>0</v>
      </c>
      <c r="BA15" s="47">
        <f t="shared" ca="1" si="15"/>
        <v>0</v>
      </c>
      <c r="BB15" s="47">
        <f t="shared" ca="1" si="16"/>
        <v>0</v>
      </c>
      <c r="BC15" s="47">
        <f t="shared" ca="1" si="17"/>
        <v>0</v>
      </c>
      <c r="BD15" s="47">
        <f t="shared" ca="1" si="18"/>
        <v>0</v>
      </c>
      <c r="BE15" s="47">
        <f t="shared" ca="1" si="19"/>
        <v>0</v>
      </c>
      <c r="BF15" s="47">
        <f t="shared" ca="1" si="20"/>
        <v>0</v>
      </c>
      <c r="BG15" s="47">
        <f t="shared" ca="1" si="21"/>
        <v>0</v>
      </c>
      <c r="BH15" s="47">
        <f t="shared" ca="1" si="22"/>
        <v>0</v>
      </c>
      <c r="BI15" s="47">
        <f t="shared" ca="1" si="23"/>
        <v>0</v>
      </c>
      <c r="BJ15" s="47">
        <f t="shared" ca="1" si="24"/>
        <v>0</v>
      </c>
      <c r="BK15" s="47">
        <f t="shared" ca="1" si="25"/>
        <v>0</v>
      </c>
      <c r="BL15" s="47">
        <f t="shared" ca="1" si="26"/>
        <v>0</v>
      </c>
      <c r="BM15" s="47">
        <f t="shared" ca="1" si="27"/>
        <v>0</v>
      </c>
      <c r="BN15" s="47">
        <f t="shared" ca="1" si="28"/>
        <v>0</v>
      </c>
      <c r="BO15" s="47">
        <f t="shared" ca="1" si="29"/>
        <v>0</v>
      </c>
      <c r="BP15" s="47">
        <f t="shared" ca="1" si="30"/>
        <v>0</v>
      </c>
      <c r="BQ15" s="47">
        <f t="shared" ca="1" si="31"/>
        <v>0</v>
      </c>
      <c r="BS15" s="49">
        <v>10</v>
      </c>
      <c r="BT15" s="9" t="s">
        <v>15</v>
      </c>
      <c r="BU15" s="50">
        <v>10</v>
      </c>
      <c r="BZ15" s="24" t="str">
        <f t="array" ref="BZ15">IFERROR("Du "&amp;INDEX($B$6:$AF$6,MATCH(INDEX(B15:AF15,MATCH(TRUE,B15:AF15&lt;&gt;0,0)),B15:AF15,0))&amp;" "&amp;"au "&amp;INDEX($B$6:$AF$6,MATCH(2,1/(INDEX(B15:AF15,MAX(COLUMN(B15:AF15)*(B15:AF15&lt;&gt;0))-COLUMN(B15:AF15)+1)=B15:AF15)))&amp;" "&amp;A15,"")</f>
        <v>Du 1 au 30 Septembre</v>
      </c>
      <c r="CA15" s="24"/>
      <c r="CB15" s="1">
        <f t="shared" ca="1" si="32"/>
        <v>1</v>
      </c>
      <c r="CC15" s="103" t="str">
        <f t="shared" ca="1" si="33"/>
        <v>du 1 au 30 septembre</v>
      </c>
      <c r="CD15" s="105" t="str">
        <f t="shared" ca="1" si="34"/>
        <v>30CA.</v>
      </c>
      <c r="CE15" s="105" t="str">
        <f t="shared" ca="1" si="35"/>
        <v/>
      </c>
      <c r="CF15" s="105" t="str">
        <f t="shared" ca="1" si="36"/>
        <v/>
      </c>
      <c r="CG15" s="105" t="str">
        <f t="shared" ca="1" si="37"/>
        <v/>
      </c>
      <c r="CH15" s="105" t="str">
        <f t="shared" ca="1" si="38"/>
        <v/>
      </c>
      <c r="CI15" s="105" t="str">
        <f t="shared" ca="1" si="39"/>
        <v/>
      </c>
      <c r="CJ15" s="105" t="str">
        <f t="shared" ca="1" si="40"/>
        <v/>
      </c>
      <c r="CK15" s="105" t="str">
        <f t="shared" ca="1" si="41"/>
        <v/>
      </c>
      <c r="CL15" s="103" t="str">
        <f t="shared" ca="1" si="42"/>
        <v/>
      </c>
      <c r="CM15" s="105" t="str">
        <f t="shared" ca="1" si="43"/>
        <v/>
      </c>
      <c r="CN15" s="105" t="str">
        <f t="shared" ca="1" si="44"/>
        <v/>
      </c>
      <c r="CO15" s="105" t="str">
        <f t="shared" ca="1" si="45"/>
        <v/>
      </c>
      <c r="CP15" s="105" t="str">
        <f t="shared" ca="1" si="46"/>
        <v/>
      </c>
      <c r="CQ15" s="105" t="str">
        <f t="shared" ca="1" si="47"/>
        <v/>
      </c>
      <c r="CR15" s="105" t="str">
        <f t="shared" ca="1" si="48"/>
        <v/>
      </c>
      <c r="CS15" s="105" t="str">
        <f t="shared" ca="1" si="49"/>
        <v/>
      </c>
      <c r="CT15" s="105" t="str">
        <f t="shared" ca="1" si="50"/>
        <v/>
      </c>
      <c r="DA15" s="119">
        <f t="shared" ca="1" si="56"/>
        <v>33</v>
      </c>
      <c r="DB15" s="1" t="str">
        <f t="shared" ca="1" si="51"/>
        <v>Du 1 au 30 Septembre</v>
      </c>
      <c r="DC15" s="111">
        <f t="array" ref="DC15">MIN(IF($B15:$AF15&lt;&gt;0,COLUMN($B15:$AF15)-1))</f>
        <v>1</v>
      </c>
      <c r="DD15" s="111">
        <f t="array" aca="1" ref="DD15" ca="1">MIN(IF(OFFSET($B15:$AF15,,(DC15-1),1,31-(DC15-2))=0,COLUMN(OFFSET($B15:$AF15,,(DC15-1),1,31-(DC15-2)))-2))</f>
        <v>30</v>
      </c>
      <c r="DE15" s="112" t="str">
        <f t="shared" ca="1" si="52"/>
        <v>0 CA</v>
      </c>
      <c r="DF15" s="112" t="str">
        <f t="shared" ca="1" si="53"/>
        <v>0 CAS</v>
      </c>
      <c r="DG15" s="112" t="str">
        <f t="shared" ca="1" si="54"/>
        <v>0 CF</v>
      </c>
      <c r="DH15" s="112" t="str">
        <f t="shared" ca="1" si="55"/>
        <v>0 RTT</v>
      </c>
      <c r="DI15" s="111">
        <f t="array" aca="1" ref="DI15" ca="1">IFERROR(MIN(IF(OFFSET($B15:$AF15,,DD15,1,31-(DD15))&lt;&gt;0,COLUMN(OFFSET($B15:$AF15,,DD15,1,31-(DD15)))-1)),0)</f>
        <v>0</v>
      </c>
      <c r="DJ15" s="111">
        <f t="array" aca="1" ref="DJ15" ca="1">IF(DI15=0,0,MAX(IF(OFFSET($B15:$AF15,,DI15-1,1,31-(DI15-1))&lt;&gt;0,COLUMN(OFFSET($B15:$AF15,,DI15-1,1,31-(DI15-1))))-1))</f>
        <v>0</v>
      </c>
    </row>
    <row r="16" spans="1:118" ht="15" customHeight="1" x14ac:dyDescent="0.2">
      <c r="A16" s="54" t="s">
        <v>51</v>
      </c>
      <c r="B16" s="44" t="str">
        <f>'Prévisions conges'!C49</f>
        <v>CA.</v>
      </c>
      <c r="C16" s="44" t="str">
        <f>'Prévisions conges'!D49</f>
        <v>CA.</v>
      </c>
      <c r="D16" s="44" t="str">
        <f>'Prévisions conges'!E49</f>
        <v>CA.</v>
      </c>
      <c r="E16" s="44">
        <f>'Prévisions conges'!F49</f>
        <v>0</v>
      </c>
      <c r="F16" s="44">
        <f>'Prévisions conges'!G49</f>
        <v>0</v>
      </c>
      <c r="G16" s="44">
        <f>'Prévisions conges'!H49</f>
        <v>0</v>
      </c>
      <c r="H16" s="44">
        <f>'Prévisions conges'!I49</f>
        <v>0</v>
      </c>
      <c r="I16" s="44">
        <f>'Prévisions conges'!J49</f>
        <v>0</v>
      </c>
      <c r="J16" s="44">
        <f>'Prévisions conges'!K49</f>
        <v>0</v>
      </c>
      <c r="K16" s="44">
        <f>'Prévisions conges'!L49</f>
        <v>0</v>
      </c>
      <c r="L16" s="44">
        <f>'Prévisions conges'!M49</f>
        <v>0</v>
      </c>
      <c r="M16" s="44">
        <f>'Prévisions conges'!N49</f>
        <v>0</v>
      </c>
      <c r="N16" s="44">
        <f>'Prévisions conges'!O49</f>
        <v>0</v>
      </c>
      <c r="O16" s="44" t="str">
        <f>'Prévisions conges'!P49</f>
        <v>CA.</v>
      </c>
      <c r="P16" s="44" t="str">
        <f>'Prévisions conges'!Q49</f>
        <v>CA.</v>
      </c>
      <c r="Q16" s="44" t="str">
        <f>'Prévisions conges'!R49</f>
        <v>CA</v>
      </c>
      <c r="R16" s="44" t="str">
        <f>'Prévisions conges'!S49</f>
        <v>CA</v>
      </c>
      <c r="S16" s="44" t="str">
        <f>'Prévisions conges'!T49</f>
        <v>CA</v>
      </c>
      <c r="T16" s="44" t="str">
        <f>'Prévisions conges'!U49</f>
        <v>CA</v>
      </c>
      <c r="U16" s="44" t="str">
        <f>'Prévisions conges'!V49</f>
        <v>CA</v>
      </c>
      <c r="V16" s="44" t="str">
        <f>'Prévisions conges'!W49</f>
        <v>RTT.</v>
      </c>
      <c r="W16" s="44" t="str">
        <f>'Prévisions conges'!X49</f>
        <v>RTT.</v>
      </c>
      <c r="X16" s="44" t="str">
        <f>'Prévisions conges'!Y49</f>
        <v>RTT</v>
      </c>
      <c r="Y16" s="44" t="str">
        <f>'Prévisions conges'!Z49</f>
        <v>RTT</v>
      </c>
      <c r="Z16" s="44" t="str">
        <f>'Prévisions conges'!AA49</f>
        <v>RTT</v>
      </c>
      <c r="AA16" s="44" t="str">
        <f>'Prévisions conges'!AB49</f>
        <v>RTT</v>
      </c>
      <c r="AB16" s="44" t="str">
        <f>'Prévisions conges'!AC49</f>
        <v>RTT</v>
      </c>
      <c r="AC16" s="44">
        <f>'Prévisions conges'!AD49</f>
        <v>0</v>
      </c>
      <c r="AD16" s="44">
        <f>'Prévisions conges'!AE49</f>
        <v>0</v>
      </c>
      <c r="AE16" s="44">
        <f>'Prévisions conges'!AF49</f>
        <v>0</v>
      </c>
      <c r="AF16" s="44">
        <f>'Prévisions conges'!AG49</f>
        <v>0</v>
      </c>
      <c r="AG16" s="6"/>
      <c r="AH16" s="2">
        <v>0</v>
      </c>
      <c r="AI16" s="42">
        <f t="shared" si="0"/>
        <v>31</v>
      </c>
      <c r="AJ16" s="67">
        <f t="shared" si="57"/>
        <v>0</v>
      </c>
      <c r="AK16" s="68">
        <f ca="1">AK15+SUMPRODUCT(N($B16:AF16="CA"))</f>
        <v>53</v>
      </c>
      <c r="AM16" s="47">
        <f t="shared" ca="1" si="1"/>
        <v>0</v>
      </c>
      <c r="AN16" s="47">
        <f t="shared" ca="1" si="2"/>
        <v>0</v>
      </c>
      <c r="AO16" s="47">
        <f t="shared" ca="1" si="3"/>
        <v>0</v>
      </c>
      <c r="AP16" s="47">
        <f t="shared" ca="1" si="4"/>
        <v>0</v>
      </c>
      <c r="AQ16" s="47">
        <f t="shared" ca="1" si="5"/>
        <v>0</v>
      </c>
      <c r="AR16" s="47">
        <f t="shared" ca="1" si="6"/>
        <v>0</v>
      </c>
      <c r="AS16" s="47">
        <f t="shared" ca="1" si="7"/>
        <v>0</v>
      </c>
      <c r="AT16" s="47">
        <f t="shared" ca="1" si="8"/>
        <v>0</v>
      </c>
      <c r="AU16" s="47">
        <f t="shared" ca="1" si="9"/>
        <v>0</v>
      </c>
      <c r="AV16" s="47">
        <f t="shared" ca="1" si="10"/>
        <v>0</v>
      </c>
      <c r="AW16" s="47">
        <f t="shared" ca="1" si="11"/>
        <v>0</v>
      </c>
      <c r="AX16" s="47">
        <f t="shared" ca="1" si="12"/>
        <v>0</v>
      </c>
      <c r="AY16" s="47">
        <f t="shared" ca="1" si="13"/>
        <v>0</v>
      </c>
      <c r="AZ16" s="47">
        <f t="shared" ca="1" si="14"/>
        <v>0</v>
      </c>
      <c r="BA16" s="47">
        <f t="shared" ca="1" si="15"/>
        <v>0</v>
      </c>
      <c r="BB16" s="47">
        <f t="shared" ca="1" si="16"/>
        <v>0</v>
      </c>
      <c r="BC16" s="47">
        <f t="shared" ca="1" si="17"/>
        <v>0</v>
      </c>
      <c r="BD16" s="47">
        <f t="shared" ca="1" si="18"/>
        <v>0</v>
      </c>
      <c r="BE16" s="47">
        <f t="shared" ca="1" si="19"/>
        <v>0</v>
      </c>
      <c r="BF16" s="47">
        <f t="shared" ca="1" si="20"/>
        <v>0</v>
      </c>
      <c r="BG16" s="47">
        <f t="shared" ca="1" si="21"/>
        <v>1</v>
      </c>
      <c r="BH16" s="47">
        <f t="shared" ca="1" si="22"/>
        <v>1</v>
      </c>
      <c r="BI16" s="47">
        <f t="shared" ca="1" si="23"/>
        <v>1</v>
      </c>
      <c r="BJ16" s="47">
        <f t="shared" ca="1" si="24"/>
        <v>1</v>
      </c>
      <c r="BK16" s="47">
        <f t="shared" ca="1" si="25"/>
        <v>1</v>
      </c>
      <c r="BL16" s="47">
        <f t="shared" ca="1" si="26"/>
        <v>1</v>
      </c>
      <c r="BM16" s="47">
        <f t="shared" ca="1" si="27"/>
        <v>1</v>
      </c>
      <c r="BN16" s="47">
        <f t="shared" ca="1" si="28"/>
        <v>1</v>
      </c>
      <c r="BO16" s="47">
        <f t="shared" ca="1" si="29"/>
        <v>1</v>
      </c>
      <c r="BP16" s="47">
        <f t="shared" ca="1" si="30"/>
        <v>1</v>
      </c>
      <c r="BQ16" s="47">
        <f t="shared" ca="1" si="31"/>
        <v>1</v>
      </c>
      <c r="BS16" s="49">
        <v>11</v>
      </c>
      <c r="BT16" s="9" t="s">
        <v>16</v>
      </c>
      <c r="BU16" s="50">
        <v>11</v>
      </c>
      <c r="BZ16" s="24" t="str">
        <f t="array" ref="BZ16">IFERROR("Du "&amp;INDEX($B$6:$AF$6,MATCH(INDEX(B16:AF16,MATCH(TRUE,B16:AF16&lt;&gt;0,0)),B16:AF16,0))&amp;" "&amp;"au "&amp;INDEX($B$6:$AF$6,MATCH(2,1/(INDEX(B16:AF16,MAX(COLUMN(B16:AF16)*(B16:AF16&lt;&gt;0))-COLUMN(B16:AF16)+1)=B16:AF16)))&amp;" "&amp;A16,"")</f>
        <v>Du 1 au 27 Octobre</v>
      </c>
      <c r="CA16" s="24"/>
      <c r="CB16" s="1">
        <f t="shared" ca="1" si="32"/>
        <v>2</v>
      </c>
      <c r="CC16" s="103" t="str">
        <f t="shared" ca="1" si="33"/>
        <v>du 1 au 3 octobre</v>
      </c>
      <c r="CD16" s="105" t="str">
        <f t="shared" ca="1" si="34"/>
        <v>3CA.</v>
      </c>
      <c r="CE16" s="105" t="str">
        <f t="shared" ca="1" si="35"/>
        <v/>
      </c>
      <c r="CF16" s="105" t="str">
        <f t="shared" ca="1" si="36"/>
        <v/>
      </c>
      <c r="CG16" s="105" t="str">
        <f t="shared" ca="1" si="37"/>
        <v/>
      </c>
      <c r="CH16" s="105" t="str">
        <f t="shared" ca="1" si="38"/>
        <v/>
      </c>
      <c r="CI16" s="105" t="str">
        <f t="shared" ca="1" si="39"/>
        <v/>
      </c>
      <c r="CJ16" s="105" t="str">
        <f t="shared" ca="1" si="40"/>
        <v/>
      </c>
      <c r="CK16" s="105" t="str">
        <f t="shared" ca="1" si="41"/>
        <v/>
      </c>
      <c r="CL16" s="103" t="str">
        <f t="shared" ca="1" si="42"/>
        <v>du 14 au 27 octobre</v>
      </c>
      <c r="CM16" s="105" t="str">
        <f t="shared" ca="1" si="43"/>
        <v>2CA.</v>
      </c>
      <c r="CN16" s="105" t="str">
        <f t="shared" ca="1" si="44"/>
        <v>5CA</v>
      </c>
      <c r="CO16" s="105" t="str">
        <f t="shared" ca="1" si="45"/>
        <v>2RTT.</v>
      </c>
      <c r="CP16" s="105" t="str">
        <f t="shared" ca="1" si="46"/>
        <v>5RTT</v>
      </c>
      <c r="CQ16" s="105" t="str">
        <f t="shared" ca="1" si="47"/>
        <v/>
      </c>
      <c r="CR16" s="105" t="str">
        <f t="shared" ca="1" si="48"/>
        <v/>
      </c>
      <c r="CS16" s="105" t="str">
        <f t="shared" ca="1" si="49"/>
        <v/>
      </c>
      <c r="CT16" s="105" t="str">
        <f t="shared" ca="1" si="50"/>
        <v/>
      </c>
      <c r="DA16" s="119" t="e">
        <f t="shared" ca="1" si="56"/>
        <v>#VALUE!</v>
      </c>
      <c r="DB16" s="1" t="str">
        <f t="shared" ca="1" si="51"/>
        <v>Du 1 au 3 et  du 14 au 27 Octobre</v>
      </c>
      <c r="DC16" s="111">
        <f t="array" ref="DC16">MIN(IF($B16:$AF16&lt;&gt;0,COLUMN($B16:$AF16)-1))</f>
        <v>1</v>
      </c>
      <c r="DD16" s="111">
        <f t="array" aca="1" ref="DD16" ca="1">MIN(IF(OFFSET($B16:$AF16,,(DC16-1),1,31-(DC16-2))=0,COLUMN(OFFSET($B16:$AF16,,(DC16-1),1,31-(DC16-2)))-2))</f>
        <v>3</v>
      </c>
      <c r="DE16" s="112" t="str">
        <f t="shared" ca="1" si="52"/>
        <v>0 CA</v>
      </c>
      <c r="DF16" s="112" t="str">
        <f t="shared" ca="1" si="53"/>
        <v>0 CAS</v>
      </c>
      <c r="DG16" s="112" t="str">
        <f t="shared" ca="1" si="54"/>
        <v>0 CF</v>
      </c>
      <c r="DH16" s="112" t="str">
        <f t="shared" ca="1" si="55"/>
        <v>0 RTT</v>
      </c>
      <c r="DI16" s="111">
        <f t="array" aca="1" ref="DI16" ca="1">IFERROR(MIN(IF(OFFSET($B16:$AF16,,DD16,1,31-(DD16))&lt;&gt;0,COLUMN(OFFSET($B16:$AF16,,DD16,1,31-(DD16)))-1)),0)</f>
        <v>14</v>
      </c>
      <c r="DJ16" s="111">
        <f t="array" aca="1" ref="DJ16" ca="1">IF(DI16=0,0,MAX(IF(OFFSET($B16:$AF16,,DI16-1,1,31-(DI16-1))&lt;&gt;0,COLUMN(OFFSET($B16:$AF16,,DI16-1,1,31-(DI16-1))))-1))</f>
        <v>27</v>
      </c>
    </row>
    <row r="17" spans="1:114" ht="15" customHeight="1" thickBot="1" x14ac:dyDescent="0.25">
      <c r="A17" s="54" t="s">
        <v>52</v>
      </c>
      <c r="B17" s="40">
        <f>'Prévisions conges'!C54</f>
        <v>0</v>
      </c>
      <c r="C17" s="40">
        <f>'Prévisions conges'!D54</f>
        <v>0</v>
      </c>
      <c r="D17" s="40">
        <f>'Prévisions conges'!E54</f>
        <v>0</v>
      </c>
      <c r="E17" s="40">
        <f>'Prévisions conges'!F54</f>
        <v>0</v>
      </c>
      <c r="F17" s="40">
        <f>'Prévisions conges'!G54</f>
        <v>0</v>
      </c>
      <c r="G17" s="40">
        <f>'Prévisions conges'!H54</f>
        <v>0</v>
      </c>
      <c r="H17" s="40">
        <f>'Prévisions conges'!I54</f>
        <v>0</v>
      </c>
      <c r="I17" s="40">
        <f>'Prévisions conges'!J54</f>
        <v>0</v>
      </c>
      <c r="J17" s="40">
        <f>'Prévisions conges'!K54</f>
        <v>0</v>
      </c>
      <c r="K17" s="40">
        <f>'Prévisions conges'!L54</f>
        <v>0</v>
      </c>
      <c r="L17" s="40">
        <f>'Prévisions conges'!M54</f>
        <v>0</v>
      </c>
      <c r="M17" s="40">
        <f>'Prévisions conges'!N54</f>
        <v>0</v>
      </c>
      <c r="N17" s="40">
        <f>'Prévisions conges'!O54</f>
        <v>0</v>
      </c>
      <c r="O17" s="40">
        <f>'Prévisions conges'!P54</f>
        <v>0</v>
      </c>
      <c r="P17" s="40">
        <f>'Prévisions conges'!Q54</f>
        <v>0</v>
      </c>
      <c r="Q17" s="40">
        <f>'Prévisions conges'!R54</f>
        <v>0</v>
      </c>
      <c r="R17" s="40">
        <f>'Prévisions conges'!S54</f>
        <v>0</v>
      </c>
      <c r="S17" s="40">
        <f>'Prévisions conges'!T54</f>
        <v>0</v>
      </c>
      <c r="T17" s="40">
        <f>'Prévisions conges'!U54</f>
        <v>0</v>
      </c>
      <c r="U17" s="40">
        <f>'Prévisions conges'!V54</f>
        <v>0</v>
      </c>
      <c r="V17" s="40">
        <f>'Prévisions conges'!W54</f>
        <v>0</v>
      </c>
      <c r="W17" s="40">
        <f>'Prévisions conges'!X54</f>
        <v>0</v>
      </c>
      <c r="X17" s="40">
        <f>'Prévisions conges'!Y54</f>
        <v>0</v>
      </c>
      <c r="Y17" s="40">
        <f>'Prévisions conges'!Z54</f>
        <v>0</v>
      </c>
      <c r="Z17" s="40">
        <f>'Prévisions conges'!AA54</f>
        <v>0</v>
      </c>
      <c r="AA17" s="40">
        <f>'Prévisions conges'!AB54</f>
        <v>0</v>
      </c>
      <c r="AB17" s="40">
        <f>'Prévisions conges'!AC54</f>
        <v>0</v>
      </c>
      <c r="AC17" s="40">
        <f>'Prévisions conges'!AD54</f>
        <v>0</v>
      </c>
      <c r="AD17" s="40">
        <f>'Prévisions conges'!AE54</f>
        <v>0</v>
      </c>
      <c r="AE17" s="40">
        <f>'Prévisions conges'!AF54</f>
        <v>0</v>
      </c>
      <c r="AF17" s="40">
        <f>'Prévisions conges'!AG54</f>
        <v>0</v>
      </c>
      <c r="AG17" s="2"/>
      <c r="AH17" s="2">
        <v>0</v>
      </c>
      <c r="AI17" s="42">
        <f t="shared" si="0"/>
        <v>30</v>
      </c>
      <c r="AJ17" s="67">
        <f ca="1">$AJ$10+SUMPRODUCT(N(INDIRECT(ADDRESS(16+OFFSET($A17,-3-VLOOKUP($A17,$BT$6:$BU$17,2,FALSE),0)+(23*(OFFSET($A17,-3-VLOOKUP($A17,$BT$6:$BU$17,2,FALSE),0)-1)),2,4,2)):$AF17="CAS"))</f>
        <v>1</v>
      </c>
      <c r="AK17" s="68">
        <f ca="1">AK16+IF(ISNA(MATCH("CAS",B17:AF17,0))=TRUE,SUMPRODUCT(N(B17:AF17="CA")),SUMPRODUCT(N(B17:INDIRECT(ADDRESS(ROW(),MATCH("CAS",B17:AF17,0),4,2))="CA")))</f>
        <v>53</v>
      </c>
      <c r="AM17" s="47">
        <f t="shared" ca="1" si="1"/>
        <v>0</v>
      </c>
      <c r="AN17" s="47">
        <f t="shared" ca="1" si="2"/>
        <v>0</v>
      </c>
      <c r="AO17" s="47">
        <f t="shared" ca="1" si="3"/>
        <v>0</v>
      </c>
      <c r="AP17" s="47">
        <f t="shared" ca="1" si="4"/>
        <v>0</v>
      </c>
      <c r="AQ17" s="47">
        <f t="shared" ca="1" si="5"/>
        <v>0</v>
      </c>
      <c r="AR17" s="47">
        <f t="shared" ca="1" si="6"/>
        <v>0</v>
      </c>
      <c r="AS17" s="47">
        <f t="shared" ca="1" si="7"/>
        <v>0</v>
      </c>
      <c r="AT17" s="47">
        <f t="shared" ca="1" si="8"/>
        <v>0</v>
      </c>
      <c r="AU17" s="47">
        <f t="shared" ca="1" si="9"/>
        <v>0</v>
      </c>
      <c r="AV17" s="47">
        <f t="shared" ca="1" si="10"/>
        <v>0</v>
      </c>
      <c r="AW17" s="47">
        <f t="shared" ca="1" si="11"/>
        <v>0</v>
      </c>
      <c r="AX17" s="47">
        <f t="shared" ca="1" si="12"/>
        <v>0</v>
      </c>
      <c r="AY17" s="47">
        <f t="shared" ca="1" si="13"/>
        <v>0</v>
      </c>
      <c r="AZ17" s="47">
        <f t="shared" ca="1" si="14"/>
        <v>0</v>
      </c>
      <c r="BA17" s="47">
        <f t="shared" ca="1" si="15"/>
        <v>0</v>
      </c>
      <c r="BB17" s="47">
        <f t="shared" ca="1" si="16"/>
        <v>0</v>
      </c>
      <c r="BC17" s="47">
        <f t="shared" ca="1" si="17"/>
        <v>0</v>
      </c>
      <c r="BD17" s="47">
        <f t="shared" ca="1" si="18"/>
        <v>0</v>
      </c>
      <c r="BE17" s="47">
        <f t="shared" ca="1" si="19"/>
        <v>0</v>
      </c>
      <c r="BF17" s="47">
        <f t="shared" ca="1" si="20"/>
        <v>0</v>
      </c>
      <c r="BG17" s="47">
        <f t="shared" ca="1" si="21"/>
        <v>0</v>
      </c>
      <c r="BH17" s="47">
        <f t="shared" ca="1" si="22"/>
        <v>0</v>
      </c>
      <c r="BI17" s="47">
        <f t="shared" ca="1" si="23"/>
        <v>0</v>
      </c>
      <c r="BJ17" s="47">
        <f t="shared" ca="1" si="24"/>
        <v>0</v>
      </c>
      <c r="BK17" s="47">
        <f t="shared" ca="1" si="25"/>
        <v>0</v>
      </c>
      <c r="BL17" s="47">
        <f t="shared" ca="1" si="26"/>
        <v>0</v>
      </c>
      <c r="BM17" s="47">
        <f t="shared" ca="1" si="27"/>
        <v>0</v>
      </c>
      <c r="BN17" s="47">
        <f t="shared" ca="1" si="28"/>
        <v>0</v>
      </c>
      <c r="BO17" s="47">
        <f t="shared" ca="1" si="29"/>
        <v>0</v>
      </c>
      <c r="BP17" s="47">
        <f t="shared" ca="1" si="30"/>
        <v>0</v>
      </c>
      <c r="BQ17" s="47">
        <f t="shared" ca="1" si="31"/>
        <v>0</v>
      </c>
      <c r="BS17" s="51">
        <v>12</v>
      </c>
      <c r="BT17" s="52" t="s">
        <v>28</v>
      </c>
      <c r="BU17" s="53">
        <v>12</v>
      </c>
      <c r="BZ17" s="24" t="str">
        <f t="array" ref="BZ17">IFERROR("Du "&amp;INDEX($B$6:$AF$6,MATCH(INDEX(B17:AF17,MATCH(TRUE,B17:AF17&lt;&gt;0,0)),B17:AF17,0))&amp;" "&amp;"au "&amp;INDEX($B$6:$AF$6,MATCH(2,1/(INDEX(B17:AF17,MAX(COLUMN(B17:AF17)*(B17:AF17&lt;&gt;0))-COLUMN(B17:AF17)+1)=B17:AF17)))&amp;" "&amp;A17,"")</f>
        <v/>
      </c>
      <c r="CA17" s="24"/>
      <c r="CB17" s="1" t="str">
        <f t="shared" ca="1" si="32"/>
        <v/>
      </c>
      <c r="CC17" s="103" t="str">
        <f t="shared" ca="1" si="33"/>
        <v/>
      </c>
      <c r="CD17" s="105" t="str">
        <f t="shared" ca="1" si="34"/>
        <v/>
      </c>
      <c r="CE17" s="105" t="str">
        <f t="shared" ca="1" si="35"/>
        <v/>
      </c>
      <c r="CF17" s="105" t="str">
        <f t="shared" ca="1" si="36"/>
        <v/>
      </c>
      <c r="CG17" s="105" t="str">
        <f t="shared" ca="1" si="37"/>
        <v/>
      </c>
      <c r="CH17" s="105" t="str">
        <f t="shared" ca="1" si="38"/>
        <v/>
      </c>
      <c r="CI17" s="105" t="str">
        <f t="shared" ca="1" si="39"/>
        <v/>
      </c>
      <c r="CJ17" s="105" t="str">
        <f t="shared" ca="1" si="40"/>
        <v/>
      </c>
      <c r="CK17" s="105" t="str">
        <f t="shared" ca="1" si="41"/>
        <v/>
      </c>
      <c r="CL17" s="103" t="str">
        <f t="shared" ca="1" si="42"/>
        <v/>
      </c>
      <c r="CM17" s="105" t="str">
        <f t="shared" ca="1" si="43"/>
        <v/>
      </c>
      <c r="CN17" s="105" t="str">
        <f t="shared" ca="1" si="44"/>
        <v/>
      </c>
      <c r="CO17" s="105" t="str">
        <f t="shared" ca="1" si="45"/>
        <v/>
      </c>
      <c r="CP17" s="105" t="str">
        <f t="shared" ca="1" si="46"/>
        <v/>
      </c>
      <c r="CQ17" s="105" t="str">
        <f t="shared" ca="1" si="47"/>
        <v/>
      </c>
      <c r="CR17" s="105" t="str">
        <f t="shared" ca="1" si="48"/>
        <v/>
      </c>
      <c r="CS17" s="105" t="str">
        <f t="shared" ca="1" si="49"/>
        <v/>
      </c>
      <c r="CT17" s="105" t="str">
        <f t="shared" ca="1" si="50"/>
        <v/>
      </c>
      <c r="DA17" s="119">
        <f t="shared" ca="1" si="56"/>
        <v>0</v>
      </c>
      <c r="DB17" s="1" t="s">
        <v>59</v>
      </c>
      <c r="DC17" s="111">
        <f t="array" ref="DC17">MIN(IF($B17:$AF17&lt;&gt;0,COLUMN($B17:$AF17)-1))</f>
        <v>0</v>
      </c>
      <c r="DD17" s="111">
        <f t="array" aca="1" ref="DD17" ca="1">MIN(IF(OFFSET($B17:$AF17,,(DC17-1),1,31-(DC17-2))=0,COLUMN(OFFSET($B17:$AF17,,(DC17-1),1,31-(DC17-2)))-2))</f>
        <v>0</v>
      </c>
      <c r="DE17" s="112" t="str">
        <f t="shared" ca="1" si="52"/>
        <v>0 CA</v>
      </c>
      <c r="DF17" s="112" t="str">
        <f t="shared" ca="1" si="53"/>
        <v>0 CAS</v>
      </c>
      <c r="DG17" s="112" t="str">
        <f t="shared" ca="1" si="54"/>
        <v>0 CF</v>
      </c>
      <c r="DH17" s="112" t="str">
        <f t="shared" ca="1" si="55"/>
        <v>0 RTT</v>
      </c>
      <c r="DI17" s="111">
        <f t="array" aca="1" ref="DI17" ca="1">IFERROR(MIN(IF(OFFSET($B17:$AF17,,DD17,1,31-(DD17))&lt;&gt;0,COLUMN(OFFSET($B17:$AF17,,DD17,1,31-(DD17)))-1)),0)</f>
        <v>0</v>
      </c>
      <c r="DJ17" s="111">
        <f t="array" aca="1" ref="DJ17" ca="1">IF(DI17=0,0,MAX(IF(OFFSET($B17:$AF17,,DI17-1,1,31-(DI17-1))&lt;&gt;0,COLUMN(OFFSET($B17:$AF17,,DI17-1,1,31-(DI17-1))))-1))</f>
        <v>0</v>
      </c>
    </row>
    <row r="18" spans="1:114" ht="15" customHeight="1" x14ac:dyDescent="0.2">
      <c r="A18" s="54" t="s">
        <v>53</v>
      </c>
      <c r="B18" s="40">
        <f>'Prévisions conges'!C59</f>
        <v>0</v>
      </c>
      <c r="C18" s="40">
        <f>'Prévisions conges'!D59</f>
        <v>0</v>
      </c>
      <c r="D18" s="40">
        <f>'Prévisions conges'!E59</f>
        <v>0</v>
      </c>
      <c r="E18" s="40">
        <f>'Prévisions conges'!F59</f>
        <v>0</v>
      </c>
      <c r="F18" s="40">
        <f>'Prévisions conges'!G59</f>
        <v>0</v>
      </c>
      <c r="G18" s="40">
        <f>'Prévisions conges'!H59</f>
        <v>0</v>
      </c>
      <c r="H18" s="40">
        <f>'Prévisions conges'!I59</f>
        <v>0</v>
      </c>
      <c r="I18" s="40">
        <f>'Prévisions conges'!J59</f>
        <v>0</v>
      </c>
      <c r="J18" s="40">
        <f>'Prévisions conges'!K59</f>
        <v>0</v>
      </c>
      <c r="K18" s="40">
        <f>'Prévisions conges'!L59</f>
        <v>0</v>
      </c>
      <c r="L18" s="40">
        <f>'Prévisions conges'!M59</f>
        <v>0</v>
      </c>
      <c r="M18" s="40">
        <f>'Prévisions conges'!N59</f>
        <v>0</v>
      </c>
      <c r="N18" s="40">
        <f>'Prévisions conges'!O59</f>
        <v>0</v>
      </c>
      <c r="O18" s="40">
        <f>'Prévisions conges'!P59</f>
        <v>0</v>
      </c>
      <c r="P18" s="40">
        <f>'Prévisions conges'!Q59</f>
        <v>0</v>
      </c>
      <c r="Q18" s="40">
        <f>'Prévisions conges'!R59</f>
        <v>0</v>
      </c>
      <c r="R18" s="40">
        <f>'Prévisions conges'!S59</f>
        <v>0</v>
      </c>
      <c r="S18" s="40">
        <f>'Prévisions conges'!T59</f>
        <v>0</v>
      </c>
      <c r="T18" s="40">
        <f>'Prévisions conges'!U59</f>
        <v>0</v>
      </c>
      <c r="U18" s="40">
        <f>'Prévisions conges'!V59</f>
        <v>0</v>
      </c>
      <c r="V18" s="40">
        <f>'Prévisions conges'!W59</f>
        <v>0</v>
      </c>
      <c r="W18" s="40">
        <f>'Prévisions conges'!X59</f>
        <v>0</v>
      </c>
      <c r="X18" s="40">
        <f>'Prévisions conges'!Y59</f>
        <v>0</v>
      </c>
      <c r="Y18" s="40">
        <f>'Prévisions conges'!Z59</f>
        <v>0</v>
      </c>
      <c r="Z18" s="40">
        <f>'Prévisions conges'!AA59</f>
        <v>0</v>
      </c>
      <c r="AA18" s="40">
        <f>'Prévisions conges'!AB59</f>
        <v>0</v>
      </c>
      <c r="AB18" s="40">
        <f>'Prévisions conges'!AC59</f>
        <v>0</v>
      </c>
      <c r="AC18" s="40" t="str">
        <f>'Prévisions conges'!AD59</f>
        <v>CA</v>
      </c>
      <c r="AD18" s="40" t="str">
        <f>'Prévisions conges'!AE59</f>
        <v>CAS</v>
      </c>
      <c r="AE18" s="40" t="str">
        <f>'Prévisions conges'!AF59</f>
        <v>CAS.</v>
      </c>
      <c r="AF18" s="40" t="str">
        <f>'Prévisions conges'!AG59</f>
        <v>CAS.</v>
      </c>
      <c r="AG18" s="2"/>
      <c r="AH18" s="2">
        <v>0</v>
      </c>
      <c r="AI18" s="42" t="e">
        <f t="shared" si="0"/>
        <v>#N/A</v>
      </c>
      <c r="AJ18" s="71" t="e">
        <f ca="1">$AJ$10+SUMPRODUCT(N(INDIRECT(ADDRESS(16+OFFSET($A18,-3-VLOOKUP($A18,$BT$6:$BU$17,2,FALSE),0)+(23*(OFFSET($A18,-3-VLOOKUP($A18,$BT$6:$BU$17,2,FALSE),0)-1)),2,4,2)):$AF18="CAS"))</f>
        <v>#N/A</v>
      </c>
      <c r="AK18" s="68">
        <f ca="1">AK17+IF(ISNA(MATCH("CAS",B18:AF18,0))=TRUE,SUMPRODUCT(N(B18:AF18="CA")),SUMPRODUCT(N(B18:INDIRECT(ADDRESS(ROW(),MATCH("CAS",B18:AF18,0),4,2))="CA")))</f>
        <v>54</v>
      </c>
      <c r="AM18" s="47">
        <f t="shared" ca="1" si="1"/>
        <v>0</v>
      </c>
      <c r="AN18" s="47">
        <f t="shared" ca="1" si="2"/>
        <v>0</v>
      </c>
      <c r="AO18" s="47">
        <f t="shared" ca="1" si="3"/>
        <v>0</v>
      </c>
      <c r="AP18" s="47">
        <f t="shared" ca="1" si="4"/>
        <v>0</v>
      </c>
      <c r="AQ18" s="47">
        <f t="shared" ca="1" si="5"/>
        <v>0</v>
      </c>
      <c r="AR18" s="47">
        <f t="shared" ca="1" si="6"/>
        <v>0</v>
      </c>
      <c r="AS18" s="47">
        <f t="shared" ca="1" si="7"/>
        <v>0</v>
      </c>
      <c r="AT18" s="47">
        <f t="shared" ca="1" si="8"/>
        <v>0</v>
      </c>
      <c r="AU18" s="47">
        <f t="shared" ca="1" si="9"/>
        <v>0</v>
      </c>
      <c r="AV18" s="47">
        <f t="shared" ca="1" si="10"/>
        <v>0</v>
      </c>
      <c r="AW18" s="47">
        <f t="shared" ca="1" si="11"/>
        <v>0</v>
      </c>
      <c r="AX18" s="47">
        <f t="shared" ca="1" si="12"/>
        <v>0</v>
      </c>
      <c r="AY18" s="47">
        <f t="shared" ca="1" si="13"/>
        <v>0</v>
      </c>
      <c r="AZ18" s="47">
        <f t="shared" ca="1" si="14"/>
        <v>0</v>
      </c>
      <c r="BA18" s="47">
        <f t="shared" ca="1" si="15"/>
        <v>0</v>
      </c>
      <c r="BB18" s="47">
        <f t="shared" ca="1" si="16"/>
        <v>0</v>
      </c>
      <c r="BC18" s="47">
        <f t="shared" ca="1" si="17"/>
        <v>0</v>
      </c>
      <c r="BD18" s="47">
        <f t="shared" ca="1" si="18"/>
        <v>0</v>
      </c>
      <c r="BE18" s="47">
        <f t="shared" ca="1" si="19"/>
        <v>0</v>
      </c>
      <c r="BF18" s="47">
        <f t="shared" ca="1" si="20"/>
        <v>0</v>
      </c>
      <c r="BG18" s="47">
        <f t="shared" ca="1" si="21"/>
        <v>0</v>
      </c>
      <c r="BH18" s="47">
        <f t="shared" ca="1" si="22"/>
        <v>0</v>
      </c>
      <c r="BI18" s="47">
        <f t="shared" ca="1" si="23"/>
        <v>0</v>
      </c>
      <c r="BJ18" s="47">
        <f t="shared" ca="1" si="24"/>
        <v>0</v>
      </c>
      <c r="BK18" s="47">
        <f t="shared" ca="1" si="25"/>
        <v>0</v>
      </c>
      <c r="BL18" s="47">
        <f t="shared" ca="1" si="26"/>
        <v>0</v>
      </c>
      <c r="BM18" s="47">
        <f t="shared" ca="1" si="27"/>
        <v>0</v>
      </c>
      <c r="BN18" s="47">
        <f t="shared" ca="1" si="28"/>
        <v>0</v>
      </c>
      <c r="BO18" s="47">
        <f t="shared" ca="1" si="29"/>
        <v>0</v>
      </c>
      <c r="BP18" s="47">
        <f t="shared" ca="1" si="30"/>
        <v>0</v>
      </c>
      <c r="BQ18" s="47">
        <f t="shared" ca="1" si="31"/>
        <v>0</v>
      </c>
      <c r="BS18" s="69">
        <v>13</v>
      </c>
      <c r="BT18" s="25" t="s">
        <v>31</v>
      </c>
      <c r="BU18" s="70">
        <v>13</v>
      </c>
      <c r="BZ18" s="24" t="str">
        <f t="array" ref="BZ18">IFERROR("Du "&amp;INDEX($B$6:$AF$6,MATCH(INDEX(B18:AF18,MATCH(TRUE,B18:AF18&lt;&gt;0,0)),B18:AF18,0))&amp;" "&amp;"au "&amp;INDEX($B$6:$AF$6,MATCH(2,1/(INDEX(B18:AF18,MAX(COLUMN(B18:AF18)*(B18:AF18&lt;&gt;0))-COLUMN(B18:AF18)+1)=B18:AF18)))&amp;" "&amp;A18,"")</f>
        <v>Du 28 au 31 Décembre</v>
      </c>
      <c r="CA18" s="24"/>
      <c r="CB18" s="1">
        <f t="shared" ca="1" si="32"/>
        <v>1</v>
      </c>
      <c r="CC18" s="103" t="str">
        <f t="shared" ca="1" si="33"/>
        <v>du 28 au 31 décembre</v>
      </c>
      <c r="CD18" s="105" t="str">
        <f t="shared" ca="1" si="34"/>
        <v>1CA</v>
      </c>
      <c r="CE18" s="105" t="str">
        <f t="shared" ca="1" si="35"/>
        <v>1CAS</v>
      </c>
      <c r="CF18" s="105" t="str">
        <f t="shared" ca="1" si="36"/>
        <v>2CAS.</v>
      </c>
      <c r="CG18" s="105" t="str">
        <f t="shared" ca="1" si="37"/>
        <v/>
      </c>
      <c r="CH18" s="105" t="str">
        <f t="shared" ca="1" si="38"/>
        <v/>
      </c>
      <c r="CI18" s="105" t="str">
        <f t="shared" ca="1" si="39"/>
        <v/>
      </c>
      <c r="CJ18" s="105" t="str">
        <f t="shared" ca="1" si="40"/>
        <v/>
      </c>
      <c r="CK18" s="105" t="str">
        <f t="shared" ca="1" si="41"/>
        <v/>
      </c>
      <c r="CL18" s="103" t="str">
        <f t="shared" ca="1" si="42"/>
        <v/>
      </c>
      <c r="CM18" s="105" t="str">
        <f t="shared" ca="1" si="43"/>
        <v/>
      </c>
      <c r="CN18" s="105" t="str">
        <f t="shared" ca="1" si="44"/>
        <v/>
      </c>
      <c r="CO18" s="105" t="str">
        <f t="shared" ca="1" si="45"/>
        <v/>
      </c>
      <c r="CP18" s="105" t="str">
        <f t="shared" ca="1" si="46"/>
        <v/>
      </c>
      <c r="CQ18" s="105" t="str">
        <f t="shared" ca="1" si="47"/>
        <v/>
      </c>
      <c r="CR18" s="105" t="str">
        <f t="shared" ca="1" si="48"/>
        <v/>
      </c>
      <c r="CS18" s="105" t="str">
        <f t="shared" ca="1" si="49"/>
        <v/>
      </c>
      <c r="CT18" s="105" t="str">
        <f t="shared" ca="1" si="50"/>
        <v/>
      </c>
      <c r="CV18" s="1">
        <f>SUMIF(CV9:CX14,"=ca")</f>
        <v>0</v>
      </c>
      <c r="DA18" s="119">
        <f t="shared" ca="1" si="56"/>
        <v>4</v>
      </c>
      <c r="DB18" s="1" t="str">
        <f ca="1">IF(SUM(DC18:DJ18)=0,"",IF(COUNTIF(DC18:DJ18,"&gt;0")=2,"Du "&amp;DC18&amp;" au "&amp;DD18&amp;CHAR(32)&amp;A18,"Du "&amp;DC18&amp;" au "&amp;DD18&amp;CHAR(32) &amp;"et  du "&amp;DI18&amp;" au "&amp;DJ18&amp;CHAR(32)&amp;A18))</f>
        <v>Du 28 au 31 Décembre</v>
      </c>
      <c r="DC18" s="111">
        <f t="array" ref="DC18">MIN(IF($B18:$AF18&lt;&gt;0,COLUMN($B18:$AF18)-1))</f>
        <v>28</v>
      </c>
      <c r="DD18" s="111">
        <f t="array" aca="1" ref="DD18" ca="1">MIN(IF(OFFSET($B18:$AF18,,(DC18-1),1,31-(DC18-2))=0,COLUMN(OFFSET($B18:$AF18,,(DC18-1),1,31-(DC18-2)))-2))</f>
        <v>31</v>
      </c>
      <c r="DE18" s="112" t="str">
        <f t="shared" ca="1" si="52"/>
        <v>1 CA</v>
      </c>
      <c r="DF18" s="112" t="str">
        <f t="shared" ca="1" si="53"/>
        <v>1 CAS</v>
      </c>
      <c r="DG18" s="112" t="str">
        <f t="shared" ca="1" si="54"/>
        <v>0 CF</v>
      </c>
      <c r="DH18" s="112" t="str">
        <f t="shared" ca="1" si="55"/>
        <v>0 RTT</v>
      </c>
      <c r="DI18" s="111">
        <f t="array" aca="1" ref="DI18" ca="1">IFERROR(MIN(IF(OFFSET($B18:$AF18,,DD18,1,31-(DD18))&lt;&gt;0,COLUMN(OFFSET($B18:$AF18,,DD18,1,31-(DD18)))-1)),0)</f>
        <v>0</v>
      </c>
      <c r="DJ18" s="111">
        <f t="array" aca="1" ref="DJ18" ca="1">IF(DI18=0,0,MAX(IF(OFFSET($B18:$AF18,,DI18-1,1,31-(DI18-1))&lt;&gt;0,COLUMN(OFFSET($B18:$AF18,,DI18-1,1,31-(DI18-1))))-1))</f>
        <v>0</v>
      </c>
    </row>
    <row r="19" spans="1:114" ht="15" customHeight="1" x14ac:dyDescent="0.2">
      <c r="A19" s="38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23">
        <f>SUM(B7:AF18)</f>
        <v>0</v>
      </c>
      <c r="AF19" s="39"/>
      <c r="AG19" s="39"/>
      <c r="AH19" s="39"/>
      <c r="AI19" s="15"/>
      <c r="AK19" s="64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</row>
    <row r="20" spans="1:114" ht="16" thickBot="1" x14ac:dyDescent="0.25">
      <c r="A20" s="12" t="s">
        <v>17</v>
      </c>
      <c r="B20" s="157" t="e">
        <f>'Prévisions conges'!#REF!</f>
        <v>#REF!</v>
      </c>
      <c r="C20" s="158"/>
      <c r="H20" s="162" t="s">
        <v>19</v>
      </c>
      <c r="I20" s="162"/>
      <c r="J20" s="165" t="e">
        <f>'Prévisions conges'!#REF!</f>
        <v>#REF!</v>
      </c>
      <c r="K20" s="174"/>
      <c r="M20" s="162" t="s">
        <v>20</v>
      </c>
      <c r="N20" s="162"/>
      <c r="O20" s="165" t="e">
        <f>'Prévisions conges'!#REF!</f>
        <v>#REF!</v>
      </c>
      <c r="P20" s="164"/>
      <c r="R20" s="169" t="s">
        <v>21</v>
      </c>
      <c r="S20" s="169"/>
      <c r="T20" s="165" t="e">
        <f>'Prévisions conges'!#REF!</f>
        <v>#REF!</v>
      </c>
      <c r="U20" s="164"/>
      <c r="W20" s="170" t="s">
        <v>24</v>
      </c>
      <c r="X20" s="170"/>
      <c r="Y20" s="165" t="e">
        <f>'Prévisions conges'!#REF!</f>
        <v>#REF!</v>
      </c>
      <c r="Z20" s="164"/>
      <c r="AA20" s="171"/>
      <c r="AB20" s="124"/>
      <c r="AC20" s="162"/>
      <c r="AD20" s="162"/>
      <c r="AE20" s="157"/>
      <c r="AF20" s="158"/>
      <c r="AG20" s="2"/>
      <c r="AH20" s="2"/>
      <c r="CD20" s="32"/>
    </row>
    <row r="21" spans="1:114" x14ac:dyDescent="0.2">
      <c r="DC21" s="145"/>
      <c r="DD21" s="146"/>
      <c r="DE21" s="146"/>
      <c r="DF21" s="146"/>
      <c r="DG21" s="146"/>
      <c r="DH21" s="146"/>
      <c r="DI21" s="146"/>
      <c r="DJ21" s="147"/>
    </row>
    <row r="22" spans="1:114" ht="15" customHeight="1" x14ac:dyDescent="0.2">
      <c r="A22" s="156" t="str">
        <f>"Solde pour "&amp;AN</f>
        <v>Solde pour 2016</v>
      </c>
      <c r="B22" s="156"/>
      <c r="C22" s="159" t="e">
        <f>(B20-AF20)</f>
        <v>#REF!</v>
      </c>
      <c r="D22" s="160"/>
      <c r="K22" s="162"/>
      <c r="L22" s="167"/>
      <c r="M22" s="167"/>
      <c r="N22" s="167"/>
      <c r="O22" s="165"/>
      <c r="P22" s="164"/>
      <c r="Q22" s="55"/>
      <c r="R22" s="162"/>
      <c r="S22" s="162"/>
      <c r="T22" s="162"/>
      <c r="U22" s="165"/>
      <c r="V22" s="164"/>
      <c r="W22" s="92"/>
      <c r="X22" s="162"/>
      <c r="Y22" s="167"/>
      <c r="Z22" s="167"/>
      <c r="AA22" s="167"/>
      <c r="AB22" s="154">
        <f>SUMPRODUCT((B11:AF16="CAS")+(B11:AF16="CAS."))</f>
        <v>0</v>
      </c>
      <c r="AC22" s="155"/>
      <c r="AD22" s="93"/>
      <c r="AE22" s="175" t="s">
        <v>32</v>
      </c>
      <c r="AF22" s="175"/>
      <c r="AG22" s="117"/>
      <c r="AH22" s="117"/>
      <c r="CD22" s="1" t="e">
        <f ca="1">LEFT(CD7,FIND(" ",CD7))+LEFT(CE7,FIND(" ",CE7)) &amp; " CA"</f>
        <v>#VALUE!</v>
      </c>
      <c r="DC22" s="148"/>
      <c r="DD22" s="149"/>
      <c r="DE22" s="149"/>
      <c r="DF22" s="149"/>
      <c r="DG22" s="149"/>
      <c r="DH22" s="149"/>
      <c r="DI22" s="149"/>
      <c r="DJ22" s="150"/>
    </row>
    <row r="23" spans="1:114" ht="15" customHeight="1" x14ac:dyDescent="0.2">
      <c r="A23" s="3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DC23" s="148"/>
      <c r="DD23" s="149"/>
      <c r="DE23" s="149"/>
      <c r="DF23" s="149"/>
      <c r="DG23" s="149"/>
      <c r="DH23" s="149"/>
      <c r="DI23" s="149"/>
      <c r="DJ23" s="150"/>
    </row>
    <row r="24" spans="1:114" ht="15" customHeight="1" x14ac:dyDescent="0.2">
      <c r="A24" s="4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57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DC24" s="148"/>
      <c r="DD24" s="149"/>
      <c r="DE24" s="149"/>
      <c r="DF24" s="149"/>
      <c r="DG24" s="149"/>
      <c r="DH24" s="149"/>
      <c r="DI24" s="149"/>
      <c r="DJ24" s="150"/>
    </row>
    <row r="25" spans="1:114" ht="21" customHeight="1" x14ac:dyDescent="0.2">
      <c r="A25" s="161" t="e">
        <f>#REF!</f>
        <v>#REF!</v>
      </c>
      <c r="B25" s="162"/>
      <c r="C25" s="162"/>
      <c r="D25" s="162"/>
      <c r="E25" s="162"/>
      <c r="F25" s="162"/>
      <c r="G25" s="162"/>
      <c r="H25" s="162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114"/>
      <c r="AH25" s="114"/>
      <c r="DC25" s="148"/>
      <c r="DD25" s="149"/>
      <c r="DE25" s="149"/>
      <c r="DF25" s="149"/>
      <c r="DG25" s="149"/>
      <c r="DH25" s="149"/>
      <c r="DI25" s="149"/>
      <c r="DJ25" s="150"/>
    </row>
    <row r="26" spans="1:114" ht="14.5" customHeight="1" x14ac:dyDescent="0.2">
      <c r="A26" s="4">
        <f>A3+1</f>
        <v>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DC26" s="148"/>
      <c r="DD26" s="149"/>
      <c r="DE26" s="149"/>
      <c r="DF26" s="149"/>
      <c r="DG26" s="149"/>
      <c r="DH26" s="149"/>
      <c r="DI26" s="149"/>
      <c r="DJ26" s="150"/>
    </row>
    <row r="27" spans="1:114" ht="21" customHeight="1" x14ac:dyDescent="0.2">
      <c r="A27" s="163" t="str">
        <f>CONCATENATE("CONGES  ",AN," PREVISIONS")</f>
        <v>CONGES  2016 PREVISIONS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64"/>
      <c r="AG27" s="116"/>
      <c r="AH27" s="116"/>
      <c r="DB27" s="35"/>
      <c r="DC27" s="148"/>
      <c r="DD27" s="149"/>
      <c r="DE27" s="149"/>
      <c r="DF27" s="149"/>
      <c r="DG27" s="149"/>
      <c r="DH27" s="149"/>
      <c r="DI27" s="149"/>
      <c r="DJ27" s="150"/>
    </row>
    <row r="28" spans="1:114" ht="14.5" customHeight="1" thickBot="1" x14ac:dyDescent="0.25">
      <c r="A28" s="43" t="s">
        <v>29</v>
      </c>
      <c r="B28" s="166">
        <f>$AL$2</f>
        <v>2016</v>
      </c>
      <c r="C28" s="166"/>
      <c r="D28" s="10"/>
      <c r="E28" s="10"/>
      <c r="F28" s="10"/>
      <c r="G28" s="45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J28" s="63" t="s">
        <v>4</v>
      </c>
      <c r="AK28" s="62" t="s">
        <v>0</v>
      </c>
      <c r="DC28" s="151"/>
      <c r="DD28" s="152"/>
      <c r="DE28" s="152"/>
      <c r="DF28" s="152"/>
      <c r="DG28" s="152"/>
      <c r="DH28" s="152"/>
      <c r="DI28" s="152"/>
      <c r="DJ28" s="153"/>
    </row>
    <row r="29" spans="1:114" ht="14.5" customHeight="1" thickBot="1" x14ac:dyDescent="0.25">
      <c r="A29" s="48">
        <f ca="1">SUM(BQ30:BQ41)</f>
        <v>3</v>
      </c>
      <c r="B29" s="3">
        <v>1</v>
      </c>
      <c r="C29" s="3">
        <v>2</v>
      </c>
      <c r="D29" s="3">
        <v>3</v>
      </c>
      <c r="E29" s="3">
        <v>4</v>
      </c>
      <c r="F29" s="3">
        <v>5</v>
      </c>
      <c r="G29" s="3">
        <v>6</v>
      </c>
      <c r="H29" s="3">
        <v>7</v>
      </c>
      <c r="I29" s="3">
        <v>8</v>
      </c>
      <c r="J29" s="3">
        <v>9</v>
      </c>
      <c r="K29" s="3">
        <v>10</v>
      </c>
      <c r="L29" s="3">
        <v>11</v>
      </c>
      <c r="M29" s="3">
        <v>12</v>
      </c>
      <c r="N29" s="3">
        <v>13</v>
      </c>
      <c r="O29" s="3">
        <v>14</v>
      </c>
      <c r="P29" s="3">
        <v>15</v>
      </c>
      <c r="Q29" s="3">
        <v>16</v>
      </c>
      <c r="R29" s="3">
        <v>17</v>
      </c>
      <c r="S29" s="3">
        <v>18</v>
      </c>
      <c r="T29" s="3">
        <v>19</v>
      </c>
      <c r="U29" s="3">
        <v>20</v>
      </c>
      <c r="V29" s="3">
        <v>21</v>
      </c>
      <c r="W29" s="3">
        <v>22</v>
      </c>
      <c r="X29" s="3">
        <v>23</v>
      </c>
      <c r="Y29" s="3">
        <v>24</v>
      </c>
      <c r="Z29" s="3">
        <v>25</v>
      </c>
      <c r="AA29" s="3">
        <v>26</v>
      </c>
      <c r="AB29" s="3">
        <v>27</v>
      </c>
      <c r="AC29" s="3">
        <v>28</v>
      </c>
      <c r="AD29" s="3">
        <v>29</v>
      </c>
      <c r="AE29" s="3">
        <v>30</v>
      </c>
      <c r="AF29" s="3">
        <v>31</v>
      </c>
      <c r="AG29" s="2"/>
      <c r="AH29" s="2"/>
      <c r="AM29" s="46">
        <v>1</v>
      </c>
      <c r="AN29" s="46">
        <v>2</v>
      </c>
      <c r="AO29" s="46">
        <v>3</v>
      </c>
      <c r="AP29" s="46">
        <v>4</v>
      </c>
      <c r="AQ29" s="46">
        <v>5</v>
      </c>
      <c r="AR29" s="46">
        <v>6</v>
      </c>
      <c r="AS29" s="46">
        <v>7</v>
      </c>
      <c r="AT29" s="46">
        <v>8</v>
      </c>
      <c r="AU29" s="46">
        <v>9</v>
      </c>
      <c r="AV29" s="46">
        <v>10</v>
      </c>
      <c r="AW29" s="46">
        <v>11</v>
      </c>
      <c r="AX29" s="46">
        <v>12</v>
      </c>
      <c r="AY29" s="46">
        <v>13</v>
      </c>
      <c r="AZ29" s="46">
        <v>14</v>
      </c>
      <c r="BA29" s="46">
        <v>15</v>
      </c>
      <c r="BB29" s="46">
        <v>16</v>
      </c>
      <c r="BC29" s="46">
        <v>17</v>
      </c>
      <c r="BD29" s="46">
        <v>18</v>
      </c>
      <c r="BE29" s="46">
        <v>19</v>
      </c>
      <c r="BF29" s="46">
        <v>20</v>
      </c>
      <c r="BG29" s="46">
        <v>21</v>
      </c>
      <c r="BH29" s="46">
        <v>22</v>
      </c>
      <c r="BI29" s="46">
        <v>23</v>
      </c>
      <c r="BJ29" s="46">
        <v>24</v>
      </c>
      <c r="BK29" s="46">
        <v>25</v>
      </c>
      <c r="BL29" s="46">
        <v>26</v>
      </c>
      <c r="BM29" s="46">
        <v>27</v>
      </c>
      <c r="BN29" s="46">
        <v>28</v>
      </c>
      <c r="BO29" s="46">
        <v>29</v>
      </c>
      <c r="BP29" s="46">
        <v>30</v>
      </c>
      <c r="BQ29" s="46">
        <v>31</v>
      </c>
      <c r="BZ29" s="7" t="s">
        <v>40</v>
      </c>
      <c r="CD29" s="102"/>
      <c r="CE29" s="104"/>
      <c r="CF29" s="102"/>
      <c r="CG29" s="104"/>
      <c r="CH29" s="102"/>
      <c r="CI29" s="104"/>
      <c r="CJ29" s="102"/>
      <c r="CK29" s="104"/>
      <c r="CM29" s="102"/>
      <c r="CN29" s="104"/>
      <c r="CO29" s="104"/>
      <c r="CP29" s="102"/>
      <c r="CQ29" s="104"/>
      <c r="CR29" s="102"/>
      <c r="CS29" s="104"/>
      <c r="CT29" s="102"/>
    </row>
    <row r="30" spans="1:114" ht="14.5" customHeight="1" x14ac:dyDescent="0.2">
      <c r="A30" s="54" t="s">
        <v>8</v>
      </c>
      <c r="B30" s="40">
        <f>'Prévisions conges'!C5</f>
        <v>0</v>
      </c>
      <c r="C30" s="40">
        <f>'Prévisions conges'!D5</f>
        <v>0</v>
      </c>
      <c r="D30" s="40">
        <f>'Prévisions conges'!E5</f>
        <v>0</v>
      </c>
      <c r="E30" s="40">
        <f>'Prévisions conges'!F5</f>
        <v>0</v>
      </c>
      <c r="F30" s="40">
        <f>'Prévisions conges'!G5</f>
        <v>0</v>
      </c>
      <c r="G30" s="40">
        <f>'Prévisions conges'!H5</f>
        <v>0</v>
      </c>
      <c r="H30" s="40">
        <f>'Prévisions conges'!I5</f>
        <v>0</v>
      </c>
      <c r="I30" s="40">
        <f>'Prévisions conges'!J5</f>
        <v>0</v>
      </c>
      <c r="J30" s="40">
        <f>'Prévisions conges'!K5</f>
        <v>0</v>
      </c>
      <c r="K30" s="40">
        <f>'Prévisions conges'!L5</f>
        <v>0</v>
      </c>
      <c r="L30" s="40">
        <f>'Prévisions conges'!M5</f>
        <v>0</v>
      </c>
      <c r="M30" s="40" t="str">
        <f>'Prévisions conges'!N5</f>
        <v>CA</v>
      </c>
      <c r="N30" s="40" t="str">
        <f>'Prévisions conges'!O5</f>
        <v>CA</v>
      </c>
      <c r="O30" s="40" t="str">
        <f>'Prévisions conges'!P5</f>
        <v>CA.</v>
      </c>
      <c r="P30" s="40" t="str">
        <f>'Prévisions conges'!Q5</f>
        <v>CA.</v>
      </c>
      <c r="Q30" s="40" t="str">
        <f>'Prévisions conges'!R5</f>
        <v>CA</v>
      </c>
      <c r="R30" s="40" t="str">
        <f>'Prévisions conges'!S5</f>
        <v>CA</v>
      </c>
      <c r="S30" s="40" t="str">
        <f>'Prévisions conges'!T5</f>
        <v>CA</v>
      </c>
      <c r="T30" s="40" t="str">
        <f>'Prévisions conges'!U5</f>
        <v>CA</v>
      </c>
      <c r="U30" s="40" t="str">
        <f>'Prévisions conges'!V5</f>
        <v>CA</v>
      </c>
      <c r="V30" s="40">
        <f>'Prévisions conges'!W5</f>
        <v>0</v>
      </c>
      <c r="W30" s="40">
        <f>'Prévisions conges'!X5</f>
        <v>0</v>
      </c>
      <c r="X30" s="40">
        <f>'Prévisions conges'!Y5</f>
        <v>0</v>
      </c>
      <c r="Y30" s="40">
        <f>'Prévisions conges'!Z5</f>
        <v>0</v>
      </c>
      <c r="Z30" s="40">
        <f>'Prévisions conges'!AA5</f>
        <v>0</v>
      </c>
      <c r="AA30" s="40">
        <f>'Prévisions conges'!AB5</f>
        <v>0</v>
      </c>
      <c r="AB30" s="40">
        <f>'Prévisions conges'!AC5</f>
        <v>0</v>
      </c>
      <c r="AC30" s="40">
        <f>'Prévisions conges'!AD5</f>
        <v>0</v>
      </c>
      <c r="AD30" s="40">
        <f>'Prévisions conges'!AE5</f>
        <v>0</v>
      </c>
      <c r="AE30" s="40">
        <f>'Prévisions conges'!AF5</f>
        <v>0</v>
      </c>
      <c r="AF30" s="40">
        <f>'Prévisions conges'!AG5</f>
        <v>0</v>
      </c>
      <c r="AG30" s="2"/>
      <c r="AH30" s="2"/>
      <c r="AI30" s="42">
        <f t="shared" ref="AI30:AI41" ca="1" si="58">DAY(EOMONTH(DATE(AN+IF(A29="DECEMBRE",1,0),VLOOKUP(A30,$BT$6:$BU$17,2,FALSE),1),0))</f>
        <v>31</v>
      </c>
      <c r="AJ30" s="67">
        <f ca="1">SUMPRODUCT(N(INDIRECT(ADDRESS(6+OFFSET($A30,-3-VLOOKUP($A30,$BT$6:$BU$17,2,FALSE),0)+(23*(OFFSET($A30,-3-VLOOKUP($A30,$BT$6:$BU$17,2,FALSE),0)-1)),2,4,2)):$AF30="CAS"))</f>
        <v>0</v>
      </c>
      <c r="AK30" s="68">
        <f ca="1">AK29+IF(ISNA(MATCH("CAS",B30:AF30,0))=TRUE,SUMPRODUCT(N(B30:AF30="CA")),SUMPRODUCT(N(B30:INDIRECT(ADDRESS(ROW(),MATCH("CAS",B30:AF30,0),4,2))="CA")))</f>
        <v>7</v>
      </c>
      <c r="AM30" s="47">
        <f t="shared" ref="AM30:AM41" ca="1" si="59">AL30+IF(B30=0,0,IF(LEFT(B30,2)="CA",0,IF(LEFT(B30,2)=LEFT(A30,2),0,IF(AM$6=1,IF(LEFT(INDIRECT(ADDRESS(ROW()-1,1+$AI29,4,2,)),2)=LEFT(B30,2),0,1),1))))</f>
        <v>0</v>
      </c>
      <c r="AN30" s="47">
        <f t="shared" ref="AN30:AN41" ca="1" si="60">AM30+IF(C30=0,0,IF(LEFT(C30,2)="CA",0,IF(LEFT(C30,2)=LEFT(B30,2),0,IF(AN$6=1,IF(LEFT(INDIRECT(ADDRESS(ROW()-1,1+$AI29,4,2,)),2)=LEFT(C30,2),0,1),1))))</f>
        <v>0</v>
      </c>
      <c r="AO30" s="47">
        <f t="shared" ref="AO30:AO41" ca="1" si="61">AN30+IF(D30=0,0,IF(LEFT(D30,2)="CA",0,IF(LEFT(D30,2)=LEFT(C30,2),0,IF(AO$6=1,IF(LEFT(INDIRECT(ADDRESS(ROW()-1,1+$AI29,4,2,)),2)=LEFT(D30,2),0,1),1))))</f>
        <v>0</v>
      </c>
      <c r="AP30" s="47">
        <f t="shared" ref="AP30:AP41" ca="1" si="62">AO30+IF(E30=0,0,IF(LEFT(E30,2)="CA",0,IF(LEFT(E30,2)=LEFT(D30,2),0,IF(AP$6=1,IF(LEFT(INDIRECT(ADDRESS(ROW()-1,1+$AI29,4,2,)),2)=LEFT(E30,2),0,1),1))))</f>
        <v>0</v>
      </c>
      <c r="AQ30" s="47">
        <f t="shared" ref="AQ30:AQ41" ca="1" si="63">AP30+IF(F30=0,0,IF(LEFT(F30,2)="CA",0,IF(LEFT(F30,2)=LEFT(E30,2),0,IF(AQ$6=1,IF(LEFT(INDIRECT(ADDRESS(ROW()-1,1+$AI29,4,2,)),2)=LEFT(F30,2),0,1),1))))</f>
        <v>0</v>
      </c>
      <c r="AR30" s="47">
        <f t="shared" ref="AR30:AR41" ca="1" si="64">AQ30+IF(G30=0,0,IF(LEFT(G30,2)="CA",0,IF(LEFT(G30,2)=LEFT(F30,2),0,IF(AR$6=1,IF(LEFT(INDIRECT(ADDRESS(ROW()-1,1+$AI29,4,2,)),2)=LEFT(G30,2),0,1),1))))</f>
        <v>0</v>
      </c>
      <c r="AS30" s="47">
        <f t="shared" ref="AS30:AS41" ca="1" si="65">AR30+IF(H30=0,0,IF(LEFT(H30,2)="CA",0,IF(LEFT(H30,2)=LEFT(G30,2),0,IF(AS$6=1,IF(LEFT(INDIRECT(ADDRESS(ROW()-1,1+$AI29,4,2,)),2)=LEFT(H30,2),0,1),1))))</f>
        <v>0</v>
      </c>
      <c r="AT30" s="47">
        <f t="shared" ref="AT30:AT41" ca="1" si="66">AS30+IF(I30=0,0,IF(LEFT(I30,2)="CA",0,IF(LEFT(I30,2)=LEFT(H30,2),0,IF(AT$6=1,IF(LEFT(INDIRECT(ADDRESS(ROW()-1,1+$AI29,4,2,)),2)=LEFT(I30,2),0,1),1))))</f>
        <v>0</v>
      </c>
      <c r="AU30" s="47">
        <f t="shared" ref="AU30:AU41" ca="1" si="67">AT30+IF(J30=0,0,IF(LEFT(J30,2)="CA",0,IF(LEFT(J30,2)=LEFT(I30,2),0,IF(AU$6=1,IF(LEFT(INDIRECT(ADDRESS(ROW()-1,1+$AI29,4,2,)),2)=LEFT(J30,2),0,1),1))))</f>
        <v>0</v>
      </c>
      <c r="AV30" s="47">
        <f t="shared" ref="AV30:AV41" ca="1" si="68">AU30+IF(K30=0,0,IF(LEFT(K30,2)="CA",0,IF(LEFT(K30,2)=LEFT(J30,2),0,IF(AV$6=1,IF(LEFT(INDIRECT(ADDRESS(ROW()-1,1+$AI29,4,2,)),2)=LEFT(K30,2),0,1),1))))</f>
        <v>0</v>
      </c>
      <c r="AW30" s="47">
        <f t="shared" ref="AW30:AW41" ca="1" si="69">AV30+IF(L30=0,0,IF(LEFT(L30,2)="CA",0,IF(LEFT(L30,2)=LEFT(K30,2),0,IF(AW$6=1,IF(LEFT(INDIRECT(ADDRESS(ROW()-1,1+$AI29,4,2,)),2)=LEFT(L30,2),0,1),1))))</f>
        <v>0</v>
      </c>
      <c r="AX30" s="47">
        <f t="shared" ref="AX30:AX41" ca="1" si="70">AW30+IF(M30=0,0,IF(LEFT(M30,2)="CA",0,IF(LEFT(M30,2)=LEFT(L30,2),0,IF(AX$6=1,IF(LEFT(INDIRECT(ADDRESS(ROW()-1,1+$AI29,4,2,)),2)=LEFT(M30,2),0,1),1))))</f>
        <v>0</v>
      </c>
      <c r="AY30" s="47">
        <f t="shared" ref="AY30:AY41" ca="1" si="71">AX30+IF(N30=0,0,IF(LEFT(N30,2)="CA",0,IF(LEFT(N30,2)=LEFT(M30,2),0,IF(AY$6=1,IF(LEFT(INDIRECT(ADDRESS(ROW()-1,1+$AI29,4,2,)),2)=LEFT(N30,2),0,1),1))))</f>
        <v>0</v>
      </c>
      <c r="AZ30" s="47">
        <f t="shared" ref="AZ30:AZ41" ca="1" si="72">AY30+IF(O30=0,0,IF(LEFT(O30,2)="CA",0,IF(LEFT(O30,2)=LEFT(N30,2),0,IF(AZ$6=1,IF(LEFT(INDIRECT(ADDRESS(ROW()-1,1+$AI29,4,2,)),2)=LEFT(O30,2),0,1),1))))</f>
        <v>0</v>
      </c>
      <c r="BA30" s="47">
        <f t="shared" ref="BA30:BA41" ca="1" si="73">AZ30+IF(P30=0,0,IF(LEFT(P30,2)="CA",0,IF(LEFT(P30,2)=LEFT(O30,2),0,IF(BA$6=1,IF(LEFT(INDIRECT(ADDRESS(ROW()-1,1+$AI29,4,2,)),2)=LEFT(P30,2),0,1),1))))</f>
        <v>0</v>
      </c>
      <c r="BB30" s="47">
        <f t="shared" ref="BB30:BB41" ca="1" si="74">BA30+IF(Q30=0,0,IF(LEFT(Q30,2)="CA",0,IF(LEFT(Q30,2)=LEFT(P30,2),0,IF(BB$6=1,IF(LEFT(INDIRECT(ADDRESS(ROW()-1,1+$AI29,4,2,)),2)=LEFT(Q30,2),0,1),1))))</f>
        <v>0</v>
      </c>
      <c r="BC30" s="47">
        <f t="shared" ref="BC30:BC41" ca="1" si="75">BB30+IF(R30=0,0,IF(LEFT(R30,2)="CA",0,IF(LEFT(R30,2)=LEFT(Q30,2),0,IF(BC$6=1,IF(LEFT(INDIRECT(ADDRESS(ROW()-1,1+$AI29,4,2,)),2)=LEFT(R30,2),0,1),1))))</f>
        <v>0</v>
      </c>
      <c r="BD30" s="47">
        <f t="shared" ref="BD30:BD41" ca="1" si="76">BC30+IF(S30=0,0,IF(LEFT(S30,2)="CA",0,IF(LEFT(S30,2)=LEFT(R30,2),0,IF(BD$6=1,IF(LEFT(INDIRECT(ADDRESS(ROW()-1,1+$AI29,4,2,)),2)=LEFT(S30,2),0,1),1))))</f>
        <v>0</v>
      </c>
      <c r="BE30" s="47">
        <f t="shared" ref="BE30:BE41" ca="1" si="77">BD30+IF(T30=0,0,IF(LEFT(T30,2)="CA",0,IF(LEFT(T30,2)=LEFT(S30,2),0,IF(BE$6=1,IF(LEFT(INDIRECT(ADDRESS(ROW()-1,1+$AI29,4,2,)),2)=LEFT(T30,2),0,1),1))))</f>
        <v>0</v>
      </c>
      <c r="BF30" s="47">
        <f t="shared" ref="BF30:BF41" ca="1" si="78">BE30+IF(U30=0,0,IF(LEFT(U30,2)="CA",0,IF(LEFT(U30,2)=LEFT(T30,2),0,IF(BF$6=1,IF(LEFT(INDIRECT(ADDRESS(ROW()-1,1+$AI29,4,2,)),2)=LEFT(U30,2),0,1),1))))</f>
        <v>0</v>
      </c>
      <c r="BG30" s="47">
        <f t="shared" ref="BG30:BG41" ca="1" si="79">BF30+IF(V30=0,0,IF(LEFT(V30,2)="CA",0,IF(LEFT(V30,2)=LEFT(U30,2),0,IF(BG$6=1,IF(LEFT(INDIRECT(ADDRESS(ROW()-1,1+$AI29,4,2,)),2)=LEFT(V30,2),0,1),1))))</f>
        <v>0</v>
      </c>
      <c r="BH30" s="47">
        <f t="shared" ref="BH30:BH41" ca="1" si="80">BG30+IF(W30=0,0,IF(LEFT(W30,2)="CA",0,IF(LEFT(W30,2)=LEFT(V30,2),0,IF(BH$6=1,IF(LEFT(INDIRECT(ADDRESS(ROW()-1,1+$AI29,4,2,)),2)=LEFT(W30,2),0,1),1))))</f>
        <v>0</v>
      </c>
      <c r="BI30" s="47">
        <f t="shared" ref="BI30:BI41" ca="1" si="81">BH30+IF(X30=0,0,IF(LEFT(X30,2)="CA",0,IF(LEFT(X30,2)=LEFT(W30,2),0,IF(BI$6=1,IF(LEFT(INDIRECT(ADDRESS(ROW()-1,1+$AI29,4,2,)),2)=LEFT(X30,2),0,1),1))))</f>
        <v>0</v>
      </c>
      <c r="BJ30" s="47">
        <f t="shared" ref="BJ30:BJ41" ca="1" si="82">BI30+IF(Y30=0,0,IF(LEFT(Y30,2)="CA",0,IF(LEFT(Y30,2)=LEFT(X30,2),0,IF(BJ$6=1,IF(LEFT(INDIRECT(ADDRESS(ROW()-1,1+$AI29,4,2,)),2)=LEFT(Y30,2),0,1),1))))</f>
        <v>0</v>
      </c>
      <c r="BK30" s="47">
        <f t="shared" ref="BK30:BK41" ca="1" si="83">BJ30+IF(Z30=0,0,IF(LEFT(Z30,2)="CA",0,IF(LEFT(Z30,2)=LEFT(Y30,2),0,IF(BK$6=1,IF(LEFT(INDIRECT(ADDRESS(ROW()-1,1+$AI29,4,2,)),2)=LEFT(Z30,2),0,1),1))))</f>
        <v>0</v>
      </c>
      <c r="BL30" s="47">
        <f t="shared" ref="BL30:BL41" ca="1" si="84">BK30+IF(AA30=0,0,IF(LEFT(AA30,2)="CA",0,IF(LEFT(AA30,2)=LEFT(Z30,2),0,IF(BL$6=1,IF(LEFT(INDIRECT(ADDRESS(ROW()-1,1+$AI29,4,2,)),2)=LEFT(AA30,2),0,1),1))))</f>
        <v>0</v>
      </c>
      <c r="BM30" s="47">
        <f t="shared" ref="BM30:BM41" ca="1" si="85">BL30+IF(AB30=0,0,IF(LEFT(AB30,2)="CA",0,IF(LEFT(AB30,2)=LEFT(AA30,2),0,IF(BM$6=1,IF(LEFT(INDIRECT(ADDRESS(ROW()-1,1+$AI29,4,2,)),2)=LEFT(AB30,2),0,1),1))))</f>
        <v>0</v>
      </c>
      <c r="BN30" s="47">
        <f t="shared" ref="BN30:BN41" ca="1" si="86">BM30+IF(AC30=0,0,IF(LEFT(AC30,2)="CA",0,IF(LEFT(AC30,2)=LEFT(AB30,2),0,IF(BN$6=1,IF(LEFT(INDIRECT(ADDRESS(ROW()-1,1+$AI29,4,2,)),2)=LEFT(AC30,2),0,1),1))))</f>
        <v>0</v>
      </c>
      <c r="BO30" s="47">
        <f t="shared" ref="BO30:BO41" ca="1" si="87">BN30+IF(AD30=0,0,IF(LEFT(AD30,2)="CA",0,IF(LEFT(AD30,2)=LEFT(AC30,2),0,IF(BO$6=1,IF(LEFT(INDIRECT(ADDRESS(ROW()-1,1+$AI29,4,2,)),2)=LEFT(AD30,2),0,1),1))))</f>
        <v>0</v>
      </c>
      <c r="BP30" s="47">
        <f t="shared" ref="BP30:BP41" ca="1" si="88">BO30+IF(AE30=0,0,IF(LEFT(AE30,2)="CA",0,IF(LEFT(AE30,2)=LEFT(AD30,2),0,IF(BP$6=1,IF(LEFT(INDIRECT(ADDRESS(ROW()-1,1+$AI29,4,2,)),2)=LEFT(AE30,2),0,1),1))))</f>
        <v>0</v>
      </c>
      <c r="BQ30" s="47">
        <f t="shared" ref="BQ30:BQ41" ca="1" si="89">BP30+IF(AF30=0,0,IF(LEFT(AF30,2)="CA",0,IF(LEFT(AF30,2)=LEFT(AE30,2),0,IF(BQ$6=1,IF(LEFT(INDIRECT(ADDRESS(ROW()-1,1+$AI29,4,2,)),2)=LEFT(AF30,2),0,1),1))))</f>
        <v>0</v>
      </c>
      <c r="BZ30" s="1">
        <f>COUNTIF($B$30:$AF$41,"=CA")</f>
        <v>25</v>
      </c>
      <c r="CA30" s="1" t="s">
        <v>0</v>
      </c>
      <c r="CB30" s="1">
        <f t="shared" ref="CB30:CB41" ca="1" si="90">DETECTP($B$6:$AF$6,$A30)</f>
        <v>1</v>
      </c>
      <c r="CC30" s="103" t="str">
        <f t="shared" ref="CC30:CC41" ca="1" si="91">DETECTP($B$6:$AF$6,$A30,1)</f>
        <v>du 12 au 20 janvier</v>
      </c>
      <c r="CD30" s="105" t="str">
        <f t="shared" ref="CD30:CD41" si="92">COUNTIF(B30:AF30,"=CA")&amp; " CA"</f>
        <v>7 CA</v>
      </c>
      <c r="CE30" s="105"/>
      <c r="CF30" s="105"/>
      <c r="CG30" s="105"/>
      <c r="CH30" s="105"/>
      <c r="CI30" s="105"/>
      <c r="CJ30" s="105"/>
      <c r="CK30" s="105"/>
      <c r="CL30" s="103"/>
      <c r="CM30" s="105" t="str">
        <f t="shared" ref="CM30:CM41" ca="1" si="93">COUNTIF(G30:AM30,"=CA"-CD30)&amp; " CA"</f>
        <v>0 CA</v>
      </c>
      <c r="CN30" s="105"/>
      <c r="CO30" s="105"/>
      <c r="CP30" s="105" t="str">
        <f t="shared" ref="CP30:CP41" ca="1" si="94">COUNTIF(H30:AN30,"=CAS"-CF30)&amp; " CAS"</f>
        <v>0 CAS</v>
      </c>
      <c r="CQ30" s="105"/>
      <c r="CR30" s="105" t="str">
        <f t="shared" ref="CR30:CR41" ca="1" si="95">COUNTIF(I30:AO30,"=CF"-CH30)&amp; " CF"</f>
        <v>0 CF</v>
      </c>
      <c r="CS30" s="105"/>
      <c r="CT30" s="105" t="str">
        <f t="shared" ref="CT30:CT41" ca="1" si="96">COUNTIF(J30:AP30,"=RTT"-CJ30)&amp; " RTT"</f>
        <v>0 RTT</v>
      </c>
    </row>
    <row r="31" spans="1:114" ht="14.5" customHeight="1" x14ac:dyDescent="0.2">
      <c r="A31" s="54" t="s">
        <v>26</v>
      </c>
      <c r="B31" s="40">
        <f>'Prévisions conges'!C10</f>
        <v>0</v>
      </c>
      <c r="C31" s="40">
        <f>'Prévisions conges'!D10</f>
        <v>0</v>
      </c>
      <c r="D31" s="40">
        <f>'Prévisions conges'!E10</f>
        <v>0</v>
      </c>
      <c r="E31" s="40">
        <f>'Prévisions conges'!F10</f>
        <v>0</v>
      </c>
      <c r="F31" s="40">
        <f>'Prévisions conges'!G10</f>
        <v>0</v>
      </c>
      <c r="G31" s="40">
        <f>'Prévisions conges'!H10</f>
        <v>0</v>
      </c>
      <c r="H31" s="40">
        <f>'Prévisions conges'!I10</f>
        <v>0</v>
      </c>
      <c r="I31" s="40">
        <f>'Prévisions conges'!J10</f>
        <v>0</v>
      </c>
      <c r="J31" s="40">
        <f>'Prévisions conges'!K10</f>
        <v>0</v>
      </c>
      <c r="K31" s="40">
        <f>'Prévisions conges'!L10</f>
        <v>0</v>
      </c>
      <c r="L31" s="40">
        <f>'Prévisions conges'!M10</f>
        <v>0</v>
      </c>
      <c r="M31" s="40">
        <f>'Prévisions conges'!N10</f>
        <v>0</v>
      </c>
      <c r="N31" s="40">
        <f>'Prévisions conges'!O10</f>
        <v>0</v>
      </c>
      <c r="O31" s="40">
        <f>'Prévisions conges'!P10</f>
        <v>0</v>
      </c>
      <c r="P31" s="40">
        <f>'Prévisions conges'!Q10</f>
        <v>0</v>
      </c>
      <c r="Q31" s="40">
        <f>'Prévisions conges'!R10</f>
        <v>0</v>
      </c>
      <c r="R31" s="40">
        <f>'Prévisions conges'!S10</f>
        <v>0</v>
      </c>
      <c r="S31" s="40">
        <f>'Prévisions conges'!T10</f>
        <v>0</v>
      </c>
      <c r="T31" s="40">
        <f>'Prévisions conges'!U10</f>
        <v>0</v>
      </c>
      <c r="U31" s="40">
        <f>'Prévisions conges'!V10</f>
        <v>0</v>
      </c>
      <c r="V31" s="40">
        <f>'Prévisions conges'!W10</f>
        <v>0</v>
      </c>
      <c r="W31" s="40">
        <f>'Prévisions conges'!X10</f>
        <v>0</v>
      </c>
      <c r="X31" s="40">
        <f>'Prévisions conges'!Y10</f>
        <v>0</v>
      </c>
      <c r="Y31" s="40">
        <f>'Prévisions conges'!Z10</f>
        <v>0</v>
      </c>
      <c r="Z31" s="40" t="str">
        <f>'Prévisions conges'!AA10</f>
        <v>CA.</v>
      </c>
      <c r="AA31" s="40" t="str">
        <f>'Prévisions conges'!AB10</f>
        <v>CA.</v>
      </c>
      <c r="AB31" s="40" t="str">
        <f>'Prévisions conges'!AC10</f>
        <v>CA</v>
      </c>
      <c r="AC31" s="40" t="str">
        <f>'Prévisions conges'!AD10</f>
        <v>CA</v>
      </c>
      <c r="AD31" s="40">
        <f>'Prévisions conges'!AE10</f>
        <v>0</v>
      </c>
      <c r="AE31" s="40">
        <f>'Prévisions conges'!AF10</f>
        <v>0</v>
      </c>
      <c r="AF31" s="40">
        <f>'Prévisions conges'!AG10</f>
        <v>0</v>
      </c>
      <c r="AG31" s="2"/>
      <c r="AH31" s="2"/>
      <c r="AI31" s="42">
        <f t="shared" si="58"/>
        <v>29</v>
      </c>
      <c r="AJ31" s="67">
        <f ca="1">SUMPRODUCT(N(INDIRECT(ADDRESS(6+OFFSET($A31,-3-VLOOKUP($A31,$BT$6:$BU$17,2,FALSE),0)+(23*(OFFSET($A31,-3-VLOOKUP($A31,$BT$6:$BU$17,2,FALSE),0)-1)),2,4,2)):$AF31="CAS"))</f>
        <v>0</v>
      </c>
      <c r="AK31" s="68">
        <f ca="1">AK30+IF(ISNA(MATCH("CAS",B31:AF31,0))=TRUE,SUMPRODUCT(N(B31:AF31="CA")),SUMPRODUCT(N(B31:INDIRECT(ADDRESS(ROW(),MATCH("CAS",B31:AF31,0),4,2))="CA")))</f>
        <v>9</v>
      </c>
      <c r="AM31" s="47">
        <f t="shared" ca="1" si="59"/>
        <v>0</v>
      </c>
      <c r="AN31" s="47">
        <f t="shared" ca="1" si="60"/>
        <v>0</v>
      </c>
      <c r="AO31" s="47">
        <f t="shared" ca="1" si="61"/>
        <v>0</v>
      </c>
      <c r="AP31" s="47">
        <f t="shared" ca="1" si="62"/>
        <v>0</v>
      </c>
      <c r="AQ31" s="47">
        <f t="shared" ca="1" si="63"/>
        <v>0</v>
      </c>
      <c r="AR31" s="47">
        <f t="shared" ca="1" si="64"/>
        <v>0</v>
      </c>
      <c r="AS31" s="47">
        <f t="shared" ca="1" si="65"/>
        <v>0</v>
      </c>
      <c r="AT31" s="47">
        <f t="shared" ca="1" si="66"/>
        <v>0</v>
      </c>
      <c r="AU31" s="47">
        <f t="shared" ca="1" si="67"/>
        <v>0</v>
      </c>
      <c r="AV31" s="47">
        <f t="shared" ca="1" si="68"/>
        <v>0</v>
      </c>
      <c r="AW31" s="47">
        <f t="shared" ca="1" si="69"/>
        <v>0</v>
      </c>
      <c r="AX31" s="47">
        <f t="shared" ca="1" si="70"/>
        <v>0</v>
      </c>
      <c r="AY31" s="47">
        <f t="shared" ca="1" si="71"/>
        <v>0</v>
      </c>
      <c r="AZ31" s="47">
        <f t="shared" ca="1" si="72"/>
        <v>0</v>
      </c>
      <c r="BA31" s="47">
        <f t="shared" ca="1" si="73"/>
        <v>0</v>
      </c>
      <c r="BB31" s="47">
        <f t="shared" ca="1" si="74"/>
        <v>0</v>
      </c>
      <c r="BC31" s="47">
        <f t="shared" ca="1" si="75"/>
        <v>0</v>
      </c>
      <c r="BD31" s="47">
        <f t="shared" ca="1" si="76"/>
        <v>0</v>
      </c>
      <c r="BE31" s="47">
        <f t="shared" ca="1" si="77"/>
        <v>0</v>
      </c>
      <c r="BF31" s="47">
        <f t="shared" ca="1" si="78"/>
        <v>0</v>
      </c>
      <c r="BG31" s="47">
        <f t="shared" ca="1" si="79"/>
        <v>0</v>
      </c>
      <c r="BH31" s="47">
        <f t="shared" ca="1" si="80"/>
        <v>0</v>
      </c>
      <c r="BI31" s="47">
        <f t="shared" ca="1" si="81"/>
        <v>0</v>
      </c>
      <c r="BJ31" s="47">
        <f t="shared" ca="1" si="82"/>
        <v>0</v>
      </c>
      <c r="BK31" s="47">
        <f t="shared" ca="1" si="83"/>
        <v>0</v>
      </c>
      <c r="BL31" s="47">
        <f t="shared" ca="1" si="84"/>
        <v>0</v>
      </c>
      <c r="BM31" s="47">
        <f t="shared" ca="1" si="85"/>
        <v>0</v>
      </c>
      <c r="BN31" s="47">
        <f t="shared" ca="1" si="86"/>
        <v>0</v>
      </c>
      <c r="BO31" s="47">
        <f t="shared" ca="1" si="87"/>
        <v>0</v>
      </c>
      <c r="BP31" s="47">
        <f t="shared" ca="1" si="88"/>
        <v>0</v>
      </c>
      <c r="BQ31" s="47">
        <f t="shared" ca="1" si="89"/>
        <v>0</v>
      </c>
      <c r="BZ31" s="1">
        <f>COUNTIF($B$30:$AF$41,"=CAS")</f>
        <v>2</v>
      </c>
      <c r="CA31" s="1" t="s">
        <v>4</v>
      </c>
      <c r="CB31" s="1">
        <f t="shared" ca="1" si="90"/>
        <v>1</v>
      </c>
      <c r="CC31" s="103" t="str">
        <f t="shared" ca="1" si="91"/>
        <v>du 25 au 28 fevrier</v>
      </c>
      <c r="CD31" s="105" t="str">
        <f t="shared" si="92"/>
        <v>2 CA</v>
      </c>
      <c r="CE31" s="105"/>
      <c r="CF31" s="105" t="str">
        <f t="shared" ref="CF31:CF41" si="97">COUNTIF(C31:AI31,"=CAS")&amp; " CAS"</f>
        <v>0 CAS</v>
      </c>
      <c r="CG31" s="105"/>
      <c r="CH31" s="105" t="str">
        <f t="shared" ref="CH31:CH41" ca="1" si="98">COUNTIF(D31:AJ31,"=CF")&amp; " CF"</f>
        <v>0 CF</v>
      </c>
      <c r="CI31" s="105"/>
      <c r="CJ31" s="105" t="str">
        <f t="shared" ref="CJ31:CJ41" ca="1" si="99">COUNTIF(E31:AK31,"=RTT")&amp; " RTT"</f>
        <v>0 RTT</v>
      </c>
      <c r="CK31" s="105"/>
      <c r="CL31" s="103" t="str">
        <f t="shared" ref="CL31:CL41" ca="1" si="100">DETECTP($B$6:$AF$6,$A31,2)</f>
        <v/>
      </c>
      <c r="CM31" s="105" t="str">
        <f t="shared" ca="1" si="93"/>
        <v>0 CA</v>
      </c>
      <c r="CN31" s="105"/>
      <c r="CO31" s="105"/>
      <c r="CP31" s="105" t="str">
        <f t="shared" ca="1" si="94"/>
        <v>0 CAS</v>
      </c>
      <c r="CQ31" s="105"/>
      <c r="CR31" s="105" t="str">
        <f t="shared" ca="1" si="95"/>
        <v>0 CF</v>
      </c>
      <c r="CS31" s="105"/>
      <c r="CT31" s="105" t="str">
        <f t="shared" ca="1" si="96"/>
        <v>0 RTT</v>
      </c>
    </row>
    <row r="32" spans="1:114" ht="14.5" customHeight="1" x14ac:dyDescent="0.2">
      <c r="A32" s="54" t="s">
        <v>9</v>
      </c>
      <c r="B32" s="40" t="str">
        <f>'Prévisions conges'!C15</f>
        <v>CA</v>
      </c>
      <c r="C32" s="40" t="str">
        <f>'Prévisions conges'!D15</f>
        <v>CA</v>
      </c>
      <c r="D32" s="40" t="str">
        <f>'Prévisions conges'!E15</f>
        <v>CA</v>
      </c>
      <c r="E32" s="40" t="str">
        <f>'Prévisions conges'!F15</f>
        <v>CAS.</v>
      </c>
      <c r="F32" s="40" t="str">
        <f>'Prévisions conges'!G15</f>
        <v>CAS.</v>
      </c>
      <c r="G32" s="40" t="str">
        <f>'Prévisions conges'!H15</f>
        <v>CAS</v>
      </c>
      <c r="H32" s="40">
        <f>'Prévisions conges'!I15</f>
        <v>0</v>
      </c>
      <c r="I32" s="40">
        <f>'Prévisions conges'!J15</f>
        <v>0</v>
      </c>
      <c r="J32" s="40">
        <f>'Prévisions conges'!K15</f>
        <v>0</v>
      </c>
      <c r="K32" s="40">
        <f>'Prévisions conges'!L15</f>
        <v>0</v>
      </c>
      <c r="L32" s="40">
        <f>'Prévisions conges'!M15</f>
        <v>0</v>
      </c>
      <c r="M32" s="40">
        <f>'Prévisions conges'!N15</f>
        <v>0</v>
      </c>
      <c r="N32" s="40">
        <f>'Prévisions conges'!O15</f>
        <v>0</v>
      </c>
      <c r="O32" s="40">
        <f>'Prévisions conges'!P15</f>
        <v>0</v>
      </c>
      <c r="P32" s="40">
        <f>'Prévisions conges'!Q15</f>
        <v>0</v>
      </c>
      <c r="Q32" s="40">
        <f>'Prévisions conges'!R15</f>
        <v>0</v>
      </c>
      <c r="R32" s="40">
        <f>'Prévisions conges'!S15</f>
        <v>0</v>
      </c>
      <c r="S32" s="40">
        <f>'Prévisions conges'!T15</f>
        <v>0</v>
      </c>
      <c r="T32" s="40">
        <f>'Prévisions conges'!U15</f>
        <v>0</v>
      </c>
      <c r="U32" s="40">
        <f>'Prévisions conges'!V15</f>
        <v>0</v>
      </c>
      <c r="V32" s="40">
        <f>'Prévisions conges'!W15</f>
        <v>0</v>
      </c>
      <c r="W32" s="40">
        <f>'Prévisions conges'!X15</f>
        <v>0</v>
      </c>
      <c r="X32" s="40">
        <f>'Prévisions conges'!Y15</f>
        <v>0</v>
      </c>
      <c r="Y32" s="40">
        <f>'Prévisions conges'!Z15</f>
        <v>0</v>
      </c>
      <c r="Z32" s="40">
        <f>'Prévisions conges'!AA15</f>
        <v>0</v>
      </c>
      <c r="AA32" s="40">
        <f>'Prévisions conges'!AB15</f>
        <v>0</v>
      </c>
      <c r="AB32" s="40">
        <f>'Prévisions conges'!AC15</f>
        <v>0</v>
      </c>
      <c r="AC32" s="40">
        <f>'Prévisions conges'!AD15</f>
        <v>0</v>
      </c>
      <c r="AD32" s="40">
        <f>'Prévisions conges'!AE15</f>
        <v>0</v>
      </c>
      <c r="AE32" s="40">
        <f>'Prévisions conges'!AF15</f>
        <v>0</v>
      </c>
      <c r="AF32" s="40">
        <f>'Prévisions conges'!AG15</f>
        <v>0</v>
      </c>
      <c r="AG32" s="2"/>
      <c r="AH32" s="2"/>
      <c r="AI32" s="42">
        <f t="shared" si="58"/>
        <v>31</v>
      </c>
      <c r="AJ32" s="67">
        <f ca="1">SUMPRODUCT(N(INDIRECT(ADDRESS(6+OFFSET($A32,-3-VLOOKUP($A32,$BT$6:$BU$17,2,FALSE),0)+(23*(OFFSET($A32,-3-VLOOKUP($A32,$BT$6:$BU$17,2,FALSE),0)-1)),2,4,2)):$AF32="CAS"))</f>
        <v>1</v>
      </c>
      <c r="AK32" s="68">
        <f ca="1">AK31+IF(ISNA(MATCH("CAS",B32:AF32,0))=TRUE,SUMPRODUCT(N(B32:AF32="CA")),SUMPRODUCT(N(B32:INDIRECT(ADDRESS(ROW(),MATCH("CAS",B32:AF32,0),4,2))="CA")))</f>
        <v>12</v>
      </c>
      <c r="AM32" s="47">
        <f t="shared" ca="1" si="59"/>
        <v>0</v>
      </c>
      <c r="AN32" s="47">
        <f t="shared" ca="1" si="60"/>
        <v>0</v>
      </c>
      <c r="AO32" s="47">
        <f t="shared" ca="1" si="61"/>
        <v>0</v>
      </c>
      <c r="AP32" s="47">
        <f t="shared" ca="1" si="62"/>
        <v>0</v>
      </c>
      <c r="AQ32" s="47">
        <f t="shared" ca="1" si="63"/>
        <v>0</v>
      </c>
      <c r="AR32" s="47">
        <f t="shared" ca="1" si="64"/>
        <v>0</v>
      </c>
      <c r="AS32" s="47">
        <f t="shared" ca="1" si="65"/>
        <v>0</v>
      </c>
      <c r="AT32" s="47">
        <f t="shared" ca="1" si="66"/>
        <v>0</v>
      </c>
      <c r="AU32" s="47">
        <f t="shared" ca="1" si="67"/>
        <v>0</v>
      </c>
      <c r="AV32" s="47">
        <f t="shared" ca="1" si="68"/>
        <v>0</v>
      </c>
      <c r="AW32" s="47">
        <f t="shared" ca="1" si="69"/>
        <v>0</v>
      </c>
      <c r="AX32" s="47">
        <f t="shared" ca="1" si="70"/>
        <v>0</v>
      </c>
      <c r="AY32" s="47">
        <f t="shared" ca="1" si="71"/>
        <v>0</v>
      </c>
      <c r="AZ32" s="47">
        <f t="shared" ca="1" si="72"/>
        <v>0</v>
      </c>
      <c r="BA32" s="47">
        <f t="shared" ca="1" si="73"/>
        <v>0</v>
      </c>
      <c r="BB32" s="47">
        <f t="shared" ca="1" si="74"/>
        <v>0</v>
      </c>
      <c r="BC32" s="47">
        <f t="shared" ca="1" si="75"/>
        <v>0</v>
      </c>
      <c r="BD32" s="47">
        <f t="shared" ca="1" si="76"/>
        <v>0</v>
      </c>
      <c r="BE32" s="47">
        <f t="shared" ca="1" si="77"/>
        <v>0</v>
      </c>
      <c r="BF32" s="47">
        <f t="shared" ca="1" si="78"/>
        <v>0</v>
      </c>
      <c r="BG32" s="47">
        <f t="shared" ca="1" si="79"/>
        <v>0</v>
      </c>
      <c r="BH32" s="47">
        <f t="shared" ca="1" si="80"/>
        <v>0</v>
      </c>
      <c r="BI32" s="47">
        <f t="shared" ca="1" si="81"/>
        <v>0</v>
      </c>
      <c r="BJ32" s="47">
        <f t="shared" ca="1" si="82"/>
        <v>0</v>
      </c>
      <c r="BK32" s="47">
        <f t="shared" ca="1" si="83"/>
        <v>0</v>
      </c>
      <c r="BL32" s="47">
        <f t="shared" ca="1" si="84"/>
        <v>0</v>
      </c>
      <c r="BM32" s="47">
        <f t="shared" ca="1" si="85"/>
        <v>0</v>
      </c>
      <c r="BN32" s="47">
        <f t="shared" ca="1" si="86"/>
        <v>0</v>
      </c>
      <c r="BO32" s="47">
        <f t="shared" ca="1" si="87"/>
        <v>0</v>
      </c>
      <c r="BP32" s="47">
        <f t="shared" ca="1" si="88"/>
        <v>0</v>
      </c>
      <c r="BQ32" s="47">
        <f t="shared" ca="1" si="89"/>
        <v>0</v>
      </c>
      <c r="BZ32" s="1">
        <f>COUNTIF($B$30:$AF$41,"=CF")</f>
        <v>15</v>
      </c>
      <c r="CA32" s="1" t="s">
        <v>6</v>
      </c>
      <c r="CB32" s="1">
        <f t="shared" ca="1" si="90"/>
        <v>1</v>
      </c>
      <c r="CC32" s="103" t="str">
        <f t="shared" ca="1" si="91"/>
        <v>du 1 au 6 mars</v>
      </c>
      <c r="CD32" s="105" t="str">
        <f t="shared" si="92"/>
        <v>3 CA</v>
      </c>
      <c r="CE32" s="105"/>
      <c r="CF32" s="105" t="str">
        <f t="shared" si="97"/>
        <v>1 CAS</v>
      </c>
      <c r="CG32" s="105"/>
      <c r="CH32" s="105" t="str">
        <f t="shared" ca="1" si="98"/>
        <v>0 CF</v>
      </c>
      <c r="CI32" s="105"/>
      <c r="CJ32" s="105" t="str">
        <f t="shared" ca="1" si="99"/>
        <v>0 RTT</v>
      </c>
      <c r="CK32" s="105"/>
      <c r="CL32" s="103" t="str">
        <f t="shared" ca="1" si="100"/>
        <v/>
      </c>
      <c r="CM32" s="105" t="str">
        <f t="shared" ca="1" si="93"/>
        <v>0 CA</v>
      </c>
      <c r="CN32" s="105"/>
      <c r="CO32" s="105"/>
      <c r="CP32" s="105" t="str">
        <f t="shared" ca="1" si="94"/>
        <v>0 CAS</v>
      </c>
      <c r="CQ32" s="105"/>
      <c r="CR32" s="105" t="str">
        <f t="shared" ca="1" si="95"/>
        <v>0 CF</v>
      </c>
      <c r="CS32" s="105"/>
      <c r="CT32" s="105" t="str">
        <f t="shared" ca="1" si="96"/>
        <v>0 RTT</v>
      </c>
    </row>
    <row r="33" spans="1:98" ht="14.5" customHeight="1" x14ac:dyDescent="0.2">
      <c r="A33" s="54" t="s">
        <v>10</v>
      </c>
      <c r="B33" s="40">
        <f>'Prévisions conges'!C20</f>
        <v>0</v>
      </c>
      <c r="C33" s="40">
        <f>'Prévisions conges'!D20</f>
        <v>0</v>
      </c>
      <c r="D33" s="40">
        <f>'Prévisions conges'!E20</f>
        <v>0</v>
      </c>
      <c r="E33" s="40">
        <f>'Prévisions conges'!F20</f>
        <v>0</v>
      </c>
      <c r="F33" s="40">
        <f>'Prévisions conges'!G20</f>
        <v>0</v>
      </c>
      <c r="G33" s="40">
        <f>'Prévisions conges'!H20</f>
        <v>0</v>
      </c>
      <c r="H33" s="40">
        <f>'Prévisions conges'!I20</f>
        <v>0</v>
      </c>
      <c r="I33" s="40">
        <f>'Prévisions conges'!J20</f>
        <v>0</v>
      </c>
      <c r="J33" s="40">
        <f>'Prévisions conges'!K20</f>
        <v>0</v>
      </c>
      <c r="K33" s="40">
        <f>'Prévisions conges'!L20</f>
        <v>0</v>
      </c>
      <c r="L33" s="40">
        <f>'Prévisions conges'!M20</f>
        <v>0</v>
      </c>
      <c r="M33" s="40">
        <f>'Prévisions conges'!N20</f>
        <v>0</v>
      </c>
      <c r="N33" s="40">
        <f>'Prévisions conges'!O20</f>
        <v>0</v>
      </c>
      <c r="O33" s="40">
        <f>'Prévisions conges'!P20</f>
        <v>0</v>
      </c>
      <c r="P33" s="40">
        <f>'Prévisions conges'!Q20</f>
        <v>0</v>
      </c>
      <c r="Q33" s="40">
        <f>'Prévisions conges'!R20</f>
        <v>0</v>
      </c>
      <c r="R33" s="40">
        <f>'Prévisions conges'!S20</f>
        <v>0</v>
      </c>
      <c r="S33" s="40">
        <f>'Prévisions conges'!T20</f>
        <v>0</v>
      </c>
      <c r="T33" s="40">
        <f>'Prévisions conges'!U20</f>
        <v>0</v>
      </c>
      <c r="U33" s="40">
        <f>'Prévisions conges'!V20</f>
        <v>0</v>
      </c>
      <c r="V33" s="40">
        <f>'Prévisions conges'!W20</f>
        <v>0</v>
      </c>
      <c r="W33" s="40">
        <f>'Prévisions conges'!X20</f>
        <v>0</v>
      </c>
      <c r="X33" s="40">
        <f>'Prévisions conges'!Y20</f>
        <v>0</v>
      </c>
      <c r="Y33" s="40">
        <f>'Prévisions conges'!Z20</f>
        <v>0</v>
      </c>
      <c r="Z33" s="40">
        <f>'Prévisions conges'!AA20</f>
        <v>0</v>
      </c>
      <c r="AA33" s="40">
        <f>'Prévisions conges'!AB20</f>
        <v>0</v>
      </c>
      <c r="AB33" s="40">
        <f>'Prévisions conges'!AC20</f>
        <v>0</v>
      </c>
      <c r="AC33" s="40">
        <f>'Prévisions conges'!AD20</f>
        <v>0</v>
      </c>
      <c r="AD33" s="40">
        <f>'Prévisions conges'!AE20</f>
        <v>0</v>
      </c>
      <c r="AE33" s="40">
        <f>'Prévisions conges'!AF20</f>
        <v>0</v>
      </c>
      <c r="AF33" s="40">
        <f>'Prévisions conges'!AG20</f>
        <v>0</v>
      </c>
      <c r="AG33" s="2"/>
      <c r="AH33" s="2"/>
      <c r="AI33" s="42">
        <f t="shared" si="58"/>
        <v>30</v>
      </c>
      <c r="AJ33" s="67">
        <f ca="1">SUMPRODUCT(N(INDIRECT(ADDRESS(6+OFFSET($A33,-3-VLOOKUP($A33,$BT$6:$BU$17,2,FALSE),0)+(23*(OFFSET($A33,-3-VLOOKUP($A33,$BT$6:$BU$17,2,FALSE),0)-1)),2,4,2)):$AF33="CAS"))</f>
        <v>1</v>
      </c>
      <c r="AK33" s="68">
        <f ca="1">AK32+IF(ISNA(MATCH("CAS",B33:AF33,0))=TRUE,SUMPRODUCT(N(B33:AF33="CA")),SUMPRODUCT(N(B33:INDIRECT(ADDRESS(ROW(),MATCH("CAS",B33:AF33,0),4,2))="CA")))</f>
        <v>12</v>
      </c>
      <c r="AM33" s="47">
        <f t="shared" ca="1" si="59"/>
        <v>0</v>
      </c>
      <c r="AN33" s="47">
        <f t="shared" ca="1" si="60"/>
        <v>0</v>
      </c>
      <c r="AO33" s="47">
        <f t="shared" ca="1" si="61"/>
        <v>0</v>
      </c>
      <c r="AP33" s="47">
        <f t="shared" ca="1" si="62"/>
        <v>0</v>
      </c>
      <c r="AQ33" s="47">
        <f t="shared" ca="1" si="63"/>
        <v>0</v>
      </c>
      <c r="AR33" s="47">
        <f t="shared" ca="1" si="64"/>
        <v>0</v>
      </c>
      <c r="AS33" s="47">
        <f t="shared" ca="1" si="65"/>
        <v>0</v>
      </c>
      <c r="AT33" s="47">
        <f t="shared" ca="1" si="66"/>
        <v>0</v>
      </c>
      <c r="AU33" s="47">
        <f t="shared" ca="1" si="67"/>
        <v>0</v>
      </c>
      <c r="AV33" s="47">
        <f t="shared" ca="1" si="68"/>
        <v>0</v>
      </c>
      <c r="AW33" s="47">
        <f t="shared" ca="1" si="69"/>
        <v>0</v>
      </c>
      <c r="AX33" s="47">
        <f t="shared" ca="1" si="70"/>
        <v>0</v>
      </c>
      <c r="AY33" s="47">
        <f t="shared" ca="1" si="71"/>
        <v>0</v>
      </c>
      <c r="AZ33" s="47">
        <f t="shared" ca="1" si="72"/>
        <v>0</v>
      </c>
      <c r="BA33" s="47">
        <f t="shared" ca="1" si="73"/>
        <v>0</v>
      </c>
      <c r="BB33" s="47">
        <f t="shared" ca="1" si="74"/>
        <v>0</v>
      </c>
      <c r="BC33" s="47">
        <f t="shared" ca="1" si="75"/>
        <v>0</v>
      </c>
      <c r="BD33" s="47">
        <f t="shared" ca="1" si="76"/>
        <v>0</v>
      </c>
      <c r="BE33" s="47">
        <f t="shared" ca="1" si="77"/>
        <v>0</v>
      </c>
      <c r="BF33" s="47">
        <f t="shared" ca="1" si="78"/>
        <v>0</v>
      </c>
      <c r="BG33" s="47">
        <f t="shared" ca="1" si="79"/>
        <v>0</v>
      </c>
      <c r="BH33" s="47">
        <f t="shared" ca="1" si="80"/>
        <v>0</v>
      </c>
      <c r="BI33" s="47">
        <f t="shared" ca="1" si="81"/>
        <v>0</v>
      </c>
      <c r="BJ33" s="47">
        <f t="shared" ca="1" si="82"/>
        <v>0</v>
      </c>
      <c r="BK33" s="47">
        <f t="shared" ca="1" si="83"/>
        <v>0</v>
      </c>
      <c r="BL33" s="47">
        <f t="shared" ca="1" si="84"/>
        <v>0</v>
      </c>
      <c r="BM33" s="47">
        <f t="shared" ca="1" si="85"/>
        <v>0</v>
      </c>
      <c r="BN33" s="47">
        <f t="shared" ca="1" si="86"/>
        <v>0</v>
      </c>
      <c r="BO33" s="47">
        <f t="shared" ca="1" si="87"/>
        <v>0</v>
      </c>
      <c r="BP33" s="47">
        <f t="shared" ca="1" si="88"/>
        <v>0</v>
      </c>
      <c r="BQ33" s="47">
        <f t="shared" ca="1" si="89"/>
        <v>0</v>
      </c>
      <c r="BZ33" s="1">
        <f>COUNTIF($B$30:$AF$41,"=RTT")</f>
        <v>0</v>
      </c>
      <c r="CA33" s="1" t="s">
        <v>2</v>
      </c>
      <c r="CB33" s="1" t="str">
        <f t="shared" ca="1" si="90"/>
        <v/>
      </c>
      <c r="CC33" s="103" t="str">
        <f t="shared" ca="1" si="91"/>
        <v/>
      </c>
      <c r="CD33" s="105" t="str">
        <f t="shared" si="92"/>
        <v>0 CA</v>
      </c>
      <c r="CE33" s="105"/>
      <c r="CF33" s="105" t="str">
        <f t="shared" si="97"/>
        <v>0 CAS</v>
      </c>
      <c r="CG33" s="105"/>
      <c r="CH33" s="105" t="str">
        <f t="shared" ca="1" si="98"/>
        <v>0 CF</v>
      </c>
      <c r="CI33" s="105"/>
      <c r="CJ33" s="105" t="str">
        <f t="shared" ca="1" si="99"/>
        <v>0 RTT</v>
      </c>
      <c r="CK33" s="105"/>
      <c r="CL33" s="103" t="str">
        <f t="shared" ca="1" si="100"/>
        <v/>
      </c>
      <c r="CM33" s="105" t="str">
        <f t="shared" ca="1" si="93"/>
        <v>0 CA</v>
      </c>
      <c r="CN33" s="105"/>
      <c r="CO33" s="105"/>
      <c r="CP33" s="105" t="str">
        <f t="shared" ca="1" si="94"/>
        <v>0 CAS</v>
      </c>
      <c r="CQ33" s="105"/>
      <c r="CR33" s="105" t="str">
        <f t="shared" ca="1" si="95"/>
        <v>0 CF</v>
      </c>
      <c r="CS33" s="105"/>
      <c r="CT33" s="105" t="str">
        <f t="shared" ca="1" si="96"/>
        <v>0 RTT</v>
      </c>
    </row>
    <row r="34" spans="1:98" ht="14.5" customHeight="1" x14ac:dyDescent="0.2">
      <c r="A34" s="54" t="s">
        <v>11</v>
      </c>
      <c r="B34" s="40">
        <f>'Prévisions conges'!C25</f>
        <v>0</v>
      </c>
      <c r="C34" s="40">
        <f>'Prévisions conges'!D25</f>
        <v>0</v>
      </c>
      <c r="D34" s="40">
        <f>'Prévisions conges'!E25</f>
        <v>0</v>
      </c>
      <c r="E34" s="40">
        <f>'Prévisions conges'!F25</f>
        <v>0</v>
      </c>
      <c r="F34" s="40">
        <f>'Prévisions conges'!G25</f>
        <v>0</v>
      </c>
      <c r="G34" s="40">
        <f>'Prévisions conges'!H25</f>
        <v>0</v>
      </c>
      <c r="H34" s="40">
        <f>'Prévisions conges'!I25</f>
        <v>0</v>
      </c>
      <c r="I34" s="40">
        <f>'Prévisions conges'!J25</f>
        <v>0</v>
      </c>
      <c r="J34" s="40">
        <f>'Prévisions conges'!K25</f>
        <v>0</v>
      </c>
      <c r="K34" s="40">
        <f>'Prévisions conges'!L25</f>
        <v>0</v>
      </c>
      <c r="L34" s="40">
        <f>'Prévisions conges'!M25</f>
        <v>0</v>
      </c>
      <c r="M34" s="40">
        <f>'Prévisions conges'!N25</f>
        <v>0</v>
      </c>
      <c r="N34" s="40">
        <f>'Prévisions conges'!O25</f>
        <v>0</v>
      </c>
      <c r="O34" s="40">
        <f>'Prévisions conges'!P25</f>
        <v>0</v>
      </c>
      <c r="P34" s="40">
        <f>'Prévisions conges'!Q25</f>
        <v>0</v>
      </c>
      <c r="Q34" s="40">
        <f>'Prévisions conges'!R25</f>
        <v>0</v>
      </c>
      <c r="R34" s="40">
        <f>'Prévisions conges'!S25</f>
        <v>0</v>
      </c>
      <c r="S34" s="40">
        <f>'Prévisions conges'!T25</f>
        <v>0</v>
      </c>
      <c r="T34" s="40">
        <f>'Prévisions conges'!U25</f>
        <v>0</v>
      </c>
      <c r="U34" s="40">
        <f>'Prévisions conges'!V25</f>
        <v>0</v>
      </c>
      <c r="V34" s="40">
        <f>'Prévisions conges'!W25</f>
        <v>0</v>
      </c>
      <c r="W34" s="40">
        <f>'Prévisions conges'!X25</f>
        <v>0</v>
      </c>
      <c r="X34" s="40">
        <f>'Prévisions conges'!Y25</f>
        <v>0</v>
      </c>
      <c r="Y34" s="40">
        <f>'Prévisions conges'!Z25</f>
        <v>0</v>
      </c>
      <c r="Z34" s="40">
        <f>'Prévisions conges'!AA25</f>
        <v>0</v>
      </c>
      <c r="AA34" s="40">
        <f>'Prévisions conges'!AB25</f>
        <v>0</v>
      </c>
      <c r="AB34" s="40">
        <f>'Prévisions conges'!AC25</f>
        <v>0</v>
      </c>
      <c r="AC34" s="40">
        <f>'Prévisions conges'!AD25</f>
        <v>0</v>
      </c>
      <c r="AD34" s="40">
        <f>'Prévisions conges'!AE25</f>
        <v>0</v>
      </c>
      <c r="AE34" s="40">
        <f>'Prévisions conges'!AF25</f>
        <v>0</v>
      </c>
      <c r="AF34" s="40">
        <f>'Prévisions conges'!AG25</f>
        <v>0</v>
      </c>
      <c r="AG34" s="2"/>
      <c r="AH34" s="2"/>
      <c r="AI34" s="42">
        <f t="shared" si="58"/>
        <v>31</v>
      </c>
      <c r="AJ34" s="67">
        <f t="shared" ref="AJ34:AJ39" si="101">SUMPRODUCT(N($B34:$AF34="CAS"))</f>
        <v>0</v>
      </c>
      <c r="AK34" s="68">
        <f ca="1">AK33+SUMPRODUCT(N($B34:AF34="CA"))</f>
        <v>12</v>
      </c>
      <c r="AM34" s="47">
        <f t="shared" ca="1" si="59"/>
        <v>0</v>
      </c>
      <c r="AN34" s="47">
        <f t="shared" ca="1" si="60"/>
        <v>0</v>
      </c>
      <c r="AO34" s="47">
        <f t="shared" ca="1" si="61"/>
        <v>0</v>
      </c>
      <c r="AP34" s="47">
        <f t="shared" ca="1" si="62"/>
        <v>0</v>
      </c>
      <c r="AQ34" s="47">
        <f t="shared" ca="1" si="63"/>
        <v>0</v>
      </c>
      <c r="AR34" s="47">
        <f t="shared" ca="1" si="64"/>
        <v>0</v>
      </c>
      <c r="AS34" s="47">
        <f t="shared" ca="1" si="65"/>
        <v>0</v>
      </c>
      <c r="AT34" s="47">
        <f t="shared" ca="1" si="66"/>
        <v>0</v>
      </c>
      <c r="AU34" s="47">
        <f t="shared" ca="1" si="67"/>
        <v>0</v>
      </c>
      <c r="AV34" s="47">
        <f t="shared" ca="1" si="68"/>
        <v>0</v>
      </c>
      <c r="AW34" s="47">
        <f t="shared" ca="1" si="69"/>
        <v>0</v>
      </c>
      <c r="AX34" s="47">
        <f t="shared" ca="1" si="70"/>
        <v>0</v>
      </c>
      <c r="AY34" s="47">
        <f t="shared" ca="1" si="71"/>
        <v>0</v>
      </c>
      <c r="AZ34" s="47">
        <f t="shared" ca="1" si="72"/>
        <v>0</v>
      </c>
      <c r="BA34" s="47">
        <f t="shared" ca="1" si="73"/>
        <v>0</v>
      </c>
      <c r="BB34" s="47">
        <f t="shared" ca="1" si="74"/>
        <v>0</v>
      </c>
      <c r="BC34" s="47">
        <f t="shared" ca="1" si="75"/>
        <v>0</v>
      </c>
      <c r="BD34" s="47">
        <f t="shared" ca="1" si="76"/>
        <v>0</v>
      </c>
      <c r="BE34" s="47">
        <f t="shared" ca="1" si="77"/>
        <v>0</v>
      </c>
      <c r="BF34" s="47">
        <f t="shared" ca="1" si="78"/>
        <v>0</v>
      </c>
      <c r="BG34" s="47">
        <f t="shared" ca="1" si="79"/>
        <v>0</v>
      </c>
      <c r="BH34" s="47">
        <f t="shared" ca="1" si="80"/>
        <v>0</v>
      </c>
      <c r="BI34" s="47">
        <f t="shared" ca="1" si="81"/>
        <v>0</v>
      </c>
      <c r="BJ34" s="47">
        <f t="shared" ca="1" si="82"/>
        <v>0</v>
      </c>
      <c r="BK34" s="47">
        <f t="shared" ca="1" si="83"/>
        <v>0</v>
      </c>
      <c r="BL34" s="47">
        <f t="shared" ca="1" si="84"/>
        <v>0</v>
      </c>
      <c r="BM34" s="47">
        <f t="shared" ca="1" si="85"/>
        <v>0</v>
      </c>
      <c r="BN34" s="47">
        <f t="shared" ca="1" si="86"/>
        <v>0</v>
      </c>
      <c r="BO34" s="47">
        <f t="shared" ca="1" si="87"/>
        <v>0</v>
      </c>
      <c r="BP34" s="47">
        <f t="shared" ca="1" si="88"/>
        <v>0</v>
      </c>
      <c r="BQ34" s="47">
        <f t="shared" ca="1" si="89"/>
        <v>0</v>
      </c>
      <c r="CB34" s="1" t="str">
        <f t="shared" ca="1" si="90"/>
        <v/>
      </c>
      <c r="CC34" s="103" t="str">
        <f t="shared" ca="1" si="91"/>
        <v/>
      </c>
      <c r="CD34" s="105" t="str">
        <f t="shared" si="92"/>
        <v>0 CA</v>
      </c>
      <c r="CE34" s="105"/>
      <c r="CF34" s="105" t="str">
        <f t="shared" si="97"/>
        <v>0 CAS</v>
      </c>
      <c r="CG34" s="105"/>
      <c r="CH34" s="105" t="str">
        <f t="shared" si="98"/>
        <v>0 CF</v>
      </c>
      <c r="CI34" s="105"/>
      <c r="CJ34" s="105" t="str">
        <f t="shared" ca="1" si="99"/>
        <v>0 RTT</v>
      </c>
      <c r="CK34" s="105"/>
      <c r="CL34" s="103" t="str">
        <f t="shared" ca="1" si="100"/>
        <v/>
      </c>
      <c r="CM34" s="105" t="str">
        <f t="shared" ca="1" si="93"/>
        <v>0 CA</v>
      </c>
      <c r="CN34" s="105"/>
      <c r="CO34" s="105"/>
      <c r="CP34" s="105" t="str">
        <f t="shared" ca="1" si="94"/>
        <v>0 CAS</v>
      </c>
      <c r="CQ34" s="105"/>
      <c r="CR34" s="105" t="str">
        <f t="shared" ca="1" si="95"/>
        <v>0 CF</v>
      </c>
      <c r="CS34" s="105"/>
      <c r="CT34" s="105" t="str">
        <f t="shared" ca="1" si="96"/>
        <v>0 RTT</v>
      </c>
    </row>
    <row r="35" spans="1:98" ht="14.5" customHeight="1" x14ac:dyDescent="0.2">
      <c r="A35" s="54" t="s">
        <v>12</v>
      </c>
      <c r="B35" s="40">
        <f>'Prévisions conges'!C30</f>
        <v>0</v>
      </c>
      <c r="C35" s="40">
        <f>'Prévisions conges'!D30</f>
        <v>0</v>
      </c>
      <c r="D35" s="40" t="str">
        <f>'Prévisions conges'!E30</f>
        <v>CA.</v>
      </c>
      <c r="E35" s="40" t="str">
        <f>'Prévisions conges'!F30</f>
        <v>CA.</v>
      </c>
      <c r="F35" s="40" t="str">
        <f>'Prévisions conges'!G30</f>
        <v>CA</v>
      </c>
      <c r="G35" s="40" t="str">
        <f>'Prévisions conges'!H30</f>
        <v>CA</v>
      </c>
      <c r="H35" s="40" t="str">
        <f>'Prévisions conges'!I30</f>
        <v>CA</v>
      </c>
      <c r="I35" s="40" t="str">
        <f>'Prévisions conges'!J30</f>
        <v>CA</v>
      </c>
      <c r="J35" s="40" t="str">
        <f>'Prévisions conges'!K30</f>
        <v>CA</v>
      </c>
      <c r="K35" s="40">
        <f>'Prévisions conges'!L30</f>
        <v>0</v>
      </c>
      <c r="L35" s="40">
        <f>'Prévisions conges'!M30</f>
        <v>0</v>
      </c>
      <c r="M35" s="40">
        <f>'Prévisions conges'!N30</f>
        <v>0</v>
      </c>
      <c r="N35" s="40">
        <f>'Prévisions conges'!O30</f>
        <v>0</v>
      </c>
      <c r="O35" s="40">
        <f>'Prévisions conges'!P30</f>
        <v>0</v>
      </c>
      <c r="P35" s="40">
        <f>'Prévisions conges'!Q30</f>
        <v>0</v>
      </c>
      <c r="Q35" s="40">
        <f>'Prévisions conges'!R30</f>
        <v>0</v>
      </c>
      <c r="R35" s="40">
        <f>'Prévisions conges'!S30</f>
        <v>0</v>
      </c>
      <c r="S35" s="40">
        <f>'Prévisions conges'!T30</f>
        <v>0</v>
      </c>
      <c r="T35" s="40">
        <f>'Prévisions conges'!U30</f>
        <v>0</v>
      </c>
      <c r="U35" s="40">
        <f>'Prévisions conges'!V30</f>
        <v>0</v>
      </c>
      <c r="V35" s="40">
        <f>'Prévisions conges'!W30</f>
        <v>0</v>
      </c>
      <c r="W35" s="40">
        <f>'Prévisions conges'!X30</f>
        <v>0</v>
      </c>
      <c r="X35" s="40">
        <f>'Prévisions conges'!Y30</f>
        <v>0</v>
      </c>
      <c r="Y35" s="40">
        <f>'Prévisions conges'!Z30</f>
        <v>0</v>
      </c>
      <c r="Z35" s="40">
        <f>'Prévisions conges'!AA30</f>
        <v>0</v>
      </c>
      <c r="AA35" s="40">
        <f>'Prévisions conges'!AB30</f>
        <v>0</v>
      </c>
      <c r="AB35" s="40">
        <f>'Prévisions conges'!AC30</f>
        <v>0</v>
      </c>
      <c r="AC35" s="40">
        <f>'Prévisions conges'!AD30</f>
        <v>0</v>
      </c>
      <c r="AD35" s="40">
        <f>'Prévisions conges'!AE30</f>
        <v>0</v>
      </c>
      <c r="AE35" s="40">
        <f>'Prévisions conges'!AF30</f>
        <v>0</v>
      </c>
      <c r="AF35" s="40">
        <f>'Prévisions conges'!AG30</f>
        <v>0</v>
      </c>
      <c r="AG35" s="2"/>
      <c r="AH35" s="2"/>
      <c r="AI35" s="42">
        <f t="shared" si="58"/>
        <v>30</v>
      </c>
      <c r="AJ35" s="67">
        <f t="shared" si="101"/>
        <v>0</v>
      </c>
      <c r="AK35" s="68">
        <f ca="1">AK34+SUMPRODUCT(N($B35:AF35="CA"))</f>
        <v>17</v>
      </c>
      <c r="AM35" s="47">
        <f t="shared" ca="1" si="59"/>
        <v>0</v>
      </c>
      <c r="AN35" s="47">
        <f t="shared" ca="1" si="60"/>
        <v>0</v>
      </c>
      <c r="AO35" s="47">
        <f t="shared" ca="1" si="61"/>
        <v>0</v>
      </c>
      <c r="AP35" s="47">
        <f t="shared" ca="1" si="62"/>
        <v>0</v>
      </c>
      <c r="AQ35" s="47">
        <f t="shared" ca="1" si="63"/>
        <v>0</v>
      </c>
      <c r="AR35" s="47">
        <f t="shared" ca="1" si="64"/>
        <v>0</v>
      </c>
      <c r="AS35" s="47">
        <f t="shared" ca="1" si="65"/>
        <v>0</v>
      </c>
      <c r="AT35" s="47">
        <f t="shared" ca="1" si="66"/>
        <v>0</v>
      </c>
      <c r="AU35" s="47">
        <f t="shared" ca="1" si="67"/>
        <v>0</v>
      </c>
      <c r="AV35" s="47">
        <f t="shared" ca="1" si="68"/>
        <v>0</v>
      </c>
      <c r="AW35" s="47">
        <f t="shared" ca="1" si="69"/>
        <v>0</v>
      </c>
      <c r="AX35" s="47">
        <f t="shared" ca="1" si="70"/>
        <v>0</v>
      </c>
      <c r="AY35" s="47">
        <f t="shared" ca="1" si="71"/>
        <v>0</v>
      </c>
      <c r="AZ35" s="47">
        <f t="shared" ca="1" si="72"/>
        <v>0</v>
      </c>
      <c r="BA35" s="47">
        <f t="shared" ca="1" si="73"/>
        <v>0</v>
      </c>
      <c r="BB35" s="47">
        <f t="shared" ca="1" si="74"/>
        <v>0</v>
      </c>
      <c r="BC35" s="47">
        <f t="shared" ca="1" si="75"/>
        <v>0</v>
      </c>
      <c r="BD35" s="47">
        <f t="shared" ca="1" si="76"/>
        <v>0</v>
      </c>
      <c r="BE35" s="47">
        <f t="shared" ca="1" si="77"/>
        <v>0</v>
      </c>
      <c r="BF35" s="47">
        <f t="shared" ca="1" si="78"/>
        <v>0</v>
      </c>
      <c r="BG35" s="47">
        <f t="shared" ca="1" si="79"/>
        <v>0</v>
      </c>
      <c r="BH35" s="47">
        <f t="shared" ca="1" si="80"/>
        <v>0</v>
      </c>
      <c r="BI35" s="47">
        <f t="shared" ca="1" si="81"/>
        <v>0</v>
      </c>
      <c r="BJ35" s="47">
        <f t="shared" ca="1" si="82"/>
        <v>0</v>
      </c>
      <c r="BK35" s="47">
        <f t="shared" ca="1" si="83"/>
        <v>0</v>
      </c>
      <c r="BL35" s="47">
        <f t="shared" ca="1" si="84"/>
        <v>0</v>
      </c>
      <c r="BM35" s="47">
        <f t="shared" ca="1" si="85"/>
        <v>0</v>
      </c>
      <c r="BN35" s="47">
        <f t="shared" ca="1" si="86"/>
        <v>0</v>
      </c>
      <c r="BO35" s="47">
        <f t="shared" ca="1" si="87"/>
        <v>0</v>
      </c>
      <c r="BP35" s="47">
        <f t="shared" ca="1" si="88"/>
        <v>0</v>
      </c>
      <c r="BQ35" s="47">
        <f t="shared" ca="1" si="89"/>
        <v>0</v>
      </c>
      <c r="CB35" s="1">
        <f t="shared" ca="1" si="90"/>
        <v>1</v>
      </c>
      <c r="CC35" s="103" t="str">
        <f t="shared" ca="1" si="91"/>
        <v>du 3 au 9 juin</v>
      </c>
      <c r="CD35" s="105" t="str">
        <f t="shared" si="92"/>
        <v>5 CA</v>
      </c>
      <c r="CE35" s="105"/>
      <c r="CF35" s="105" t="str">
        <f t="shared" si="97"/>
        <v>0 CAS</v>
      </c>
      <c r="CG35" s="105"/>
      <c r="CH35" s="105" t="str">
        <f t="shared" si="98"/>
        <v>0 CF</v>
      </c>
      <c r="CI35" s="105"/>
      <c r="CJ35" s="105" t="str">
        <f t="shared" ca="1" si="99"/>
        <v>0 RTT</v>
      </c>
      <c r="CK35" s="105"/>
      <c r="CL35" s="103" t="str">
        <f t="shared" ca="1" si="100"/>
        <v/>
      </c>
      <c r="CM35" s="105" t="str">
        <f t="shared" ca="1" si="93"/>
        <v>0 CA</v>
      </c>
      <c r="CN35" s="105"/>
      <c r="CO35" s="105"/>
      <c r="CP35" s="105" t="str">
        <f t="shared" ca="1" si="94"/>
        <v>0 CAS</v>
      </c>
      <c r="CQ35" s="105"/>
      <c r="CR35" s="105" t="str">
        <f t="shared" ca="1" si="95"/>
        <v>0 CF</v>
      </c>
      <c r="CS35" s="105"/>
      <c r="CT35" s="105" t="str">
        <f t="shared" ca="1" si="96"/>
        <v>0 RTT</v>
      </c>
    </row>
    <row r="36" spans="1:98" ht="14.5" customHeight="1" x14ac:dyDescent="0.2">
      <c r="A36" s="54" t="s">
        <v>13</v>
      </c>
      <c r="B36" s="40">
        <f>'Prévisions conges'!C35</f>
        <v>0</v>
      </c>
      <c r="C36" s="40">
        <f>'Prévisions conges'!D35</f>
        <v>0</v>
      </c>
      <c r="D36" s="40">
        <f>'Prévisions conges'!E35</f>
        <v>0</v>
      </c>
      <c r="E36" s="40">
        <f>'Prévisions conges'!F35</f>
        <v>0</v>
      </c>
      <c r="F36" s="40">
        <f>'Prévisions conges'!G35</f>
        <v>0</v>
      </c>
      <c r="G36" s="40">
        <f>'Prévisions conges'!H35</f>
        <v>0</v>
      </c>
      <c r="H36" s="40">
        <f>'Prévisions conges'!I35</f>
        <v>0</v>
      </c>
      <c r="I36" s="40">
        <f>'Prévisions conges'!J35</f>
        <v>0</v>
      </c>
      <c r="J36" s="40">
        <f>'Prévisions conges'!K35</f>
        <v>0</v>
      </c>
      <c r="K36" s="40">
        <f>'Prévisions conges'!L35</f>
        <v>0</v>
      </c>
      <c r="L36" s="40">
        <f>'Prévisions conges'!M35</f>
        <v>0</v>
      </c>
      <c r="M36" s="40">
        <f>'Prévisions conges'!N35</f>
        <v>0</v>
      </c>
      <c r="N36" s="40">
        <f>'Prévisions conges'!O35</f>
        <v>0</v>
      </c>
      <c r="O36" s="40">
        <f>'Prévisions conges'!P35</f>
        <v>0</v>
      </c>
      <c r="P36" s="40">
        <f>'Prévisions conges'!Q35</f>
        <v>0</v>
      </c>
      <c r="Q36" s="40">
        <f>'Prévisions conges'!R35</f>
        <v>0</v>
      </c>
      <c r="R36" s="40">
        <f>'Prévisions conges'!S35</f>
        <v>0</v>
      </c>
      <c r="S36" s="40">
        <f>'Prévisions conges'!T35</f>
        <v>0</v>
      </c>
      <c r="T36" s="40">
        <f>'Prévisions conges'!U35</f>
        <v>0</v>
      </c>
      <c r="U36" s="40">
        <f>'Prévisions conges'!V35</f>
        <v>0</v>
      </c>
      <c r="V36" s="40">
        <f>'Prévisions conges'!W35</f>
        <v>0</v>
      </c>
      <c r="W36" s="40">
        <f>'Prévisions conges'!X35</f>
        <v>0</v>
      </c>
      <c r="X36" s="40">
        <f>'Prévisions conges'!Y35</f>
        <v>0</v>
      </c>
      <c r="Y36" s="40">
        <f>'Prévisions conges'!Z35</f>
        <v>0</v>
      </c>
      <c r="Z36" s="40">
        <f>'Prévisions conges'!AA35</f>
        <v>0</v>
      </c>
      <c r="AA36" s="40">
        <f>'Prévisions conges'!AB35</f>
        <v>0</v>
      </c>
      <c r="AB36" s="40">
        <f>'Prévisions conges'!AC35</f>
        <v>0</v>
      </c>
      <c r="AC36" s="40">
        <f>'Prévisions conges'!AD35</f>
        <v>0</v>
      </c>
      <c r="AD36" s="40">
        <f>'Prévisions conges'!AE35</f>
        <v>0</v>
      </c>
      <c r="AE36" s="40">
        <f>'Prévisions conges'!AF35</f>
        <v>0</v>
      </c>
      <c r="AF36" s="40">
        <f>'Prévisions conges'!AG35</f>
        <v>0</v>
      </c>
      <c r="AG36" s="2"/>
      <c r="AH36" s="2"/>
      <c r="AI36" s="42">
        <f t="shared" si="58"/>
        <v>31</v>
      </c>
      <c r="AJ36" s="67">
        <f t="shared" si="101"/>
        <v>0</v>
      </c>
      <c r="AK36" s="68">
        <f ca="1">AK35+SUMPRODUCT(N($B36:AF36="CA"))</f>
        <v>17</v>
      </c>
      <c r="AM36" s="47">
        <f t="shared" ca="1" si="59"/>
        <v>0</v>
      </c>
      <c r="AN36" s="47">
        <f t="shared" ca="1" si="60"/>
        <v>0</v>
      </c>
      <c r="AO36" s="47">
        <f t="shared" ca="1" si="61"/>
        <v>0</v>
      </c>
      <c r="AP36" s="47">
        <f t="shared" ca="1" si="62"/>
        <v>0</v>
      </c>
      <c r="AQ36" s="47">
        <f t="shared" ca="1" si="63"/>
        <v>0</v>
      </c>
      <c r="AR36" s="47">
        <f t="shared" ca="1" si="64"/>
        <v>0</v>
      </c>
      <c r="AS36" s="47">
        <f t="shared" ca="1" si="65"/>
        <v>0</v>
      </c>
      <c r="AT36" s="47">
        <f t="shared" ca="1" si="66"/>
        <v>0</v>
      </c>
      <c r="AU36" s="47">
        <f t="shared" ca="1" si="67"/>
        <v>0</v>
      </c>
      <c r="AV36" s="47">
        <f t="shared" ca="1" si="68"/>
        <v>0</v>
      </c>
      <c r="AW36" s="47">
        <f t="shared" ca="1" si="69"/>
        <v>0</v>
      </c>
      <c r="AX36" s="47">
        <f t="shared" ca="1" si="70"/>
        <v>0</v>
      </c>
      <c r="AY36" s="47">
        <f t="shared" ca="1" si="71"/>
        <v>0</v>
      </c>
      <c r="AZ36" s="47">
        <f t="shared" ca="1" si="72"/>
        <v>0</v>
      </c>
      <c r="BA36" s="47">
        <f t="shared" ca="1" si="73"/>
        <v>0</v>
      </c>
      <c r="BB36" s="47">
        <f t="shared" ca="1" si="74"/>
        <v>0</v>
      </c>
      <c r="BC36" s="47">
        <f t="shared" ca="1" si="75"/>
        <v>0</v>
      </c>
      <c r="BD36" s="47">
        <f t="shared" ca="1" si="76"/>
        <v>0</v>
      </c>
      <c r="BE36" s="47">
        <f t="shared" ca="1" si="77"/>
        <v>0</v>
      </c>
      <c r="BF36" s="47">
        <f t="shared" ca="1" si="78"/>
        <v>0</v>
      </c>
      <c r="BG36" s="47">
        <f t="shared" ca="1" si="79"/>
        <v>0</v>
      </c>
      <c r="BH36" s="47">
        <f t="shared" ca="1" si="80"/>
        <v>0</v>
      </c>
      <c r="BI36" s="47">
        <f t="shared" ca="1" si="81"/>
        <v>0</v>
      </c>
      <c r="BJ36" s="47">
        <f t="shared" ca="1" si="82"/>
        <v>0</v>
      </c>
      <c r="BK36" s="47">
        <f t="shared" ca="1" si="83"/>
        <v>0</v>
      </c>
      <c r="BL36" s="47">
        <f t="shared" ca="1" si="84"/>
        <v>0</v>
      </c>
      <c r="BM36" s="47">
        <f t="shared" ca="1" si="85"/>
        <v>0</v>
      </c>
      <c r="BN36" s="47">
        <f t="shared" ca="1" si="86"/>
        <v>0</v>
      </c>
      <c r="BO36" s="47">
        <f t="shared" ca="1" si="87"/>
        <v>0</v>
      </c>
      <c r="BP36" s="47">
        <f t="shared" ca="1" si="88"/>
        <v>0</v>
      </c>
      <c r="BQ36" s="47">
        <f t="shared" ca="1" si="89"/>
        <v>0</v>
      </c>
      <c r="BZ36" s="7" t="s">
        <v>41</v>
      </c>
      <c r="CB36" s="1" t="str">
        <f t="shared" ca="1" si="90"/>
        <v/>
      </c>
      <c r="CC36" s="103" t="str">
        <f t="shared" ca="1" si="91"/>
        <v/>
      </c>
      <c r="CD36" s="105" t="str">
        <f t="shared" si="92"/>
        <v>0 CA</v>
      </c>
      <c r="CE36" s="105"/>
      <c r="CF36" s="105" t="str">
        <f t="shared" si="97"/>
        <v>0 CAS</v>
      </c>
      <c r="CG36" s="105"/>
      <c r="CH36" s="105" t="str">
        <f t="shared" si="98"/>
        <v>0 CF</v>
      </c>
      <c r="CI36" s="105"/>
      <c r="CJ36" s="105" t="str">
        <f t="shared" ca="1" si="99"/>
        <v>0 RTT</v>
      </c>
      <c r="CK36" s="105"/>
      <c r="CL36" s="103" t="str">
        <f t="shared" ca="1" si="100"/>
        <v/>
      </c>
      <c r="CM36" s="105" t="str">
        <f t="shared" ca="1" si="93"/>
        <v>0 CA</v>
      </c>
      <c r="CN36" s="105"/>
      <c r="CO36" s="105"/>
      <c r="CP36" s="105" t="str">
        <f t="shared" ca="1" si="94"/>
        <v>0 CAS</v>
      </c>
      <c r="CQ36" s="105"/>
      <c r="CR36" s="105" t="str">
        <f t="shared" ca="1" si="95"/>
        <v>0 CF</v>
      </c>
      <c r="CS36" s="105"/>
      <c r="CT36" s="105" t="str">
        <f t="shared" ca="1" si="96"/>
        <v>0 RTT</v>
      </c>
    </row>
    <row r="37" spans="1:98" ht="14.5" customHeight="1" x14ac:dyDescent="0.2">
      <c r="A37" s="54" t="s">
        <v>27</v>
      </c>
      <c r="B37" s="40">
        <f>'Prévisions conges'!C40</f>
        <v>0</v>
      </c>
      <c r="C37" s="40">
        <f>'Prévisions conges'!D40</f>
        <v>0</v>
      </c>
      <c r="D37" s="40">
        <f>'Prévisions conges'!E40</f>
        <v>0</v>
      </c>
      <c r="E37" s="40">
        <f>'Prévisions conges'!F40</f>
        <v>0</v>
      </c>
      <c r="F37" s="40" t="str">
        <f>'Prévisions conges'!G40</f>
        <v>CA.</v>
      </c>
      <c r="G37" s="40" t="str">
        <f>'Prévisions conges'!H40</f>
        <v>CA.</v>
      </c>
      <c r="H37" s="40" t="str">
        <f>'Prévisions conges'!I40</f>
        <v>CA</v>
      </c>
      <c r="I37" s="40" t="str">
        <f>'Prévisions conges'!J40</f>
        <v>CA</v>
      </c>
      <c r="J37" s="40" t="str">
        <f>'Prévisions conges'!K40</f>
        <v>CA</v>
      </c>
      <c r="K37" s="40" t="str">
        <f>'Prévisions conges'!L40</f>
        <v>CA</v>
      </c>
      <c r="L37" s="40" t="str">
        <f>'Prévisions conges'!M40</f>
        <v>CA</v>
      </c>
      <c r="M37" s="40" t="str">
        <f>'Prévisions conges'!N40</f>
        <v>CF.</v>
      </c>
      <c r="N37" s="40" t="str">
        <f>'Prévisions conges'!O40</f>
        <v>CF.</v>
      </c>
      <c r="O37" s="40" t="str">
        <f>'Prévisions conges'!P40</f>
        <v>CF</v>
      </c>
      <c r="P37" s="40" t="str">
        <f>'Prévisions conges'!Q40</f>
        <v>CF</v>
      </c>
      <c r="Q37" s="40" t="str">
        <f>'Prévisions conges'!R40</f>
        <v>CF</v>
      </c>
      <c r="R37" s="40" t="str">
        <f>'Prévisions conges'!S40</f>
        <v>CF</v>
      </c>
      <c r="S37" s="40" t="str">
        <f>'Prévisions conges'!T40</f>
        <v>CF</v>
      </c>
      <c r="T37" s="40">
        <f>'Prévisions conges'!U40</f>
        <v>0</v>
      </c>
      <c r="U37" s="40">
        <f>'Prévisions conges'!V40</f>
        <v>0</v>
      </c>
      <c r="V37" s="40">
        <f>'Prévisions conges'!W40</f>
        <v>0</v>
      </c>
      <c r="W37" s="40">
        <f>'Prévisions conges'!X40</f>
        <v>0</v>
      </c>
      <c r="X37" s="40">
        <f>'Prévisions conges'!Y40</f>
        <v>0</v>
      </c>
      <c r="Y37" s="40">
        <f>'Prévisions conges'!Z40</f>
        <v>0</v>
      </c>
      <c r="Z37" s="40">
        <f>'Prévisions conges'!AA40</f>
        <v>0</v>
      </c>
      <c r="AA37" s="40">
        <f>'Prévisions conges'!AB40</f>
        <v>0</v>
      </c>
      <c r="AB37" s="40">
        <f>'Prévisions conges'!AC40</f>
        <v>0</v>
      </c>
      <c r="AC37" s="40">
        <f>'Prévisions conges'!AD40</f>
        <v>0</v>
      </c>
      <c r="AD37" s="40">
        <f>'Prévisions conges'!AE40</f>
        <v>0</v>
      </c>
      <c r="AE37" s="40">
        <f>'Prévisions conges'!AF40</f>
        <v>0</v>
      </c>
      <c r="AF37" s="40">
        <f>'Prévisions conges'!AG40</f>
        <v>0</v>
      </c>
      <c r="AG37" s="2"/>
      <c r="AH37" s="2"/>
      <c r="AI37" s="42">
        <f t="shared" si="58"/>
        <v>31</v>
      </c>
      <c r="AJ37" s="67">
        <f t="shared" si="101"/>
        <v>0</v>
      </c>
      <c r="AK37" s="68">
        <f ca="1">AK36+SUMPRODUCT(N($B37:AF37="CA"))</f>
        <v>22</v>
      </c>
      <c r="AM37" s="47">
        <f t="shared" ca="1" si="59"/>
        <v>0</v>
      </c>
      <c r="AN37" s="47">
        <f t="shared" ca="1" si="60"/>
        <v>0</v>
      </c>
      <c r="AO37" s="47">
        <f t="shared" ca="1" si="61"/>
        <v>0</v>
      </c>
      <c r="AP37" s="47">
        <f t="shared" ca="1" si="62"/>
        <v>0</v>
      </c>
      <c r="AQ37" s="47">
        <f t="shared" ca="1" si="63"/>
        <v>0</v>
      </c>
      <c r="AR37" s="47">
        <f t="shared" ca="1" si="64"/>
        <v>0</v>
      </c>
      <c r="AS37" s="47">
        <f t="shared" ca="1" si="65"/>
        <v>0</v>
      </c>
      <c r="AT37" s="47">
        <f t="shared" ca="1" si="66"/>
        <v>0</v>
      </c>
      <c r="AU37" s="47">
        <f t="shared" ca="1" si="67"/>
        <v>0</v>
      </c>
      <c r="AV37" s="47">
        <f t="shared" ca="1" si="68"/>
        <v>0</v>
      </c>
      <c r="AW37" s="47">
        <f t="shared" ca="1" si="69"/>
        <v>0</v>
      </c>
      <c r="AX37" s="47">
        <f t="shared" ca="1" si="70"/>
        <v>1</v>
      </c>
      <c r="AY37" s="47">
        <f t="shared" ca="1" si="71"/>
        <v>1</v>
      </c>
      <c r="AZ37" s="47">
        <f t="shared" ca="1" si="72"/>
        <v>1</v>
      </c>
      <c r="BA37" s="47">
        <f t="shared" ca="1" si="73"/>
        <v>1</v>
      </c>
      <c r="BB37" s="47">
        <f t="shared" ca="1" si="74"/>
        <v>1</v>
      </c>
      <c r="BC37" s="47">
        <f t="shared" ca="1" si="75"/>
        <v>1</v>
      </c>
      <c r="BD37" s="47">
        <f t="shared" ca="1" si="76"/>
        <v>1</v>
      </c>
      <c r="BE37" s="47">
        <f t="shared" ca="1" si="77"/>
        <v>1</v>
      </c>
      <c r="BF37" s="47">
        <f t="shared" ca="1" si="78"/>
        <v>1</v>
      </c>
      <c r="BG37" s="47">
        <f t="shared" ca="1" si="79"/>
        <v>1</v>
      </c>
      <c r="BH37" s="47">
        <f t="shared" ca="1" si="80"/>
        <v>1</v>
      </c>
      <c r="BI37" s="47">
        <f t="shared" ca="1" si="81"/>
        <v>1</v>
      </c>
      <c r="BJ37" s="47">
        <f t="shared" ca="1" si="82"/>
        <v>1</v>
      </c>
      <c r="BK37" s="47">
        <f t="shared" ca="1" si="83"/>
        <v>1</v>
      </c>
      <c r="BL37" s="47">
        <f t="shared" ca="1" si="84"/>
        <v>1</v>
      </c>
      <c r="BM37" s="47">
        <f t="shared" ca="1" si="85"/>
        <v>1</v>
      </c>
      <c r="BN37" s="47">
        <f t="shared" ca="1" si="86"/>
        <v>1</v>
      </c>
      <c r="BO37" s="47">
        <f t="shared" ca="1" si="87"/>
        <v>1</v>
      </c>
      <c r="BP37" s="47">
        <f t="shared" ca="1" si="88"/>
        <v>1</v>
      </c>
      <c r="BQ37" s="47">
        <f t="shared" ca="1" si="89"/>
        <v>1</v>
      </c>
      <c r="BZ37" s="1">
        <f>25-BZ30</f>
        <v>0</v>
      </c>
      <c r="CA37" s="1" t="s">
        <v>0</v>
      </c>
      <c r="CB37" s="1">
        <f t="shared" ca="1" si="90"/>
        <v>1</v>
      </c>
      <c r="CC37" s="103" t="str">
        <f t="shared" ca="1" si="91"/>
        <v>du 5 au 18 aout</v>
      </c>
      <c r="CD37" s="105" t="str">
        <f t="shared" si="92"/>
        <v>5 CA</v>
      </c>
      <c r="CE37" s="105"/>
      <c r="CF37" s="105" t="str">
        <f t="shared" si="97"/>
        <v>0 CAS</v>
      </c>
      <c r="CG37" s="105"/>
      <c r="CH37" s="105" t="str">
        <f t="shared" si="98"/>
        <v>5 CF</v>
      </c>
      <c r="CI37" s="105"/>
      <c r="CJ37" s="105" t="str">
        <f t="shared" ca="1" si="99"/>
        <v>0 RTT</v>
      </c>
      <c r="CK37" s="105"/>
      <c r="CL37" s="103" t="str">
        <f t="shared" ca="1" si="100"/>
        <v/>
      </c>
      <c r="CM37" s="105" t="str">
        <f t="shared" ca="1" si="93"/>
        <v>0 CA</v>
      </c>
      <c r="CN37" s="105"/>
      <c r="CO37" s="105"/>
      <c r="CP37" s="105" t="str">
        <f t="shared" ca="1" si="94"/>
        <v>0 CAS</v>
      </c>
      <c r="CQ37" s="105"/>
      <c r="CR37" s="105" t="str">
        <f t="shared" ca="1" si="95"/>
        <v>0 CF</v>
      </c>
      <c r="CS37" s="105"/>
      <c r="CT37" s="105" t="str">
        <f t="shared" ca="1" si="96"/>
        <v>0 RTT</v>
      </c>
    </row>
    <row r="38" spans="1:98" ht="14.5" customHeight="1" x14ac:dyDescent="0.2">
      <c r="A38" s="54" t="s">
        <v>14</v>
      </c>
      <c r="B38" s="40">
        <f>'Prévisions conges'!C45</f>
        <v>0</v>
      </c>
      <c r="C38" s="40">
        <f>'Prévisions conges'!D45</f>
        <v>0</v>
      </c>
      <c r="D38" s="40">
        <f>'Prévisions conges'!E45</f>
        <v>0</v>
      </c>
      <c r="E38" s="40">
        <f>'Prévisions conges'!F45</f>
        <v>0</v>
      </c>
      <c r="F38" s="40">
        <f>'Prévisions conges'!G45</f>
        <v>0</v>
      </c>
      <c r="G38" s="40">
        <f>'Prévisions conges'!H45</f>
        <v>0</v>
      </c>
      <c r="H38" s="40">
        <f>'Prévisions conges'!I45</f>
        <v>0</v>
      </c>
      <c r="I38" s="40">
        <f>'Prévisions conges'!J45</f>
        <v>0</v>
      </c>
      <c r="J38" s="40">
        <f>'Prévisions conges'!K45</f>
        <v>0</v>
      </c>
      <c r="K38" s="40">
        <f>'Prévisions conges'!L45</f>
        <v>0</v>
      </c>
      <c r="L38" s="40">
        <f>'Prévisions conges'!M45</f>
        <v>0</v>
      </c>
      <c r="M38" s="40">
        <f>'Prévisions conges'!N45</f>
        <v>0</v>
      </c>
      <c r="N38" s="40">
        <f>'Prévisions conges'!O45</f>
        <v>0</v>
      </c>
      <c r="O38" s="40">
        <f>'Prévisions conges'!P45</f>
        <v>0</v>
      </c>
      <c r="P38" s="40">
        <f>'Prévisions conges'!Q45</f>
        <v>0</v>
      </c>
      <c r="Q38" s="40">
        <f>'Prévisions conges'!R45</f>
        <v>0</v>
      </c>
      <c r="R38" s="40">
        <f>'Prévisions conges'!S45</f>
        <v>0</v>
      </c>
      <c r="S38" s="40">
        <f>'Prévisions conges'!T45</f>
        <v>0</v>
      </c>
      <c r="T38" s="40">
        <f>'Prévisions conges'!U45</f>
        <v>0</v>
      </c>
      <c r="U38" s="40">
        <f>'Prévisions conges'!V45</f>
        <v>0</v>
      </c>
      <c r="V38" s="40">
        <f>'Prévisions conges'!W45</f>
        <v>0</v>
      </c>
      <c r="W38" s="40">
        <f>'Prévisions conges'!X45</f>
        <v>0</v>
      </c>
      <c r="X38" s="40">
        <f>'Prévisions conges'!Y45</f>
        <v>0</v>
      </c>
      <c r="Y38" s="40">
        <f>'Prévisions conges'!Z45</f>
        <v>0</v>
      </c>
      <c r="Z38" s="40">
        <f>'Prévisions conges'!AA45</f>
        <v>0</v>
      </c>
      <c r="AA38" s="40">
        <f>'Prévisions conges'!AB45</f>
        <v>0</v>
      </c>
      <c r="AB38" s="40">
        <f>'Prévisions conges'!AC45</f>
        <v>0</v>
      </c>
      <c r="AC38" s="40">
        <f>'Prévisions conges'!AD45</f>
        <v>0</v>
      </c>
      <c r="AD38" s="40">
        <f>'Prévisions conges'!AE45</f>
        <v>0</v>
      </c>
      <c r="AE38" s="40" t="str">
        <f>'Prévisions conges'!AF45</f>
        <v>CA.</v>
      </c>
      <c r="AF38" s="40">
        <f>'Prévisions conges'!AG45</f>
        <v>0</v>
      </c>
      <c r="AG38" s="2"/>
      <c r="AH38" s="2"/>
      <c r="AI38" s="42">
        <f t="shared" si="58"/>
        <v>30</v>
      </c>
      <c r="AJ38" s="67">
        <f t="shared" si="101"/>
        <v>0</v>
      </c>
      <c r="AK38" s="68">
        <f ca="1">AK37+SUMPRODUCT(N($B38:AF38="CA"))</f>
        <v>22</v>
      </c>
      <c r="AM38" s="47">
        <f t="shared" ca="1" si="59"/>
        <v>0</v>
      </c>
      <c r="AN38" s="47">
        <f t="shared" ca="1" si="60"/>
        <v>0</v>
      </c>
      <c r="AO38" s="47">
        <f t="shared" ca="1" si="61"/>
        <v>0</v>
      </c>
      <c r="AP38" s="47">
        <f t="shared" ca="1" si="62"/>
        <v>0</v>
      </c>
      <c r="AQ38" s="47">
        <f t="shared" ca="1" si="63"/>
        <v>0</v>
      </c>
      <c r="AR38" s="47">
        <f t="shared" ca="1" si="64"/>
        <v>0</v>
      </c>
      <c r="AS38" s="47">
        <f t="shared" ca="1" si="65"/>
        <v>0</v>
      </c>
      <c r="AT38" s="47">
        <f t="shared" ca="1" si="66"/>
        <v>0</v>
      </c>
      <c r="AU38" s="47">
        <f t="shared" ca="1" si="67"/>
        <v>0</v>
      </c>
      <c r="AV38" s="47">
        <f t="shared" ca="1" si="68"/>
        <v>0</v>
      </c>
      <c r="AW38" s="47">
        <f t="shared" ca="1" si="69"/>
        <v>0</v>
      </c>
      <c r="AX38" s="47">
        <f t="shared" ca="1" si="70"/>
        <v>0</v>
      </c>
      <c r="AY38" s="47">
        <f t="shared" ca="1" si="71"/>
        <v>0</v>
      </c>
      <c r="AZ38" s="47">
        <f t="shared" ca="1" si="72"/>
        <v>0</v>
      </c>
      <c r="BA38" s="47">
        <f t="shared" ca="1" si="73"/>
        <v>0</v>
      </c>
      <c r="BB38" s="47">
        <f t="shared" ca="1" si="74"/>
        <v>0</v>
      </c>
      <c r="BC38" s="47">
        <f t="shared" ca="1" si="75"/>
        <v>0</v>
      </c>
      <c r="BD38" s="47">
        <f t="shared" ca="1" si="76"/>
        <v>0</v>
      </c>
      <c r="BE38" s="47">
        <f t="shared" ca="1" si="77"/>
        <v>0</v>
      </c>
      <c r="BF38" s="47">
        <f t="shared" ca="1" si="78"/>
        <v>0</v>
      </c>
      <c r="BG38" s="47">
        <f t="shared" ca="1" si="79"/>
        <v>0</v>
      </c>
      <c r="BH38" s="47">
        <f t="shared" ca="1" si="80"/>
        <v>0</v>
      </c>
      <c r="BI38" s="47">
        <f t="shared" ca="1" si="81"/>
        <v>0</v>
      </c>
      <c r="BJ38" s="47">
        <f t="shared" ca="1" si="82"/>
        <v>0</v>
      </c>
      <c r="BK38" s="47">
        <f t="shared" ca="1" si="83"/>
        <v>0</v>
      </c>
      <c r="BL38" s="47">
        <f t="shared" ca="1" si="84"/>
        <v>0</v>
      </c>
      <c r="BM38" s="47">
        <f t="shared" ca="1" si="85"/>
        <v>0</v>
      </c>
      <c r="BN38" s="47">
        <f t="shared" ca="1" si="86"/>
        <v>0</v>
      </c>
      <c r="BO38" s="47">
        <f t="shared" ca="1" si="87"/>
        <v>0</v>
      </c>
      <c r="BP38" s="47">
        <f t="shared" ca="1" si="88"/>
        <v>0</v>
      </c>
      <c r="BQ38" s="47">
        <f t="shared" ca="1" si="89"/>
        <v>0</v>
      </c>
      <c r="BZ38" s="1">
        <f>2 -BZ31</f>
        <v>0</v>
      </c>
      <c r="CA38" s="1" t="s">
        <v>4</v>
      </c>
      <c r="CB38" s="1">
        <f t="shared" ca="1" si="90"/>
        <v>1</v>
      </c>
      <c r="CC38" s="103" t="str">
        <f t="shared" ca="1" si="91"/>
        <v>du 30 au 30 septembre</v>
      </c>
      <c r="CD38" s="105" t="str">
        <f t="shared" si="92"/>
        <v>0 CA</v>
      </c>
      <c r="CE38" s="105"/>
      <c r="CF38" s="105" t="str">
        <f t="shared" si="97"/>
        <v>0 CAS</v>
      </c>
      <c r="CG38" s="105"/>
      <c r="CH38" s="105" t="str">
        <f t="shared" si="98"/>
        <v>0 CF</v>
      </c>
      <c r="CI38" s="105"/>
      <c r="CJ38" s="105" t="str">
        <f t="shared" ca="1" si="99"/>
        <v>0 RTT</v>
      </c>
      <c r="CK38" s="105"/>
      <c r="CL38" s="103" t="str">
        <f t="shared" ca="1" si="100"/>
        <v/>
      </c>
      <c r="CM38" s="105" t="str">
        <f t="shared" ca="1" si="93"/>
        <v>0 CA</v>
      </c>
      <c r="CN38" s="105"/>
      <c r="CO38" s="105"/>
      <c r="CP38" s="105" t="str">
        <f t="shared" ca="1" si="94"/>
        <v>0 CAS</v>
      </c>
      <c r="CQ38" s="105"/>
      <c r="CR38" s="105" t="str">
        <f t="shared" ca="1" si="95"/>
        <v>0 CF</v>
      </c>
      <c r="CS38" s="105"/>
      <c r="CT38" s="105" t="str">
        <f t="shared" ca="1" si="96"/>
        <v>0 RTT</v>
      </c>
    </row>
    <row r="39" spans="1:98" ht="14.5" customHeight="1" x14ac:dyDescent="0.2">
      <c r="A39" s="54" t="s">
        <v>15</v>
      </c>
      <c r="B39" s="40" t="str">
        <f>'Prévisions conges'!C50</f>
        <v>CA.</v>
      </c>
      <c r="C39" s="40" t="str">
        <f>'Prévisions conges'!D50</f>
        <v>CA</v>
      </c>
      <c r="D39" s="40" t="str">
        <f>'Prévisions conges'!E50</f>
        <v>CA</v>
      </c>
      <c r="E39" s="40" t="str">
        <f>'Prévisions conges'!F50</f>
        <v>CA</v>
      </c>
      <c r="F39" s="40" t="str">
        <f>'Prévisions conges'!G50</f>
        <v>CF</v>
      </c>
      <c r="G39" s="40" t="str">
        <f>'Prévisions conges'!H50</f>
        <v>CF</v>
      </c>
      <c r="H39" s="40" t="str">
        <f>'Prévisions conges'!I50</f>
        <v>CF.</v>
      </c>
      <c r="I39" s="40" t="str">
        <f>'Prévisions conges'!J50</f>
        <v>CF.</v>
      </c>
      <c r="J39" s="40" t="str">
        <f>'Prévisions conges'!K50</f>
        <v>CF</v>
      </c>
      <c r="K39" s="40" t="str">
        <f>'Prévisions conges'!L50</f>
        <v>CF</v>
      </c>
      <c r="L39" s="40" t="str">
        <f>'Prévisions conges'!M50</f>
        <v>CF</v>
      </c>
      <c r="M39" s="40">
        <f>'Prévisions conges'!N50</f>
        <v>0</v>
      </c>
      <c r="N39" s="40">
        <f>'Prévisions conges'!O50</f>
        <v>0</v>
      </c>
      <c r="O39" s="40">
        <f>'Prévisions conges'!P50</f>
        <v>0</v>
      </c>
      <c r="P39" s="40">
        <f>'Prévisions conges'!Q50</f>
        <v>0</v>
      </c>
      <c r="Q39" s="40">
        <f>'Prévisions conges'!R50</f>
        <v>0</v>
      </c>
      <c r="R39" s="40">
        <f>'Prévisions conges'!S50</f>
        <v>0</v>
      </c>
      <c r="S39" s="40">
        <f>'Prévisions conges'!T50</f>
        <v>0</v>
      </c>
      <c r="T39" s="40">
        <f>'Prévisions conges'!U50</f>
        <v>0</v>
      </c>
      <c r="U39" s="40">
        <f>'Prévisions conges'!V50</f>
        <v>0</v>
      </c>
      <c r="V39" s="40">
        <f>'Prévisions conges'!W50</f>
        <v>0</v>
      </c>
      <c r="W39" s="40">
        <f>'Prévisions conges'!X50</f>
        <v>0</v>
      </c>
      <c r="X39" s="40">
        <f>'Prévisions conges'!Y50</f>
        <v>0</v>
      </c>
      <c r="Y39" s="40">
        <f>'Prévisions conges'!Z50</f>
        <v>0</v>
      </c>
      <c r="Z39" s="40">
        <f>'Prévisions conges'!AA50</f>
        <v>0</v>
      </c>
      <c r="AA39" s="40">
        <f>'Prévisions conges'!AB50</f>
        <v>0</v>
      </c>
      <c r="AB39" s="40">
        <f>'Prévisions conges'!AC50</f>
        <v>0</v>
      </c>
      <c r="AC39" s="40">
        <f>'Prévisions conges'!AD50</f>
        <v>0</v>
      </c>
      <c r="AD39" s="40">
        <f>'Prévisions conges'!AE50</f>
        <v>0</v>
      </c>
      <c r="AE39" s="40">
        <f>'Prévisions conges'!AF50</f>
        <v>0</v>
      </c>
      <c r="AF39" s="40">
        <f>'Prévisions conges'!AG50</f>
        <v>0</v>
      </c>
      <c r="AG39" s="2"/>
      <c r="AH39" s="2"/>
      <c r="AI39" s="42">
        <f t="shared" si="58"/>
        <v>31</v>
      </c>
      <c r="AJ39" s="67">
        <f t="shared" si="101"/>
        <v>0</v>
      </c>
      <c r="AK39" s="68">
        <f ca="1">AK38+SUMPRODUCT(N($B39:AF39="CA"))</f>
        <v>25</v>
      </c>
      <c r="AM39" s="47">
        <f t="shared" ca="1" si="59"/>
        <v>0</v>
      </c>
      <c r="AN39" s="47">
        <f t="shared" ca="1" si="60"/>
        <v>0</v>
      </c>
      <c r="AO39" s="47">
        <f t="shared" ca="1" si="61"/>
        <v>0</v>
      </c>
      <c r="AP39" s="47">
        <f t="shared" ca="1" si="62"/>
        <v>0</v>
      </c>
      <c r="AQ39" s="47">
        <f t="shared" ca="1" si="63"/>
        <v>1</v>
      </c>
      <c r="AR39" s="47">
        <f t="shared" ca="1" si="64"/>
        <v>1</v>
      </c>
      <c r="AS39" s="47">
        <f t="shared" ca="1" si="65"/>
        <v>1</v>
      </c>
      <c r="AT39" s="47">
        <f t="shared" ca="1" si="66"/>
        <v>1</v>
      </c>
      <c r="AU39" s="47">
        <f t="shared" ca="1" si="67"/>
        <v>1</v>
      </c>
      <c r="AV39" s="47">
        <f t="shared" ca="1" si="68"/>
        <v>1</v>
      </c>
      <c r="AW39" s="47">
        <f t="shared" ca="1" si="69"/>
        <v>1</v>
      </c>
      <c r="AX39" s="47">
        <f t="shared" ca="1" si="70"/>
        <v>1</v>
      </c>
      <c r="AY39" s="47">
        <f t="shared" ca="1" si="71"/>
        <v>1</v>
      </c>
      <c r="AZ39" s="47">
        <f t="shared" ca="1" si="72"/>
        <v>1</v>
      </c>
      <c r="BA39" s="47">
        <f t="shared" ca="1" si="73"/>
        <v>1</v>
      </c>
      <c r="BB39" s="47">
        <f t="shared" ca="1" si="74"/>
        <v>1</v>
      </c>
      <c r="BC39" s="47">
        <f t="shared" ca="1" si="75"/>
        <v>1</v>
      </c>
      <c r="BD39" s="47">
        <f t="shared" ca="1" si="76"/>
        <v>1</v>
      </c>
      <c r="BE39" s="47">
        <f t="shared" ca="1" si="77"/>
        <v>1</v>
      </c>
      <c r="BF39" s="47">
        <f t="shared" ca="1" si="78"/>
        <v>1</v>
      </c>
      <c r="BG39" s="47">
        <f t="shared" ca="1" si="79"/>
        <v>1</v>
      </c>
      <c r="BH39" s="47">
        <f t="shared" ca="1" si="80"/>
        <v>1</v>
      </c>
      <c r="BI39" s="47">
        <f t="shared" ca="1" si="81"/>
        <v>1</v>
      </c>
      <c r="BJ39" s="47">
        <f t="shared" ca="1" si="82"/>
        <v>1</v>
      </c>
      <c r="BK39" s="47">
        <f t="shared" ca="1" si="83"/>
        <v>1</v>
      </c>
      <c r="BL39" s="47">
        <f t="shared" ca="1" si="84"/>
        <v>1</v>
      </c>
      <c r="BM39" s="47">
        <f t="shared" ca="1" si="85"/>
        <v>1</v>
      </c>
      <c r="BN39" s="47">
        <f t="shared" ca="1" si="86"/>
        <v>1</v>
      </c>
      <c r="BO39" s="47">
        <f t="shared" ca="1" si="87"/>
        <v>1</v>
      </c>
      <c r="BP39" s="47">
        <f t="shared" ca="1" si="88"/>
        <v>1</v>
      </c>
      <c r="BQ39" s="47">
        <f t="shared" ca="1" si="89"/>
        <v>1</v>
      </c>
      <c r="BZ39" s="1">
        <f>15-BZ32</f>
        <v>0</v>
      </c>
      <c r="CA39" s="1" t="s">
        <v>6</v>
      </c>
      <c r="CB39" s="1">
        <f t="shared" ca="1" si="90"/>
        <v>1</v>
      </c>
      <c r="CC39" s="103" t="str">
        <f t="shared" ca="1" si="91"/>
        <v>du 1 au 11 octobre</v>
      </c>
      <c r="CD39" s="105" t="str">
        <f t="shared" si="92"/>
        <v>3 CA</v>
      </c>
      <c r="CE39" s="105"/>
      <c r="CF39" s="105" t="str">
        <f t="shared" si="97"/>
        <v>0 CAS</v>
      </c>
      <c r="CG39" s="105"/>
      <c r="CH39" s="105" t="str">
        <f t="shared" si="98"/>
        <v>5 CF</v>
      </c>
      <c r="CI39" s="105"/>
      <c r="CJ39" s="105" t="str">
        <f t="shared" ca="1" si="99"/>
        <v>0 RTT</v>
      </c>
      <c r="CK39" s="105"/>
      <c r="CL39" s="103" t="str">
        <f t="shared" ca="1" si="100"/>
        <v/>
      </c>
      <c r="CM39" s="105" t="str">
        <f t="shared" ca="1" si="93"/>
        <v>0 CA</v>
      </c>
      <c r="CN39" s="105"/>
      <c r="CO39" s="105"/>
      <c r="CP39" s="105" t="str">
        <f t="shared" ca="1" si="94"/>
        <v>0 CAS</v>
      </c>
      <c r="CQ39" s="105"/>
      <c r="CR39" s="105" t="str">
        <f t="shared" ca="1" si="95"/>
        <v>0 CF</v>
      </c>
      <c r="CS39" s="105"/>
      <c r="CT39" s="105" t="str">
        <f t="shared" ca="1" si="96"/>
        <v>0 RTT</v>
      </c>
    </row>
    <row r="40" spans="1:98" ht="14.5" customHeight="1" x14ac:dyDescent="0.2">
      <c r="A40" s="54" t="s">
        <v>16</v>
      </c>
      <c r="B40" s="40">
        <f>'Prévisions conges'!C55</f>
        <v>0</v>
      </c>
      <c r="C40" s="40">
        <f>'Prévisions conges'!D55</f>
        <v>0</v>
      </c>
      <c r="D40" s="40">
        <f>'Prévisions conges'!E55</f>
        <v>0</v>
      </c>
      <c r="E40" s="40">
        <f>'Prévisions conges'!F55</f>
        <v>0</v>
      </c>
      <c r="F40" s="40">
        <f>'Prévisions conges'!G55</f>
        <v>0</v>
      </c>
      <c r="G40" s="40">
        <f>'Prévisions conges'!H55</f>
        <v>0</v>
      </c>
      <c r="H40" s="40">
        <f>'Prévisions conges'!I55</f>
        <v>0</v>
      </c>
      <c r="I40" s="40">
        <f>'Prévisions conges'!J55</f>
        <v>0</v>
      </c>
      <c r="J40" s="40">
        <f>'Prévisions conges'!K55</f>
        <v>0</v>
      </c>
      <c r="K40" s="40">
        <f>'Prévisions conges'!L55</f>
        <v>0</v>
      </c>
      <c r="L40" s="40">
        <f>'Prévisions conges'!M55</f>
        <v>0</v>
      </c>
      <c r="M40" s="40">
        <f>'Prévisions conges'!N55</f>
        <v>0</v>
      </c>
      <c r="N40" s="40">
        <f>'Prévisions conges'!O55</f>
        <v>0</v>
      </c>
      <c r="O40" s="40">
        <f>'Prévisions conges'!P55</f>
        <v>0</v>
      </c>
      <c r="P40" s="40">
        <f>'Prévisions conges'!Q55</f>
        <v>0</v>
      </c>
      <c r="Q40" s="40">
        <f>'Prévisions conges'!R55</f>
        <v>0</v>
      </c>
      <c r="R40" s="40">
        <f>'Prévisions conges'!S55</f>
        <v>0</v>
      </c>
      <c r="S40" s="40">
        <f>'Prévisions conges'!T55</f>
        <v>0</v>
      </c>
      <c r="T40" s="40">
        <f>'Prévisions conges'!U55</f>
        <v>0</v>
      </c>
      <c r="U40" s="40">
        <f>'Prévisions conges'!V55</f>
        <v>0</v>
      </c>
      <c r="V40" s="40">
        <f>'Prévisions conges'!W55</f>
        <v>0</v>
      </c>
      <c r="W40" s="40">
        <f>'Prévisions conges'!X55</f>
        <v>0</v>
      </c>
      <c r="X40" s="40">
        <f>'Prévisions conges'!Y55</f>
        <v>0</v>
      </c>
      <c r="Y40" s="40">
        <f>'Prévisions conges'!Z55</f>
        <v>0</v>
      </c>
      <c r="Z40" s="40">
        <f>'Prévisions conges'!AA55</f>
        <v>0</v>
      </c>
      <c r="AA40" s="40">
        <f>'Prévisions conges'!AB55</f>
        <v>0</v>
      </c>
      <c r="AB40" s="40">
        <f>'Prévisions conges'!AC55</f>
        <v>0</v>
      </c>
      <c r="AC40" s="40">
        <f>'Prévisions conges'!AD55</f>
        <v>0</v>
      </c>
      <c r="AD40" s="40">
        <f>'Prévisions conges'!AE55</f>
        <v>0</v>
      </c>
      <c r="AE40" s="40">
        <f>'Prévisions conges'!AF55</f>
        <v>0</v>
      </c>
      <c r="AF40" s="40">
        <f>'Prévisions conges'!AG55</f>
        <v>0</v>
      </c>
      <c r="AG40" s="2"/>
      <c r="AH40" s="2"/>
      <c r="AI40" s="42">
        <f t="shared" si="58"/>
        <v>30</v>
      </c>
      <c r="AJ40" s="67">
        <f ca="1">$AJ$33+SUMPRODUCT(N(INDIRECT(ADDRESS(16+OFFSET($A40,-3-VLOOKUP($A40,$BT$6:$BU$17,2,FALSE),0)+(23*(OFFSET($A40,-3-VLOOKUP($A40,$BT$6:$BU$17,2,FALSE),0)-1)),2,4,2)):$AF40="CAS"))</f>
        <v>2</v>
      </c>
      <c r="AK40" s="68">
        <f ca="1">AK39+IF(ISNA(MATCH("CAS",B40:AF40,0))=TRUE,SUMPRODUCT(N(B40:AF40="CA")),SUMPRODUCT(N(B40:INDIRECT(ADDRESS(ROW(),MATCH("CAS",B40:AF40,0),4,2))="CA")))</f>
        <v>25</v>
      </c>
      <c r="AM40" s="47">
        <f t="shared" ca="1" si="59"/>
        <v>0</v>
      </c>
      <c r="AN40" s="47">
        <f t="shared" ca="1" si="60"/>
        <v>0</v>
      </c>
      <c r="AO40" s="47">
        <f t="shared" ca="1" si="61"/>
        <v>0</v>
      </c>
      <c r="AP40" s="47">
        <f t="shared" ca="1" si="62"/>
        <v>0</v>
      </c>
      <c r="AQ40" s="47">
        <f t="shared" ca="1" si="63"/>
        <v>0</v>
      </c>
      <c r="AR40" s="47">
        <f t="shared" ca="1" si="64"/>
        <v>0</v>
      </c>
      <c r="AS40" s="47">
        <f t="shared" ca="1" si="65"/>
        <v>0</v>
      </c>
      <c r="AT40" s="47">
        <f t="shared" ca="1" si="66"/>
        <v>0</v>
      </c>
      <c r="AU40" s="47">
        <f t="shared" ca="1" si="67"/>
        <v>0</v>
      </c>
      <c r="AV40" s="47">
        <f t="shared" ca="1" si="68"/>
        <v>0</v>
      </c>
      <c r="AW40" s="47">
        <f t="shared" ca="1" si="69"/>
        <v>0</v>
      </c>
      <c r="AX40" s="47">
        <f t="shared" ca="1" si="70"/>
        <v>0</v>
      </c>
      <c r="AY40" s="47">
        <f t="shared" ca="1" si="71"/>
        <v>0</v>
      </c>
      <c r="AZ40" s="47">
        <f t="shared" ca="1" si="72"/>
        <v>0</v>
      </c>
      <c r="BA40" s="47">
        <f t="shared" ca="1" si="73"/>
        <v>0</v>
      </c>
      <c r="BB40" s="47">
        <f t="shared" ca="1" si="74"/>
        <v>0</v>
      </c>
      <c r="BC40" s="47">
        <f t="shared" ca="1" si="75"/>
        <v>0</v>
      </c>
      <c r="BD40" s="47">
        <f t="shared" ca="1" si="76"/>
        <v>0</v>
      </c>
      <c r="BE40" s="47">
        <f t="shared" ca="1" si="77"/>
        <v>0</v>
      </c>
      <c r="BF40" s="47">
        <f t="shared" ca="1" si="78"/>
        <v>0</v>
      </c>
      <c r="BG40" s="47">
        <f t="shared" ca="1" si="79"/>
        <v>0</v>
      </c>
      <c r="BH40" s="47">
        <f t="shared" ca="1" si="80"/>
        <v>0</v>
      </c>
      <c r="BI40" s="47">
        <f t="shared" ca="1" si="81"/>
        <v>0</v>
      </c>
      <c r="BJ40" s="47">
        <f t="shared" ca="1" si="82"/>
        <v>0</v>
      </c>
      <c r="BK40" s="47">
        <f t="shared" ca="1" si="83"/>
        <v>0</v>
      </c>
      <c r="BL40" s="47">
        <f t="shared" ca="1" si="84"/>
        <v>0</v>
      </c>
      <c r="BM40" s="47">
        <f t="shared" ca="1" si="85"/>
        <v>0</v>
      </c>
      <c r="BN40" s="47">
        <f t="shared" ca="1" si="86"/>
        <v>0</v>
      </c>
      <c r="BO40" s="47">
        <f t="shared" ca="1" si="87"/>
        <v>0</v>
      </c>
      <c r="BP40" s="47">
        <f t="shared" ca="1" si="88"/>
        <v>0</v>
      </c>
      <c r="BQ40" s="47">
        <f t="shared" ca="1" si="89"/>
        <v>0</v>
      </c>
      <c r="BZ40" s="1">
        <f>10-BZ33</f>
        <v>10</v>
      </c>
      <c r="CA40" s="1" t="s">
        <v>2</v>
      </c>
      <c r="CB40" s="1" t="str">
        <f t="shared" ca="1" si="90"/>
        <v/>
      </c>
      <c r="CC40" s="103" t="str">
        <f t="shared" ca="1" si="91"/>
        <v/>
      </c>
      <c r="CD40" s="105" t="str">
        <f t="shared" si="92"/>
        <v>0 CA</v>
      </c>
      <c r="CE40" s="105"/>
      <c r="CF40" s="105" t="str">
        <f t="shared" si="97"/>
        <v>0 CAS</v>
      </c>
      <c r="CG40" s="105"/>
      <c r="CH40" s="105" t="str">
        <f t="shared" ca="1" si="98"/>
        <v>0 CF</v>
      </c>
      <c r="CI40" s="105"/>
      <c r="CJ40" s="105" t="str">
        <f t="shared" ca="1" si="99"/>
        <v>0 RTT</v>
      </c>
      <c r="CK40" s="105"/>
      <c r="CL40" s="103" t="str">
        <f t="shared" ca="1" si="100"/>
        <v/>
      </c>
      <c r="CM40" s="105" t="str">
        <f t="shared" ca="1" si="93"/>
        <v>0 CA</v>
      </c>
      <c r="CN40" s="105"/>
      <c r="CO40" s="105"/>
      <c r="CP40" s="105" t="str">
        <f t="shared" ca="1" si="94"/>
        <v>0 CAS</v>
      </c>
      <c r="CQ40" s="105"/>
      <c r="CR40" s="105" t="str">
        <f t="shared" ca="1" si="95"/>
        <v>0 CF</v>
      </c>
      <c r="CS40" s="105"/>
      <c r="CT40" s="105" t="str">
        <f t="shared" ca="1" si="96"/>
        <v>0 RTT</v>
      </c>
    </row>
    <row r="41" spans="1:98" ht="14.5" customHeight="1" x14ac:dyDescent="0.2">
      <c r="A41" s="54" t="s">
        <v>28</v>
      </c>
      <c r="B41" s="40">
        <f>'Prévisions conges'!C60</f>
        <v>0</v>
      </c>
      <c r="C41" s="40" t="str">
        <f>'Prévisions conges'!D60</f>
        <v>CAS.</v>
      </c>
      <c r="D41" s="40" t="str">
        <f>'Prévisions conges'!E60</f>
        <v>CAS.</v>
      </c>
      <c r="E41" s="40" t="str">
        <f>'Prévisions conges'!F60</f>
        <v>CAS</v>
      </c>
      <c r="F41" s="40" t="str">
        <f>'Prévisions conges'!G60</f>
        <v>CF</v>
      </c>
      <c r="G41" s="40" t="str">
        <f>'Prévisions conges'!H60</f>
        <v>CF</v>
      </c>
      <c r="H41" s="40" t="str">
        <f>'Prévisions conges'!I60</f>
        <v>CF</v>
      </c>
      <c r="I41" s="40" t="str">
        <f>'Prévisions conges'!J60</f>
        <v>CF</v>
      </c>
      <c r="J41" s="40" t="str">
        <f>'Prévisions conges'!K60</f>
        <v>CF.</v>
      </c>
      <c r="K41" s="40" t="str">
        <f>'Prévisions conges'!L60</f>
        <v>CF.</v>
      </c>
      <c r="L41" s="40" t="str">
        <f>'Prévisions conges'!M60</f>
        <v>CF</v>
      </c>
      <c r="M41" s="40">
        <f>'Prévisions conges'!N60</f>
        <v>0</v>
      </c>
      <c r="N41" s="40">
        <f>'Prévisions conges'!O60</f>
        <v>0</v>
      </c>
      <c r="O41" s="40">
        <f>'Prévisions conges'!P60</f>
        <v>0</v>
      </c>
      <c r="P41" s="40">
        <f>'Prévisions conges'!Q60</f>
        <v>0</v>
      </c>
      <c r="Q41" s="40">
        <f>'Prévisions conges'!R60</f>
        <v>0</v>
      </c>
      <c r="R41" s="40">
        <f>'Prévisions conges'!S60</f>
        <v>0</v>
      </c>
      <c r="S41" s="40">
        <f>'Prévisions conges'!T60</f>
        <v>0</v>
      </c>
      <c r="T41" s="40">
        <f>'Prévisions conges'!U60</f>
        <v>0</v>
      </c>
      <c r="U41" s="40">
        <f>'Prévisions conges'!V60</f>
        <v>0</v>
      </c>
      <c r="V41" s="40">
        <f>'Prévisions conges'!W60</f>
        <v>0</v>
      </c>
      <c r="W41" s="40">
        <f>'Prévisions conges'!X60</f>
        <v>0</v>
      </c>
      <c r="X41" s="40">
        <f>'Prévisions conges'!Y60</f>
        <v>0</v>
      </c>
      <c r="Y41" s="40">
        <f>'Prévisions conges'!Z60</f>
        <v>0</v>
      </c>
      <c r="Z41" s="40">
        <f>'Prévisions conges'!AA60</f>
        <v>0</v>
      </c>
      <c r="AA41" s="40">
        <f>'Prévisions conges'!AB60</f>
        <v>0</v>
      </c>
      <c r="AB41" s="40">
        <f>'Prévisions conges'!AC60</f>
        <v>0</v>
      </c>
      <c r="AC41" s="40">
        <f>'Prévisions conges'!AD60</f>
        <v>0</v>
      </c>
      <c r="AD41" s="40">
        <f>'Prévisions conges'!AE60</f>
        <v>0</v>
      </c>
      <c r="AE41" s="40">
        <f>'Prévisions conges'!AF60</f>
        <v>0</v>
      </c>
      <c r="AF41" s="40">
        <f>'Prévisions conges'!AG60</f>
        <v>0</v>
      </c>
      <c r="AG41" s="2"/>
      <c r="AH41" s="2"/>
      <c r="AI41" s="42">
        <f t="shared" si="58"/>
        <v>31</v>
      </c>
      <c r="AJ41" s="67">
        <f ca="1">$AJ$33+SUMPRODUCT(N(INDIRECT(ADDRESS(16+OFFSET($A41,-3-VLOOKUP($A41,$BT$6:$BU$17,2,FALSE),0)+(23*(OFFSET($A41,-3-VLOOKUP($A41,$BT$6:$BU$17,2,FALSE),0)-1)),2,4,2)):$AF41="CAS"))</f>
        <v>2</v>
      </c>
      <c r="AK41" s="68">
        <f ca="1">AK40+IF(ISNA(MATCH("CAS",B41:AF41,0))=TRUE,SUMPRODUCT(N(B41:AF41="CA")),SUMPRODUCT(N(B41:INDIRECT(ADDRESS(ROW(),MATCH("CAS",B41:AF41,0),4,2))="CA")))</f>
        <v>25</v>
      </c>
      <c r="AM41" s="47">
        <f t="shared" ca="1" si="59"/>
        <v>0</v>
      </c>
      <c r="AN41" s="47">
        <f t="shared" ca="1" si="60"/>
        <v>0</v>
      </c>
      <c r="AO41" s="47">
        <f t="shared" ca="1" si="61"/>
        <v>0</v>
      </c>
      <c r="AP41" s="47">
        <f t="shared" ca="1" si="62"/>
        <v>0</v>
      </c>
      <c r="AQ41" s="47">
        <f t="shared" ca="1" si="63"/>
        <v>1</v>
      </c>
      <c r="AR41" s="47">
        <f t="shared" ca="1" si="64"/>
        <v>1</v>
      </c>
      <c r="AS41" s="47">
        <f t="shared" ca="1" si="65"/>
        <v>1</v>
      </c>
      <c r="AT41" s="47">
        <f t="shared" ca="1" si="66"/>
        <v>1</v>
      </c>
      <c r="AU41" s="47">
        <f t="shared" ca="1" si="67"/>
        <v>1</v>
      </c>
      <c r="AV41" s="47">
        <f t="shared" ca="1" si="68"/>
        <v>1</v>
      </c>
      <c r="AW41" s="47">
        <f t="shared" ca="1" si="69"/>
        <v>1</v>
      </c>
      <c r="AX41" s="47">
        <f t="shared" ca="1" si="70"/>
        <v>1</v>
      </c>
      <c r="AY41" s="47">
        <f t="shared" ca="1" si="71"/>
        <v>1</v>
      </c>
      <c r="AZ41" s="47">
        <f t="shared" ca="1" si="72"/>
        <v>1</v>
      </c>
      <c r="BA41" s="47">
        <f t="shared" ca="1" si="73"/>
        <v>1</v>
      </c>
      <c r="BB41" s="47">
        <f t="shared" ca="1" si="74"/>
        <v>1</v>
      </c>
      <c r="BC41" s="47">
        <f t="shared" ca="1" si="75"/>
        <v>1</v>
      </c>
      <c r="BD41" s="47">
        <f t="shared" ca="1" si="76"/>
        <v>1</v>
      </c>
      <c r="BE41" s="47">
        <f t="shared" ca="1" si="77"/>
        <v>1</v>
      </c>
      <c r="BF41" s="47">
        <f t="shared" ca="1" si="78"/>
        <v>1</v>
      </c>
      <c r="BG41" s="47">
        <f t="shared" ca="1" si="79"/>
        <v>1</v>
      </c>
      <c r="BH41" s="47">
        <f t="shared" ca="1" si="80"/>
        <v>1</v>
      </c>
      <c r="BI41" s="47">
        <f t="shared" ca="1" si="81"/>
        <v>1</v>
      </c>
      <c r="BJ41" s="47">
        <f t="shared" ca="1" si="82"/>
        <v>1</v>
      </c>
      <c r="BK41" s="47">
        <f t="shared" ca="1" si="83"/>
        <v>1</v>
      </c>
      <c r="BL41" s="47">
        <f t="shared" ca="1" si="84"/>
        <v>1</v>
      </c>
      <c r="BM41" s="47">
        <f t="shared" ca="1" si="85"/>
        <v>1</v>
      </c>
      <c r="BN41" s="47">
        <f t="shared" ca="1" si="86"/>
        <v>1</v>
      </c>
      <c r="BO41" s="47">
        <f t="shared" ca="1" si="87"/>
        <v>1</v>
      </c>
      <c r="BP41" s="47">
        <f t="shared" ca="1" si="88"/>
        <v>1</v>
      </c>
      <c r="BQ41" s="47">
        <f t="shared" ca="1" si="89"/>
        <v>1</v>
      </c>
      <c r="CB41" s="1">
        <f t="shared" ca="1" si="90"/>
        <v>1</v>
      </c>
      <c r="CC41" s="103" t="str">
        <f t="shared" ca="1" si="91"/>
        <v>du 2 au 11 decembre</v>
      </c>
      <c r="CD41" s="105" t="str">
        <f t="shared" si="92"/>
        <v>0 CA</v>
      </c>
      <c r="CE41" s="105"/>
      <c r="CF41" s="105" t="str">
        <f t="shared" si="97"/>
        <v>1 CAS</v>
      </c>
      <c r="CG41" s="105"/>
      <c r="CH41" s="105" t="str">
        <f t="shared" ca="1" si="98"/>
        <v>5 CF</v>
      </c>
      <c r="CI41" s="105"/>
      <c r="CJ41" s="105" t="str">
        <f t="shared" ca="1" si="99"/>
        <v>0 RTT</v>
      </c>
      <c r="CK41" s="105"/>
      <c r="CL41" s="103" t="str">
        <f t="shared" ca="1" si="100"/>
        <v/>
      </c>
      <c r="CM41" s="105" t="str">
        <f t="shared" ca="1" si="93"/>
        <v>0 CA</v>
      </c>
      <c r="CN41" s="105"/>
      <c r="CO41" s="105"/>
      <c r="CP41" s="105" t="str">
        <f t="shared" ca="1" si="94"/>
        <v>0 CAS</v>
      </c>
      <c r="CQ41" s="105"/>
      <c r="CR41" s="105" t="str">
        <f t="shared" ca="1" si="95"/>
        <v>0 CF</v>
      </c>
      <c r="CS41" s="105"/>
      <c r="CT41" s="105" t="str">
        <f t="shared" ca="1" si="96"/>
        <v>0 RTT</v>
      </c>
    </row>
    <row r="42" spans="1:98" s="19" customFormat="1" x14ac:dyDescent="0.2">
      <c r="AE42" s="16"/>
      <c r="AF42" s="17"/>
      <c r="AG42" s="17"/>
      <c r="AH42" s="17"/>
      <c r="AJ42" s="65"/>
      <c r="AK42" s="66"/>
    </row>
    <row r="43" spans="1:98" x14ac:dyDescent="0.2">
      <c r="A43" s="12" t="s">
        <v>17</v>
      </c>
      <c r="B43" s="157" t="e">
        <f>'Prévisions conges'!#REF!</f>
        <v>#REF!</v>
      </c>
      <c r="C43" s="158"/>
      <c r="H43" s="162" t="s">
        <v>19</v>
      </c>
      <c r="I43" s="162"/>
      <c r="J43" s="165" t="e">
        <f>'Prévisions conges'!#REF!</f>
        <v>#REF!</v>
      </c>
      <c r="K43" s="174"/>
      <c r="M43" s="162" t="s">
        <v>20</v>
      </c>
      <c r="N43" s="162"/>
      <c r="O43" s="165" t="e">
        <f>'Prévisions conges'!#REF!</f>
        <v>#REF!</v>
      </c>
      <c r="P43" s="164"/>
      <c r="R43" s="169" t="s">
        <v>21</v>
      </c>
      <c r="S43" s="169"/>
      <c r="T43" s="165" t="e">
        <f>'Prévisions conges'!#REF!</f>
        <v>#REF!</v>
      </c>
      <c r="U43" s="164"/>
      <c r="W43" s="170" t="s">
        <v>24</v>
      </c>
      <c r="X43" s="170"/>
      <c r="Y43" s="165" t="e">
        <f>'Prévisions conges'!#REF!</f>
        <v>#REF!</v>
      </c>
      <c r="Z43" s="164"/>
      <c r="AA43" s="171" t="s">
        <v>23</v>
      </c>
      <c r="AB43" s="172"/>
      <c r="AC43" s="162" t="s">
        <v>22</v>
      </c>
      <c r="AD43" s="173"/>
      <c r="AE43" s="157">
        <v>0</v>
      </c>
      <c r="AF43" s="158"/>
      <c r="AG43" s="2"/>
      <c r="AH43" s="2"/>
    </row>
    <row r="44" spans="1:98" x14ac:dyDescent="0.2">
      <c r="A44" s="11"/>
      <c r="B44" s="2"/>
      <c r="C44" s="2"/>
    </row>
    <row r="45" spans="1:98" ht="16" customHeight="1" x14ac:dyDescent="0.2">
      <c r="A45" s="156" t="str">
        <f>"Solde pour "&amp;AN</f>
        <v>Solde pour 2016</v>
      </c>
      <c r="B45" s="156"/>
      <c r="C45" s="157" t="e">
        <f>(B43-AE43)</f>
        <v>#REF!</v>
      </c>
      <c r="D45" s="158"/>
      <c r="E45" s="10"/>
      <c r="F45" s="10"/>
      <c r="G45" s="10"/>
      <c r="H45" s="10"/>
      <c r="I45" s="10"/>
      <c r="J45" s="10"/>
      <c r="K45" s="162"/>
      <c r="L45" s="167"/>
      <c r="M45" s="167"/>
      <c r="N45" s="167"/>
      <c r="O45" s="165"/>
      <c r="P45" s="164"/>
      <c r="Q45" s="55"/>
      <c r="R45" s="162"/>
      <c r="S45" s="162"/>
      <c r="T45" s="162"/>
      <c r="U45" s="165"/>
      <c r="V45" s="164"/>
      <c r="W45" s="56"/>
      <c r="X45" s="162"/>
      <c r="Y45" s="167"/>
      <c r="Z45" s="167"/>
      <c r="AA45" s="167"/>
      <c r="AB45" s="154">
        <f>SUMPRODUCT((B34:AF39="CAS")+(B34:AF39="CAS."))</f>
        <v>0</v>
      </c>
      <c r="AC45" s="155"/>
      <c r="AD45" s="10"/>
      <c r="AE45" s="10"/>
      <c r="AF45" s="10"/>
      <c r="AG45" s="10"/>
      <c r="AH45" s="10"/>
    </row>
    <row r="46" spans="1:98" ht="15" customHeight="1" x14ac:dyDescent="0.2">
      <c r="A46" s="168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E46" s="168"/>
      <c r="AF46" s="168"/>
      <c r="AG46" s="115"/>
      <c r="AH46" s="115"/>
    </row>
    <row r="47" spans="1:98" ht="15" customHeight="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115"/>
      <c r="AH47" s="115"/>
    </row>
  </sheetData>
  <mergeCells count="51">
    <mergeCell ref="BS5:BU5"/>
    <mergeCell ref="T20:U20"/>
    <mergeCell ref="W20:X20"/>
    <mergeCell ref="Y20:Z20"/>
    <mergeCell ref="AA20:AB20"/>
    <mergeCell ref="AC20:AD20"/>
    <mergeCell ref="AE20:AF20"/>
    <mergeCell ref="X22:AA22"/>
    <mergeCell ref="A1:AF1"/>
    <mergeCell ref="A2:F2"/>
    <mergeCell ref="A4:AF4"/>
    <mergeCell ref="B20:C20"/>
    <mergeCell ref="H20:I20"/>
    <mergeCell ref="J20:K20"/>
    <mergeCell ref="M20:N20"/>
    <mergeCell ref="O20:P20"/>
    <mergeCell ref="R20:S20"/>
    <mergeCell ref="B5:C5"/>
    <mergeCell ref="AE22:AF22"/>
    <mergeCell ref="A46:AF46"/>
    <mergeCell ref="R43:S43"/>
    <mergeCell ref="T43:U43"/>
    <mergeCell ref="W43:X43"/>
    <mergeCell ref="Y43:Z43"/>
    <mergeCell ref="AA43:AB43"/>
    <mergeCell ref="AC43:AD43"/>
    <mergeCell ref="K45:N45"/>
    <mergeCell ref="O45:P45"/>
    <mergeCell ref="R45:T45"/>
    <mergeCell ref="U45:V45"/>
    <mergeCell ref="X45:AA45"/>
    <mergeCell ref="AB45:AC45"/>
    <mergeCell ref="B43:C43"/>
    <mergeCell ref="H43:I43"/>
    <mergeCell ref="J43:K43"/>
    <mergeCell ref="DC21:DJ28"/>
    <mergeCell ref="AB22:AC22"/>
    <mergeCell ref="A45:B45"/>
    <mergeCell ref="C45:D45"/>
    <mergeCell ref="A22:B22"/>
    <mergeCell ref="C22:D22"/>
    <mergeCell ref="A25:H25"/>
    <mergeCell ref="A27:AF27"/>
    <mergeCell ref="M43:N43"/>
    <mergeCell ref="O43:P43"/>
    <mergeCell ref="AE43:AF43"/>
    <mergeCell ref="B28:C28"/>
    <mergeCell ref="K22:N22"/>
    <mergeCell ref="O22:P22"/>
    <mergeCell ref="R22:T22"/>
    <mergeCell ref="U22:V22"/>
  </mergeCells>
  <phoneticPr fontId="19" type="noConversion"/>
  <conditionalFormatting sqref="AL30:AL41 AI29:AL29 A5:BR5 AL7:AL18 BR7:BR17 BR18:BY18 B6:BR6 BV8:BY17 BV6:CL7 BZ8:CL18 BR29:CA41 DO7:XFD7 DK8:XFD18 DK21:XFD21 DK23:XFD28 CU7:DA18 A19:XFD20 A42:XFD42 AI4:XFD4 A23:DB26 A44:XFD44 AI27:DB28 CU29:XFD41 CU6:XFD6 A46:XFD1048576 A21:DC21 BV5:XFD5 A1:XFD3">
    <cfRule type="cellIs" dxfId="61" priority="1662" operator="equal">
      <formula>"CAS"</formula>
    </cfRule>
    <cfRule type="cellIs" dxfId="60" priority="1663" operator="equal">
      <formula>"RTT"</formula>
    </cfRule>
    <cfRule type="cellIs" dxfId="59" priority="1664" operator="equal">
      <formula>"CF"</formula>
    </cfRule>
    <cfRule type="cellIs" dxfId="58" priority="1665" operator="equal">
      <formula>"CA"</formula>
    </cfRule>
  </conditionalFormatting>
  <conditionalFormatting sqref="B23:AH26 B44:AH44 B30:AH42 B46:AH47">
    <cfRule type="expression" dxfId="57" priority="770">
      <formula>B$6&gt;$AI23</formula>
    </cfRule>
  </conditionalFormatting>
  <conditionalFormatting sqref="AM29:BQ29">
    <cfRule type="cellIs" dxfId="56" priority="746" operator="equal">
      <formula>"CAS"</formula>
    </cfRule>
    <cfRule type="cellIs" dxfId="55" priority="747" operator="equal">
      <formula>"RTT"</formula>
    </cfRule>
    <cfRule type="cellIs" dxfId="54" priority="748" operator="equal">
      <formula>"CF"</formula>
    </cfRule>
    <cfRule type="cellIs" dxfId="53" priority="749" operator="equal">
      <formula>"CA"</formula>
    </cfRule>
  </conditionalFormatting>
  <conditionalFormatting sqref="B29:AH29 A28 D28:AH28">
    <cfRule type="cellIs" dxfId="52" priority="674" operator="equal">
      <formula>"CAS"</formula>
    </cfRule>
    <cfRule type="cellIs" dxfId="51" priority="675" operator="equal">
      <formula>"RTT"</formula>
    </cfRule>
    <cfRule type="cellIs" dxfId="50" priority="676" operator="equal">
      <formula>"CF"</formula>
    </cfRule>
    <cfRule type="cellIs" dxfId="49" priority="677" operator="equal">
      <formula>"CA"</formula>
    </cfRule>
  </conditionalFormatting>
  <conditionalFormatting sqref="B30:AH41 B7:AH18">
    <cfRule type="expression" dxfId="48" priority="654">
      <formula>WEEKDAY(DATE(AN+IF($A6="DECEMBRE",1,0),MONTH(DATE(AN,VLOOKUP($A7,$BT$6:$BU$17,2,FALSE),1)),B$6),2)&gt;5</formula>
    </cfRule>
  </conditionalFormatting>
  <conditionalFormatting sqref="B30:AH41 B7:AH18">
    <cfRule type="cellIs" dxfId="47" priority="624" operator="equal">
      <formula>"CAS"</formula>
    </cfRule>
  </conditionalFormatting>
  <conditionalFormatting sqref="B30:AH41 B7:AH18">
    <cfRule type="cellIs" dxfId="46" priority="621" operator="equal">
      <formula>"RTT"</formula>
    </cfRule>
    <cfRule type="cellIs" dxfId="45" priority="622" operator="equal">
      <formula>"CF"</formula>
    </cfRule>
    <cfRule type="cellIs" dxfId="44" priority="623" operator="equal">
      <formula>"CA"</formula>
    </cfRule>
  </conditionalFormatting>
  <conditionalFormatting sqref="B7:AH18">
    <cfRule type="expression" dxfId="43" priority="619">
      <formula>B$6&gt;$AI7</formula>
    </cfRule>
  </conditionalFormatting>
  <conditionalFormatting sqref="W22">
    <cfRule type="expression" dxfId="42" priority="603">
      <formula>$AE22&gt;0</formula>
    </cfRule>
  </conditionalFormatting>
  <conditionalFormatting sqref="AJ7:AJ10 AJ17:AJ18 AJ40:AJ41">
    <cfRule type="expression" dxfId="41" priority="602">
      <formula>OR(AND(AJ7=1,AK7&lt;5)=TRUE,AND(AJ7=2,AK7&lt;8)=TRUE,AJ7&gt;2)=TRUE</formula>
    </cfRule>
  </conditionalFormatting>
  <conditionalFormatting sqref="AJ11:AJ16">
    <cfRule type="expression" dxfId="40" priority="601">
      <formula>AJ11&lt;&gt;0</formula>
    </cfRule>
  </conditionalFormatting>
  <conditionalFormatting sqref="AJ30:AJ33">
    <cfRule type="expression" dxfId="39" priority="596">
      <formula>OR(AND(AJ30=1,AK30&lt;5)=TRUE,AND(AJ30=2,AK30&lt;8)=TRUE,AJ30&gt;2)=TRUE</formula>
    </cfRule>
  </conditionalFormatting>
  <conditionalFormatting sqref="AJ34:AJ39">
    <cfRule type="expression" dxfId="38" priority="595">
      <formula>AJ34&lt;&gt;0</formula>
    </cfRule>
  </conditionalFormatting>
  <conditionalFormatting sqref="B28:C28">
    <cfRule type="cellIs" dxfId="37" priority="519" operator="equal">
      <formula>"CAS"</formula>
    </cfRule>
    <cfRule type="cellIs" dxfId="36" priority="520" operator="equal">
      <formula>"RTT"</formula>
    </cfRule>
    <cfRule type="cellIs" dxfId="35" priority="521" operator="equal">
      <formula>"CF"</formula>
    </cfRule>
    <cfRule type="cellIs" dxfId="34" priority="522" operator="equal">
      <formula>"CA"</formula>
    </cfRule>
  </conditionalFormatting>
  <conditionalFormatting sqref="B30:AH30">
    <cfRule type="expression" dxfId="33" priority="363">
      <formula>B$6&gt;$AI30</formula>
    </cfRule>
  </conditionalFormatting>
  <conditionalFormatting sqref="B30:AH30">
    <cfRule type="expression" dxfId="32" priority="362">
      <formula>B$6&gt;$AI30</formula>
    </cfRule>
  </conditionalFormatting>
  <conditionalFormatting sqref="B31:AH31">
    <cfRule type="expression" dxfId="31" priority="361">
      <formula>B$6&gt;$AI31</formula>
    </cfRule>
  </conditionalFormatting>
  <conditionalFormatting sqref="B32:AH41">
    <cfRule type="expression" dxfId="30" priority="360">
      <formula>B$6&gt;$AI32</formula>
    </cfRule>
  </conditionalFormatting>
  <conditionalFormatting sqref="A43:Z43">
    <cfRule type="cellIs" dxfId="29" priority="350" operator="equal">
      <formula>"CAS"</formula>
    </cfRule>
    <cfRule type="cellIs" dxfId="28" priority="351" operator="equal">
      <formula>"RTT"</formula>
    </cfRule>
    <cfRule type="cellIs" dxfId="27" priority="352" operator="equal">
      <formula>"CF"</formula>
    </cfRule>
    <cfRule type="cellIs" dxfId="26" priority="353" operator="equal">
      <formula>"CA"</formula>
    </cfRule>
  </conditionalFormatting>
  <conditionalFormatting sqref="A6 A29">
    <cfRule type="cellIs" dxfId="25" priority="338" operator="lessThan">
      <formula>5</formula>
    </cfRule>
    <cfRule type="cellIs" dxfId="24" priority="339" operator="greaterThan">
      <formula>4</formula>
    </cfRule>
  </conditionalFormatting>
  <conditionalFormatting sqref="CD7:CK18">
    <cfRule type="containsText" dxfId="23" priority="21" operator="containsText" text=".">
      <formula>NOT(ISERROR(SEARCH(".",CD7)))</formula>
    </cfRule>
    <cfRule type="containsText" dxfId="22" priority="181" operator="containsText" text="0">
      <formula>NOT(ISERROR(SEARCH("0",CD7)))</formula>
    </cfRule>
  </conditionalFormatting>
  <conditionalFormatting sqref="CM6:CT6">
    <cfRule type="cellIs" dxfId="21" priority="172" operator="equal">
      <formula>"CAS"</formula>
    </cfRule>
    <cfRule type="cellIs" dxfId="20" priority="173" operator="equal">
      <formula>"RTT"</formula>
    </cfRule>
    <cfRule type="cellIs" dxfId="19" priority="174" operator="equal">
      <formula>"CF"</formula>
    </cfRule>
    <cfRule type="cellIs" dxfId="18" priority="175" operator="equal">
      <formula>"CA"</formula>
    </cfRule>
  </conditionalFormatting>
  <conditionalFormatting sqref="CB29:CL41">
    <cfRule type="cellIs" dxfId="17" priority="167" operator="equal">
      <formula>"CAS"</formula>
    </cfRule>
    <cfRule type="cellIs" dxfId="16" priority="168" operator="equal">
      <formula>"RTT"</formula>
    </cfRule>
    <cfRule type="cellIs" dxfId="15" priority="169" operator="equal">
      <formula>"CF"</formula>
    </cfRule>
    <cfRule type="cellIs" dxfId="14" priority="170" operator="equal">
      <formula>"CA"</formula>
    </cfRule>
  </conditionalFormatting>
  <conditionalFormatting sqref="CD31:CK41 CD30">
    <cfRule type="containsText" dxfId="13" priority="166" operator="containsText" text="0">
      <formula>NOT(ISERROR(SEARCH("0",CD30)))</formula>
    </cfRule>
  </conditionalFormatting>
  <conditionalFormatting sqref="CM29:CT41">
    <cfRule type="cellIs" dxfId="12" priority="162" operator="equal">
      <formula>"CAS"</formula>
    </cfRule>
    <cfRule type="cellIs" dxfId="11" priority="163" operator="equal">
      <formula>"RTT"</formula>
    </cfRule>
    <cfRule type="cellIs" dxfId="10" priority="164" operator="equal">
      <formula>"CF"</formula>
    </cfRule>
    <cfRule type="cellIs" dxfId="9" priority="165" operator="equal">
      <formula>"CA"</formula>
    </cfRule>
  </conditionalFormatting>
  <conditionalFormatting sqref="CM30:CT41">
    <cfRule type="containsText" dxfId="8" priority="161" operator="containsText" text="0">
      <formula>NOT(ISERROR(SEARCH("0",CM30)))</formula>
    </cfRule>
  </conditionalFormatting>
  <conditionalFormatting sqref="CM7:CT18">
    <cfRule type="cellIs" dxfId="7" priority="17" operator="equal">
      <formula>"CAS"</formula>
    </cfRule>
    <cfRule type="cellIs" dxfId="6" priority="18" operator="equal">
      <formula>"RTT"</formula>
    </cfRule>
    <cfRule type="cellIs" dxfId="5" priority="19" operator="equal">
      <formula>"CF"</formula>
    </cfRule>
    <cfRule type="cellIs" dxfId="4" priority="20" operator="equal">
      <formula>"CA"</formula>
    </cfRule>
  </conditionalFormatting>
  <conditionalFormatting sqref="CM7:CT18">
    <cfRule type="containsText" dxfId="3" priority="15" operator="containsText" text=".">
      <formula>NOT(ISERROR(SEARCH(".",CM7)))</formula>
    </cfRule>
    <cfRule type="containsText" dxfId="2" priority="16" operator="containsText" text="0">
      <formula>NOT(ISERROR(SEARCH("0",CM7)))</formula>
    </cfRule>
  </conditionalFormatting>
  <conditionalFormatting sqref="DE7:DH18">
    <cfRule type="containsText" dxfId="1" priority="2" operator="containsText" text="0">
      <formula>NOT(ISERROR(SEARCH("0",DE7)))</formula>
    </cfRule>
  </conditionalFormatting>
  <conditionalFormatting sqref="DA7:DA18">
    <cfRule type="expression" dxfId="0" priority="1">
      <formula>$DA7&gt;=35</formula>
    </cfRule>
  </conditionalFormatting>
  <printOptions horizontalCentered="1" verticalCentered="1"/>
  <pageMargins left="0.70866141732283472" right="0.70866141732283472" top="0" bottom="0" header="0.11811023622047245" footer="0.11811023622047245"/>
  <pageSetup paperSize="9" scale="73" orientation="landscape" r:id="rId1"/>
  <rowBreaks count="1" manualBreakCount="1">
    <brk id="46" max="16383" man="1"/>
  </rowBreaks>
  <colBreaks count="1" manualBreakCount="1">
    <brk id="3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Masque prévisions de conges</vt:lpstr>
      <vt:lpstr>Masque demande de conges </vt:lpstr>
      <vt:lpstr>Prévisions conges</vt:lpstr>
      <vt:lpstr>Périodes obtenues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Utilisateur de Microsoft Office</cp:lastModifiedBy>
  <cp:lastPrinted>2015-08-31T20:26:23Z</cp:lastPrinted>
  <dcterms:created xsi:type="dcterms:W3CDTF">2013-12-01T22:55:13Z</dcterms:created>
  <dcterms:modified xsi:type="dcterms:W3CDTF">2016-12-13T10:45:08Z</dcterms:modified>
</cp:coreProperties>
</file>