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6" yWindow="72" windowWidth="14628" windowHeight="5016"/>
  </bookViews>
  <sheets>
    <sheet name="Essais " sheetId="1" r:id="rId1"/>
    <sheet name="Récapitulatif(2)" sheetId="5" r:id="rId2"/>
    <sheet name="Données" sheetId="2" r:id="rId3"/>
    <sheet name="Récapitulatif" sheetId="4" r:id="rId4"/>
    <sheet name="Types" sheetId="3" r:id="rId5"/>
    <sheet name="Feuil2" sheetId="6" r:id="rId6"/>
  </sheets>
  <externalReferences>
    <externalReference r:id="rId7"/>
  </externalReferences>
  <definedNames>
    <definedName name="_xlnm._FilterDatabase" localSheetId="0" hidden="1">'Essais '!$CF$33:$CG$60</definedName>
  </definedNames>
  <calcPr calcId="125725" iterate="1"/>
</workbook>
</file>

<file path=xl/calcChain.xml><?xml version="1.0" encoding="utf-8"?>
<calcChain xmlns="http://schemas.openxmlformats.org/spreadsheetml/2006/main">
  <c r="B5" i="5"/>
  <c r="AJ9"/>
  <c r="AI9"/>
  <c r="AH9"/>
  <c r="AG9"/>
  <c r="AF9"/>
  <c r="AE9"/>
  <c r="AC9"/>
  <c r="AB9"/>
  <c r="AA9"/>
  <c r="Z9"/>
  <c r="Y9"/>
  <c r="X9"/>
  <c r="W9"/>
  <c r="V9"/>
  <c r="U9"/>
  <c r="T9"/>
  <c r="S9"/>
  <c r="R9"/>
  <c r="Q9"/>
  <c r="AM9" s="1"/>
  <c r="O9"/>
  <c r="N9"/>
  <c r="M9"/>
  <c r="L9"/>
  <c r="K9"/>
  <c r="J9"/>
  <c r="I9"/>
  <c r="H9"/>
  <c r="G9"/>
  <c r="F9"/>
  <c r="E9"/>
  <c r="D9"/>
  <c r="C9"/>
  <c r="B9"/>
  <c r="AL9" s="1"/>
  <c r="AJ8"/>
  <c r="AI8"/>
  <c r="AH8"/>
  <c r="AG8"/>
  <c r="AF8"/>
  <c r="AE8"/>
  <c r="AN8" s="1"/>
  <c r="AC8"/>
  <c r="AB8"/>
  <c r="AA8"/>
  <c r="Z8"/>
  <c r="Y8"/>
  <c r="X8"/>
  <c r="W8"/>
  <c r="V8"/>
  <c r="U8"/>
  <c r="T8"/>
  <c r="S8"/>
  <c r="R8"/>
  <c r="Q8"/>
  <c r="O8"/>
  <c r="N8"/>
  <c r="M8"/>
  <c r="L8"/>
  <c r="K8"/>
  <c r="J8"/>
  <c r="I8"/>
  <c r="H8"/>
  <c r="G8"/>
  <c r="F8"/>
  <c r="E8"/>
  <c r="D8"/>
  <c r="C8"/>
  <c r="B8"/>
  <c r="AJ7"/>
  <c r="AI7"/>
  <c r="AH7"/>
  <c r="AG7"/>
  <c r="AF7"/>
  <c r="AE7"/>
  <c r="AC7"/>
  <c r="AB7"/>
  <c r="AA7"/>
  <c r="Z7"/>
  <c r="Y7"/>
  <c r="X7"/>
  <c r="W7"/>
  <c r="V7"/>
  <c r="U7"/>
  <c r="T7"/>
  <c r="S7"/>
  <c r="R7"/>
  <c r="Q7"/>
  <c r="AM7" s="1"/>
  <c r="O7"/>
  <c r="N7"/>
  <c r="M7"/>
  <c r="L7"/>
  <c r="K7"/>
  <c r="J7"/>
  <c r="I7"/>
  <c r="H7"/>
  <c r="G7"/>
  <c r="F7"/>
  <c r="E7"/>
  <c r="D7"/>
  <c r="C7"/>
  <c r="B7"/>
  <c r="AL7" s="1"/>
  <c r="AJ6"/>
  <c r="AI6"/>
  <c r="AH6"/>
  <c r="AG6"/>
  <c r="AF6"/>
  <c r="AE6"/>
  <c r="AN6" s="1"/>
  <c r="AC6"/>
  <c r="AB6"/>
  <c r="AA6"/>
  <c r="Z6"/>
  <c r="Y6"/>
  <c r="X6"/>
  <c r="W6"/>
  <c r="V6"/>
  <c r="U6"/>
  <c r="T6"/>
  <c r="S6"/>
  <c r="R6"/>
  <c r="Q6"/>
  <c r="O6"/>
  <c r="N6"/>
  <c r="M6"/>
  <c r="L6"/>
  <c r="K6"/>
  <c r="J6"/>
  <c r="I6"/>
  <c r="H6"/>
  <c r="G6"/>
  <c r="F6"/>
  <c r="E6"/>
  <c r="D6"/>
  <c r="C6"/>
  <c r="B6"/>
  <c r="AJ5"/>
  <c r="AI5"/>
  <c r="AH5"/>
  <c r="AG5"/>
  <c r="AF5"/>
  <c r="AE5"/>
  <c r="AC5"/>
  <c r="AB5"/>
  <c r="AA5"/>
  <c r="Z5"/>
  <c r="Y5"/>
  <c r="X5"/>
  <c r="W5"/>
  <c r="V5"/>
  <c r="U5"/>
  <c r="T5"/>
  <c r="S5"/>
  <c r="R5"/>
  <c r="Q5"/>
  <c r="AM5" s="1"/>
  <c r="O5"/>
  <c r="N5"/>
  <c r="M5"/>
  <c r="L5"/>
  <c r="K5"/>
  <c r="J5"/>
  <c r="I5"/>
  <c r="H5"/>
  <c r="G5"/>
  <c r="F5"/>
  <c r="E5"/>
  <c r="D5"/>
  <c r="C5"/>
  <c r="D22" i="1"/>
  <c r="E22"/>
  <c r="F22" s="1"/>
  <c r="G22" s="1"/>
  <c r="H22" s="1"/>
  <c r="I22" s="1"/>
  <c r="J22" s="1"/>
  <c r="K22" s="1"/>
  <c r="L22" s="1"/>
  <c r="M22" s="1"/>
  <c r="N22" s="1"/>
  <c r="O22" s="1"/>
  <c r="P22" s="1"/>
  <c r="Q22" s="1"/>
  <c r="R22" s="1"/>
  <c r="S22" s="1"/>
  <c r="T22" s="1"/>
  <c r="U22" s="1"/>
  <c r="V22" s="1"/>
  <c r="W22" s="1"/>
  <c r="X22" s="1"/>
  <c r="Y22" s="1"/>
  <c r="Z22" s="1"/>
  <c r="AA22" s="1"/>
  <c r="AB22" s="1"/>
  <c r="AC22" s="1"/>
  <c r="AD22" s="1"/>
  <c r="AE22" s="1"/>
  <c r="AF22" s="1"/>
  <c r="C22"/>
  <c r="B22"/>
  <c r="D15"/>
  <c r="E15" s="1"/>
  <c r="F15" s="1"/>
  <c r="G15" s="1"/>
  <c r="H15" s="1"/>
  <c r="I15" s="1"/>
  <c r="J15" s="1"/>
  <c r="K15" s="1"/>
  <c r="L15" s="1"/>
  <c r="M15" s="1"/>
  <c r="N15" s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AB15" s="1"/>
  <c r="AC15" s="1"/>
  <c r="AD15" s="1"/>
  <c r="AE15" s="1"/>
  <c r="C15"/>
  <c r="B15"/>
  <c r="D8"/>
  <c r="E8" s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C8"/>
  <c r="B8"/>
  <c r="D1"/>
  <c r="E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C1"/>
  <c r="B1"/>
  <c r="A2" i="2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BP38" i="1"/>
  <c r="BO38"/>
  <c r="BN38"/>
  <c r="BM38"/>
  <c r="BL38"/>
  <c r="BK38"/>
  <c r="BP37"/>
  <c r="BO37"/>
  <c r="BN37"/>
  <c r="BM37"/>
  <c r="BL37"/>
  <c r="BK37"/>
  <c r="BP36"/>
  <c r="BO36"/>
  <c r="BN36"/>
  <c r="BM36"/>
  <c r="BL36"/>
  <c r="BK36"/>
  <c r="BP34"/>
  <c r="BO34"/>
  <c r="BN34"/>
  <c r="BM34"/>
  <c r="BL34"/>
  <c r="BK34"/>
  <c r="BI38"/>
  <c r="BH38"/>
  <c r="BG38"/>
  <c r="BF38"/>
  <c r="BE38"/>
  <c r="BD38"/>
  <c r="BC38"/>
  <c r="BB38"/>
  <c r="BA38"/>
  <c r="AZ38"/>
  <c r="AY38"/>
  <c r="AX38"/>
  <c r="BI37"/>
  <c r="BH37"/>
  <c r="BG37"/>
  <c r="BF37"/>
  <c r="BE37"/>
  <c r="BD37"/>
  <c r="BC37"/>
  <c r="BB37"/>
  <c r="BA37"/>
  <c r="AZ37"/>
  <c r="AY37"/>
  <c r="AX37"/>
  <c r="BI36"/>
  <c r="BH36"/>
  <c r="BG36"/>
  <c r="BF36"/>
  <c r="BE36"/>
  <c r="BD36"/>
  <c r="BC36"/>
  <c r="BB36"/>
  <c r="BA36"/>
  <c r="AZ36"/>
  <c r="AY36"/>
  <c r="AX36"/>
  <c r="BI34"/>
  <c r="BH34"/>
  <c r="BG34"/>
  <c r="BF34"/>
  <c r="BE34"/>
  <c r="BD34"/>
  <c r="BC34"/>
  <c r="BB34"/>
  <c r="BA34"/>
  <c r="AZ34"/>
  <c r="AY34"/>
  <c r="AX34"/>
  <c r="AW38"/>
  <c r="AW37"/>
  <c r="AW36"/>
  <c r="AW34"/>
  <c r="AU38"/>
  <c r="AT38"/>
  <c r="AS38"/>
  <c r="AR38"/>
  <c r="AQ38"/>
  <c r="AP38"/>
  <c r="AO38"/>
  <c r="AN38"/>
  <c r="AM38"/>
  <c r="AL38"/>
  <c r="AK38"/>
  <c r="AU37"/>
  <c r="AT37"/>
  <c r="AS37"/>
  <c r="AR37"/>
  <c r="AQ37"/>
  <c r="AP37"/>
  <c r="AO37"/>
  <c r="AN37"/>
  <c r="AM37"/>
  <c r="AL37"/>
  <c r="AK37"/>
  <c r="AU36"/>
  <c r="AT36"/>
  <c r="AS36"/>
  <c r="AR36"/>
  <c r="AQ36"/>
  <c r="AP36"/>
  <c r="AO36"/>
  <c r="AN36"/>
  <c r="AM36"/>
  <c r="AL36"/>
  <c r="AK36"/>
  <c r="AU34"/>
  <c r="AT34"/>
  <c r="AS34"/>
  <c r="AR34"/>
  <c r="AQ34"/>
  <c r="AP34"/>
  <c r="AO34"/>
  <c r="AN34"/>
  <c r="AM34"/>
  <c r="AL34"/>
  <c r="AK34"/>
  <c r="AJ38"/>
  <c r="AJ37"/>
  <c r="AJ36"/>
  <c r="AJ34"/>
  <c r="AI38"/>
  <c r="AI37"/>
  <c r="AI36"/>
  <c r="AI34"/>
  <c r="AH38"/>
  <c r="AH37"/>
  <c r="AH36"/>
  <c r="AH34"/>
  <c r="AC36"/>
  <c r="AC35"/>
  <c r="AC34"/>
  <c r="AC33"/>
  <c r="BV36"/>
  <c r="BV37"/>
  <c r="BV38"/>
  <c r="AV35"/>
  <c r="BJ35"/>
  <c r="BQ35"/>
  <c r="AV36"/>
  <c r="BJ36"/>
  <c r="BQ36"/>
  <c r="BR36"/>
  <c r="BS36"/>
  <c r="BT36"/>
  <c r="AV37"/>
  <c r="BJ37"/>
  <c r="BQ37"/>
  <c r="BR37"/>
  <c r="BS37"/>
  <c r="BT37"/>
  <c r="AV38"/>
  <c r="BJ38"/>
  <c r="BQ38"/>
  <c r="BR38"/>
  <c r="BS38"/>
  <c r="BT38"/>
  <c r="AV34"/>
  <c r="BJ34"/>
  <c r="BQ34"/>
  <c r="BR34"/>
  <c r="BS34"/>
  <c r="BT34"/>
  <c r="BV34"/>
  <c r="AH3"/>
  <c r="AI3"/>
  <c r="AJ3"/>
  <c r="AK3"/>
  <c r="AL3"/>
  <c r="AM3"/>
  <c r="AN3"/>
  <c r="AO3"/>
  <c r="AP3"/>
  <c r="AQ3"/>
  <c r="AR3"/>
  <c r="AS3"/>
  <c r="AT3"/>
  <c r="AU3"/>
  <c r="AW3"/>
  <c r="AX3"/>
  <c r="AY3"/>
  <c r="AZ3"/>
  <c r="BA3"/>
  <c r="BB3"/>
  <c r="BC3"/>
  <c r="BD3"/>
  <c r="BE3"/>
  <c r="BF3"/>
  <c r="BG3"/>
  <c r="BH3"/>
  <c r="BI3"/>
  <c r="BK3"/>
  <c r="BL3"/>
  <c r="BT3" s="1"/>
  <c r="BM3"/>
  <c r="BN3"/>
  <c r="BR3" s="1"/>
  <c r="BO3"/>
  <c r="BP3"/>
  <c r="BS3" s="1"/>
  <c r="AN9" i="5" l="1"/>
  <c r="AN5"/>
  <c r="AL6"/>
  <c r="AM6"/>
  <c r="AN7"/>
  <c r="AP7" s="1"/>
  <c r="AL8"/>
  <c r="AM8"/>
  <c r="AP9"/>
  <c r="A52" i="2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B5" i="4"/>
  <c r="AE5"/>
  <c r="AG5"/>
  <c r="AF6"/>
  <c r="AJ6"/>
  <c r="AI7"/>
  <c r="AH8"/>
  <c r="AG9"/>
  <c r="AE9"/>
  <c r="AI5"/>
  <c r="AH6"/>
  <c r="AG7"/>
  <c r="AF8"/>
  <c r="AJ8"/>
  <c r="AI9"/>
  <c r="AE7"/>
  <c r="AF5"/>
  <c r="AH5"/>
  <c r="AJ5"/>
  <c r="AG6"/>
  <c r="AI6"/>
  <c r="AF7"/>
  <c r="AH7"/>
  <c r="AJ7"/>
  <c r="AG8"/>
  <c r="AI8"/>
  <c r="AF9"/>
  <c r="AH9"/>
  <c r="AJ9"/>
  <c r="AE6"/>
  <c r="AN6" s="1"/>
  <c r="AE8"/>
  <c r="R5"/>
  <c r="T5"/>
  <c r="V5"/>
  <c r="X5"/>
  <c r="Z5"/>
  <c r="AB5"/>
  <c r="R6"/>
  <c r="T6"/>
  <c r="V6"/>
  <c r="X6"/>
  <c r="Z6"/>
  <c r="AB6"/>
  <c r="R7"/>
  <c r="T7"/>
  <c r="V7"/>
  <c r="X7"/>
  <c r="Z7"/>
  <c r="AB7"/>
  <c r="R8"/>
  <c r="T8"/>
  <c r="V8"/>
  <c r="X8"/>
  <c r="Z8"/>
  <c r="AB8"/>
  <c r="R9"/>
  <c r="T9"/>
  <c r="V9"/>
  <c r="X9"/>
  <c r="Z9"/>
  <c r="AB9"/>
  <c r="Q5"/>
  <c r="S5"/>
  <c r="U5"/>
  <c r="W5"/>
  <c r="Y5"/>
  <c r="AA5"/>
  <c r="AC5"/>
  <c r="Q6"/>
  <c r="S6"/>
  <c r="U6"/>
  <c r="W6"/>
  <c r="Y6"/>
  <c r="AA6"/>
  <c r="AC6"/>
  <c r="Q7"/>
  <c r="S7"/>
  <c r="U7"/>
  <c r="W7"/>
  <c r="Y7"/>
  <c r="AA7"/>
  <c r="AC7"/>
  <c r="Q8"/>
  <c r="S8"/>
  <c r="U8"/>
  <c r="W8"/>
  <c r="Y8"/>
  <c r="AA8"/>
  <c r="AC8"/>
  <c r="Q9"/>
  <c r="S9"/>
  <c r="U9"/>
  <c r="W9"/>
  <c r="Y9"/>
  <c r="AA9"/>
  <c r="AC9"/>
  <c r="C9"/>
  <c r="E9"/>
  <c r="G9"/>
  <c r="I9"/>
  <c r="K9"/>
  <c r="M9"/>
  <c r="O9"/>
  <c r="D9"/>
  <c r="F9"/>
  <c r="H9"/>
  <c r="J9"/>
  <c r="L9"/>
  <c r="N9"/>
  <c r="B9"/>
  <c r="C8"/>
  <c r="E8"/>
  <c r="G8"/>
  <c r="I8"/>
  <c r="K8"/>
  <c r="M8"/>
  <c r="O8"/>
  <c r="D8"/>
  <c r="F8"/>
  <c r="H8"/>
  <c r="J8"/>
  <c r="L8"/>
  <c r="N8"/>
  <c r="B8"/>
  <c r="C7"/>
  <c r="E7"/>
  <c r="G7"/>
  <c r="I7"/>
  <c r="K7"/>
  <c r="M7"/>
  <c r="O7"/>
  <c r="B7"/>
  <c r="D7"/>
  <c r="F7"/>
  <c r="H7"/>
  <c r="J7"/>
  <c r="L7"/>
  <c r="N7"/>
  <c r="C6"/>
  <c r="E6"/>
  <c r="G6"/>
  <c r="I6"/>
  <c r="K6"/>
  <c r="M6"/>
  <c r="O6"/>
  <c r="B6"/>
  <c r="D6"/>
  <c r="F6"/>
  <c r="H6"/>
  <c r="J6"/>
  <c r="L6"/>
  <c r="N6"/>
  <c r="C5"/>
  <c r="E5"/>
  <c r="G5"/>
  <c r="I5"/>
  <c r="K5"/>
  <c r="M5"/>
  <c r="O5"/>
  <c r="D5"/>
  <c r="F5"/>
  <c r="H5"/>
  <c r="J5"/>
  <c r="L5"/>
  <c r="N5"/>
  <c r="BV3" i="1"/>
  <c r="AH4"/>
  <c r="AI4"/>
  <c r="AJ4"/>
  <c r="AK4"/>
  <c r="AL4"/>
  <c r="AM4"/>
  <c r="AN4"/>
  <c r="AO4"/>
  <c r="AP4"/>
  <c r="AQ4"/>
  <c r="AR4"/>
  <c r="AS4"/>
  <c r="AT4"/>
  <c r="AU4"/>
  <c r="AW4"/>
  <c r="AX4"/>
  <c r="AY4"/>
  <c r="AZ4"/>
  <c r="BA4"/>
  <c r="BB4"/>
  <c r="BC4"/>
  <c r="BD4"/>
  <c r="BE4"/>
  <c r="BF4"/>
  <c r="BG4"/>
  <c r="BH4"/>
  <c r="BI4"/>
  <c r="BK4"/>
  <c r="BL4"/>
  <c r="BT4" s="1"/>
  <c r="BM4"/>
  <c r="BN4"/>
  <c r="BR4" s="1"/>
  <c r="BO4"/>
  <c r="BP4"/>
  <c r="BS4" s="1"/>
  <c r="AP6" i="5" l="1"/>
  <c r="AN8" i="4"/>
  <c r="AP8" i="5"/>
  <c r="AL6" i="4"/>
  <c r="AL7"/>
  <c r="AL8"/>
  <c r="AL9"/>
  <c r="AM9"/>
  <c r="AM7"/>
  <c r="AN7"/>
  <c r="AM8"/>
  <c r="AM6"/>
  <c r="AN9"/>
  <c r="AN5"/>
  <c r="AM5"/>
  <c r="AL5"/>
  <c r="BV4" i="1"/>
  <c r="AH5"/>
  <c r="AI5"/>
  <c r="AJ5"/>
  <c r="AK5"/>
  <c r="AL5"/>
  <c r="AM5"/>
  <c r="AN5"/>
  <c r="AO5"/>
  <c r="AP5"/>
  <c r="AQ5"/>
  <c r="AR5"/>
  <c r="AS5"/>
  <c r="AT5"/>
  <c r="AU5"/>
  <c r="AW5"/>
  <c r="AX5"/>
  <c r="AY5"/>
  <c r="AZ5"/>
  <c r="BA5"/>
  <c r="BB5"/>
  <c r="BC5"/>
  <c r="BD5"/>
  <c r="BE5"/>
  <c r="BF5"/>
  <c r="BG5"/>
  <c r="BH5"/>
  <c r="BI5"/>
  <c r="BK5"/>
  <c r="BL5"/>
  <c r="BT5" s="1"/>
  <c r="BM5"/>
  <c r="BN5"/>
  <c r="BR5" s="1"/>
  <c r="BO5"/>
  <c r="BP5"/>
  <c r="BS5" s="1"/>
  <c r="AP9" i="4" l="1"/>
  <c r="AP7"/>
  <c r="AP8"/>
  <c r="AP6"/>
  <c r="AP5"/>
  <c r="BV5" i="1"/>
  <c r="AH6"/>
  <c r="AI6"/>
  <c r="AJ6"/>
  <c r="AK6"/>
  <c r="AL6"/>
  <c r="AM6"/>
  <c r="AN6"/>
  <c r="AO6"/>
  <c r="AP6"/>
  <c r="AQ6"/>
  <c r="AR6"/>
  <c r="AS6"/>
  <c r="AT6"/>
  <c r="AU6"/>
  <c r="AW6"/>
  <c r="AX6"/>
  <c r="AY6"/>
  <c r="AZ6"/>
  <c r="BA6"/>
  <c r="BB6"/>
  <c r="BC6"/>
  <c r="BD6"/>
  <c r="BE6"/>
  <c r="BF6"/>
  <c r="BG6"/>
  <c r="BH6"/>
  <c r="BI6"/>
  <c r="BK6"/>
  <c r="BL6"/>
  <c r="BM6"/>
  <c r="BN6"/>
  <c r="BO6"/>
  <c r="BP6"/>
  <c r="BT6"/>
  <c r="BS6" l="1"/>
  <c r="BR6"/>
  <c r="BV6" l="1"/>
  <c r="AH7"/>
  <c r="AI7"/>
  <c r="AJ7"/>
  <c r="AK7"/>
  <c r="AL7"/>
  <c r="AM7"/>
  <c r="AN7"/>
  <c r="AO7"/>
  <c r="AP7"/>
  <c r="AQ7"/>
  <c r="AR7"/>
  <c r="AS7"/>
  <c r="AT7"/>
  <c r="AU7"/>
  <c r="AW7"/>
  <c r="AX7"/>
  <c r="AY7"/>
  <c r="AZ7"/>
  <c r="BA7"/>
  <c r="BB7"/>
  <c r="BC7"/>
  <c r="BD7"/>
  <c r="BE7"/>
  <c r="BF7"/>
  <c r="BG7"/>
  <c r="BH7"/>
  <c r="BI7"/>
  <c r="BK7"/>
  <c r="BL7"/>
  <c r="BM7"/>
  <c r="BN7"/>
  <c r="BO7"/>
  <c r="BP7"/>
  <c r="BS7" l="1"/>
  <c r="BR7"/>
  <c r="BT7"/>
  <c r="BV7" l="1"/>
  <c r="AH10"/>
  <c r="AI10"/>
  <c r="AJ10"/>
  <c r="AK10"/>
  <c r="AL10"/>
  <c r="AM10"/>
  <c r="AN10"/>
  <c r="AO10"/>
  <c r="AP10"/>
  <c r="AQ10"/>
  <c r="AR10"/>
  <c r="AS10"/>
  <c r="AT10"/>
  <c r="AU10"/>
  <c r="AW10"/>
  <c r="AX10"/>
  <c r="AY10"/>
  <c r="AZ10"/>
  <c r="BA10"/>
  <c r="BB10"/>
  <c r="BC10"/>
  <c r="BD10"/>
  <c r="BE10"/>
  <c r="BF10"/>
  <c r="BG10"/>
  <c r="BH10"/>
  <c r="BI10"/>
  <c r="BK10"/>
  <c r="BL10"/>
  <c r="BM10"/>
  <c r="BN10"/>
  <c r="BO10"/>
  <c r="BP10"/>
  <c r="BR10" l="1"/>
  <c r="BT10"/>
  <c r="BS10"/>
  <c r="BV10" l="1"/>
  <c r="AH11"/>
  <c r="AI11"/>
  <c r="AJ11"/>
  <c r="AK11"/>
  <c r="AL11"/>
  <c r="AM11"/>
  <c r="AN11"/>
  <c r="AO11"/>
  <c r="AP11"/>
  <c r="AQ11"/>
  <c r="AR11"/>
  <c r="AS11"/>
  <c r="AT11"/>
  <c r="AU11"/>
  <c r="AW11"/>
  <c r="AX11"/>
  <c r="AY11"/>
  <c r="AZ11"/>
  <c r="BA11"/>
  <c r="BB11"/>
  <c r="BC11"/>
  <c r="BD11"/>
  <c r="BE11"/>
  <c r="BF11"/>
  <c r="BG11"/>
  <c r="BH11"/>
  <c r="BI11"/>
  <c r="BK11"/>
  <c r="BL11"/>
  <c r="BT11" s="1"/>
  <c r="BM11"/>
  <c r="BN11"/>
  <c r="BR11" s="1"/>
  <c r="BO11"/>
  <c r="BP11"/>
  <c r="BS11" s="1"/>
  <c r="BV11" l="1"/>
  <c r="AH12"/>
  <c r="AI12"/>
  <c r="AJ12"/>
  <c r="AK12"/>
  <c r="AL12"/>
  <c r="AM12"/>
  <c r="AN12"/>
  <c r="AO12"/>
  <c r="AP12"/>
  <c r="AQ12"/>
  <c r="AR12"/>
  <c r="AS12"/>
  <c r="AT12"/>
  <c r="AU12"/>
  <c r="AW12"/>
  <c r="AX12"/>
  <c r="AY12"/>
  <c r="AZ12"/>
  <c r="BA12"/>
  <c r="BB12"/>
  <c r="BC12"/>
  <c r="BD12"/>
  <c r="BE12"/>
  <c r="BF12"/>
  <c r="BG12"/>
  <c r="BH12"/>
  <c r="BI12"/>
  <c r="BK12"/>
  <c r="BL12"/>
  <c r="BM12"/>
  <c r="BN12"/>
  <c r="BR12" s="1"/>
  <c r="BO12"/>
  <c r="BP12"/>
  <c r="BS12" l="1"/>
  <c r="BT12"/>
  <c r="BV12" l="1"/>
  <c r="AH13"/>
  <c r="AI13"/>
  <c r="AJ13"/>
  <c r="AK13"/>
  <c r="AL13"/>
  <c r="AM13"/>
  <c r="AN13"/>
  <c r="AO13"/>
  <c r="AP13"/>
  <c r="AQ13"/>
  <c r="AR13"/>
  <c r="AS13"/>
  <c r="AT13"/>
  <c r="AU13"/>
  <c r="AW13"/>
  <c r="AX13"/>
  <c r="AY13"/>
  <c r="AZ13"/>
  <c r="BA13"/>
  <c r="BB13"/>
  <c r="BC13"/>
  <c r="BD13"/>
  <c r="BE13"/>
  <c r="BF13"/>
  <c r="BG13"/>
  <c r="BH13"/>
  <c r="BI13"/>
  <c r="BK13"/>
  <c r="BL13"/>
  <c r="BM13"/>
  <c r="BN13"/>
  <c r="BR13" s="1"/>
  <c r="BO13"/>
  <c r="BP13"/>
  <c r="BS13" s="1"/>
  <c r="BT13" l="1"/>
  <c r="BV13"/>
  <c r="AH14"/>
  <c r="AI14"/>
  <c r="AJ14"/>
  <c r="AK14"/>
  <c r="AL14"/>
  <c r="AM14"/>
  <c r="AN14"/>
  <c r="AO14"/>
  <c r="AP14"/>
  <c r="AQ14"/>
  <c r="AR14"/>
  <c r="AS14"/>
  <c r="AT14"/>
  <c r="AU14"/>
  <c r="AW14"/>
  <c r="AX14"/>
  <c r="AY14"/>
  <c r="AZ14"/>
  <c r="BA14"/>
  <c r="BB14"/>
  <c r="BC14"/>
  <c r="BD14"/>
  <c r="BE14"/>
  <c r="BF14"/>
  <c r="BG14"/>
  <c r="BH14"/>
  <c r="BI14"/>
  <c r="BK14"/>
  <c r="BL14"/>
  <c r="BT14" s="1"/>
  <c r="BM14"/>
  <c r="BN14"/>
  <c r="BO14"/>
  <c r="BP14"/>
  <c r="BS14" l="1"/>
  <c r="BR14"/>
  <c r="BV14" s="1"/>
  <c r="AH17"/>
  <c r="AI17"/>
  <c r="AJ17"/>
  <c r="AK17"/>
  <c r="AL17"/>
  <c r="AM17"/>
  <c r="AN17"/>
  <c r="AO17"/>
  <c r="AP17"/>
  <c r="AQ17"/>
  <c r="AR17"/>
  <c r="AS17"/>
  <c r="AT17"/>
  <c r="AU17"/>
  <c r="AW17"/>
  <c r="AX17"/>
  <c r="AY17"/>
  <c r="AZ17"/>
  <c r="BA17"/>
  <c r="BB17"/>
  <c r="BC17"/>
  <c r="BD17"/>
  <c r="BE17"/>
  <c r="BF17"/>
  <c r="BG17"/>
  <c r="BH17"/>
  <c r="BI17"/>
  <c r="BK17"/>
  <c r="BL17"/>
  <c r="BM17"/>
  <c r="BN17"/>
  <c r="BO17"/>
  <c r="BP17"/>
  <c r="BR17" l="1"/>
  <c r="BT17"/>
  <c r="BS17"/>
  <c r="BV17" l="1"/>
  <c r="AH18"/>
  <c r="AI18"/>
  <c r="AJ18"/>
  <c r="AK18"/>
  <c r="AL18"/>
  <c r="AM18"/>
  <c r="AN18"/>
  <c r="AO18"/>
  <c r="AP18"/>
  <c r="AQ18"/>
  <c r="AR18"/>
  <c r="AS18"/>
  <c r="AT18"/>
  <c r="AU18"/>
  <c r="AW18"/>
  <c r="AX18"/>
  <c r="AY18"/>
  <c r="AZ18"/>
  <c r="BA18"/>
  <c r="BB18"/>
  <c r="BC18"/>
  <c r="BD18"/>
  <c r="BE18"/>
  <c r="BF18"/>
  <c r="BG18"/>
  <c r="BH18"/>
  <c r="BI18"/>
  <c r="BK18"/>
  <c r="BL18"/>
  <c r="BM18"/>
  <c r="BN18"/>
  <c r="BO18"/>
  <c r="BP18"/>
  <c r="BS18" l="1"/>
  <c r="BR18"/>
  <c r="BT18"/>
  <c r="BV18" l="1"/>
  <c r="AH19"/>
  <c r="AI19"/>
  <c r="AJ19"/>
  <c r="AK19"/>
  <c r="AL19"/>
  <c r="AM19"/>
  <c r="AN19"/>
  <c r="AO19"/>
  <c r="AP19"/>
  <c r="AQ19"/>
  <c r="AR19"/>
  <c r="AS19"/>
  <c r="AT19"/>
  <c r="AU19"/>
  <c r="AW19"/>
  <c r="AX19"/>
  <c r="AY19"/>
  <c r="AZ19"/>
  <c r="BA19"/>
  <c r="BB19"/>
  <c r="BC19"/>
  <c r="BD19"/>
  <c r="BE19"/>
  <c r="BF19"/>
  <c r="BG19"/>
  <c r="BH19"/>
  <c r="BI19"/>
  <c r="BK19"/>
  <c r="BL19"/>
  <c r="BM19"/>
  <c r="BN19"/>
  <c r="BR19" s="1"/>
  <c r="BO19"/>
  <c r="BP19"/>
  <c r="BS19" s="1"/>
  <c r="BT19" l="1"/>
  <c r="BV19" s="1"/>
  <c r="AH20"/>
  <c r="AI20"/>
  <c r="AJ20"/>
  <c r="AK20"/>
  <c r="AL20"/>
  <c r="AM20"/>
  <c r="AN20"/>
  <c r="AO20"/>
  <c r="AP20"/>
  <c r="AQ20"/>
  <c r="AR20"/>
  <c r="AS20"/>
  <c r="AT20"/>
  <c r="AU20"/>
  <c r="AW20"/>
  <c r="AX20"/>
  <c r="AY20"/>
  <c r="AZ20"/>
  <c r="BA20"/>
  <c r="BB20"/>
  <c r="BC20"/>
  <c r="BD20"/>
  <c r="BE20"/>
  <c r="BF20"/>
  <c r="BG20"/>
  <c r="BH20"/>
  <c r="BI20"/>
  <c r="BK20"/>
  <c r="BL20"/>
  <c r="BT20" s="1"/>
  <c r="BM20"/>
  <c r="BN20"/>
  <c r="BR20" s="1"/>
  <c r="BO20"/>
  <c r="BP20"/>
  <c r="BS20" s="1"/>
  <c r="BV20" l="1"/>
  <c r="AH21"/>
  <c r="AI21"/>
  <c r="AJ21"/>
  <c r="AK21"/>
  <c r="AL21"/>
  <c r="AM21"/>
  <c r="AN21"/>
  <c r="AO21"/>
  <c r="AP21"/>
  <c r="AQ21"/>
  <c r="AR21"/>
  <c r="AS21"/>
  <c r="AT21"/>
  <c r="AU21"/>
  <c r="AW21"/>
  <c r="AX21"/>
  <c r="AY21"/>
  <c r="AZ21"/>
  <c r="BA21"/>
  <c r="BB21"/>
  <c r="BC21"/>
  <c r="BD21"/>
  <c r="BE21"/>
  <c r="BF21"/>
  <c r="BG21"/>
  <c r="BH21"/>
  <c r="BI21"/>
  <c r="BK21"/>
  <c r="BL21"/>
  <c r="BM21"/>
  <c r="BN21"/>
  <c r="BR21" s="1"/>
  <c r="BO21"/>
  <c r="BP21"/>
  <c r="BS21" s="1"/>
  <c r="BT21" l="1"/>
  <c r="BV21" s="1"/>
  <c r="AH24"/>
  <c r="AI24"/>
  <c r="AJ24"/>
  <c r="AK24"/>
  <c r="AL24"/>
  <c r="AM24"/>
  <c r="AN24"/>
  <c r="AO24"/>
  <c r="AP24"/>
  <c r="AQ24"/>
  <c r="AR24"/>
  <c r="AS24"/>
  <c r="AT24"/>
  <c r="AU24"/>
  <c r="AW24"/>
  <c r="AX24"/>
  <c r="AY24"/>
  <c r="AZ24"/>
  <c r="BA24"/>
  <c r="BB24"/>
  <c r="BC24"/>
  <c r="BD24"/>
  <c r="BE24"/>
  <c r="BF24"/>
  <c r="BG24"/>
  <c r="BH24"/>
  <c r="BI24"/>
  <c r="BK24"/>
  <c r="BL24"/>
  <c r="BM24"/>
  <c r="BN24"/>
  <c r="BR24" s="1"/>
  <c r="BO24"/>
  <c r="BP24"/>
  <c r="BT24" l="1"/>
  <c r="BS24"/>
  <c r="BV24" l="1"/>
  <c r="AH25"/>
  <c r="AH35" s="1"/>
  <c r="AI25"/>
  <c r="AI35" s="1"/>
  <c r="AJ25"/>
  <c r="AJ35" s="1"/>
  <c r="AK25"/>
  <c r="AK35" s="1"/>
  <c r="AL25"/>
  <c r="AL35" s="1"/>
  <c r="AM25"/>
  <c r="AM35" s="1"/>
  <c r="AN25"/>
  <c r="AN35" s="1"/>
  <c r="AO25"/>
  <c r="AO35" s="1"/>
  <c r="AP25"/>
  <c r="AP35" s="1"/>
  <c r="AQ25"/>
  <c r="AQ35" s="1"/>
  <c r="AR25"/>
  <c r="AR35" s="1"/>
  <c r="AS25"/>
  <c r="AS35" s="1"/>
  <c r="AT25"/>
  <c r="AT35" s="1"/>
  <c r="AU25"/>
  <c r="AU35" s="1"/>
  <c r="AW25"/>
  <c r="AW35" s="1"/>
  <c r="AX25"/>
  <c r="AX35" s="1"/>
  <c r="AY25"/>
  <c r="AY35" s="1"/>
  <c r="AZ25"/>
  <c r="AZ35" s="1"/>
  <c r="BA25"/>
  <c r="BA35" s="1"/>
  <c r="BB25"/>
  <c r="BB35" s="1"/>
  <c r="BC25"/>
  <c r="BC35" s="1"/>
  <c r="BD25"/>
  <c r="BD35" s="1"/>
  <c r="BE25"/>
  <c r="BE35" s="1"/>
  <c r="BF25"/>
  <c r="BF35" s="1"/>
  <c r="BG25"/>
  <c r="BG35" s="1"/>
  <c r="BH25"/>
  <c r="BH35" s="1"/>
  <c r="BI25"/>
  <c r="BI35" s="1"/>
  <c r="BK25"/>
  <c r="BK35" s="1"/>
  <c r="BL25"/>
  <c r="BL35" s="1"/>
  <c r="BM25"/>
  <c r="BM35" s="1"/>
  <c r="BN25"/>
  <c r="BO25"/>
  <c r="BO35" s="1"/>
  <c r="BP25"/>
  <c r="BP35" s="1"/>
  <c r="BR25" l="1"/>
  <c r="BR35" s="1"/>
  <c r="BN35"/>
  <c r="BT25"/>
  <c r="BT35" s="1"/>
  <c r="BS25"/>
  <c r="BS35" s="1"/>
  <c r="BV25" l="1"/>
  <c r="BV35" s="1"/>
  <c r="AH26"/>
  <c r="AI26"/>
  <c r="AJ26"/>
  <c r="AK26"/>
  <c r="AL26"/>
  <c r="AM26"/>
  <c r="AN26"/>
  <c r="AO26"/>
  <c r="AP26"/>
  <c r="AQ26"/>
  <c r="AR26"/>
  <c r="AS26"/>
  <c r="AT26"/>
  <c r="AU26"/>
  <c r="AW26"/>
  <c r="AX26"/>
  <c r="AY26"/>
  <c r="AZ26"/>
  <c r="BA26"/>
  <c r="BB26"/>
  <c r="BC26"/>
  <c r="BD26"/>
  <c r="BE26"/>
  <c r="BF26"/>
  <c r="BG26"/>
  <c r="BH26"/>
  <c r="BI26"/>
  <c r="BK26"/>
  <c r="BL26"/>
  <c r="BM26"/>
  <c r="BN26"/>
  <c r="BR26" s="1"/>
  <c r="BO26"/>
  <c r="BP26"/>
  <c r="BS26" s="1"/>
  <c r="BT26" l="1"/>
  <c r="BV26" s="1"/>
  <c r="AH27"/>
  <c r="AI27"/>
  <c r="AJ27"/>
  <c r="AK27"/>
  <c r="AL27"/>
  <c r="AM27"/>
  <c r="AN27"/>
  <c r="AO27"/>
  <c r="AP27"/>
  <c r="AQ27"/>
  <c r="AR27"/>
  <c r="AS27"/>
  <c r="AT27"/>
  <c r="AU27"/>
  <c r="AW27"/>
  <c r="AX27"/>
  <c r="AY27"/>
  <c r="AZ27"/>
  <c r="BA27"/>
  <c r="BB27"/>
  <c r="BC27"/>
  <c r="BD27"/>
  <c r="BE27"/>
  <c r="BF27"/>
  <c r="BG27"/>
  <c r="BH27"/>
  <c r="BI27"/>
  <c r="BK27"/>
  <c r="BL27"/>
  <c r="BM27"/>
  <c r="BN27"/>
  <c r="BO27"/>
  <c r="BP27"/>
  <c r="BS27" l="1"/>
  <c r="BR27"/>
  <c r="BT27"/>
  <c r="BV27" l="1"/>
  <c r="AH28"/>
  <c r="AI28"/>
  <c r="AJ28"/>
  <c r="AK28"/>
  <c r="AL28"/>
  <c r="AM28"/>
  <c r="AN28"/>
  <c r="AO28"/>
  <c r="AP28"/>
  <c r="AQ28"/>
  <c r="AR28"/>
  <c r="AS28"/>
  <c r="AT28"/>
  <c r="AU28"/>
  <c r="AW28"/>
  <c r="AX28"/>
  <c r="AY28"/>
  <c r="AZ28"/>
  <c r="BA28"/>
  <c r="BB28"/>
  <c r="BC28"/>
  <c r="BD28"/>
  <c r="BE28"/>
  <c r="BF28"/>
  <c r="BG28"/>
  <c r="BH28"/>
  <c r="BI28"/>
  <c r="BK28"/>
  <c r="BL28"/>
  <c r="BM28"/>
  <c r="BN28"/>
  <c r="BO28"/>
  <c r="BP28"/>
  <c r="BR28" l="1"/>
  <c r="BS28"/>
  <c r="BT28"/>
  <c r="BV28" l="1"/>
  <c r="BW63"/>
  <c r="BW65"/>
  <c r="BW67"/>
  <c r="BW69"/>
  <c r="BW71"/>
  <c r="BW75"/>
  <c r="BW77"/>
  <c r="BW79"/>
  <c r="BW86"/>
  <c r="BW88"/>
  <c r="BW89"/>
  <c r="BW64"/>
  <c r="BW66"/>
  <c r="BW68"/>
  <c r="BW70"/>
  <c r="BW72"/>
  <c r="BW73"/>
  <c r="BW74"/>
  <c r="BW76"/>
  <c r="BW78"/>
  <c r="BW80"/>
  <c r="BW87"/>
  <c r="BW84" l="1"/>
  <c r="BW82"/>
  <c r="BW85"/>
  <c r="BW83"/>
  <c r="BW81"/>
  <c r="AL5" i="5" l="1"/>
  <c r="AP5" s="1"/>
</calcChain>
</file>

<file path=xl/sharedStrings.xml><?xml version="1.0" encoding="utf-8"?>
<sst xmlns="http://schemas.openxmlformats.org/spreadsheetml/2006/main" count="947" uniqueCount="88">
  <si>
    <t>MOUGEOT</t>
  </si>
  <si>
    <t>MIDEZ</t>
  </si>
  <si>
    <t>MEYER</t>
  </si>
  <si>
    <t>LECUYER</t>
  </si>
  <si>
    <t>KRAEHER</t>
  </si>
  <si>
    <t>JEUDY</t>
  </si>
  <si>
    <t>HAUTH</t>
  </si>
  <si>
    <t>GUERIN</t>
  </si>
  <si>
    <t>GERARD</t>
  </si>
  <si>
    <t>GAECHTER</t>
  </si>
  <si>
    <t>FROEHLICHER</t>
  </si>
  <si>
    <t>COUR</t>
  </si>
  <si>
    <t>CORBET</t>
  </si>
  <si>
    <t>CHARRUT</t>
  </si>
  <si>
    <t>CERMAK</t>
  </si>
  <si>
    <t>BOURDIEU</t>
  </si>
  <si>
    <t xml:space="preserve"> BOUARAARA</t>
  </si>
  <si>
    <t>BAUDREY</t>
  </si>
  <si>
    <t>MILLET</t>
  </si>
  <si>
    <t>HERNANDEZ</t>
  </si>
  <si>
    <t>SANCEY</t>
  </si>
  <si>
    <t>MAEGEY</t>
  </si>
  <si>
    <t>MARQUES</t>
  </si>
  <si>
    <t>HANAUER</t>
  </si>
  <si>
    <t>GUILLAUME</t>
  </si>
  <si>
    <t>DPm</t>
  </si>
  <si>
    <t>FALGUIERES</t>
  </si>
  <si>
    <t>Stag</t>
  </si>
  <si>
    <t>LECLERCQ</t>
  </si>
  <si>
    <t>CS</t>
  </si>
  <si>
    <t>Noms</t>
  </si>
  <si>
    <t>Jours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</si>
  <si>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</si>
  <si>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</si>
  <si>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</si>
  <si>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</si>
  <si>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</si>
  <si>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</si>
  <si>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</si>
  <si>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</si>
  <si>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</si>
  <si>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</si>
  <si>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</si>
  <si>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</si>
  <si>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</si>
  <si>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</si>
  <si>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</si>
  <si>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</si>
  <si>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</si>
  <si>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</si>
  <si>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</si>
  <si>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</si>
  <si>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</si>
  <si>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</si>
  <si>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</si>
  <si>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</si>
  <si>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</si>
  <si>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</si>
  <si>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</si>
  <si>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</si>
  <si>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</si>
  <si>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</si>
  <si>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DP/MISSIONS</t>
  </si>
  <si>
    <t>CONTRÔLE</t>
  </si>
  <si>
    <t>MALADIE</t>
  </si>
  <si>
    <t>TRAVAIL</t>
  </si>
  <si>
    <t>REPOS</t>
  </si>
  <si>
    <t>MALADIE - DIVERS</t>
  </si>
  <si>
    <t>CONGES - REPOS</t>
  </si>
  <si>
    <t>DECEMBRE</t>
  </si>
  <si>
    <t>D</t>
  </si>
  <si>
    <t>DECEMBRE 2014</t>
  </si>
  <si>
    <t>NOVEMBRE</t>
  </si>
  <si>
    <t>NOVEMBRE 2014</t>
  </si>
  <si>
    <t>OCTOBRE</t>
  </si>
  <si>
    <t>OCTOBRE 2014</t>
  </si>
  <si>
    <t>SEPTEMBRE</t>
  </si>
  <si>
    <t>SEPTEMBRE 2014</t>
  </si>
  <si>
    <t>A</t>
  </si>
  <si>
    <t>B</t>
  </si>
  <si>
    <t>C</t>
  </si>
  <si>
    <t>E</t>
  </si>
  <si>
    <t>Dans mon tableau recapitulatif , au 30 septembre j ai par exemple , tous les repos qui sont comptabilisés jusqu'au 31 decembre et je voudrais seulement à la date du jour.</t>
  </si>
  <si>
    <t>TABLEAU  RECAPITULATIF</t>
  </si>
  <si>
    <t>Oui = 1 , Non = 0</t>
  </si>
  <si>
    <t>Dates</t>
  </si>
  <si>
    <t>Codes</t>
  </si>
  <si>
    <t>Familles</t>
  </si>
</sst>
</file>

<file path=xl/styles.xml><?xml version="1.0" encoding="utf-8"?>
<styleSheet xmlns="http://schemas.openxmlformats.org/spreadsheetml/2006/main">
  <numFmts count="1">
    <numFmt numFmtId="165" formatCode="dd/mm/yy;@"/>
  </numFmts>
  <fonts count="2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6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</borders>
  <cellStyleXfs count="3">
    <xf numFmtId="0" fontId="0" fillId="0" borderId="0"/>
    <xf numFmtId="0" fontId="19" fillId="0" borderId="0"/>
    <xf numFmtId="0" fontId="19" fillId="0" borderId="0"/>
  </cellStyleXfs>
  <cellXfs count="10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1" fontId="16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4" fontId="20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 textRotation="180"/>
    </xf>
    <xf numFmtId="0" fontId="10" fillId="3" borderId="8" xfId="0" applyFont="1" applyFill="1" applyBorder="1" applyAlignment="1">
      <alignment horizontal="center" vertical="center" textRotation="180"/>
    </xf>
    <xf numFmtId="0" fontId="9" fillId="3" borderId="12" xfId="0" applyFont="1" applyFill="1" applyBorder="1" applyAlignment="1">
      <alignment horizontal="center" vertical="center" textRotation="180"/>
    </xf>
    <xf numFmtId="0" fontId="9" fillId="3" borderId="8" xfId="0" applyFont="1" applyFill="1" applyBorder="1" applyAlignment="1">
      <alignment horizontal="center" vertical="center" textRotation="180"/>
    </xf>
    <xf numFmtId="0" fontId="10" fillId="4" borderId="0" xfId="0" applyFont="1" applyFill="1" applyBorder="1" applyAlignment="1">
      <alignment horizontal="center" vertical="center" textRotation="180"/>
    </xf>
    <xf numFmtId="0" fontId="8" fillId="0" borderId="9" xfId="0" applyFont="1" applyBorder="1" applyAlignment="1">
      <alignment horizontal="center" vertical="center" textRotation="180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11" xfId="0" applyBorder="1" applyAlignment="1"/>
    <xf numFmtId="0" fontId="11" fillId="2" borderId="12" xfId="0" applyFont="1" applyFill="1" applyBorder="1" applyAlignment="1">
      <alignment horizontal="center" vertical="center" textRotation="180"/>
    </xf>
    <xf numFmtId="0" fontId="11" fillId="2" borderId="8" xfId="0" applyFont="1" applyFill="1" applyBorder="1" applyAlignment="1">
      <alignment horizontal="center" vertical="center" textRotation="180"/>
    </xf>
    <xf numFmtId="0" fontId="14" fillId="3" borderId="12" xfId="0" applyFont="1" applyFill="1" applyBorder="1" applyAlignment="1">
      <alignment horizontal="center" vertical="center" textRotation="180"/>
    </xf>
    <xf numFmtId="0" fontId="14" fillId="3" borderId="8" xfId="0" applyFont="1" applyFill="1" applyBorder="1" applyAlignment="1">
      <alignment horizontal="center" vertical="center" textRotation="180"/>
    </xf>
    <xf numFmtId="49" fontId="12" fillId="2" borderId="12" xfId="0" applyNumberFormat="1" applyFont="1" applyFill="1" applyBorder="1" applyAlignment="1">
      <alignment horizontal="center" vertical="center"/>
    </xf>
    <xf numFmtId="49" fontId="12" fillId="2" borderId="8" xfId="0" applyNumberFormat="1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 textRotation="180"/>
    </xf>
    <xf numFmtId="0" fontId="15" fillId="2" borderId="8" xfId="0" applyFont="1" applyFill="1" applyBorder="1" applyAlignment="1">
      <alignment horizontal="center" vertical="center" textRotation="180"/>
    </xf>
    <xf numFmtId="0" fontId="2" fillId="0" borderId="0" xfId="0" applyFont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 textRotation="90"/>
    </xf>
    <xf numFmtId="165" fontId="22" fillId="0" borderId="8" xfId="0" applyNumberFormat="1" applyFont="1" applyBorder="1" applyAlignment="1">
      <alignment horizontal="center" vertical="center" textRotation="90"/>
    </xf>
    <xf numFmtId="165" fontId="4" fillId="0" borderId="8" xfId="0" applyNumberFormat="1" applyFont="1" applyBorder="1" applyAlignment="1">
      <alignment horizontal="center" vertical="center" textRotation="90"/>
    </xf>
    <xf numFmtId="14" fontId="2" fillId="0" borderId="14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34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ssai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ssai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>
    <tabColor rgb="FFFF0000"/>
  </sheetPr>
  <dimension ref="A1:CI89"/>
  <sheetViews>
    <sheetView tabSelected="1" showWhiteSpace="0" zoomScale="85" zoomScaleNormal="85" workbookViewId="0">
      <pane xSplit="25596" topLeftCell="AI1"/>
      <selection activeCell="B1" sqref="B1:B2"/>
      <selection pane="topRight" activeCell="A256" sqref="A256"/>
    </sheetView>
  </sheetViews>
  <sheetFormatPr baseColWidth="10" defaultColWidth="9.6640625" defaultRowHeight="14.4"/>
  <cols>
    <col min="1" max="1" width="16.5546875" customWidth="1"/>
    <col min="2" max="2" width="5.109375" style="1" customWidth="1"/>
    <col min="3" max="27" width="4.109375" style="1" customWidth="1"/>
    <col min="28" max="28" width="4.33203125" style="1" customWidth="1"/>
    <col min="29" max="32" width="4.109375" style="1" customWidth="1"/>
    <col min="33" max="33" width="12.6640625" customWidth="1"/>
    <col min="34" max="47" width="3.33203125" customWidth="1"/>
    <col min="48" max="48" width="0.6640625" customWidth="1"/>
    <col min="49" max="50" width="3.109375" customWidth="1"/>
    <col min="51" max="51" width="3.88671875" customWidth="1"/>
    <col min="52" max="55" width="3.109375" customWidth="1"/>
    <col min="56" max="56" width="3.6640625" customWidth="1"/>
    <col min="57" max="59" width="3.109375" customWidth="1"/>
    <col min="60" max="60" width="3.33203125" customWidth="1"/>
    <col min="61" max="61" width="3.6640625" customWidth="1"/>
    <col min="62" max="62" width="0.6640625" customWidth="1"/>
    <col min="63" max="63" width="3.109375" customWidth="1"/>
    <col min="64" max="64" width="3.5546875" customWidth="1"/>
    <col min="65" max="68" width="3.109375" customWidth="1"/>
    <col min="69" max="69" width="0.6640625" customWidth="1"/>
    <col min="70" max="70" width="4.44140625" customWidth="1"/>
    <col min="71" max="72" width="4.33203125" customWidth="1"/>
    <col min="73" max="73" width="3.6640625" customWidth="1"/>
    <col min="74" max="74" width="5" customWidth="1"/>
    <col min="75" max="75" width="8.88671875" customWidth="1"/>
    <col min="76" max="76" width="12.5546875" customWidth="1"/>
    <col min="77" max="77" width="8.5546875" customWidth="1"/>
    <col min="78" max="78" width="3.5546875" customWidth="1"/>
    <col min="79" max="79" width="8.44140625" customWidth="1"/>
    <col min="80" max="80" width="8.5546875" customWidth="1"/>
    <col min="81" max="82" width="8.44140625" customWidth="1"/>
    <col min="83" max="83" width="9.33203125" customWidth="1"/>
    <col min="84" max="85" width="12.33203125" customWidth="1"/>
    <col min="87" max="87" width="13" customWidth="1"/>
    <col min="88" max="88" width="11.6640625" customWidth="1"/>
  </cols>
  <sheetData>
    <row r="1" spans="1:87" ht="18.600000000000001" customHeight="1">
      <c r="A1" s="89" t="s">
        <v>77</v>
      </c>
      <c r="B1" s="98">
        <f>DATE(2014,9,1)</f>
        <v>41883</v>
      </c>
      <c r="C1" s="98">
        <f>B1+1</f>
        <v>41884</v>
      </c>
      <c r="D1" s="98">
        <f t="shared" ref="D1:AE1" si="0">C1+1</f>
        <v>41885</v>
      </c>
      <c r="E1" s="98">
        <f t="shared" si="0"/>
        <v>41886</v>
      </c>
      <c r="F1" s="98">
        <f t="shared" si="0"/>
        <v>41887</v>
      </c>
      <c r="G1" s="98">
        <f t="shared" si="0"/>
        <v>41888</v>
      </c>
      <c r="H1" s="98">
        <f t="shared" si="0"/>
        <v>41889</v>
      </c>
      <c r="I1" s="98">
        <f t="shared" si="0"/>
        <v>41890</v>
      </c>
      <c r="J1" s="98">
        <f t="shared" si="0"/>
        <v>41891</v>
      </c>
      <c r="K1" s="98">
        <f t="shared" si="0"/>
        <v>41892</v>
      </c>
      <c r="L1" s="98">
        <f t="shared" si="0"/>
        <v>41893</v>
      </c>
      <c r="M1" s="98">
        <f t="shared" si="0"/>
        <v>41894</v>
      </c>
      <c r="N1" s="98">
        <f t="shared" si="0"/>
        <v>41895</v>
      </c>
      <c r="O1" s="98">
        <f t="shared" si="0"/>
        <v>41896</v>
      </c>
      <c r="P1" s="98">
        <f t="shared" si="0"/>
        <v>41897</v>
      </c>
      <c r="Q1" s="98">
        <f t="shared" si="0"/>
        <v>41898</v>
      </c>
      <c r="R1" s="98">
        <f t="shared" si="0"/>
        <v>41899</v>
      </c>
      <c r="S1" s="98">
        <f t="shared" si="0"/>
        <v>41900</v>
      </c>
      <c r="T1" s="98">
        <f t="shared" si="0"/>
        <v>41901</v>
      </c>
      <c r="U1" s="98">
        <f t="shared" si="0"/>
        <v>41902</v>
      </c>
      <c r="V1" s="98">
        <f t="shared" si="0"/>
        <v>41903</v>
      </c>
      <c r="W1" s="98">
        <f t="shared" si="0"/>
        <v>41904</v>
      </c>
      <c r="X1" s="98">
        <f t="shared" si="0"/>
        <v>41905</v>
      </c>
      <c r="Y1" s="98">
        <f t="shared" si="0"/>
        <v>41906</v>
      </c>
      <c r="Z1" s="98">
        <f t="shared" si="0"/>
        <v>41907</v>
      </c>
      <c r="AA1" s="98">
        <f t="shared" si="0"/>
        <v>41908</v>
      </c>
      <c r="AB1" s="98">
        <f t="shared" si="0"/>
        <v>41909</v>
      </c>
      <c r="AC1" s="98">
        <f t="shared" si="0"/>
        <v>41910</v>
      </c>
      <c r="AD1" s="98">
        <f t="shared" si="0"/>
        <v>41911</v>
      </c>
      <c r="AE1" s="98">
        <f t="shared" si="0"/>
        <v>41912</v>
      </c>
      <c r="AF1" s="37"/>
      <c r="AH1" s="80" t="s">
        <v>68</v>
      </c>
      <c r="AI1" s="81"/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9"/>
      <c r="AW1" s="82" t="s">
        <v>65</v>
      </c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4"/>
      <c r="BJ1" s="9"/>
      <c r="BK1" s="80" t="s">
        <v>67</v>
      </c>
      <c r="BL1" s="80"/>
      <c r="BM1" s="80"/>
      <c r="BN1" s="80"/>
      <c r="BO1" s="80"/>
      <c r="BP1" s="80"/>
      <c r="BQ1" s="9"/>
      <c r="BR1" s="91" t="s">
        <v>66</v>
      </c>
      <c r="BS1" s="87" t="s">
        <v>65</v>
      </c>
      <c r="BT1" s="74" t="s">
        <v>64</v>
      </c>
      <c r="BU1" s="9"/>
      <c r="BV1" s="76" t="s">
        <v>63</v>
      </c>
      <c r="BW1" s="9"/>
      <c r="BX1" s="36"/>
      <c r="BY1" s="36"/>
      <c r="BZ1" s="36"/>
      <c r="CA1" s="26"/>
      <c r="CB1" s="28"/>
      <c r="CC1" s="38"/>
      <c r="CD1" s="28"/>
      <c r="CE1" s="28"/>
      <c r="CF1" s="39"/>
      <c r="CG1" s="39"/>
      <c r="CH1" s="40"/>
      <c r="CI1" s="41"/>
    </row>
    <row r="2" spans="1:87" ht="24.6" customHeight="1">
      <c r="A2" s="90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99"/>
      <c r="AB2" s="99"/>
      <c r="AC2" s="99"/>
      <c r="AD2" s="99"/>
      <c r="AE2" s="99"/>
      <c r="AF2" s="37"/>
      <c r="AG2" s="21" t="s">
        <v>76</v>
      </c>
      <c r="AH2" s="35" t="s">
        <v>56</v>
      </c>
      <c r="AI2" s="32" t="s">
        <v>52</v>
      </c>
      <c r="AJ2" s="35" t="s">
        <v>54</v>
      </c>
      <c r="AK2" s="32" t="s">
        <v>50</v>
      </c>
      <c r="AL2" s="35" t="s">
        <v>55</v>
      </c>
      <c r="AM2" s="32" t="s">
        <v>51</v>
      </c>
      <c r="AN2" s="32" t="s">
        <v>53</v>
      </c>
      <c r="AO2" s="32" t="s">
        <v>49</v>
      </c>
      <c r="AP2" s="32" t="s">
        <v>48</v>
      </c>
      <c r="AQ2" s="32" t="s">
        <v>47</v>
      </c>
      <c r="AR2" s="32" t="s">
        <v>46</v>
      </c>
      <c r="AS2" s="32" t="s">
        <v>61</v>
      </c>
      <c r="AT2" s="32" t="s">
        <v>45</v>
      </c>
      <c r="AU2" s="32" t="s">
        <v>44</v>
      </c>
      <c r="AV2" s="33"/>
      <c r="AW2" s="34" t="s">
        <v>43</v>
      </c>
      <c r="AX2" s="34" t="s">
        <v>60</v>
      </c>
      <c r="AY2" s="34" t="s">
        <v>42</v>
      </c>
      <c r="AZ2" s="34" t="s">
        <v>41</v>
      </c>
      <c r="BA2" s="34" t="s">
        <v>40</v>
      </c>
      <c r="BB2" s="34" t="s">
        <v>39</v>
      </c>
      <c r="BC2" s="34" t="s">
        <v>38</v>
      </c>
      <c r="BD2" s="34" t="s">
        <v>59</v>
      </c>
      <c r="BE2" s="34" t="s">
        <v>37</v>
      </c>
      <c r="BF2" s="34" t="s">
        <v>36</v>
      </c>
      <c r="BG2" s="34" t="s">
        <v>58</v>
      </c>
      <c r="BH2" s="34" t="s">
        <v>57</v>
      </c>
      <c r="BI2" s="32" t="s">
        <v>27</v>
      </c>
      <c r="BJ2" s="33"/>
      <c r="BK2" s="32" t="s">
        <v>35</v>
      </c>
      <c r="BL2" s="32" t="s">
        <v>25</v>
      </c>
      <c r="BM2" s="32" t="s">
        <v>34</v>
      </c>
      <c r="BN2" s="32" t="s">
        <v>33</v>
      </c>
      <c r="BO2" s="32" t="s">
        <v>32</v>
      </c>
      <c r="BP2" s="32" t="s">
        <v>29</v>
      </c>
      <c r="BQ2" s="9"/>
      <c r="BR2" s="92"/>
      <c r="BS2" s="88"/>
      <c r="BT2" s="75"/>
      <c r="BU2" s="9"/>
      <c r="BV2" s="77"/>
      <c r="BW2" s="9"/>
      <c r="BX2" s="42"/>
      <c r="BY2" s="36"/>
      <c r="BZ2" s="36"/>
      <c r="CA2" s="26"/>
      <c r="CB2" s="39"/>
      <c r="CC2" s="43"/>
      <c r="CD2" s="43"/>
      <c r="CE2" s="43"/>
      <c r="CF2" s="43"/>
      <c r="CG2" s="39"/>
      <c r="CH2" s="44"/>
      <c r="CI2" s="45"/>
    </row>
    <row r="3" spans="1:87" ht="18.600000000000001" customHeight="1">
      <c r="A3" s="6" t="s">
        <v>78</v>
      </c>
      <c r="B3" s="24" t="s">
        <v>41</v>
      </c>
      <c r="C3" s="24" t="s">
        <v>42</v>
      </c>
      <c r="D3" s="24" t="s">
        <v>42</v>
      </c>
      <c r="E3" s="24" t="s">
        <v>42</v>
      </c>
      <c r="F3" s="24" t="s">
        <v>42</v>
      </c>
      <c r="G3" s="30" t="s">
        <v>42</v>
      </c>
      <c r="H3" s="29" t="s">
        <v>42</v>
      </c>
      <c r="I3" s="24" t="s">
        <v>42</v>
      </c>
      <c r="J3" s="24" t="s">
        <v>42</v>
      </c>
      <c r="K3" s="24" t="s">
        <v>41</v>
      </c>
      <c r="L3" s="24" t="s">
        <v>42</v>
      </c>
      <c r="M3" s="24" t="s">
        <v>46</v>
      </c>
      <c r="N3" s="30" t="s">
        <v>48</v>
      </c>
      <c r="O3" s="29" t="s">
        <v>47</v>
      </c>
      <c r="P3" s="24" t="s">
        <v>38</v>
      </c>
      <c r="Q3" s="24" t="s">
        <v>46</v>
      </c>
      <c r="R3" s="24" t="s">
        <v>46</v>
      </c>
      <c r="S3" s="24" t="s">
        <v>39</v>
      </c>
      <c r="T3" s="24" t="s">
        <v>39</v>
      </c>
      <c r="U3" s="30" t="s">
        <v>48</v>
      </c>
      <c r="V3" s="29" t="s">
        <v>47</v>
      </c>
      <c r="W3" s="24" t="s">
        <v>42</v>
      </c>
      <c r="X3" s="24" t="s">
        <v>42</v>
      </c>
      <c r="Y3" s="24" t="s">
        <v>42</v>
      </c>
      <c r="Z3" s="24" t="s">
        <v>41</v>
      </c>
      <c r="AA3" s="24" t="s">
        <v>42</v>
      </c>
      <c r="AB3" s="30" t="s">
        <v>42</v>
      </c>
      <c r="AC3" s="29" t="s">
        <v>42</v>
      </c>
      <c r="AD3" s="24" t="s">
        <v>42</v>
      </c>
      <c r="AE3" s="24" t="s">
        <v>41</v>
      </c>
      <c r="AF3" s="37"/>
      <c r="AG3" s="6" t="s">
        <v>78</v>
      </c>
      <c r="AH3" s="7">
        <f>COUNTIF(B3:AF3,"=CA")</f>
        <v>0</v>
      </c>
      <c r="AI3" s="7">
        <f>COUNTIF(B3:AF3,"=CF")</f>
        <v>0</v>
      </c>
      <c r="AJ3" s="7">
        <f>COUNTIF(B3:AF3,"=RTT")</f>
        <v>0</v>
      </c>
      <c r="AK3" s="7">
        <f>COUNTIF(B3:AF3,"=CAS")</f>
        <v>0</v>
      </c>
      <c r="AL3" s="31">
        <f>COUNTIF(B3:AF3,"=CA.")</f>
        <v>0</v>
      </c>
      <c r="AM3" s="7">
        <f>COUNTIF($B3:$AF3,"=CF.")</f>
        <v>0</v>
      </c>
      <c r="AN3" s="7">
        <f>COUNTIF($B3:$AF3,"=RTT.")</f>
        <v>0</v>
      </c>
      <c r="AO3" s="7">
        <f>COUNTIF($B3:$AF3,"=CAS.")</f>
        <v>0</v>
      </c>
      <c r="AP3" s="7">
        <f>COUNTIF($B3:$AF3,"=R")</f>
        <v>2</v>
      </c>
      <c r="AQ3" s="7">
        <f>COUNTIF($B3:$AF3,"=RH")</f>
        <v>2</v>
      </c>
      <c r="AR3" s="7">
        <f>COUNTIF($B3:$AF3,"=RC")</f>
        <v>3</v>
      </c>
      <c r="AS3" s="7">
        <f>COUNTIF($B3:$AF3,"=RCF")</f>
        <v>0</v>
      </c>
      <c r="AT3" s="7">
        <f>COUNTIF($B3:$AF3,"=CE")</f>
        <v>0</v>
      </c>
      <c r="AU3" s="7">
        <f>COUNTIF($B3:$AF3,"=CET")</f>
        <v>0</v>
      </c>
      <c r="AV3" s="12"/>
      <c r="AW3" s="7">
        <f>COUNTIF($B3:$AF3,"=MI")+COUNTIF($B3:$AF3,"=MIr")</f>
        <v>0</v>
      </c>
      <c r="AX3" s="11">
        <f>COUNTIF($B3:$AF3,"=MIr")</f>
        <v>0</v>
      </c>
      <c r="AY3" s="11">
        <f>COUNTIF($B3:$AF3,"=DP")+COUNTIF($B3:$AF3,"=DPr")</f>
        <v>20</v>
      </c>
      <c r="AZ3" s="11">
        <f>COUNTIF($B3:$AF3,"=DPr")</f>
        <v>4</v>
      </c>
      <c r="BA3" s="11">
        <f>COUNTIF($B3:$AF3,"=MP")</f>
        <v>0</v>
      </c>
      <c r="BB3" s="11">
        <f>COUNTIF($B3:$AF3,"=SO")</f>
        <v>2</v>
      </c>
      <c r="BC3" s="11">
        <f>COUNTIF($B3:$AF3,"=SO-")</f>
        <v>1</v>
      </c>
      <c r="BD3" s="7">
        <f>COUNTIF($B3:$AF3,"=MAE")</f>
        <v>0</v>
      </c>
      <c r="BE3" s="11">
        <f>COUNTIF($B3:$AF3,"=LVh")</f>
        <v>0</v>
      </c>
      <c r="BF3" s="11">
        <f>COUNTIF($B3:$AF3,"=PRU")</f>
        <v>0</v>
      </c>
      <c r="BG3" s="11">
        <f>COUNTIF($B3:$AF3,"=JET")</f>
        <v>0</v>
      </c>
      <c r="BH3" s="11">
        <f>COUNTIF($B3:$AF3,"=Am")+COUNTIF($B3:$AF3,"=Mat")+COUNTIF($B3:$AF3,"=Nui")</f>
        <v>0</v>
      </c>
      <c r="BI3" s="7">
        <f>COUNTIF($B3:$AF3,"=Stag")</f>
        <v>0</v>
      </c>
      <c r="BJ3" s="12"/>
      <c r="BK3" s="11">
        <f>COUNTIF($B3:$AF3,"=CM")</f>
        <v>0</v>
      </c>
      <c r="BL3" s="7">
        <f>COUNTIF($B3:$AF3,"=DPm")</f>
        <v>0</v>
      </c>
      <c r="BM3" s="11">
        <f>COUNTIF($B3:$AF3,"=COB")</f>
        <v>0</v>
      </c>
      <c r="BN3" s="11">
        <f>COUNTIF($B3:$AF3,"=AEA")</f>
        <v>0</v>
      </c>
      <c r="BO3" s="11">
        <f>COUNTIF($B3:$AF3,"=ASA")</f>
        <v>0</v>
      </c>
      <c r="BP3" s="11">
        <f>COUNTIF($B3:$AF3,"=CS")</f>
        <v>0</v>
      </c>
      <c r="BQ3" s="9"/>
      <c r="BR3" s="10">
        <f>SUM(AH3,AI3,AJ3,AK3,AL3,AM3,AN3,AO3,AP3,AQ3,AR3,AS3,AT3,AU3,BN3)</f>
        <v>7</v>
      </c>
      <c r="BS3" s="8">
        <f>SUM(AW3,AY3,BA3,BB3,BC3,BE3,BF3,BH3,BO3,BP3,BI3,BD3,BG3)</f>
        <v>23</v>
      </c>
      <c r="BT3" s="8">
        <f>SUM(BK3,BL3,BM3)</f>
        <v>0</v>
      </c>
      <c r="BU3" s="9"/>
      <c r="BV3" s="8">
        <f>SUM(BR3,BS3,BT3,BU3)</f>
        <v>30</v>
      </c>
      <c r="BW3" s="9"/>
      <c r="BX3" s="46"/>
      <c r="BY3" s="47"/>
      <c r="BZ3" s="48"/>
      <c r="CA3" s="26"/>
      <c r="CB3" s="26"/>
      <c r="CC3" s="49"/>
      <c r="CD3" s="50"/>
      <c r="CE3" s="49"/>
      <c r="CF3" s="50"/>
      <c r="CG3" s="39"/>
      <c r="CH3" s="49"/>
      <c r="CI3" s="49"/>
    </row>
    <row r="4" spans="1:87" ht="18.600000000000001" customHeight="1">
      <c r="A4" s="6" t="s">
        <v>79</v>
      </c>
      <c r="B4" s="24" t="s">
        <v>52</v>
      </c>
      <c r="C4" s="24" t="s">
        <v>52</v>
      </c>
      <c r="D4" s="24" t="s">
        <v>52</v>
      </c>
      <c r="E4" s="24" t="s">
        <v>52</v>
      </c>
      <c r="F4" s="24" t="s">
        <v>52</v>
      </c>
      <c r="G4" s="30" t="s">
        <v>42</v>
      </c>
      <c r="H4" s="29" t="s">
        <v>42</v>
      </c>
      <c r="I4" s="24" t="s">
        <v>42</v>
      </c>
      <c r="J4" s="24" t="s">
        <v>42</v>
      </c>
      <c r="K4" s="24" t="s">
        <v>41</v>
      </c>
      <c r="L4" s="24" t="s">
        <v>42</v>
      </c>
      <c r="M4" s="24" t="s">
        <v>46</v>
      </c>
      <c r="N4" s="30" t="s">
        <v>48</v>
      </c>
      <c r="O4" s="29" t="s">
        <v>47</v>
      </c>
      <c r="P4" s="24" t="s">
        <v>46</v>
      </c>
      <c r="Q4" s="24" t="s">
        <v>52</v>
      </c>
      <c r="R4" s="24" t="s">
        <v>52</v>
      </c>
      <c r="S4" s="24" t="s">
        <v>52</v>
      </c>
      <c r="T4" s="24" t="s">
        <v>52</v>
      </c>
      <c r="U4" s="30" t="s">
        <v>48</v>
      </c>
      <c r="V4" s="29" t="s">
        <v>47</v>
      </c>
      <c r="W4" s="24" t="s">
        <v>42</v>
      </c>
      <c r="X4" s="24" t="s">
        <v>42</v>
      </c>
      <c r="Y4" s="24" t="s">
        <v>42</v>
      </c>
      <c r="Z4" s="24" t="s">
        <v>41</v>
      </c>
      <c r="AA4" s="24" t="s">
        <v>42</v>
      </c>
      <c r="AB4" s="30" t="s">
        <v>42</v>
      </c>
      <c r="AC4" s="29" t="s">
        <v>42</v>
      </c>
      <c r="AD4" s="24" t="s">
        <v>42</v>
      </c>
      <c r="AE4" s="24" t="s">
        <v>41</v>
      </c>
      <c r="AF4" s="37"/>
      <c r="AG4" s="6" t="s">
        <v>79</v>
      </c>
      <c r="AH4" s="11">
        <f>COUNTIF(B4:AF4,"=CA")</f>
        <v>0</v>
      </c>
      <c r="AI4" s="11">
        <f>COUNTIF(B4:AF4,"=CF")</f>
        <v>9</v>
      </c>
      <c r="AJ4" s="11">
        <f>COUNTIF(B4:AF4,"=RTT")</f>
        <v>0</v>
      </c>
      <c r="AK4" s="11">
        <f>COUNTIF(B4:AF4,"=CAS")</f>
        <v>0</v>
      </c>
      <c r="AL4" s="13">
        <f>COUNTIF(B4:AF4,"=CA.")</f>
        <v>0</v>
      </c>
      <c r="AM4" s="11">
        <f>COUNTIF($B4:$AF4,"=CF.")</f>
        <v>0</v>
      </c>
      <c r="AN4" s="11">
        <f>COUNTIF($B4:$AF4,"=RTT.")</f>
        <v>0</v>
      </c>
      <c r="AO4" s="11">
        <f>COUNTIF($B4:$AF4,"=CAS.")</f>
        <v>0</v>
      </c>
      <c r="AP4" s="11">
        <f>COUNTIF($B4:$AF4,"=R")</f>
        <v>2</v>
      </c>
      <c r="AQ4" s="11">
        <f>COUNTIF($B4:$AF4,"=RH")</f>
        <v>2</v>
      </c>
      <c r="AR4" s="11">
        <f>COUNTIF($B4:$AF4,"=RC")</f>
        <v>2</v>
      </c>
      <c r="AS4" s="11">
        <f>COUNTIF($B4:$AF4,"=RCF")</f>
        <v>0</v>
      </c>
      <c r="AT4" s="11">
        <f>COUNTIF($B4:$AF4,"=CE")</f>
        <v>0</v>
      </c>
      <c r="AU4" s="11">
        <f>COUNTIF($B4:$AF4,"=CET")</f>
        <v>0</v>
      </c>
      <c r="AV4" s="12"/>
      <c r="AW4" s="7">
        <f>COUNTIF($B4:$AF4,"=MI")+COUNTIF($B4:$AF4,"=MIr")</f>
        <v>0</v>
      </c>
      <c r="AX4" s="11">
        <f>COUNTIF($B4:$AF4,"=MIr")</f>
        <v>0</v>
      </c>
      <c r="AY4" s="11">
        <f>COUNTIF($B4:$AF4,"=DP")+COUNTIF($B4:$AF4,"=DPr")</f>
        <v>15</v>
      </c>
      <c r="AZ4" s="11">
        <f>COUNTIF($B4:$AF4,"=DPr")</f>
        <v>3</v>
      </c>
      <c r="BA4" s="11">
        <f>COUNTIF($B4:$AF4,"=MP")</f>
        <v>0</v>
      </c>
      <c r="BB4" s="11">
        <f>COUNTIF($B4:$AF4,"=SO")</f>
        <v>0</v>
      </c>
      <c r="BC4" s="11">
        <f>COUNTIF($B4:$AF4,"=SO-")</f>
        <v>0</v>
      </c>
      <c r="BD4" s="7">
        <f>COUNTIF($B4:$AF4,"=MAE")</f>
        <v>0</v>
      </c>
      <c r="BE4" s="11">
        <f>COUNTIF($B4:$AF4,"=LVh")</f>
        <v>0</v>
      </c>
      <c r="BF4" s="11">
        <f>COUNTIF($B4:$AF4,"=PRU")</f>
        <v>0</v>
      </c>
      <c r="BG4" s="11">
        <f>COUNTIF($B4:$AF4,"=JET")</f>
        <v>0</v>
      </c>
      <c r="BH4" s="11">
        <f>COUNTIF($B4:$AF4,"=Am")+COUNTIF($B4:$AF4,"=Mat")+COUNTIF($B4:$AF4,"=Nui")</f>
        <v>0</v>
      </c>
      <c r="BI4" s="7">
        <f>COUNTIF($B4:$AF4,"=Stag")</f>
        <v>0</v>
      </c>
      <c r="BJ4" s="12"/>
      <c r="BK4" s="11">
        <f>COUNTIF($B4:$AF4,"=CM")</f>
        <v>0</v>
      </c>
      <c r="BL4" s="7">
        <f>COUNTIF($B4:$AF4,"=DPm")</f>
        <v>0</v>
      </c>
      <c r="BM4" s="11">
        <f>COUNTIF($B4:$AF4,"=COB")</f>
        <v>0</v>
      </c>
      <c r="BN4" s="11">
        <f>COUNTIF($B4:$AF4,"=AEA")</f>
        <v>0</v>
      </c>
      <c r="BO4" s="11">
        <f>COUNTIF($B4:$AF4,"=ASA")</f>
        <v>0</v>
      </c>
      <c r="BP4" s="11">
        <f>COUNTIF($B4:$AF4,"=CS")</f>
        <v>0</v>
      </c>
      <c r="BQ4" s="9"/>
      <c r="BR4" s="10">
        <f>SUM(AH4,AI4,AJ4,AK4,AL4,AM4,AN4,AO4,AP4,AQ4,AR4,AS4,AT4,AU4,BN4)</f>
        <v>15</v>
      </c>
      <c r="BS4" s="8">
        <f>SUM(AW4,AY4,BA4,BB4,BC4,BE4,BF4,BH4,BO4,BP4,BI4,BD4,BG4)</f>
        <v>15</v>
      </c>
      <c r="BT4" s="8">
        <f>SUM(BK4,BL4,BM4)</f>
        <v>0</v>
      </c>
      <c r="BU4" s="9"/>
      <c r="BV4" s="8">
        <f>SUM(BR4,BS4,BT4,BU4)</f>
        <v>30</v>
      </c>
      <c r="BW4" s="9"/>
      <c r="BX4" s="46"/>
      <c r="BY4" s="47"/>
      <c r="BZ4" s="48"/>
      <c r="CA4" s="51"/>
      <c r="CB4" s="26"/>
      <c r="CC4" s="49"/>
      <c r="CD4" s="50"/>
      <c r="CE4" s="49"/>
      <c r="CF4" s="50"/>
      <c r="CG4" s="39"/>
      <c r="CH4" s="49"/>
      <c r="CI4" s="49"/>
    </row>
    <row r="5" spans="1:87" ht="18.600000000000001" customHeight="1">
      <c r="A5" s="6" t="s">
        <v>80</v>
      </c>
      <c r="B5" s="24" t="s">
        <v>41</v>
      </c>
      <c r="C5" s="24" t="s">
        <v>42</v>
      </c>
      <c r="D5" s="24" t="s">
        <v>42</v>
      </c>
      <c r="E5" s="24" t="s">
        <v>42</v>
      </c>
      <c r="F5" s="24" t="s">
        <v>42</v>
      </c>
      <c r="G5" s="30" t="s">
        <v>42</v>
      </c>
      <c r="H5" s="29" t="s">
        <v>42</v>
      </c>
      <c r="I5" s="24" t="s">
        <v>42</v>
      </c>
      <c r="J5" s="24" t="s">
        <v>42</v>
      </c>
      <c r="K5" s="24" t="s">
        <v>41</v>
      </c>
      <c r="L5" s="24" t="s">
        <v>42</v>
      </c>
      <c r="M5" s="24" t="s">
        <v>46</v>
      </c>
      <c r="N5" s="30" t="s">
        <v>48</v>
      </c>
      <c r="O5" s="29" t="s">
        <v>47</v>
      </c>
      <c r="P5" s="24" t="s">
        <v>54</v>
      </c>
      <c r="Q5" s="24" t="s">
        <v>52</v>
      </c>
      <c r="R5" s="24" t="s">
        <v>52</v>
      </c>
      <c r="S5" s="24" t="s">
        <v>52</v>
      </c>
      <c r="T5" s="24" t="s">
        <v>52</v>
      </c>
      <c r="U5" s="30" t="s">
        <v>48</v>
      </c>
      <c r="V5" s="29" t="s">
        <v>47</v>
      </c>
      <c r="W5" s="24" t="s">
        <v>42</v>
      </c>
      <c r="X5" s="24" t="s">
        <v>42</v>
      </c>
      <c r="Y5" s="24" t="s">
        <v>42</v>
      </c>
      <c r="Z5" s="24" t="s">
        <v>42</v>
      </c>
      <c r="AA5" s="24" t="s">
        <v>42</v>
      </c>
      <c r="AB5" s="30" t="s">
        <v>42</v>
      </c>
      <c r="AC5" s="29" t="s">
        <v>42</v>
      </c>
      <c r="AD5" s="24" t="s">
        <v>42</v>
      </c>
      <c r="AE5" s="24" t="s">
        <v>41</v>
      </c>
      <c r="AF5" s="37"/>
      <c r="AG5" s="6" t="s">
        <v>80</v>
      </c>
      <c r="AH5" s="11">
        <f>COUNTIF(B5:AF5,"=CA")</f>
        <v>0</v>
      </c>
      <c r="AI5" s="11">
        <f>COUNTIF(B5:AF5,"=CF")</f>
        <v>4</v>
      </c>
      <c r="AJ5" s="11">
        <f>COUNTIF(B5:AF5,"=RTT")</f>
        <v>1</v>
      </c>
      <c r="AK5" s="11">
        <f>COUNTIF(B5:AF5,"=CAS")</f>
        <v>0</v>
      </c>
      <c r="AL5" s="13">
        <f>COUNTIF(B5:AF5,"=CA.")</f>
        <v>0</v>
      </c>
      <c r="AM5" s="11">
        <f>COUNTIF($B5:$AF5,"=CF.")</f>
        <v>0</v>
      </c>
      <c r="AN5" s="11">
        <f>COUNTIF($B5:$AF5,"=RTT.")</f>
        <v>0</v>
      </c>
      <c r="AO5" s="11">
        <f>COUNTIF($B5:$AF5,"=CAS.")</f>
        <v>0</v>
      </c>
      <c r="AP5" s="11">
        <f>COUNTIF($B5:$AF5,"=R")</f>
        <v>2</v>
      </c>
      <c r="AQ5" s="11">
        <f>COUNTIF($B5:$AF5,"=RH")</f>
        <v>2</v>
      </c>
      <c r="AR5" s="11">
        <f>COUNTIF($B5:$AF5,"=RC")</f>
        <v>1</v>
      </c>
      <c r="AS5" s="11">
        <f>COUNTIF($B5:$AF5,"=RCF")</f>
        <v>0</v>
      </c>
      <c r="AT5" s="11">
        <f>COUNTIF($B5:$AF5,"=CE")</f>
        <v>0</v>
      </c>
      <c r="AU5" s="11">
        <f>COUNTIF($B5:$AF5,"=CET")</f>
        <v>0</v>
      </c>
      <c r="AV5" s="12"/>
      <c r="AW5" s="7">
        <f>COUNTIF($B5:$AF5,"=MI")+COUNTIF($B5:$AF5,"=MIr")</f>
        <v>0</v>
      </c>
      <c r="AX5" s="11">
        <f>COUNTIF($B5:$AF5,"=MIr")</f>
        <v>0</v>
      </c>
      <c r="AY5" s="11">
        <f>COUNTIF($B5:$AF5,"=DP")+COUNTIF($B5:$AF5,"=DPr")</f>
        <v>20</v>
      </c>
      <c r="AZ5" s="11">
        <f>COUNTIF($B5:$AF5,"=DPr")</f>
        <v>3</v>
      </c>
      <c r="BA5" s="11">
        <f>COUNTIF($B5:$AF5,"=MP")</f>
        <v>0</v>
      </c>
      <c r="BB5" s="11">
        <f>COUNTIF($B5:$AF5,"=SO")</f>
        <v>0</v>
      </c>
      <c r="BC5" s="11">
        <f>COUNTIF($B5:$AF5,"=SO-")</f>
        <v>0</v>
      </c>
      <c r="BD5" s="7">
        <f>COUNTIF($B5:$AF5,"=MAE")</f>
        <v>0</v>
      </c>
      <c r="BE5" s="11">
        <f>COUNTIF($B5:$AF5,"=LVh")</f>
        <v>0</v>
      </c>
      <c r="BF5" s="11">
        <f>COUNTIF($B5:$AF5,"=PRU")</f>
        <v>0</v>
      </c>
      <c r="BG5" s="11">
        <f>COUNTIF($B5:$AF5,"=JET")</f>
        <v>0</v>
      </c>
      <c r="BH5" s="11">
        <f>COUNTIF($B5:$AF5,"=Am")+COUNTIF($B5:$AF5,"=Mat")+COUNTIF($B5:$AF5,"=Nui")</f>
        <v>0</v>
      </c>
      <c r="BI5" s="7">
        <f>COUNTIF($B5:$AF5,"=Stag")</f>
        <v>0</v>
      </c>
      <c r="BJ5" s="12"/>
      <c r="BK5" s="11">
        <f>COUNTIF($B5:$AF5,"=CM")</f>
        <v>0</v>
      </c>
      <c r="BL5" s="7">
        <f>COUNTIF($B5:$AF5,"=DPm")</f>
        <v>0</v>
      </c>
      <c r="BM5" s="11">
        <f>COUNTIF($B5:$AF5,"=COB")</f>
        <v>0</v>
      </c>
      <c r="BN5" s="11">
        <f>COUNTIF($B5:$AF5,"=AEA")</f>
        <v>0</v>
      </c>
      <c r="BO5" s="11">
        <f>COUNTIF($B5:$AF5,"=ASA")</f>
        <v>0</v>
      </c>
      <c r="BP5" s="11">
        <f>COUNTIF($B5:$AF5,"=CS")</f>
        <v>0</v>
      </c>
      <c r="BQ5" s="9"/>
      <c r="BR5" s="10">
        <f>SUM(AH5,AI5,AJ5,AK5,AL5,AM5,AN5,AO5,AP5,AQ5,AR5,AS5,AT5,AU5,BN5)</f>
        <v>10</v>
      </c>
      <c r="BS5" s="8">
        <f>SUM(AW5,AY5,BA5,BB5,BC5,BE5,BF5,BH5,BO5,BP5,BI5,BD5,BG5)</f>
        <v>20</v>
      </c>
      <c r="BT5" s="8">
        <f>SUM(BK5,BL5,BM5)</f>
        <v>0</v>
      </c>
      <c r="BU5" s="9"/>
      <c r="BV5" s="8">
        <f>SUM(BR5,BS5,BT5,BU5)</f>
        <v>30</v>
      </c>
      <c r="BW5" s="9"/>
      <c r="BX5" s="46"/>
      <c r="BY5" s="47"/>
      <c r="BZ5" s="48"/>
      <c r="CA5" s="26"/>
      <c r="CB5" s="26"/>
      <c r="CC5" s="49"/>
      <c r="CD5" s="50"/>
      <c r="CE5" s="49"/>
      <c r="CF5" s="50"/>
      <c r="CG5" s="39"/>
      <c r="CH5" s="49"/>
      <c r="CI5" s="49"/>
    </row>
    <row r="6" spans="1:87" ht="18.600000000000001" customHeight="1">
      <c r="A6" s="6" t="s">
        <v>70</v>
      </c>
      <c r="B6" s="24" t="s">
        <v>41</v>
      </c>
      <c r="C6" s="24" t="s">
        <v>42</v>
      </c>
      <c r="D6" s="24" t="s">
        <v>42</v>
      </c>
      <c r="E6" s="24" t="s">
        <v>42</v>
      </c>
      <c r="F6" s="24" t="s">
        <v>42</v>
      </c>
      <c r="G6" s="30" t="s">
        <v>42</v>
      </c>
      <c r="H6" s="29" t="s">
        <v>42</v>
      </c>
      <c r="I6" s="24" t="s">
        <v>42</v>
      </c>
      <c r="J6" s="24" t="s">
        <v>42</v>
      </c>
      <c r="K6" s="24" t="s">
        <v>41</v>
      </c>
      <c r="L6" s="24" t="s">
        <v>42</v>
      </c>
      <c r="M6" s="24" t="s">
        <v>46</v>
      </c>
      <c r="N6" s="30" t="s">
        <v>48</v>
      </c>
      <c r="O6" s="29" t="s">
        <v>47</v>
      </c>
      <c r="P6" s="24" t="s">
        <v>46</v>
      </c>
      <c r="Q6" s="24" t="s">
        <v>46</v>
      </c>
      <c r="R6" s="24" t="s">
        <v>46</v>
      </c>
      <c r="S6" s="24" t="s">
        <v>46</v>
      </c>
      <c r="T6" s="24" t="s">
        <v>46</v>
      </c>
      <c r="U6" s="30" t="s">
        <v>48</v>
      </c>
      <c r="V6" s="29" t="s">
        <v>47</v>
      </c>
      <c r="W6" s="24" t="s">
        <v>42</v>
      </c>
      <c r="X6" s="24" t="s">
        <v>42</v>
      </c>
      <c r="Y6" s="24" t="s">
        <v>42</v>
      </c>
      <c r="Z6" s="24" t="s">
        <v>42</v>
      </c>
      <c r="AA6" s="24" t="s">
        <v>42</v>
      </c>
      <c r="AB6" s="30" t="s">
        <v>42</v>
      </c>
      <c r="AC6" s="29" t="s">
        <v>42</v>
      </c>
      <c r="AD6" s="24" t="s">
        <v>42</v>
      </c>
      <c r="AE6" s="24" t="s">
        <v>41</v>
      </c>
      <c r="AF6" s="37"/>
      <c r="AG6" s="6" t="s">
        <v>70</v>
      </c>
      <c r="AH6" s="11">
        <f>COUNTIF(B6:AF6,"=CA")</f>
        <v>0</v>
      </c>
      <c r="AI6" s="11">
        <f>COUNTIF(B6:AF6,"=CF")</f>
        <v>0</v>
      </c>
      <c r="AJ6" s="11">
        <f>COUNTIF(B6:AF6,"=RTT")</f>
        <v>0</v>
      </c>
      <c r="AK6" s="11">
        <f>COUNTIF(B6:AF6,"=CAS")</f>
        <v>0</v>
      </c>
      <c r="AL6" s="13">
        <f>COUNTIF(B6:AF6,"=CA.")</f>
        <v>0</v>
      </c>
      <c r="AM6" s="11">
        <f>COUNTIF($B6:$AF6,"=CF.")</f>
        <v>0</v>
      </c>
      <c r="AN6" s="11">
        <f>COUNTIF($B6:$AF6,"=RTT.")</f>
        <v>0</v>
      </c>
      <c r="AO6" s="11">
        <f>COUNTIF($B6:$AF6,"=CAS.")</f>
        <v>0</v>
      </c>
      <c r="AP6" s="11">
        <f>COUNTIF($B6:$AF6,"=R")</f>
        <v>2</v>
      </c>
      <c r="AQ6" s="11">
        <f>COUNTIF($B6:$AF6,"=RH")</f>
        <v>2</v>
      </c>
      <c r="AR6" s="11">
        <f>COUNTIF($B6:$AF6,"=RC")</f>
        <v>6</v>
      </c>
      <c r="AS6" s="11">
        <f>COUNTIF($B6:$AF6,"=RCF")</f>
        <v>0</v>
      </c>
      <c r="AT6" s="11">
        <f>COUNTIF($B6:$AF6,"=CE")</f>
        <v>0</v>
      </c>
      <c r="AU6" s="11">
        <f>COUNTIF($B6:$AF6,"=CET")</f>
        <v>0</v>
      </c>
      <c r="AV6" s="12"/>
      <c r="AW6" s="7">
        <f>COUNTIF($B6:$AF6,"=MI")+COUNTIF($B6:$AF6,"=MIr")</f>
        <v>0</v>
      </c>
      <c r="AX6" s="11">
        <f>COUNTIF($B6:$AF6,"=MIr")</f>
        <v>0</v>
      </c>
      <c r="AY6" s="11">
        <f>COUNTIF($B6:$AF6,"=DP")+COUNTIF($B6:$AF6,"=DPr")</f>
        <v>20</v>
      </c>
      <c r="AZ6" s="11">
        <f>COUNTIF($B6:$AF6,"=DPr")</f>
        <v>3</v>
      </c>
      <c r="BA6" s="11">
        <f>COUNTIF($B6:$AF6,"=MP")</f>
        <v>0</v>
      </c>
      <c r="BB6" s="11">
        <f>COUNTIF($B6:$AF6,"=SO")</f>
        <v>0</v>
      </c>
      <c r="BC6" s="11">
        <f>COUNTIF($B6:$AF6,"=SO-")</f>
        <v>0</v>
      </c>
      <c r="BD6" s="7">
        <f>COUNTIF($B6:$AF6,"=MAE")</f>
        <v>0</v>
      </c>
      <c r="BE6" s="11">
        <f>COUNTIF($B6:$AF6,"=LVh")</f>
        <v>0</v>
      </c>
      <c r="BF6" s="11">
        <f>COUNTIF($B6:$AF6,"=PRU")</f>
        <v>0</v>
      </c>
      <c r="BG6" s="11">
        <f>COUNTIF($B6:$AF6,"=JET")</f>
        <v>0</v>
      </c>
      <c r="BH6" s="11">
        <f>COUNTIF($B6:$AF6,"=Am")+COUNTIF($B6:$AF6,"=Mat")+COUNTIF($B6:$AF6,"=Nui")</f>
        <v>0</v>
      </c>
      <c r="BI6" s="7">
        <f>COUNTIF($B6:$AF6,"=Stag")</f>
        <v>0</v>
      </c>
      <c r="BJ6" s="12"/>
      <c r="BK6" s="11">
        <f>COUNTIF($B6:$AF6,"=CM")</f>
        <v>0</v>
      </c>
      <c r="BL6" s="7">
        <f>COUNTIF($B6:$AF6,"=DPm")</f>
        <v>0</v>
      </c>
      <c r="BM6" s="11">
        <f>COUNTIF($B6:$AF6,"=COB")</f>
        <v>0</v>
      </c>
      <c r="BN6" s="11">
        <f>COUNTIF($B6:$AF6,"=AEA")</f>
        <v>0</v>
      </c>
      <c r="BO6" s="11">
        <f>COUNTIF($B6:$AF6,"=ASA")</f>
        <v>0</v>
      </c>
      <c r="BP6" s="11">
        <f>COUNTIF($B6:$AF6,"=CS")</f>
        <v>0</v>
      </c>
      <c r="BQ6" s="9"/>
      <c r="BR6" s="10">
        <f>SUM(AH6,AI6,AJ6,AK6,AL6,AM6,AN6,AO6,AP6,AQ6,AR6,AS6,AT6,AU6,BN6)</f>
        <v>10</v>
      </c>
      <c r="BS6" s="8">
        <f>SUM(AW6,AY6,BA6,BB6,BC6,BE6,BF6,BH6,BO6,BP6,BI6,BD6,BG6)</f>
        <v>20</v>
      </c>
      <c r="BT6" s="8">
        <f>SUM(BK6,BL6,BM6)</f>
        <v>0</v>
      </c>
      <c r="BU6" s="9"/>
      <c r="BV6" s="8">
        <f>SUM(BR6,BS6,BT6,BU6)</f>
        <v>30</v>
      </c>
      <c r="BW6" s="9"/>
      <c r="BX6" s="46"/>
      <c r="BY6" s="47"/>
      <c r="BZ6" s="48"/>
      <c r="CA6" s="26"/>
      <c r="CB6" s="26"/>
      <c r="CC6" s="49"/>
      <c r="CD6" s="50"/>
      <c r="CE6" s="49"/>
      <c r="CF6" s="50"/>
      <c r="CG6" s="39"/>
      <c r="CH6" s="49"/>
      <c r="CI6" s="49"/>
    </row>
    <row r="7" spans="1:87" ht="18.600000000000001" customHeight="1">
      <c r="A7" s="6" t="s">
        <v>81</v>
      </c>
      <c r="B7" s="24" t="s">
        <v>54</v>
      </c>
      <c r="C7" s="24" t="s">
        <v>54</v>
      </c>
      <c r="D7" s="24" t="s">
        <v>46</v>
      </c>
      <c r="E7" s="24" t="s">
        <v>46</v>
      </c>
      <c r="F7" s="24" t="s">
        <v>42</v>
      </c>
      <c r="G7" s="30" t="s">
        <v>42</v>
      </c>
      <c r="H7" s="29" t="s">
        <v>42</v>
      </c>
      <c r="I7" s="24" t="s">
        <v>42</v>
      </c>
      <c r="J7" s="24" t="s">
        <v>42</v>
      </c>
      <c r="K7" s="24" t="s">
        <v>41</v>
      </c>
      <c r="L7" s="24" t="s">
        <v>42</v>
      </c>
      <c r="M7" s="24" t="s">
        <v>38</v>
      </c>
      <c r="N7" s="30" t="s">
        <v>48</v>
      </c>
      <c r="O7" s="29" t="s">
        <v>47</v>
      </c>
      <c r="P7" s="24" t="s">
        <v>46</v>
      </c>
      <c r="Q7" s="24" t="s">
        <v>39</v>
      </c>
      <c r="R7" s="24" t="s">
        <v>52</v>
      </c>
      <c r="S7" s="24" t="s">
        <v>39</v>
      </c>
      <c r="T7" s="24" t="s">
        <v>52</v>
      </c>
      <c r="U7" s="30" t="s">
        <v>48</v>
      </c>
      <c r="V7" s="29" t="s">
        <v>47</v>
      </c>
      <c r="W7" s="24" t="s">
        <v>42</v>
      </c>
      <c r="X7" s="24" t="s">
        <v>42</v>
      </c>
      <c r="Y7" s="24" t="s">
        <v>42</v>
      </c>
      <c r="Z7" s="24" t="s">
        <v>42</v>
      </c>
      <c r="AA7" s="24" t="s">
        <v>42</v>
      </c>
      <c r="AB7" s="30" t="s">
        <v>42</v>
      </c>
      <c r="AC7" s="29" t="s">
        <v>42</v>
      </c>
      <c r="AD7" s="24" t="s">
        <v>42</v>
      </c>
      <c r="AE7" s="24" t="s">
        <v>41</v>
      </c>
      <c r="AF7" s="37"/>
      <c r="AG7" s="6" t="s">
        <v>81</v>
      </c>
      <c r="AH7" s="11">
        <f>COUNTIF(B7:AF7,"=CA")</f>
        <v>0</v>
      </c>
      <c r="AI7" s="11">
        <f>COUNTIF(B7:AF7,"=CF")</f>
        <v>2</v>
      </c>
      <c r="AJ7" s="11">
        <f>COUNTIF(B7:AF7,"=RTT")</f>
        <v>2</v>
      </c>
      <c r="AK7" s="11">
        <f>COUNTIF(B7:AF7,"=CAS")</f>
        <v>0</v>
      </c>
      <c r="AL7" s="13">
        <f>COUNTIF(B7:AF7,"=CA.")</f>
        <v>0</v>
      </c>
      <c r="AM7" s="11">
        <f>COUNTIF($B7:$AF7,"=CF.")</f>
        <v>0</v>
      </c>
      <c r="AN7" s="11">
        <f>COUNTIF($B7:$AF7,"=RTT.")</f>
        <v>0</v>
      </c>
      <c r="AO7" s="11">
        <f>COUNTIF($B7:$AF7,"=CAS.")</f>
        <v>0</v>
      </c>
      <c r="AP7" s="11">
        <f>COUNTIF($B7:$AF7,"=R")</f>
        <v>2</v>
      </c>
      <c r="AQ7" s="11">
        <f>COUNTIF($B7:$AF7,"=RH")</f>
        <v>2</v>
      </c>
      <c r="AR7" s="11">
        <f>COUNTIF($B7:$AF7,"=RC")</f>
        <v>3</v>
      </c>
      <c r="AS7" s="11">
        <f>COUNTIF($B7:$AF7,"=RCF")</f>
        <v>0</v>
      </c>
      <c r="AT7" s="11">
        <f>COUNTIF($B7:$AF7,"=CE")</f>
        <v>0</v>
      </c>
      <c r="AU7" s="11">
        <f>COUNTIF($B7:$AF7,"=CET")</f>
        <v>0</v>
      </c>
      <c r="AV7" s="12"/>
      <c r="AW7" s="7">
        <f>COUNTIF($B7:$AF7,"=MI")+COUNTIF($B7:$AF7,"=MIr")</f>
        <v>0</v>
      </c>
      <c r="AX7" s="11">
        <f>COUNTIF($B7:$AF7,"=MIr")</f>
        <v>0</v>
      </c>
      <c r="AY7" s="11">
        <f>COUNTIF($B7:$AF7,"=DP")+COUNTIF($B7:$AF7,"=DPr")</f>
        <v>16</v>
      </c>
      <c r="AZ7" s="11">
        <f>COUNTIF($B7:$AF7,"=DPr")</f>
        <v>2</v>
      </c>
      <c r="BA7" s="11">
        <f>COUNTIF($B7:$AF7,"=MP")</f>
        <v>0</v>
      </c>
      <c r="BB7" s="11">
        <f>COUNTIF($B7:$AF7,"=SO")</f>
        <v>2</v>
      </c>
      <c r="BC7" s="11">
        <f>COUNTIF($B7:$AF7,"=SO-")</f>
        <v>1</v>
      </c>
      <c r="BD7" s="7">
        <f>COUNTIF($B7:$AF7,"=MAE")</f>
        <v>0</v>
      </c>
      <c r="BE7" s="11">
        <f>COUNTIF($B7:$AF7,"=LVh")</f>
        <v>0</v>
      </c>
      <c r="BF7" s="11">
        <f>COUNTIF($B7:$AF7,"=PRU")</f>
        <v>0</v>
      </c>
      <c r="BG7" s="11">
        <f>COUNTIF($B7:$AF7,"=JET")</f>
        <v>0</v>
      </c>
      <c r="BH7" s="11">
        <f>COUNTIF($B7:$AF7,"=Am")+COUNTIF($B7:$AF7,"=Mat")+COUNTIF($B7:$AF7,"=Nui")</f>
        <v>0</v>
      </c>
      <c r="BI7" s="7">
        <f>COUNTIF($B7:$AF7,"=Stag")</f>
        <v>0</v>
      </c>
      <c r="BJ7" s="12"/>
      <c r="BK7" s="11">
        <f>COUNTIF($B7:$AF7,"=CM")</f>
        <v>0</v>
      </c>
      <c r="BL7" s="7">
        <f>COUNTIF($B7:$AF7,"=DPm")</f>
        <v>0</v>
      </c>
      <c r="BM7" s="11">
        <f>COUNTIF($B7:$AF7,"=COB")</f>
        <v>0</v>
      </c>
      <c r="BN7" s="11">
        <f>COUNTIF($B7:$AF7,"=AEA")</f>
        <v>0</v>
      </c>
      <c r="BO7" s="11">
        <f>COUNTIF($B7:$AF7,"=ASA")</f>
        <v>0</v>
      </c>
      <c r="BP7" s="11">
        <f>COUNTIF($B7:$AF7,"=CS")</f>
        <v>0</v>
      </c>
      <c r="BQ7" s="9"/>
      <c r="BR7" s="10">
        <f>SUM(AH7,AI7,AJ7,AK7,AL7,AM7,AN7,AO7,AP7,AQ7,AR7,AS7,AT7,AU7,BN7)</f>
        <v>11</v>
      </c>
      <c r="BS7" s="8">
        <f>SUM(AW7,AY7,BA7,BB7,BC7,BE7,BF7,BH7,BO7,BP7,BI7,BD7,BG7)</f>
        <v>19</v>
      </c>
      <c r="BT7" s="8">
        <f>SUM(BK7,BL7,BM7)</f>
        <v>0</v>
      </c>
      <c r="BU7" s="9"/>
      <c r="BV7" s="8">
        <f>SUM(BR7,BS7,BT7,BU7)</f>
        <v>30</v>
      </c>
      <c r="BW7" s="9"/>
      <c r="BX7" s="46"/>
      <c r="BY7" s="47"/>
      <c r="BZ7" s="48"/>
      <c r="CA7" s="26"/>
      <c r="CB7" s="26"/>
      <c r="CC7" s="49"/>
      <c r="CD7" s="50"/>
      <c r="CE7" s="49"/>
      <c r="CF7" s="50"/>
      <c r="CG7" s="39"/>
      <c r="CH7" s="49"/>
      <c r="CI7" s="49"/>
    </row>
    <row r="8" spans="1:87" ht="18.600000000000001" customHeight="1">
      <c r="A8" s="89" t="s">
        <v>75</v>
      </c>
      <c r="B8" s="98">
        <f>AE1+1</f>
        <v>41913</v>
      </c>
      <c r="C8" s="98">
        <f>B8+1</f>
        <v>41914</v>
      </c>
      <c r="D8" s="98">
        <f t="shared" ref="D8:AF8" si="1">C8+1</f>
        <v>41915</v>
      </c>
      <c r="E8" s="98">
        <f t="shared" si="1"/>
        <v>41916</v>
      </c>
      <c r="F8" s="98">
        <f t="shared" si="1"/>
        <v>41917</v>
      </c>
      <c r="G8" s="98">
        <f t="shared" si="1"/>
        <v>41918</v>
      </c>
      <c r="H8" s="98">
        <f t="shared" si="1"/>
        <v>41919</v>
      </c>
      <c r="I8" s="98">
        <f t="shared" si="1"/>
        <v>41920</v>
      </c>
      <c r="J8" s="98">
        <f t="shared" si="1"/>
        <v>41921</v>
      </c>
      <c r="K8" s="98">
        <f t="shared" si="1"/>
        <v>41922</v>
      </c>
      <c r="L8" s="98">
        <f t="shared" si="1"/>
        <v>41923</v>
      </c>
      <c r="M8" s="98">
        <f t="shared" si="1"/>
        <v>41924</v>
      </c>
      <c r="N8" s="98">
        <f t="shared" si="1"/>
        <v>41925</v>
      </c>
      <c r="O8" s="98">
        <f t="shared" si="1"/>
        <v>41926</v>
      </c>
      <c r="P8" s="98">
        <f t="shared" si="1"/>
        <v>41927</v>
      </c>
      <c r="Q8" s="98">
        <f t="shared" si="1"/>
        <v>41928</v>
      </c>
      <c r="R8" s="98">
        <f t="shared" si="1"/>
        <v>41929</v>
      </c>
      <c r="S8" s="98">
        <f t="shared" si="1"/>
        <v>41930</v>
      </c>
      <c r="T8" s="98">
        <f t="shared" si="1"/>
        <v>41931</v>
      </c>
      <c r="U8" s="98">
        <f t="shared" si="1"/>
        <v>41932</v>
      </c>
      <c r="V8" s="98">
        <f t="shared" si="1"/>
        <v>41933</v>
      </c>
      <c r="W8" s="98">
        <f t="shared" si="1"/>
        <v>41934</v>
      </c>
      <c r="X8" s="98">
        <f t="shared" si="1"/>
        <v>41935</v>
      </c>
      <c r="Y8" s="98">
        <f t="shared" si="1"/>
        <v>41936</v>
      </c>
      <c r="Z8" s="98">
        <f t="shared" si="1"/>
        <v>41937</v>
      </c>
      <c r="AA8" s="98">
        <f t="shared" si="1"/>
        <v>41938</v>
      </c>
      <c r="AB8" s="98">
        <f t="shared" si="1"/>
        <v>41939</v>
      </c>
      <c r="AC8" s="98">
        <f t="shared" si="1"/>
        <v>41940</v>
      </c>
      <c r="AD8" s="98">
        <f t="shared" si="1"/>
        <v>41941</v>
      </c>
      <c r="AE8" s="98">
        <f t="shared" si="1"/>
        <v>41942</v>
      </c>
      <c r="AF8" s="98">
        <f t="shared" si="1"/>
        <v>41943</v>
      </c>
      <c r="AH8" s="80" t="s">
        <v>68</v>
      </c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9"/>
      <c r="AW8" s="82" t="s">
        <v>65</v>
      </c>
      <c r="AX8" s="83"/>
      <c r="AY8" s="83"/>
      <c r="AZ8" s="83"/>
      <c r="BA8" s="83"/>
      <c r="BB8" s="83"/>
      <c r="BC8" s="83"/>
      <c r="BD8" s="83"/>
      <c r="BE8" s="83"/>
      <c r="BF8" s="83"/>
      <c r="BG8" s="83"/>
      <c r="BH8" s="83"/>
      <c r="BI8" s="84"/>
      <c r="BJ8" s="9"/>
      <c r="BK8" s="80" t="s">
        <v>67</v>
      </c>
      <c r="BL8" s="80"/>
      <c r="BM8" s="80"/>
      <c r="BN8" s="80"/>
      <c r="BO8" s="80"/>
      <c r="BP8" s="80"/>
      <c r="BQ8" s="9"/>
      <c r="BR8" s="91" t="s">
        <v>66</v>
      </c>
      <c r="BS8" s="87" t="s">
        <v>65</v>
      </c>
      <c r="BT8" s="74" t="s">
        <v>64</v>
      </c>
      <c r="BU8" s="9"/>
      <c r="BV8" s="76" t="s">
        <v>63</v>
      </c>
      <c r="BW8" s="9"/>
      <c r="BX8" s="36"/>
      <c r="BY8" s="36"/>
      <c r="BZ8" s="36"/>
      <c r="CA8" s="26"/>
      <c r="CB8" s="28"/>
      <c r="CC8" s="38"/>
      <c r="CD8" s="28"/>
      <c r="CE8" s="28"/>
      <c r="CF8" s="39"/>
      <c r="CG8" s="39"/>
      <c r="CH8" s="40"/>
      <c r="CI8" s="41"/>
    </row>
    <row r="9" spans="1:87" ht="24.6" customHeight="1">
      <c r="A9" s="90"/>
      <c r="B9" s="99"/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21" t="s">
        <v>74</v>
      </c>
      <c r="AH9" s="35" t="s">
        <v>56</v>
      </c>
      <c r="AI9" s="32" t="s">
        <v>52</v>
      </c>
      <c r="AJ9" s="35" t="s">
        <v>54</v>
      </c>
      <c r="AK9" s="32" t="s">
        <v>50</v>
      </c>
      <c r="AL9" s="35" t="s">
        <v>55</v>
      </c>
      <c r="AM9" s="32" t="s">
        <v>51</v>
      </c>
      <c r="AN9" s="32" t="s">
        <v>53</v>
      </c>
      <c r="AO9" s="32" t="s">
        <v>49</v>
      </c>
      <c r="AP9" s="32" t="s">
        <v>48</v>
      </c>
      <c r="AQ9" s="32" t="s">
        <v>47</v>
      </c>
      <c r="AR9" s="32" t="s">
        <v>46</v>
      </c>
      <c r="AS9" s="32" t="s">
        <v>61</v>
      </c>
      <c r="AT9" s="32" t="s">
        <v>45</v>
      </c>
      <c r="AU9" s="32" t="s">
        <v>44</v>
      </c>
      <c r="AV9" s="33"/>
      <c r="AW9" s="34" t="s">
        <v>43</v>
      </c>
      <c r="AX9" s="34" t="s">
        <v>60</v>
      </c>
      <c r="AY9" s="34" t="s">
        <v>42</v>
      </c>
      <c r="AZ9" s="34" t="s">
        <v>41</v>
      </c>
      <c r="BA9" s="34" t="s">
        <v>40</v>
      </c>
      <c r="BB9" s="34" t="s">
        <v>39</v>
      </c>
      <c r="BC9" s="34" t="s">
        <v>38</v>
      </c>
      <c r="BD9" s="34" t="s">
        <v>59</v>
      </c>
      <c r="BE9" s="34" t="s">
        <v>37</v>
      </c>
      <c r="BF9" s="34" t="s">
        <v>36</v>
      </c>
      <c r="BG9" s="34" t="s">
        <v>58</v>
      </c>
      <c r="BH9" s="34" t="s">
        <v>57</v>
      </c>
      <c r="BI9" s="32" t="s">
        <v>27</v>
      </c>
      <c r="BJ9" s="33"/>
      <c r="BK9" s="32" t="s">
        <v>35</v>
      </c>
      <c r="BL9" s="32" t="s">
        <v>25</v>
      </c>
      <c r="BM9" s="32" t="s">
        <v>34</v>
      </c>
      <c r="BN9" s="32" t="s">
        <v>33</v>
      </c>
      <c r="BO9" s="32" t="s">
        <v>32</v>
      </c>
      <c r="BP9" s="32" t="s">
        <v>29</v>
      </c>
      <c r="BQ9" s="9"/>
      <c r="BR9" s="92"/>
      <c r="BS9" s="88"/>
      <c r="BT9" s="75"/>
      <c r="BU9" s="9"/>
      <c r="BV9" s="77"/>
      <c r="BW9" s="9"/>
      <c r="BX9" s="42"/>
      <c r="BY9" s="36"/>
      <c r="BZ9" s="36"/>
      <c r="CA9" s="26"/>
      <c r="CB9" s="39"/>
      <c r="CC9" s="43"/>
      <c r="CD9" s="43"/>
      <c r="CE9" s="43"/>
      <c r="CF9" s="43"/>
      <c r="CG9" s="39"/>
      <c r="CH9" s="44"/>
      <c r="CI9" s="45"/>
    </row>
    <row r="10" spans="1:87" ht="18.600000000000001" customHeight="1">
      <c r="A10" s="6" t="s">
        <v>78</v>
      </c>
      <c r="B10" s="24"/>
      <c r="C10" s="24"/>
      <c r="D10" s="24"/>
      <c r="E10" s="30"/>
      <c r="F10" s="29"/>
      <c r="G10" s="24"/>
      <c r="H10" s="24"/>
      <c r="I10" s="24"/>
      <c r="J10" s="24"/>
      <c r="K10" s="24"/>
      <c r="L10" s="30"/>
      <c r="M10" s="29"/>
      <c r="N10" s="24"/>
      <c r="O10" s="24"/>
      <c r="P10" s="24"/>
      <c r="Q10" s="24"/>
      <c r="R10" s="24"/>
      <c r="S10" s="30" t="s">
        <v>55</v>
      </c>
      <c r="T10" s="29" t="s">
        <v>55</v>
      </c>
      <c r="U10" s="24" t="s">
        <v>56</v>
      </c>
      <c r="V10" s="24" t="s">
        <v>56</v>
      </c>
      <c r="W10" s="24" t="s">
        <v>56</v>
      </c>
      <c r="X10" s="24" t="s">
        <v>56</v>
      </c>
      <c r="Y10" s="24" t="s">
        <v>56</v>
      </c>
      <c r="Z10" s="30" t="s">
        <v>53</v>
      </c>
      <c r="AA10" s="29" t="s">
        <v>53</v>
      </c>
      <c r="AB10" s="24" t="s">
        <v>54</v>
      </c>
      <c r="AC10" s="24" t="s">
        <v>54</v>
      </c>
      <c r="AD10" s="24" t="s">
        <v>54</v>
      </c>
      <c r="AE10" s="24" t="s">
        <v>54</v>
      </c>
      <c r="AF10" s="24" t="s">
        <v>54</v>
      </c>
      <c r="AG10" s="6" t="s">
        <v>78</v>
      </c>
      <c r="AH10" s="7">
        <f>COUNTIF(B10:AF10,"=CA")</f>
        <v>5</v>
      </c>
      <c r="AI10" s="7">
        <f>COUNTIF(B10:AF10,"=CF")</f>
        <v>0</v>
      </c>
      <c r="AJ10" s="7">
        <f>COUNTIF(B10:AF10,"=RTT")</f>
        <v>5</v>
      </c>
      <c r="AK10" s="7">
        <f>COUNTIF(B10:AF10,"=CAS")</f>
        <v>0</v>
      </c>
      <c r="AL10" s="31">
        <f>COUNTIF(B10:AF10,"=CA.")</f>
        <v>2</v>
      </c>
      <c r="AM10" s="7">
        <f>COUNTIF($B10:$AF10,"=CF.")</f>
        <v>0</v>
      </c>
      <c r="AN10" s="7">
        <f>COUNTIF($B10:$AF10,"=RTT.")</f>
        <v>2</v>
      </c>
      <c r="AO10" s="7">
        <f>COUNTIF($B10:$AF10,"=CAS.")</f>
        <v>0</v>
      </c>
      <c r="AP10" s="7">
        <f>COUNTIF($B10:$AF10,"=R")</f>
        <v>0</v>
      </c>
      <c r="AQ10" s="7">
        <f>COUNTIF($B10:$AF10,"=RH")</f>
        <v>0</v>
      </c>
      <c r="AR10" s="7">
        <f>COUNTIF($B10:$AF10,"=RC")</f>
        <v>0</v>
      </c>
      <c r="AS10" s="7">
        <f>COUNTIF($B10:$AF10,"=RCF")</f>
        <v>0</v>
      </c>
      <c r="AT10" s="7">
        <f>COUNTIF($B10:$AF10,"=CE")</f>
        <v>0</v>
      </c>
      <c r="AU10" s="7">
        <f>COUNTIF($B10:$AF10,"=CET")</f>
        <v>0</v>
      </c>
      <c r="AV10" s="12"/>
      <c r="AW10" s="7">
        <f>COUNTIF($B10:$AF10,"=MI")+COUNTIF($B10:$AF10,"=MIr")</f>
        <v>0</v>
      </c>
      <c r="AX10" s="11">
        <f>COUNTIF($B10:$AF10,"=MIr")</f>
        <v>0</v>
      </c>
      <c r="AY10" s="11">
        <f>COUNTIF($B10:$AF10,"=DP")+COUNTIF($B10:$AF10,"=DPr")</f>
        <v>0</v>
      </c>
      <c r="AZ10" s="11">
        <f>COUNTIF($B10:$AF10,"=DPr")</f>
        <v>0</v>
      </c>
      <c r="BA10" s="11">
        <f>COUNTIF($B10:$AF10,"=MP")</f>
        <v>0</v>
      </c>
      <c r="BB10" s="11">
        <f>COUNTIF($B10:$AF10,"=SO")</f>
        <v>0</v>
      </c>
      <c r="BC10" s="11">
        <f>COUNTIF($B10:$AF10,"=SO-")</f>
        <v>0</v>
      </c>
      <c r="BD10" s="7">
        <f>COUNTIF($B10:$AF10,"=MAE")</f>
        <v>0</v>
      </c>
      <c r="BE10" s="11">
        <f>COUNTIF($B10:$AF10,"=LVh")</f>
        <v>0</v>
      </c>
      <c r="BF10" s="11">
        <f>COUNTIF($B10:$AF10,"=PRU")</f>
        <v>0</v>
      </c>
      <c r="BG10" s="11">
        <f>COUNTIF($B10:$AF10,"=JET")</f>
        <v>0</v>
      </c>
      <c r="BH10" s="11">
        <f>COUNTIF($B10:$AF10,"=Am")+COUNTIF($B10:$AF10,"=Mat")+COUNTIF($B10:$AF10,"=Nui")</f>
        <v>0</v>
      </c>
      <c r="BI10" s="7">
        <f>COUNTIF($B10:$AF10,"=Stag")</f>
        <v>0</v>
      </c>
      <c r="BJ10" s="12"/>
      <c r="BK10" s="11">
        <f>COUNTIF($B10:$AF10,"=CM")</f>
        <v>0</v>
      </c>
      <c r="BL10" s="7">
        <f>COUNTIF($B10:$AF10,"=DPm")</f>
        <v>0</v>
      </c>
      <c r="BM10" s="11">
        <f>COUNTIF($B10:$AF10,"=COB")</f>
        <v>0</v>
      </c>
      <c r="BN10" s="11">
        <f>COUNTIF($B10:$AF10,"=AEA")</f>
        <v>0</v>
      </c>
      <c r="BO10" s="11">
        <f>COUNTIF($B10:$AF10,"=ASA")</f>
        <v>0</v>
      </c>
      <c r="BP10" s="11">
        <f>COUNTIF($B10:$AF10,"=CS")</f>
        <v>0</v>
      </c>
      <c r="BQ10" s="9"/>
      <c r="BR10" s="10">
        <f>SUM(AH10,AI10,AJ10,AK10,AL10,AM10,AN10,AO10,AP10,AQ10,AR10,AS10,AT10,AU10,BN10)</f>
        <v>14</v>
      </c>
      <c r="BS10" s="8">
        <f>SUM(AW10,AY10,BA10,BB10,BC10,BE10,BF10,BH10,BO10,BP10,BI10,BD10,BG10)</f>
        <v>0</v>
      </c>
      <c r="BT10" s="8">
        <f>SUM(BK10,BL10,BM10)</f>
        <v>0</v>
      </c>
      <c r="BU10" s="9"/>
      <c r="BV10" s="8">
        <f>SUM(BR10,BS10,BT10,BU10)</f>
        <v>14</v>
      </c>
      <c r="BW10" s="9"/>
      <c r="BX10" s="46"/>
      <c r="BY10" s="47"/>
      <c r="BZ10" s="48"/>
      <c r="CA10" s="26"/>
      <c r="CB10" s="26"/>
      <c r="CC10" s="49"/>
      <c r="CD10" s="50"/>
      <c r="CE10" s="49"/>
      <c r="CF10" s="50"/>
      <c r="CG10" s="39"/>
      <c r="CH10" s="49"/>
      <c r="CI10" s="49"/>
    </row>
    <row r="11" spans="1:87" ht="18.600000000000001" customHeight="1">
      <c r="A11" s="6" t="s">
        <v>79</v>
      </c>
      <c r="B11" s="24"/>
      <c r="C11" s="24"/>
      <c r="D11" s="24"/>
      <c r="E11" s="30"/>
      <c r="F11" s="29"/>
      <c r="G11" s="24"/>
      <c r="H11" s="24"/>
      <c r="I11" s="24"/>
      <c r="J11" s="24"/>
      <c r="K11" s="24"/>
      <c r="L11" s="30" t="s">
        <v>55</v>
      </c>
      <c r="M11" s="29" t="s">
        <v>55</v>
      </c>
      <c r="N11" s="24" t="s">
        <v>56</v>
      </c>
      <c r="O11" s="24" t="s">
        <v>56</v>
      </c>
      <c r="P11" s="24" t="s">
        <v>56</v>
      </c>
      <c r="Q11" s="24" t="s">
        <v>56</v>
      </c>
      <c r="R11" s="24" t="s">
        <v>56</v>
      </c>
      <c r="S11" s="30" t="s">
        <v>48</v>
      </c>
      <c r="T11" s="29" t="s">
        <v>47</v>
      </c>
      <c r="U11" s="24" t="s">
        <v>42</v>
      </c>
      <c r="V11" s="24"/>
      <c r="W11" s="24"/>
      <c r="X11" s="24"/>
      <c r="Y11" s="24"/>
      <c r="Z11" s="30"/>
      <c r="AA11" s="29"/>
      <c r="AB11" s="24"/>
      <c r="AC11" s="24"/>
      <c r="AD11" s="24"/>
      <c r="AE11" s="24"/>
      <c r="AF11" s="24"/>
      <c r="AG11" s="6" t="s">
        <v>79</v>
      </c>
      <c r="AH11" s="11">
        <f>COUNTIF(B11:AF11,"=CA")</f>
        <v>5</v>
      </c>
      <c r="AI11" s="11">
        <f>COUNTIF(B11:AF11,"=CF")</f>
        <v>0</v>
      </c>
      <c r="AJ11" s="11">
        <f>COUNTIF(B11:AF11,"=RTT")</f>
        <v>0</v>
      </c>
      <c r="AK11" s="11">
        <f>COUNTIF(B11:AF11,"=CAS")</f>
        <v>0</v>
      </c>
      <c r="AL11" s="13">
        <f>COUNTIF(B11:AF11,"=CA.")</f>
        <v>2</v>
      </c>
      <c r="AM11" s="11">
        <f>COUNTIF($B11:$AF11,"=CF.")</f>
        <v>0</v>
      </c>
      <c r="AN11" s="11">
        <f>COUNTIF($B11:$AF11,"=RTT.")</f>
        <v>0</v>
      </c>
      <c r="AO11" s="11">
        <f>COUNTIF($B11:$AF11,"=CAS.")</f>
        <v>0</v>
      </c>
      <c r="AP11" s="11">
        <f>COUNTIF($B11:$AF11,"=R")</f>
        <v>1</v>
      </c>
      <c r="AQ11" s="11">
        <f>COUNTIF($B11:$AF11,"=RH")</f>
        <v>1</v>
      </c>
      <c r="AR11" s="11">
        <f>COUNTIF($B11:$AF11,"=RC")</f>
        <v>0</v>
      </c>
      <c r="AS11" s="11">
        <f>COUNTIF($B11:$AF11,"=RCF")</f>
        <v>0</v>
      </c>
      <c r="AT11" s="11">
        <f>COUNTIF($B11:$AF11,"=CE")</f>
        <v>0</v>
      </c>
      <c r="AU11" s="11">
        <f>COUNTIF($B11:$AF11,"=CET")</f>
        <v>0</v>
      </c>
      <c r="AV11" s="12"/>
      <c r="AW11" s="7">
        <f>COUNTIF($B11:$AF11,"=MI")+COUNTIF($B11:$AF11,"=MIr")</f>
        <v>0</v>
      </c>
      <c r="AX11" s="11">
        <f>COUNTIF($B11:$AF11,"=MIr")</f>
        <v>0</v>
      </c>
      <c r="AY11" s="11">
        <f>COUNTIF($B11:$AF11,"=DP")+COUNTIF($B11:$AF11,"=DPr")</f>
        <v>1</v>
      </c>
      <c r="AZ11" s="11">
        <f>COUNTIF($B11:$AF11,"=DPr")</f>
        <v>0</v>
      </c>
      <c r="BA11" s="11">
        <f>COUNTIF($B11:$AF11,"=MP")</f>
        <v>0</v>
      </c>
      <c r="BB11" s="11">
        <f>COUNTIF($B11:$AF11,"=SO")</f>
        <v>0</v>
      </c>
      <c r="BC11" s="11">
        <f>COUNTIF($B11:$AF11,"=SO-")</f>
        <v>0</v>
      </c>
      <c r="BD11" s="7">
        <f>COUNTIF($B11:$AF11,"=MAE")</f>
        <v>0</v>
      </c>
      <c r="BE11" s="11">
        <f>COUNTIF($B11:$AF11,"=LVh")</f>
        <v>0</v>
      </c>
      <c r="BF11" s="11">
        <f>COUNTIF($B11:$AF11,"=PRU")</f>
        <v>0</v>
      </c>
      <c r="BG11" s="11">
        <f>COUNTIF($B11:$AF11,"=JET")</f>
        <v>0</v>
      </c>
      <c r="BH11" s="11">
        <f>COUNTIF($B11:$AF11,"=Am")+COUNTIF($B11:$AF11,"=Mat")+COUNTIF($B11:$AF11,"=Nui")</f>
        <v>0</v>
      </c>
      <c r="BI11" s="7">
        <f>COUNTIF($B11:$AF11,"=Stag")</f>
        <v>0</v>
      </c>
      <c r="BJ11" s="12"/>
      <c r="BK11" s="11">
        <f>COUNTIF($B11:$AF11,"=CM")</f>
        <v>0</v>
      </c>
      <c r="BL11" s="7">
        <f>COUNTIF($B11:$AF11,"=DPm")</f>
        <v>0</v>
      </c>
      <c r="BM11" s="11">
        <f>COUNTIF($B11:$AF11,"=COB")</f>
        <v>0</v>
      </c>
      <c r="BN11" s="11">
        <f>COUNTIF($B11:$AF11,"=AEA")</f>
        <v>0</v>
      </c>
      <c r="BO11" s="11">
        <f>COUNTIF($B11:$AF11,"=ASA")</f>
        <v>0</v>
      </c>
      <c r="BP11" s="11">
        <f>COUNTIF($B11:$AF11,"=CS")</f>
        <v>0</v>
      </c>
      <c r="BQ11" s="9"/>
      <c r="BR11" s="10">
        <f>SUM(AH11,AI11,AJ11,AK11,AL11,AM11,AN11,AO11,AP11,AQ11,AR11,AS11,AT11,AU11,BN11)</f>
        <v>9</v>
      </c>
      <c r="BS11" s="8">
        <f>SUM(AW11,AY11,BA11,BB11,BC11,BE11,BF11,BH11,BO11,BP11,BI11,BD11,BG11)</f>
        <v>1</v>
      </c>
      <c r="BT11" s="8">
        <f>SUM(BK11,BL11,BM11)</f>
        <v>0</v>
      </c>
      <c r="BU11" s="9"/>
      <c r="BV11" s="8">
        <f>SUM(BR11,BS11,BT11,BU11)</f>
        <v>10</v>
      </c>
      <c r="BW11" s="9"/>
      <c r="BX11" s="46"/>
      <c r="BY11" s="47"/>
      <c r="BZ11" s="48"/>
      <c r="CA11" s="51"/>
      <c r="CB11" s="26"/>
      <c r="CC11" s="49"/>
      <c r="CD11" s="50"/>
      <c r="CE11" s="49"/>
      <c r="CF11" s="50"/>
      <c r="CG11" s="39"/>
      <c r="CH11" s="49"/>
      <c r="CI11" s="49"/>
    </row>
    <row r="12" spans="1:87" ht="18.600000000000001" customHeight="1">
      <c r="A12" s="6" t="s">
        <v>80</v>
      </c>
      <c r="B12" s="24"/>
      <c r="C12" s="24"/>
      <c r="D12" s="24"/>
      <c r="E12" s="30"/>
      <c r="F12" s="29"/>
      <c r="G12" s="24"/>
      <c r="H12" s="24"/>
      <c r="I12" s="24"/>
      <c r="J12" s="24"/>
      <c r="K12" s="24"/>
      <c r="L12" s="30"/>
      <c r="M12" s="29"/>
      <c r="N12" s="24"/>
      <c r="O12" s="24"/>
      <c r="P12" s="24"/>
      <c r="Q12" s="24"/>
      <c r="R12" s="24"/>
      <c r="S12" s="30"/>
      <c r="T12" s="29"/>
      <c r="U12" s="24"/>
      <c r="V12" s="24"/>
      <c r="W12" s="24"/>
      <c r="X12" s="24"/>
      <c r="Y12" s="24"/>
      <c r="Z12" s="30"/>
      <c r="AA12" s="29"/>
      <c r="AB12" s="24"/>
      <c r="AC12" s="24"/>
      <c r="AD12" s="24"/>
      <c r="AE12" s="24"/>
      <c r="AF12" s="24"/>
      <c r="AG12" s="6" t="s">
        <v>80</v>
      </c>
      <c r="AH12" s="11">
        <f>COUNTIF(B12:AF12,"=CA")</f>
        <v>0</v>
      </c>
      <c r="AI12" s="11">
        <f>COUNTIF(B12:AF12,"=CF")</f>
        <v>0</v>
      </c>
      <c r="AJ12" s="11">
        <f>COUNTIF(B12:AF12,"=RTT")</f>
        <v>0</v>
      </c>
      <c r="AK12" s="11">
        <f>COUNTIF(B12:AF12,"=CAS")</f>
        <v>0</v>
      </c>
      <c r="AL12" s="13">
        <f>COUNTIF(B12:AF12,"=CA.")</f>
        <v>0</v>
      </c>
      <c r="AM12" s="11">
        <f>COUNTIF($B12:$AF12,"=CF.")</f>
        <v>0</v>
      </c>
      <c r="AN12" s="11">
        <f>COUNTIF($B12:$AF12,"=RTT.")</f>
        <v>0</v>
      </c>
      <c r="AO12" s="11">
        <f>COUNTIF($B12:$AF12,"=CAS.")</f>
        <v>0</v>
      </c>
      <c r="AP12" s="11">
        <f>COUNTIF($B12:$AF12,"=R")</f>
        <v>0</v>
      </c>
      <c r="AQ12" s="11">
        <f>COUNTIF($B12:$AF12,"=RH")</f>
        <v>0</v>
      </c>
      <c r="AR12" s="11">
        <f>COUNTIF($B12:$AF12,"=RC")</f>
        <v>0</v>
      </c>
      <c r="AS12" s="11">
        <f>COUNTIF($B12:$AF12,"=RCF")</f>
        <v>0</v>
      </c>
      <c r="AT12" s="11">
        <f>COUNTIF($B12:$AF12,"=CE")</f>
        <v>0</v>
      </c>
      <c r="AU12" s="11">
        <f>COUNTIF($B12:$AF12,"=CET")</f>
        <v>0</v>
      </c>
      <c r="AV12" s="12"/>
      <c r="AW12" s="7">
        <f>COUNTIF($B12:$AF12,"=MI")+COUNTIF($B12:$AF12,"=MIr")</f>
        <v>0</v>
      </c>
      <c r="AX12" s="11">
        <f>COUNTIF($B12:$AF12,"=MIr")</f>
        <v>0</v>
      </c>
      <c r="AY12" s="11">
        <f>COUNTIF($B12:$AF12,"=DP")+COUNTIF($B12:$AF12,"=DPr")</f>
        <v>0</v>
      </c>
      <c r="AZ12" s="11">
        <f>COUNTIF($B12:$AF12,"=DPr")</f>
        <v>0</v>
      </c>
      <c r="BA12" s="11">
        <f>COUNTIF($B12:$AF12,"=MP")</f>
        <v>0</v>
      </c>
      <c r="BB12" s="11">
        <f>COUNTIF($B12:$AF12,"=SO")</f>
        <v>0</v>
      </c>
      <c r="BC12" s="11">
        <f>COUNTIF($B12:$AF12,"=SO-")</f>
        <v>0</v>
      </c>
      <c r="BD12" s="7">
        <f>COUNTIF($B12:$AF12,"=MAE")</f>
        <v>0</v>
      </c>
      <c r="BE12" s="11">
        <f>COUNTIF($B12:$AF12,"=LVh")</f>
        <v>0</v>
      </c>
      <c r="BF12" s="11">
        <f>COUNTIF($B12:$AF12,"=PRU")</f>
        <v>0</v>
      </c>
      <c r="BG12" s="11">
        <f>COUNTIF($B12:$AF12,"=JET")</f>
        <v>0</v>
      </c>
      <c r="BH12" s="11">
        <f>COUNTIF($B12:$AF12,"=Am")+COUNTIF($B12:$AF12,"=Mat")+COUNTIF($B12:$AF12,"=Nui")</f>
        <v>0</v>
      </c>
      <c r="BI12" s="7">
        <f>COUNTIF($B12:$AF12,"=Stag")</f>
        <v>0</v>
      </c>
      <c r="BJ12" s="12"/>
      <c r="BK12" s="11">
        <f>COUNTIF($B12:$AF12,"=CM")</f>
        <v>0</v>
      </c>
      <c r="BL12" s="7">
        <f>COUNTIF($B12:$AF12,"=DPm")</f>
        <v>0</v>
      </c>
      <c r="BM12" s="11">
        <f>COUNTIF($B12:$AF12,"=COB")</f>
        <v>0</v>
      </c>
      <c r="BN12" s="11">
        <f>COUNTIF($B12:$AF12,"=AEA")</f>
        <v>0</v>
      </c>
      <c r="BO12" s="11">
        <f>COUNTIF($B12:$AF12,"=ASA")</f>
        <v>0</v>
      </c>
      <c r="BP12" s="11">
        <f>COUNTIF($B12:$AF12,"=CS")</f>
        <v>0</v>
      </c>
      <c r="BQ12" s="9"/>
      <c r="BR12" s="10">
        <f>SUM(AH12,AI12,AJ12,AK12,AL12,AM12,AN12,AO12,AP12,AQ12,AR12,AS12,AT12,AU12,BN12)</f>
        <v>0</v>
      </c>
      <c r="BS12" s="8">
        <f>SUM(AW12,AY12,BA12,BB12,BC12,BE12,BF12,BH12,BO12,BP12,BI12,BD12,BG12)</f>
        <v>0</v>
      </c>
      <c r="BT12" s="8">
        <f>SUM(BK12,BL12,BM12)</f>
        <v>0</v>
      </c>
      <c r="BU12" s="9"/>
      <c r="BV12" s="8">
        <f>SUM(BR12,BS12,BT12,BU12)</f>
        <v>0</v>
      </c>
      <c r="BW12" s="9"/>
      <c r="BX12" s="46"/>
      <c r="BY12" s="47"/>
      <c r="BZ12" s="48"/>
      <c r="CA12" s="26"/>
      <c r="CB12" s="26"/>
      <c r="CC12" s="49"/>
      <c r="CD12" s="50"/>
      <c r="CE12" s="49"/>
      <c r="CF12" s="50"/>
      <c r="CG12" s="39"/>
      <c r="CH12" s="49"/>
      <c r="CI12" s="49"/>
    </row>
    <row r="13" spans="1:87" ht="18.600000000000001" customHeight="1">
      <c r="A13" s="6" t="s">
        <v>70</v>
      </c>
      <c r="B13" s="24"/>
      <c r="C13" s="24"/>
      <c r="D13" s="24"/>
      <c r="E13" s="30"/>
      <c r="F13" s="29"/>
      <c r="G13" s="24"/>
      <c r="H13" s="24"/>
      <c r="I13" s="24"/>
      <c r="J13" s="24"/>
      <c r="K13" s="24"/>
      <c r="L13" s="30"/>
      <c r="M13" s="29"/>
      <c r="N13" s="24"/>
      <c r="O13" s="24"/>
      <c r="P13" s="24"/>
      <c r="Q13" s="24"/>
      <c r="R13" s="24"/>
      <c r="S13" s="30"/>
      <c r="T13" s="29"/>
      <c r="U13" s="24" t="s">
        <v>56</v>
      </c>
      <c r="V13" s="24" t="s">
        <v>56</v>
      </c>
      <c r="W13" s="24" t="s">
        <v>56</v>
      </c>
      <c r="X13" s="24" t="s">
        <v>52</v>
      </c>
      <c r="Y13" s="24" t="s">
        <v>52</v>
      </c>
      <c r="Z13" s="30"/>
      <c r="AA13" s="29"/>
      <c r="AB13" s="24"/>
      <c r="AC13" s="24"/>
      <c r="AD13" s="24"/>
      <c r="AE13" s="24"/>
      <c r="AF13" s="24"/>
      <c r="AG13" s="6" t="s">
        <v>70</v>
      </c>
      <c r="AH13" s="11">
        <f>COUNTIF(B13:AF13,"=CA")</f>
        <v>3</v>
      </c>
      <c r="AI13" s="11">
        <f>COUNTIF(B13:AF13,"=CF")</f>
        <v>2</v>
      </c>
      <c r="AJ13" s="11">
        <f>COUNTIF(B13:AF13,"=RTT")</f>
        <v>0</v>
      </c>
      <c r="AK13" s="11">
        <f>COUNTIF(B13:AF13,"=CAS")</f>
        <v>0</v>
      </c>
      <c r="AL13" s="13">
        <f>COUNTIF(B13:AF13,"=CA.")</f>
        <v>0</v>
      </c>
      <c r="AM13" s="11">
        <f>COUNTIF($B13:$AF13,"=CF.")</f>
        <v>0</v>
      </c>
      <c r="AN13" s="11">
        <f>COUNTIF($B13:$AF13,"=RTT.")</f>
        <v>0</v>
      </c>
      <c r="AO13" s="11">
        <f>COUNTIF($B13:$AF13,"=CAS.")</f>
        <v>0</v>
      </c>
      <c r="AP13" s="11">
        <f>COUNTIF($B13:$AF13,"=R")</f>
        <v>0</v>
      </c>
      <c r="AQ13" s="11">
        <f>COUNTIF($B13:$AF13,"=RH")</f>
        <v>0</v>
      </c>
      <c r="AR13" s="11">
        <f>COUNTIF($B13:$AF13,"=RC")</f>
        <v>0</v>
      </c>
      <c r="AS13" s="11">
        <f>COUNTIF($B13:$AF13,"=RCF")</f>
        <v>0</v>
      </c>
      <c r="AT13" s="11">
        <f>COUNTIF($B13:$AF13,"=CE")</f>
        <v>0</v>
      </c>
      <c r="AU13" s="11">
        <f>COUNTIF($B13:$AF13,"=CET")</f>
        <v>0</v>
      </c>
      <c r="AV13" s="12"/>
      <c r="AW13" s="7">
        <f>COUNTIF($B13:$AF13,"=MI")+COUNTIF($B13:$AF13,"=MIr")</f>
        <v>0</v>
      </c>
      <c r="AX13" s="11">
        <f>COUNTIF($B13:$AF13,"=MIr")</f>
        <v>0</v>
      </c>
      <c r="AY13" s="11">
        <f>COUNTIF($B13:$AF13,"=DP")+COUNTIF($B13:$AF13,"=DPr")</f>
        <v>0</v>
      </c>
      <c r="AZ13" s="11">
        <f>COUNTIF($B13:$AF13,"=DPr")</f>
        <v>0</v>
      </c>
      <c r="BA13" s="11">
        <f>COUNTIF($B13:$AF13,"=MP")</f>
        <v>0</v>
      </c>
      <c r="BB13" s="11">
        <f>COUNTIF($B13:$AF13,"=SO")</f>
        <v>0</v>
      </c>
      <c r="BC13" s="11">
        <f>COUNTIF($B13:$AF13,"=SO-")</f>
        <v>0</v>
      </c>
      <c r="BD13" s="7">
        <f>COUNTIF($B13:$AF13,"=MAE")</f>
        <v>0</v>
      </c>
      <c r="BE13" s="11">
        <f>COUNTIF($B13:$AF13,"=LVh")</f>
        <v>0</v>
      </c>
      <c r="BF13" s="11">
        <f>COUNTIF($B13:$AF13,"=PRU")</f>
        <v>0</v>
      </c>
      <c r="BG13" s="11">
        <f>COUNTIF($B13:$AF13,"=JET")</f>
        <v>0</v>
      </c>
      <c r="BH13" s="11">
        <f>COUNTIF($B13:$AF13,"=Am")+COUNTIF($B13:$AF13,"=Mat")+COUNTIF($B13:$AF13,"=Nui")</f>
        <v>0</v>
      </c>
      <c r="BI13" s="7">
        <f>COUNTIF($B13:$AF13,"=Stag")</f>
        <v>0</v>
      </c>
      <c r="BJ13" s="12"/>
      <c r="BK13" s="11">
        <f>COUNTIF($B13:$AF13,"=CM")</f>
        <v>0</v>
      </c>
      <c r="BL13" s="7">
        <f>COUNTIF($B13:$AF13,"=DPm")</f>
        <v>0</v>
      </c>
      <c r="BM13" s="11">
        <f>COUNTIF($B13:$AF13,"=COB")</f>
        <v>0</v>
      </c>
      <c r="BN13" s="11">
        <f>COUNTIF($B13:$AF13,"=AEA")</f>
        <v>0</v>
      </c>
      <c r="BO13" s="11">
        <f>COUNTIF($B13:$AF13,"=ASA")</f>
        <v>0</v>
      </c>
      <c r="BP13" s="11">
        <f>COUNTIF($B13:$AF13,"=CS")</f>
        <v>0</v>
      </c>
      <c r="BQ13" s="9"/>
      <c r="BR13" s="10">
        <f>SUM(AH13,AI13,AJ13,AK13,AL13,AM13,AN13,AO13,AP13,AQ13,AR13,AS13,AT13,AU13,BN13)</f>
        <v>5</v>
      </c>
      <c r="BS13" s="8">
        <f>SUM(AW13,AY13,BA13,BB13,BC13,BE13,BF13,BH13,BO13,BP13,BI13,BD13,BG13)</f>
        <v>0</v>
      </c>
      <c r="BT13" s="8">
        <f>SUM(BK13,BL13,BM13)</f>
        <v>0</v>
      </c>
      <c r="BU13" s="9"/>
      <c r="BV13" s="8">
        <f>SUM(BR13,BS13,BT13,BU13)</f>
        <v>5</v>
      </c>
      <c r="BW13" s="9"/>
      <c r="BX13" s="46"/>
      <c r="BY13" s="47"/>
      <c r="BZ13" s="48"/>
      <c r="CA13" s="26"/>
      <c r="CB13" s="26"/>
      <c r="CC13" s="49"/>
      <c r="CD13" s="50"/>
      <c r="CE13" s="49"/>
      <c r="CF13" s="50"/>
      <c r="CG13" s="39"/>
      <c r="CH13" s="49"/>
      <c r="CI13" s="49"/>
    </row>
    <row r="14" spans="1:87" ht="18.600000000000001" customHeight="1">
      <c r="A14" s="6" t="s">
        <v>81</v>
      </c>
      <c r="B14" s="24"/>
      <c r="C14" s="24"/>
      <c r="D14" s="24"/>
      <c r="E14" s="30"/>
      <c r="F14" s="29"/>
      <c r="G14" s="24"/>
      <c r="H14" s="24"/>
      <c r="I14" s="24"/>
      <c r="J14" s="24"/>
      <c r="K14" s="24"/>
      <c r="L14" s="30"/>
      <c r="M14" s="29"/>
      <c r="N14" s="24"/>
      <c r="O14" s="24"/>
      <c r="P14" s="24"/>
      <c r="Q14" s="24"/>
      <c r="R14" s="24"/>
      <c r="S14" s="30"/>
      <c r="T14" s="29"/>
      <c r="U14" s="24"/>
      <c r="V14" s="24"/>
      <c r="W14" s="24"/>
      <c r="X14" s="24"/>
      <c r="Y14" s="24"/>
      <c r="Z14" s="30" t="s">
        <v>55</v>
      </c>
      <c r="AA14" s="29" t="s">
        <v>55</v>
      </c>
      <c r="AB14" s="24" t="s">
        <v>56</v>
      </c>
      <c r="AC14" s="24" t="s">
        <v>56</v>
      </c>
      <c r="AD14" s="24" t="s">
        <v>56</v>
      </c>
      <c r="AE14" s="24" t="s">
        <v>56</v>
      </c>
      <c r="AF14" s="24" t="s">
        <v>56</v>
      </c>
      <c r="AG14" s="6" t="s">
        <v>81</v>
      </c>
      <c r="AH14" s="11">
        <f>COUNTIF(B14:AF14,"=CA")</f>
        <v>5</v>
      </c>
      <c r="AI14" s="11">
        <f>COUNTIF(B14:AF14,"=CF")</f>
        <v>0</v>
      </c>
      <c r="AJ14" s="11">
        <f>COUNTIF(B14:AF14,"=RTT")</f>
        <v>0</v>
      </c>
      <c r="AK14" s="11">
        <f>COUNTIF(B14:AF14,"=CAS")</f>
        <v>0</v>
      </c>
      <c r="AL14" s="13">
        <f>COUNTIF(B14:AF14,"=CA.")</f>
        <v>2</v>
      </c>
      <c r="AM14" s="11">
        <f>COUNTIF($B14:$AF14,"=CF.")</f>
        <v>0</v>
      </c>
      <c r="AN14" s="11">
        <f>COUNTIF($B14:$AF14,"=RTT.")</f>
        <v>0</v>
      </c>
      <c r="AO14" s="11">
        <f>COUNTIF($B14:$AF14,"=CAS.")</f>
        <v>0</v>
      </c>
      <c r="AP14" s="11">
        <f>COUNTIF($B14:$AF14,"=R")</f>
        <v>0</v>
      </c>
      <c r="AQ14" s="11">
        <f>COUNTIF($B14:$AF14,"=RH")</f>
        <v>0</v>
      </c>
      <c r="AR14" s="11">
        <f>COUNTIF($B14:$AF14,"=RC")</f>
        <v>0</v>
      </c>
      <c r="AS14" s="11">
        <f>COUNTIF($B14:$AF14,"=RCF")</f>
        <v>0</v>
      </c>
      <c r="AT14" s="11">
        <f>COUNTIF($B14:$AF14,"=CE")</f>
        <v>0</v>
      </c>
      <c r="AU14" s="11">
        <f>COUNTIF($B14:$AF14,"=CET")</f>
        <v>0</v>
      </c>
      <c r="AV14" s="12"/>
      <c r="AW14" s="7">
        <f>COUNTIF($B14:$AF14,"=MI")+COUNTIF($B14:$AF14,"=MIr")</f>
        <v>0</v>
      </c>
      <c r="AX14" s="11">
        <f>COUNTIF($B14:$AF14,"=MIr")</f>
        <v>0</v>
      </c>
      <c r="AY14" s="11">
        <f>COUNTIF($B14:$AF14,"=DP")+COUNTIF($B14:$AF14,"=DPr")</f>
        <v>0</v>
      </c>
      <c r="AZ14" s="11">
        <f>COUNTIF($B14:$AF14,"=DPr")</f>
        <v>0</v>
      </c>
      <c r="BA14" s="11">
        <f>COUNTIF($B14:$AF14,"=MP")</f>
        <v>0</v>
      </c>
      <c r="BB14" s="11">
        <f>COUNTIF($B14:$AF14,"=SO")</f>
        <v>0</v>
      </c>
      <c r="BC14" s="11">
        <f>COUNTIF($B14:$AF14,"=SO-")</f>
        <v>0</v>
      </c>
      <c r="BD14" s="7">
        <f>COUNTIF($B14:$AF14,"=MAE")</f>
        <v>0</v>
      </c>
      <c r="BE14" s="11">
        <f>COUNTIF($B14:$AF14,"=LVh")</f>
        <v>0</v>
      </c>
      <c r="BF14" s="11">
        <f>COUNTIF($B14:$AF14,"=PRU")</f>
        <v>0</v>
      </c>
      <c r="BG14" s="11">
        <f>COUNTIF($B14:$AF14,"=JET")</f>
        <v>0</v>
      </c>
      <c r="BH14" s="11">
        <f>COUNTIF($B14:$AF14,"=Am")+COUNTIF($B14:$AF14,"=Mat")+COUNTIF($B14:$AF14,"=Nui")</f>
        <v>0</v>
      </c>
      <c r="BI14" s="7">
        <f>COUNTIF($B14:$AF14,"=Stag")</f>
        <v>0</v>
      </c>
      <c r="BJ14" s="12"/>
      <c r="BK14" s="11">
        <f>COUNTIF($B14:$AF14,"=CM")</f>
        <v>0</v>
      </c>
      <c r="BL14" s="7">
        <f>COUNTIF($B14:$AF14,"=DPm")</f>
        <v>0</v>
      </c>
      <c r="BM14" s="11">
        <f>COUNTIF($B14:$AF14,"=COB")</f>
        <v>0</v>
      </c>
      <c r="BN14" s="11">
        <f>COUNTIF($B14:$AF14,"=AEA")</f>
        <v>0</v>
      </c>
      <c r="BO14" s="11">
        <f>COUNTIF($B14:$AF14,"=ASA")</f>
        <v>0</v>
      </c>
      <c r="BP14" s="11">
        <f>COUNTIF($B14:$AF14,"=CS")</f>
        <v>0</v>
      </c>
      <c r="BQ14" s="9"/>
      <c r="BR14" s="10">
        <f>SUM(AH14,AI14,AJ14,AK14,AL14,AM14,AN14,AO14,AP14,AQ14,AR14,AS14,AT14,AU14,BN14)</f>
        <v>7</v>
      </c>
      <c r="BS14" s="8">
        <f>SUM(AW14,AY14,BA14,BB14,BC14,BE14,BF14,BH14,BO14,BP14,BI14,BD14,BG14)</f>
        <v>0</v>
      </c>
      <c r="BT14" s="8">
        <f>SUM(BK14,BL14,BM14)</f>
        <v>0</v>
      </c>
      <c r="BU14" s="9"/>
      <c r="BV14" s="8">
        <f>SUM(BR14,BS14,BT14,BU14)</f>
        <v>7</v>
      </c>
      <c r="BW14" s="9"/>
      <c r="BX14" s="46"/>
      <c r="BY14" s="47"/>
      <c r="BZ14" s="48"/>
      <c r="CA14" s="26"/>
      <c r="CB14" s="26"/>
      <c r="CC14" s="49"/>
      <c r="CD14" s="50"/>
      <c r="CE14" s="49"/>
      <c r="CF14" s="50"/>
      <c r="CG14" s="39"/>
      <c r="CH14" s="49"/>
      <c r="CI14" s="49"/>
    </row>
    <row r="15" spans="1:87" ht="18.600000000000001" customHeight="1">
      <c r="A15" s="89" t="s">
        <v>73</v>
      </c>
      <c r="B15" s="98">
        <f>AF8+1</f>
        <v>41944</v>
      </c>
      <c r="C15" s="98">
        <f>B15+1</f>
        <v>41945</v>
      </c>
      <c r="D15" s="98">
        <f t="shared" ref="D15:AE15" si="2">C15+1</f>
        <v>41946</v>
      </c>
      <c r="E15" s="98">
        <f t="shared" si="2"/>
        <v>41947</v>
      </c>
      <c r="F15" s="98">
        <f t="shared" si="2"/>
        <v>41948</v>
      </c>
      <c r="G15" s="98">
        <f t="shared" si="2"/>
        <v>41949</v>
      </c>
      <c r="H15" s="98">
        <f t="shared" si="2"/>
        <v>41950</v>
      </c>
      <c r="I15" s="98">
        <f t="shared" si="2"/>
        <v>41951</v>
      </c>
      <c r="J15" s="98">
        <f t="shared" si="2"/>
        <v>41952</v>
      </c>
      <c r="K15" s="98">
        <f t="shared" si="2"/>
        <v>41953</v>
      </c>
      <c r="L15" s="98">
        <f t="shared" si="2"/>
        <v>41954</v>
      </c>
      <c r="M15" s="98">
        <f t="shared" si="2"/>
        <v>41955</v>
      </c>
      <c r="N15" s="98">
        <f t="shared" si="2"/>
        <v>41956</v>
      </c>
      <c r="O15" s="98">
        <f t="shared" si="2"/>
        <v>41957</v>
      </c>
      <c r="P15" s="98">
        <f t="shared" si="2"/>
        <v>41958</v>
      </c>
      <c r="Q15" s="98">
        <f t="shared" si="2"/>
        <v>41959</v>
      </c>
      <c r="R15" s="98">
        <f t="shared" si="2"/>
        <v>41960</v>
      </c>
      <c r="S15" s="98">
        <f t="shared" si="2"/>
        <v>41961</v>
      </c>
      <c r="T15" s="98">
        <f t="shared" si="2"/>
        <v>41962</v>
      </c>
      <c r="U15" s="98">
        <f t="shared" si="2"/>
        <v>41963</v>
      </c>
      <c r="V15" s="98">
        <f t="shared" si="2"/>
        <v>41964</v>
      </c>
      <c r="W15" s="98">
        <f t="shared" si="2"/>
        <v>41965</v>
      </c>
      <c r="X15" s="98">
        <f t="shared" si="2"/>
        <v>41966</v>
      </c>
      <c r="Y15" s="98">
        <f t="shared" si="2"/>
        <v>41967</v>
      </c>
      <c r="Z15" s="98">
        <f t="shared" si="2"/>
        <v>41968</v>
      </c>
      <c r="AA15" s="98">
        <f t="shared" si="2"/>
        <v>41969</v>
      </c>
      <c r="AB15" s="98">
        <f t="shared" si="2"/>
        <v>41970</v>
      </c>
      <c r="AC15" s="98">
        <f t="shared" si="2"/>
        <v>41971</v>
      </c>
      <c r="AD15" s="98">
        <f t="shared" si="2"/>
        <v>41972</v>
      </c>
      <c r="AE15" s="98">
        <f t="shared" si="2"/>
        <v>41973</v>
      </c>
      <c r="AF15" s="37"/>
      <c r="AH15" s="80" t="s">
        <v>68</v>
      </c>
      <c r="AI15" s="81"/>
      <c r="AJ15" s="81"/>
      <c r="AK15" s="81"/>
      <c r="AL15" s="81"/>
      <c r="AM15" s="81"/>
      <c r="AN15" s="81"/>
      <c r="AO15" s="81"/>
      <c r="AP15" s="81"/>
      <c r="AQ15" s="81"/>
      <c r="AR15" s="81"/>
      <c r="AS15" s="81"/>
      <c r="AT15" s="81"/>
      <c r="AU15" s="81"/>
      <c r="AV15" s="9"/>
      <c r="AW15" s="82" t="s">
        <v>65</v>
      </c>
      <c r="AX15" s="83"/>
      <c r="AY15" s="83"/>
      <c r="AZ15" s="83"/>
      <c r="BA15" s="83"/>
      <c r="BB15" s="83"/>
      <c r="BC15" s="83"/>
      <c r="BD15" s="83"/>
      <c r="BE15" s="83"/>
      <c r="BF15" s="83"/>
      <c r="BG15" s="83"/>
      <c r="BH15" s="83"/>
      <c r="BI15" s="84"/>
      <c r="BJ15" s="9"/>
      <c r="BK15" s="80" t="s">
        <v>67</v>
      </c>
      <c r="BL15" s="80"/>
      <c r="BM15" s="80"/>
      <c r="BN15" s="80"/>
      <c r="BO15" s="80"/>
      <c r="BP15" s="80"/>
      <c r="BQ15" s="9"/>
      <c r="BR15" s="91" t="s">
        <v>66</v>
      </c>
      <c r="BS15" s="87" t="s">
        <v>65</v>
      </c>
      <c r="BT15" s="74" t="s">
        <v>64</v>
      </c>
      <c r="BU15" s="9"/>
      <c r="BV15" s="76" t="s">
        <v>63</v>
      </c>
      <c r="BW15" s="9"/>
      <c r="BX15" s="36"/>
      <c r="BY15" s="36"/>
      <c r="BZ15" s="36"/>
      <c r="CA15" s="26"/>
      <c r="CB15" s="28"/>
      <c r="CC15" s="38"/>
      <c r="CD15" s="28"/>
      <c r="CE15" s="28"/>
      <c r="CF15" s="39"/>
      <c r="CG15" s="39"/>
      <c r="CH15" s="40"/>
      <c r="CI15" s="41"/>
    </row>
    <row r="16" spans="1:87" ht="25.2" customHeight="1">
      <c r="A16" s="90"/>
      <c r="B16" s="99"/>
      <c r="C16" s="99"/>
      <c r="D16" s="100"/>
      <c r="E16" s="100"/>
      <c r="F16" s="100"/>
      <c r="G16" s="100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37"/>
      <c r="AG16" s="21" t="s">
        <v>72</v>
      </c>
      <c r="AH16" s="35" t="s">
        <v>56</v>
      </c>
      <c r="AI16" s="32" t="s">
        <v>52</v>
      </c>
      <c r="AJ16" s="35" t="s">
        <v>54</v>
      </c>
      <c r="AK16" s="32" t="s">
        <v>50</v>
      </c>
      <c r="AL16" s="35" t="s">
        <v>55</v>
      </c>
      <c r="AM16" s="32" t="s">
        <v>51</v>
      </c>
      <c r="AN16" s="32" t="s">
        <v>53</v>
      </c>
      <c r="AO16" s="32" t="s">
        <v>49</v>
      </c>
      <c r="AP16" s="32" t="s">
        <v>48</v>
      </c>
      <c r="AQ16" s="32" t="s">
        <v>47</v>
      </c>
      <c r="AR16" s="32" t="s">
        <v>46</v>
      </c>
      <c r="AS16" s="32" t="s">
        <v>61</v>
      </c>
      <c r="AT16" s="32" t="s">
        <v>45</v>
      </c>
      <c r="AU16" s="32" t="s">
        <v>44</v>
      </c>
      <c r="AV16" s="33"/>
      <c r="AW16" s="34" t="s">
        <v>43</v>
      </c>
      <c r="AX16" s="34" t="s">
        <v>60</v>
      </c>
      <c r="AY16" s="34" t="s">
        <v>42</v>
      </c>
      <c r="AZ16" s="34" t="s">
        <v>41</v>
      </c>
      <c r="BA16" s="34" t="s">
        <v>40</v>
      </c>
      <c r="BB16" s="34" t="s">
        <v>39</v>
      </c>
      <c r="BC16" s="34" t="s">
        <v>38</v>
      </c>
      <c r="BD16" s="34" t="s">
        <v>59</v>
      </c>
      <c r="BE16" s="34" t="s">
        <v>37</v>
      </c>
      <c r="BF16" s="34" t="s">
        <v>36</v>
      </c>
      <c r="BG16" s="34" t="s">
        <v>58</v>
      </c>
      <c r="BH16" s="34" t="s">
        <v>57</v>
      </c>
      <c r="BI16" s="32" t="s">
        <v>27</v>
      </c>
      <c r="BJ16" s="33"/>
      <c r="BK16" s="32" t="s">
        <v>35</v>
      </c>
      <c r="BL16" s="32" t="s">
        <v>25</v>
      </c>
      <c r="BM16" s="32" t="s">
        <v>34</v>
      </c>
      <c r="BN16" s="32" t="s">
        <v>33</v>
      </c>
      <c r="BO16" s="32" t="s">
        <v>32</v>
      </c>
      <c r="BP16" s="32" t="s">
        <v>29</v>
      </c>
      <c r="BQ16" s="9"/>
      <c r="BR16" s="92"/>
      <c r="BS16" s="88"/>
      <c r="BT16" s="75"/>
      <c r="BU16" s="9"/>
      <c r="BV16" s="77"/>
      <c r="BW16" s="9"/>
      <c r="BX16" s="42"/>
      <c r="BY16" s="36"/>
      <c r="BZ16" s="36"/>
      <c r="CA16" s="26"/>
      <c r="CB16" s="39"/>
      <c r="CC16" s="43"/>
      <c r="CD16" s="43"/>
      <c r="CE16" s="43"/>
      <c r="CF16" s="43"/>
      <c r="CG16" s="39"/>
      <c r="CH16" s="44"/>
      <c r="CI16" s="45"/>
    </row>
    <row r="17" spans="1:87" ht="19.2" customHeight="1">
      <c r="A17" s="6" t="s">
        <v>78</v>
      </c>
      <c r="B17" s="30"/>
      <c r="C17" s="29"/>
      <c r="D17" s="24"/>
      <c r="E17" s="24"/>
      <c r="F17" s="24"/>
      <c r="G17" s="24"/>
      <c r="H17" s="24"/>
      <c r="I17" s="30"/>
      <c r="J17" s="29"/>
      <c r="K17" s="24"/>
      <c r="L17" s="27"/>
      <c r="M17" s="24"/>
      <c r="N17" s="24"/>
      <c r="O17" s="24"/>
      <c r="P17" s="30"/>
      <c r="Q17" s="29"/>
      <c r="R17" s="24"/>
      <c r="S17" s="24"/>
      <c r="T17" s="24"/>
      <c r="U17" s="24"/>
      <c r="V17" s="24"/>
      <c r="W17" s="30"/>
      <c r="X17" s="29"/>
      <c r="Y17" s="24"/>
      <c r="Z17" s="24"/>
      <c r="AA17" s="24"/>
      <c r="AB17" s="24"/>
      <c r="AC17" s="24"/>
      <c r="AD17" s="30"/>
      <c r="AE17" s="29"/>
      <c r="AF17" s="37"/>
      <c r="AG17" s="6" t="s">
        <v>78</v>
      </c>
      <c r="AH17" s="7">
        <f>COUNTIF(B17:AF17,"=CA")</f>
        <v>0</v>
      </c>
      <c r="AI17" s="7">
        <f>COUNTIF(B17:AF17,"=CF")</f>
        <v>0</v>
      </c>
      <c r="AJ17" s="7">
        <f>COUNTIF(B17:AF17,"=RTT")</f>
        <v>0</v>
      </c>
      <c r="AK17" s="7">
        <f>COUNTIF(B17:AF17,"=CAS")</f>
        <v>0</v>
      </c>
      <c r="AL17" s="31">
        <f>COUNTIF(B17:AF17,"=CA.")</f>
        <v>0</v>
      </c>
      <c r="AM17" s="7">
        <f>COUNTIF($B17:$AF17,"=CF.")</f>
        <v>0</v>
      </c>
      <c r="AN17" s="7">
        <f>COUNTIF($B17:$AF17,"=RTT.")</f>
        <v>0</v>
      </c>
      <c r="AO17" s="7">
        <f>COUNTIF($B17:$AF17,"=CAS.")</f>
        <v>0</v>
      </c>
      <c r="AP17" s="7">
        <f>COUNTIF($B17:$AF17,"=R")</f>
        <v>0</v>
      </c>
      <c r="AQ17" s="7">
        <f>COUNTIF($B17:$AF17,"=RH")</f>
        <v>0</v>
      </c>
      <c r="AR17" s="7">
        <f>COUNTIF($B17:$AF17,"=RC")</f>
        <v>0</v>
      </c>
      <c r="AS17" s="7">
        <f>COUNTIF($B17:$AF17,"=RCF")</f>
        <v>0</v>
      </c>
      <c r="AT17" s="7">
        <f>COUNTIF($B17:$AF17,"=CE")</f>
        <v>0</v>
      </c>
      <c r="AU17" s="7">
        <f>COUNTIF($B17:$AF17,"=CET")</f>
        <v>0</v>
      </c>
      <c r="AV17" s="12"/>
      <c r="AW17" s="7">
        <f>COUNTIF($B17:$AF17,"=MI")+COUNTIF($B17:$AF17,"=MIr")</f>
        <v>0</v>
      </c>
      <c r="AX17" s="11">
        <f>COUNTIF($B17:$AF17,"=MIr")</f>
        <v>0</v>
      </c>
      <c r="AY17" s="11">
        <f>COUNTIF($B17:$AF17,"=DP")+COUNTIF($B17:$AF17,"=DPr")</f>
        <v>0</v>
      </c>
      <c r="AZ17" s="11">
        <f>COUNTIF($B17:$AF17,"=DPr")</f>
        <v>0</v>
      </c>
      <c r="BA17" s="11">
        <f>COUNTIF($B17:$AF17,"=MP")</f>
        <v>0</v>
      </c>
      <c r="BB17" s="11">
        <f>COUNTIF($B17:$AF17,"=SO")</f>
        <v>0</v>
      </c>
      <c r="BC17" s="11">
        <f>COUNTIF($B17:$AF17,"=SO-")</f>
        <v>0</v>
      </c>
      <c r="BD17" s="7">
        <f>COUNTIF($B17:$AF17,"=MAE")</f>
        <v>0</v>
      </c>
      <c r="BE17" s="11">
        <f>COUNTIF($B17:$AF17,"=LVh")</f>
        <v>0</v>
      </c>
      <c r="BF17" s="11">
        <f>COUNTIF($B17:$AF17,"=PRU")</f>
        <v>0</v>
      </c>
      <c r="BG17" s="11">
        <f>COUNTIF($B17:$AF17,"=JET")</f>
        <v>0</v>
      </c>
      <c r="BH17" s="11">
        <f>COUNTIF($B17:$AF17,"=Am")+COUNTIF($B17:$AF17,"=Mat")+COUNTIF($B17:$AF17,"=Nui")</f>
        <v>0</v>
      </c>
      <c r="BI17" s="7">
        <f>COUNTIF($B17:$AF17,"=Stag")</f>
        <v>0</v>
      </c>
      <c r="BJ17" s="12"/>
      <c r="BK17" s="11">
        <f>COUNTIF($B17:$AF17,"=CM")</f>
        <v>0</v>
      </c>
      <c r="BL17" s="7">
        <f>COUNTIF($B17:$AF17,"=DPm")</f>
        <v>0</v>
      </c>
      <c r="BM17" s="11">
        <f>COUNTIF($B17:$AF17,"=COB")</f>
        <v>0</v>
      </c>
      <c r="BN17" s="11">
        <f>COUNTIF($B17:$AF17,"=AEA")</f>
        <v>0</v>
      </c>
      <c r="BO17" s="11">
        <f>COUNTIF($B17:$AF17,"=ASA")</f>
        <v>0</v>
      </c>
      <c r="BP17" s="11">
        <f>COUNTIF($B17:$AF17,"=CS")</f>
        <v>0</v>
      </c>
      <c r="BQ17" s="9"/>
      <c r="BR17" s="10">
        <f>SUM(AH17,AI17,AJ17,AK17,AL17,AM17,AN17,AO17,AP17,AQ17,AR17,AS17,AT17,AU17,BN17)</f>
        <v>0</v>
      </c>
      <c r="BS17" s="8">
        <f>SUM(AW17,AY17,BA17,BB17,BC17,BE17,BF17,BH17,BO17,BP17,BI17,BD17,BG17)</f>
        <v>0</v>
      </c>
      <c r="BT17" s="8">
        <f>SUM(BK17,BL17,BM17)</f>
        <v>0</v>
      </c>
      <c r="BU17" s="9"/>
      <c r="BV17" s="8">
        <f>SUM(BR17,BS17,BT17,BU17)</f>
        <v>0</v>
      </c>
      <c r="BW17" s="9"/>
      <c r="BX17" s="46"/>
      <c r="BY17" s="47"/>
      <c r="BZ17" s="48"/>
      <c r="CA17" s="26"/>
      <c r="CB17" s="26"/>
      <c r="CC17" s="49"/>
      <c r="CD17" s="50"/>
      <c r="CE17" s="49"/>
      <c r="CF17" s="50"/>
      <c r="CG17" s="39"/>
      <c r="CH17" s="49"/>
      <c r="CI17" s="49"/>
    </row>
    <row r="18" spans="1:87" ht="19.2" customHeight="1">
      <c r="A18" s="6" t="s">
        <v>79</v>
      </c>
      <c r="B18" s="30"/>
      <c r="C18" s="29"/>
      <c r="D18" s="24"/>
      <c r="E18" s="24"/>
      <c r="F18" s="24"/>
      <c r="G18" s="24"/>
      <c r="H18" s="24"/>
      <c r="I18" s="30"/>
      <c r="J18" s="29"/>
      <c r="K18" s="24"/>
      <c r="L18" s="27"/>
      <c r="M18" s="24"/>
      <c r="N18" s="24"/>
      <c r="O18" s="24"/>
      <c r="P18" s="30"/>
      <c r="Q18" s="29"/>
      <c r="R18" s="24"/>
      <c r="S18" s="24"/>
      <c r="T18" s="24"/>
      <c r="U18" s="24"/>
      <c r="V18" s="24"/>
      <c r="W18" s="30" t="s">
        <v>55</v>
      </c>
      <c r="X18" s="29" t="s">
        <v>55</v>
      </c>
      <c r="Y18" s="24" t="s">
        <v>56</v>
      </c>
      <c r="Z18" s="24" t="s">
        <v>54</v>
      </c>
      <c r="AA18" s="24" t="s">
        <v>54</v>
      </c>
      <c r="AB18" s="24" t="s">
        <v>54</v>
      </c>
      <c r="AC18" s="24" t="s">
        <v>54</v>
      </c>
      <c r="AD18" s="30" t="s">
        <v>53</v>
      </c>
      <c r="AE18" s="29" t="s">
        <v>53</v>
      </c>
      <c r="AF18" s="37"/>
      <c r="AG18" s="6" t="s">
        <v>79</v>
      </c>
      <c r="AH18" s="11">
        <f>COUNTIF(B18:AF18,"=CA")</f>
        <v>1</v>
      </c>
      <c r="AI18" s="11">
        <f>COUNTIF(B18:AF18,"=CF")</f>
        <v>0</v>
      </c>
      <c r="AJ18" s="11">
        <f>COUNTIF(B18:AF18,"=RTT")</f>
        <v>4</v>
      </c>
      <c r="AK18" s="11">
        <f>COUNTIF(B18:AF18,"=CAS")</f>
        <v>0</v>
      </c>
      <c r="AL18" s="13">
        <f>COUNTIF(B18:AF18,"=CA.")</f>
        <v>2</v>
      </c>
      <c r="AM18" s="11">
        <f>COUNTIF($B18:$AF18,"=CF.")</f>
        <v>0</v>
      </c>
      <c r="AN18" s="11">
        <f>COUNTIF($B18:$AF18,"=RTT.")</f>
        <v>2</v>
      </c>
      <c r="AO18" s="11">
        <f>COUNTIF($B18:$AF18,"=CAS.")</f>
        <v>0</v>
      </c>
      <c r="AP18" s="11">
        <f>COUNTIF($B18:$AF18,"=R")</f>
        <v>0</v>
      </c>
      <c r="AQ18" s="11">
        <f>COUNTIF($B18:$AF18,"=RH")</f>
        <v>0</v>
      </c>
      <c r="AR18" s="11">
        <f>COUNTIF($B18:$AF18,"=RC")</f>
        <v>0</v>
      </c>
      <c r="AS18" s="11">
        <f>COUNTIF($B18:$AF18,"=RCF")</f>
        <v>0</v>
      </c>
      <c r="AT18" s="11">
        <f>COUNTIF($B18:$AF18,"=CE")</f>
        <v>0</v>
      </c>
      <c r="AU18" s="11">
        <f>COUNTIF($B18:$AF18,"=CET")</f>
        <v>0</v>
      </c>
      <c r="AV18" s="12"/>
      <c r="AW18" s="7">
        <f>COUNTIF($B18:$AF18,"=MI")+COUNTIF($B18:$AF18,"=MIr")</f>
        <v>0</v>
      </c>
      <c r="AX18" s="11">
        <f>COUNTIF($B18:$AF18,"=MIr")</f>
        <v>0</v>
      </c>
      <c r="AY18" s="11">
        <f>COUNTIF($B18:$AF18,"=DP")+COUNTIF($B18:$AF18,"=DPr")</f>
        <v>0</v>
      </c>
      <c r="AZ18" s="11">
        <f>COUNTIF($B18:$AF18,"=DPr")</f>
        <v>0</v>
      </c>
      <c r="BA18" s="11">
        <f>COUNTIF($B18:$AF18,"=MP")</f>
        <v>0</v>
      </c>
      <c r="BB18" s="11">
        <f>COUNTIF($B18:$AF18,"=SO")</f>
        <v>0</v>
      </c>
      <c r="BC18" s="11">
        <f>COUNTIF($B18:$AF18,"=SO-")</f>
        <v>0</v>
      </c>
      <c r="BD18" s="7">
        <f>COUNTIF($B18:$AF18,"=MAE")</f>
        <v>0</v>
      </c>
      <c r="BE18" s="11">
        <f>COUNTIF($B18:$AF18,"=LVh")</f>
        <v>0</v>
      </c>
      <c r="BF18" s="11">
        <f>COUNTIF($B18:$AF18,"=PRU")</f>
        <v>0</v>
      </c>
      <c r="BG18" s="11">
        <f>COUNTIF($B18:$AF18,"=JET")</f>
        <v>0</v>
      </c>
      <c r="BH18" s="11">
        <f>COUNTIF($B18:$AF18,"=Am")+COUNTIF($B18:$AF18,"=Mat")+COUNTIF($B18:$AF18,"=Nui")</f>
        <v>0</v>
      </c>
      <c r="BI18" s="7">
        <f>COUNTIF($B18:$AF18,"=Stag")</f>
        <v>0</v>
      </c>
      <c r="BJ18" s="12"/>
      <c r="BK18" s="11">
        <f>COUNTIF($B18:$AF18,"=CM")</f>
        <v>0</v>
      </c>
      <c r="BL18" s="7">
        <f>COUNTIF($B18:$AF18,"=DPm")</f>
        <v>0</v>
      </c>
      <c r="BM18" s="11">
        <f>COUNTIF($B18:$AF18,"=COB")</f>
        <v>0</v>
      </c>
      <c r="BN18" s="11">
        <f>COUNTIF($B18:$AF18,"=AEA")</f>
        <v>0</v>
      </c>
      <c r="BO18" s="11">
        <f>COUNTIF($B18:$AF18,"=ASA")</f>
        <v>0</v>
      </c>
      <c r="BP18" s="11">
        <f>COUNTIF($B18:$AF18,"=CS")</f>
        <v>0</v>
      </c>
      <c r="BQ18" s="9"/>
      <c r="BR18" s="10">
        <f>SUM(AH18,AI18,AJ18,AK18,AL18,AM18,AN18,AO18,AP18,AQ18,AR18,AS18,AT18,AU18,BN18)</f>
        <v>9</v>
      </c>
      <c r="BS18" s="8">
        <f>SUM(AW18,AY18,BA18,BB18,BC18,BE18,BF18,BH18,BO18,BP18,BI18,BD18,BG18)</f>
        <v>0</v>
      </c>
      <c r="BT18" s="8">
        <f>SUM(BK18,BL18,BM18)</f>
        <v>0</v>
      </c>
      <c r="BU18" s="9"/>
      <c r="BV18" s="8">
        <f>SUM(BR18,BS18,BT18,BU18)</f>
        <v>9</v>
      </c>
      <c r="BW18" s="9"/>
      <c r="BX18" s="46"/>
      <c r="BY18" s="47"/>
      <c r="BZ18" s="48"/>
      <c r="CA18" s="51"/>
      <c r="CB18" s="26"/>
      <c r="CC18" s="49"/>
      <c r="CD18" s="50"/>
      <c r="CE18" s="49"/>
      <c r="CF18" s="50"/>
      <c r="CG18" s="39"/>
      <c r="CH18" s="49"/>
      <c r="CI18" s="49"/>
    </row>
    <row r="19" spans="1:87" ht="19.2" customHeight="1">
      <c r="A19" s="6" t="s">
        <v>80</v>
      </c>
      <c r="B19" s="30"/>
      <c r="C19" s="29"/>
      <c r="D19" s="24"/>
      <c r="E19" s="24"/>
      <c r="F19" s="24"/>
      <c r="G19" s="24"/>
      <c r="H19" s="24"/>
      <c r="I19" s="30" t="s">
        <v>55</v>
      </c>
      <c r="J19" s="29" t="s">
        <v>55</v>
      </c>
      <c r="K19" s="24" t="s">
        <v>56</v>
      </c>
      <c r="L19" s="27" t="s">
        <v>56</v>
      </c>
      <c r="M19" s="24" t="s">
        <v>56</v>
      </c>
      <c r="N19" s="24" t="s">
        <v>56</v>
      </c>
      <c r="O19" s="24" t="s">
        <v>56</v>
      </c>
      <c r="P19" s="30" t="s">
        <v>55</v>
      </c>
      <c r="Q19" s="29" t="s">
        <v>55</v>
      </c>
      <c r="R19" s="24" t="s">
        <v>56</v>
      </c>
      <c r="S19" s="24" t="s">
        <v>56</v>
      </c>
      <c r="T19" s="24" t="s">
        <v>56</v>
      </c>
      <c r="U19" s="24" t="s">
        <v>56</v>
      </c>
      <c r="V19" s="24" t="s">
        <v>56</v>
      </c>
      <c r="W19" s="30" t="s">
        <v>49</v>
      </c>
      <c r="X19" s="29" t="s">
        <v>49</v>
      </c>
      <c r="Y19" s="24" t="s">
        <v>50</v>
      </c>
      <c r="Z19" s="24" t="s">
        <v>52</v>
      </c>
      <c r="AA19" s="24" t="s">
        <v>52</v>
      </c>
      <c r="AB19" s="24" t="s">
        <v>52</v>
      </c>
      <c r="AC19" s="24"/>
      <c r="AD19" s="30"/>
      <c r="AE19" s="29"/>
      <c r="AF19" s="37"/>
      <c r="AG19" s="6" t="s">
        <v>80</v>
      </c>
      <c r="AH19" s="11">
        <f>COUNTIF(B19:AF19,"=CA")</f>
        <v>10</v>
      </c>
      <c r="AI19" s="11">
        <f>COUNTIF(B19:AF19,"=CF")</f>
        <v>3</v>
      </c>
      <c r="AJ19" s="11">
        <f>COUNTIF(B19:AF19,"=RTT")</f>
        <v>0</v>
      </c>
      <c r="AK19" s="11">
        <f>COUNTIF(B19:AF19,"=CAS")</f>
        <v>1</v>
      </c>
      <c r="AL19" s="13">
        <f>COUNTIF(B19:AF19,"=CA.")</f>
        <v>4</v>
      </c>
      <c r="AM19" s="11">
        <f>COUNTIF($B19:$AF19,"=CF.")</f>
        <v>0</v>
      </c>
      <c r="AN19" s="11">
        <f>COUNTIF($B19:$AF19,"=RTT.")</f>
        <v>0</v>
      </c>
      <c r="AO19" s="11">
        <f>COUNTIF($B19:$AF19,"=CAS.")</f>
        <v>2</v>
      </c>
      <c r="AP19" s="11">
        <f>COUNTIF($B19:$AF19,"=R")</f>
        <v>0</v>
      </c>
      <c r="AQ19" s="11">
        <f>COUNTIF($B19:$AF19,"=RH")</f>
        <v>0</v>
      </c>
      <c r="AR19" s="11">
        <f>COUNTIF($B19:$AF19,"=RC")</f>
        <v>0</v>
      </c>
      <c r="AS19" s="11">
        <f>COUNTIF($B19:$AF19,"=RCF")</f>
        <v>0</v>
      </c>
      <c r="AT19" s="11">
        <f>COUNTIF($B19:$AF19,"=CE")</f>
        <v>0</v>
      </c>
      <c r="AU19" s="11">
        <f>COUNTIF($B19:$AF19,"=CET")</f>
        <v>0</v>
      </c>
      <c r="AV19" s="12"/>
      <c r="AW19" s="7">
        <f>COUNTIF($B19:$AF19,"=MI")+COUNTIF($B19:$AF19,"=MIr")</f>
        <v>0</v>
      </c>
      <c r="AX19" s="11">
        <f>COUNTIF($B19:$AF19,"=MIr")</f>
        <v>0</v>
      </c>
      <c r="AY19" s="11">
        <f>COUNTIF($B19:$AF19,"=DP")+COUNTIF($B19:$AF19,"=DPr")</f>
        <v>0</v>
      </c>
      <c r="AZ19" s="11">
        <f>COUNTIF($B19:$AF19,"=DPr")</f>
        <v>0</v>
      </c>
      <c r="BA19" s="11">
        <f>COUNTIF($B19:$AF19,"=MP")</f>
        <v>0</v>
      </c>
      <c r="BB19" s="11">
        <f>COUNTIF($B19:$AF19,"=SO")</f>
        <v>0</v>
      </c>
      <c r="BC19" s="11">
        <f>COUNTIF($B19:$AF19,"=SO-")</f>
        <v>0</v>
      </c>
      <c r="BD19" s="7">
        <f>COUNTIF($B19:$AF19,"=MAE")</f>
        <v>0</v>
      </c>
      <c r="BE19" s="11">
        <f>COUNTIF($B19:$AF19,"=LVh")</f>
        <v>0</v>
      </c>
      <c r="BF19" s="11">
        <f>COUNTIF($B19:$AF19,"=PRU")</f>
        <v>0</v>
      </c>
      <c r="BG19" s="11">
        <f>COUNTIF($B19:$AF19,"=JET")</f>
        <v>0</v>
      </c>
      <c r="BH19" s="11">
        <f>COUNTIF($B19:$AF19,"=Am")+COUNTIF($B19:$AF19,"=Mat")+COUNTIF($B19:$AF19,"=Nui")</f>
        <v>0</v>
      </c>
      <c r="BI19" s="7">
        <f>COUNTIF($B19:$AF19,"=Stag")</f>
        <v>0</v>
      </c>
      <c r="BJ19" s="12"/>
      <c r="BK19" s="11">
        <f>COUNTIF($B19:$AF19,"=CM")</f>
        <v>0</v>
      </c>
      <c r="BL19" s="7">
        <f>COUNTIF($B19:$AF19,"=DPm")</f>
        <v>0</v>
      </c>
      <c r="BM19" s="11">
        <f>COUNTIF($B19:$AF19,"=COB")</f>
        <v>0</v>
      </c>
      <c r="BN19" s="11">
        <f>COUNTIF($B19:$AF19,"=AEA")</f>
        <v>0</v>
      </c>
      <c r="BO19" s="11">
        <f>COUNTIF($B19:$AF19,"=ASA")</f>
        <v>0</v>
      </c>
      <c r="BP19" s="11">
        <f>COUNTIF($B19:$AF19,"=CS")</f>
        <v>0</v>
      </c>
      <c r="BQ19" s="9"/>
      <c r="BR19" s="10">
        <f>SUM(AH19,AI19,AJ19,AK19,AL19,AM19,AN19,AO19,AP19,AQ19,AR19,AS19,AT19,AU19,BN19)</f>
        <v>20</v>
      </c>
      <c r="BS19" s="8">
        <f>SUM(AW19,AY19,BA19,BB19,BC19,BE19,BF19,BH19,BO19,BP19,BI19,BD19,BG19)</f>
        <v>0</v>
      </c>
      <c r="BT19" s="8">
        <f>SUM(BK19,BL19,BM19)</f>
        <v>0</v>
      </c>
      <c r="BU19" s="9"/>
      <c r="BV19" s="8">
        <f>SUM(BR19,BS19,BT19,BU19)</f>
        <v>20</v>
      </c>
      <c r="BW19" s="9"/>
      <c r="BX19" s="46"/>
      <c r="BY19" s="47"/>
      <c r="BZ19" s="48"/>
      <c r="CA19" s="26"/>
      <c r="CB19" s="26"/>
      <c r="CC19" s="49"/>
      <c r="CD19" s="50"/>
      <c r="CE19" s="49"/>
      <c r="CF19" s="50"/>
      <c r="CG19" s="39"/>
      <c r="CH19" s="49"/>
      <c r="CI19" s="49"/>
    </row>
    <row r="20" spans="1:87" ht="19.2" customHeight="1">
      <c r="A20" s="6" t="s">
        <v>70</v>
      </c>
      <c r="B20" s="30"/>
      <c r="C20" s="29"/>
      <c r="D20" s="24"/>
      <c r="E20" s="24"/>
      <c r="F20" s="24"/>
      <c r="G20" s="24"/>
      <c r="H20" s="24"/>
      <c r="I20" s="30" t="s">
        <v>49</v>
      </c>
      <c r="J20" s="29" t="s">
        <v>49</v>
      </c>
      <c r="K20" s="24" t="s">
        <v>50</v>
      </c>
      <c r="L20" s="27" t="s">
        <v>56</v>
      </c>
      <c r="M20" s="24"/>
      <c r="N20" s="24"/>
      <c r="O20" s="24"/>
      <c r="P20" s="30"/>
      <c r="Q20" s="29"/>
      <c r="R20" s="24"/>
      <c r="S20" s="24"/>
      <c r="T20" s="24"/>
      <c r="U20" s="24"/>
      <c r="V20" s="24"/>
      <c r="W20" s="30" t="s">
        <v>49</v>
      </c>
      <c r="X20" s="29" t="s">
        <v>49</v>
      </c>
      <c r="Y20" s="24" t="s">
        <v>50</v>
      </c>
      <c r="Z20" s="24" t="s">
        <v>52</v>
      </c>
      <c r="AA20" s="24" t="s">
        <v>52</v>
      </c>
      <c r="AB20" s="24" t="s">
        <v>52</v>
      </c>
      <c r="AC20" s="24" t="s">
        <v>54</v>
      </c>
      <c r="AD20" s="30"/>
      <c r="AE20" s="29"/>
      <c r="AF20" s="37"/>
      <c r="AG20" s="6" t="s">
        <v>70</v>
      </c>
      <c r="AH20" s="11">
        <f>COUNTIF(B20:AF20,"=CA")</f>
        <v>1</v>
      </c>
      <c r="AI20" s="11">
        <f>COUNTIF(B20:AF20,"=CF")</f>
        <v>3</v>
      </c>
      <c r="AJ20" s="11">
        <f>COUNTIF(B20:AF20,"=RTT")</f>
        <v>1</v>
      </c>
      <c r="AK20" s="11">
        <f>COUNTIF(B20:AF20,"=CAS")</f>
        <v>2</v>
      </c>
      <c r="AL20" s="13">
        <f>COUNTIF(B20:AF20,"=CA.")</f>
        <v>0</v>
      </c>
      <c r="AM20" s="11">
        <f>COUNTIF($B20:$AF20,"=CF.")</f>
        <v>0</v>
      </c>
      <c r="AN20" s="11">
        <f>COUNTIF($B20:$AF20,"=RTT.")</f>
        <v>0</v>
      </c>
      <c r="AO20" s="11">
        <f>COUNTIF($B20:$AF20,"=CAS.")</f>
        <v>4</v>
      </c>
      <c r="AP20" s="11">
        <f>COUNTIF($B20:$AF20,"=R")</f>
        <v>0</v>
      </c>
      <c r="AQ20" s="11">
        <f>COUNTIF($B20:$AF20,"=RH")</f>
        <v>0</v>
      </c>
      <c r="AR20" s="11">
        <f>COUNTIF($B20:$AF20,"=RC")</f>
        <v>0</v>
      </c>
      <c r="AS20" s="11">
        <f>COUNTIF($B20:$AF20,"=RCF")</f>
        <v>0</v>
      </c>
      <c r="AT20" s="11">
        <f>COUNTIF($B20:$AF20,"=CE")</f>
        <v>0</v>
      </c>
      <c r="AU20" s="11">
        <f>COUNTIF($B20:$AF20,"=CET")</f>
        <v>0</v>
      </c>
      <c r="AV20" s="12"/>
      <c r="AW20" s="7">
        <f>COUNTIF($B20:$AF20,"=MI")+COUNTIF($B20:$AF20,"=MIr")</f>
        <v>0</v>
      </c>
      <c r="AX20" s="11">
        <f>COUNTIF($B20:$AF20,"=MIr")</f>
        <v>0</v>
      </c>
      <c r="AY20" s="11">
        <f>COUNTIF($B20:$AF20,"=DP")+COUNTIF($B20:$AF20,"=DPr")</f>
        <v>0</v>
      </c>
      <c r="AZ20" s="11">
        <f>COUNTIF($B20:$AF20,"=DPr")</f>
        <v>0</v>
      </c>
      <c r="BA20" s="11">
        <f>COUNTIF($B20:$AF20,"=MP")</f>
        <v>0</v>
      </c>
      <c r="BB20" s="11">
        <f>COUNTIF($B20:$AF20,"=SO")</f>
        <v>0</v>
      </c>
      <c r="BC20" s="11">
        <f>COUNTIF($B20:$AF20,"=SO-")</f>
        <v>0</v>
      </c>
      <c r="BD20" s="7">
        <f>COUNTIF($B20:$AF20,"=MAE")</f>
        <v>0</v>
      </c>
      <c r="BE20" s="11">
        <f>COUNTIF($B20:$AF20,"=LVh")</f>
        <v>0</v>
      </c>
      <c r="BF20" s="11">
        <f>COUNTIF($B20:$AF20,"=PRU")</f>
        <v>0</v>
      </c>
      <c r="BG20" s="11">
        <f>COUNTIF($B20:$AF20,"=JET")</f>
        <v>0</v>
      </c>
      <c r="BH20" s="11">
        <f>COUNTIF($B20:$AF20,"=Am")+COUNTIF($B20:$AF20,"=Mat")+COUNTIF($B20:$AF20,"=Nui")</f>
        <v>0</v>
      </c>
      <c r="BI20" s="7">
        <f>COUNTIF($B20:$AF20,"=Stag")</f>
        <v>0</v>
      </c>
      <c r="BJ20" s="12"/>
      <c r="BK20" s="11">
        <f>COUNTIF($B20:$AF20,"=CM")</f>
        <v>0</v>
      </c>
      <c r="BL20" s="7">
        <f>COUNTIF($B20:$AF20,"=DPm")</f>
        <v>0</v>
      </c>
      <c r="BM20" s="11">
        <f>COUNTIF($B20:$AF20,"=COB")</f>
        <v>0</v>
      </c>
      <c r="BN20" s="11">
        <f>COUNTIF($B20:$AF20,"=AEA")</f>
        <v>0</v>
      </c>
      <c r="BO20" s="11">
        <f>COUNTIF($B20:$AF20,"=ASA")</f>
        <v>0</v>
      </c>
      <c r="BP20" s="11">
        <f>COUNTIF($B20:$AF20,"=CS")</f>
        <v>0</v>
      </c>
      <c r="BQ20" s="9"/>
      <c r="BR20" s="10">
        <f>SUM(AH20,AI20,AJ20,AK20,AL20,AM20,AN20,AO20,AP20,AQ20,AR20,AS20,AT20,AU20,BN20)</f>
        <v>11</v>
      </c>
      <c r="BS20" s="8">
        <f>SUM(AW20,AY20,BA20,BB20,BC20,BE20,BF20,BH20,BO20,BP20,BI20,BD20,BG20)</f>
        <v>0</v>
      </c>
      <c r="BT20" s="8">
        <f>SUM(BK20,BL20,BM20)</f>
        <v>0</v>
      </c>
      <c r="BU20" s="9"/>
      <c r="BV20" s="8">
        <f>SUM(BR20,BS20,BT20,BU20)</f>
        <v>11</v>
      </c>
      <c r="BW20" s="9"/>
      <c r="BX20" s="46"/>
      <c r="BY20" s="47"/>
      <c r="BZ20" s="48"/>
      <c r="CA20" s="26"/>
      <c r="CB20" s="26"/>
      <c r="CC20" s="49"/>
      <c r="CD20" s="50"/>
      <c r="CE20" s="49"/>
      <c r="CF20" s="50"/>
      <c r="CG20" s="39"/>
      <c r="CH20" s="49"/>
      <c r="CI20" s="49"/>
    </row>
    <row r="21" spans="1:87" ht="19.2" customHeight="1">
      <c r="A21" s="6" t="s">
        <v>81</v>
      </c>
      <c r="B21" s="30" t="s">
        <v>49</v>
      </c>
      <c r="C21" s="29" t="s">
        <v>49</v>
      </c>
      <c r="D21" s="24" t="s">
        <v>50</v>
      </c>
      <c r="E21" s="24" t="s">
        <v>50</v>
      </c>
      <c r="F21" s="24" t="s">
        <v>52</v>
      </c>
      <c r="G21" s="24" t="s">
        <v>52</v>
      </c>
      <c r="H21" s="24" t="s">
        <v>52</v>
      </c>
      <c r="I21" s="30"/>
      <c r="J21" s="29"/>
      <c r="K21" s="24"/>
      <c r="L21" s="27"/>
      <c r="M21" s="24"/>
      <c r="N21" s="24"/>
      <c r="O21" s="24"/>
      <c r="P21" s="30"/>
      <c r="Q21" s="29"/>
      <c r="R21" s="24"/>
      <c r="S21" s="24"/>
      <c r="T21" s="24"/>
      <c r="U21" s="24"/>
      <c r="V21" s="24"/>
      <c r="W21" s="30"/>
      <c r="X21" s="29"/>
      <c r="Y21" s="24"/>
      <c r="Z21" s="24"/>
      <c r="AA21" s="24"/>
      <c r="AB21" s="24"/>
      <c r="AC21" s="24"/>
      <c r="AD21" s="30"/>
      <c r="AE21" s="29"/>
      <c r="AF21" s="37"/>
      <c r="AG21" s="6" t="s">
        <v>81</v>
      </c>
      <c r="AH21" s="11">
        <f>COUNTIF(B21:AF21,"=CA")</f>
        <v>0</v>
      </c>
      <c r="AI21" s="11">
        <f>COUNTIF(B21:AF21,"=CF")</f>
        <v>3</v>
      </c>
      <c r="AJ21" s="11">
        <f>COUNTIF(B21:AF21,"=RTT")</f>
        <v>0</v>
      </c>
      <c r="AK21" s="11">
        <f>COUNTIF(B21:AF21,"=CAS")</f>
        <v>2</v>
      </c>
      <c r="AL21" s="13">
        <f>COUNTIF(B21:AF21,"=CA.")</f>
        <v>0</v>
      </c>
      <c r="AM21" s="11">
        <f>COUNTIF($B21:$AF21,"=CF.")</f>
        <v>0</v>
      </c>
      <c r="AN21" s="11">
        <f>COUNTIF($B21:$AF21,"=RTT.")</f>
        <v>0</v>
      </c>
      <c r="AO21" s="11">
        <f>COUNTIF($B21:$AF21,"=CAS.")</f>
        <v>2</v>
      </c>
      <c r="AP21" s="11">
        <f>COUNTIF($B21:$AF21,"=R")</f>
        <v>0</v>
      </c>
      <c r="AQ21" s="11">
        <f>COUNTIF($B21:$AF21,"=RH")</f>
        <v>0</v>
      </c>
      <c r="AR21" s="11">
        <f>COUNTIF($B21:$AF21,"=RC")</f>
        <v>0</v>
      </c>
      <c r="AS21" s="11">
        <f>COUNTIF($B21:$AF21,"=RCF")</f>
        <v>0</v>
      </c>
      <c r="AT21" s="11">
        <f>COUNTIF($B21:$AF21,"=CE")</f>
        <v>0</v>
      </c>
      <c r="AU21" s="11">
        <f>COUNTIF($B21:$AF21,"=CET")</f>
        <v>0</v>
      </c>
      <c r="AV21" s="12"/>
      <c r="AW21" s="7">
        <f>COUNTIF($B21:$AF21,"=MI")+COUNTIF($B21:$AF21,"=MIr")</f>
        <v>0</v>
      </c>
      <c r="AX21" s="11">
        <f>COUNTIF($B21:$AF21,"=MIr")</f>
        <v>0</v>
      </c>
      <c r="AY21" s="11">
        <f>COUNTIF($B21:$AF21,"=DP")+COUNTIF($B21:$AF21,"=DPr")</f>
        <v>0</v>
      </c>
      <c r="AZ21" s="11">
        <f>COUNTIF($B21:$AF21,"=DPr")</f>
        <v>0</v>
      </c>
      <c r="BA21" s="11">
        <f>COUNTIF($B21:$AF21,"=MP")</f>
        <v>0</v>
      </c>
      <c r="BB21" s="11">
        <f>COUNTIF($B21:$AF21,"=SO")</f>
        <v>0</v>
      </c>
      <c r="BC21" s="11">
        <f>COUNTIF($B21:$AF21,"=SO-")</f>
        <v>0</v>
      </c>
      <c r="BD21" s="7">
        <f>COUNTIF($B21:$AF21,"=MAE")</f>
        <v>0</v>
      </c>
      <c r="BE21" s="11">
        <f>COUNTIF($B21:$AF21,"=LVh")</f>
        <v>0</v>
      </c>
      <c r="BF21" s="11">
        <f>COUNTIF($B21:$AF21,"=PRU")</f>
        <v>0</v>
      </c>
      <c r="BG21" s="11">
        <f>COUNTIF($B21:$AF21,"=JET")</f>
        <v>0</v>
      </c>
      <c r="BH21" s="11">
        <f>COUNTIF($B21:$AF21,"=Am")+COUNTIF($B21:$AF21,"=Mat")+COUNTIF($B21:$AF21,"=Nui")</f>
        <v>0</v>
      </c>
      <c r="BI21" s="7">
        <f>COUNTIF($B21:$AF21,"=Stag")</f>
        <v>0</v>
      </c>
      <c r="BJ21" s="12"/>
      <c r="BK21" s="11">
        <f>COUNTIF($B21:$AF21,"=CM")</f>
        <v>0</v>
      </c>
      <c r="BL21" s="7">
        <f>COUNTIF($B21:$AF21,"=DPm")</f>
        <v>0</v>
      </c>
      <c r="BM21" s="11">
        <f>COUNTIF($B21:$AF21,"=COB")</f>
        <v>0</v>
      </c>
      <c r="BN21" s="11">
        <f>COUNTIF($B21:$AF21,"=AEA")</f>
        <v>0</v>
      </c>
      <c r="BO21" s="11">
        <f>COUNTIF($B21:$AF21,"=ASA")</f>
        <v>0</v>
      </c>
      <c r="BP21" s="11">
        <f>COUNTIF($B21:$AF21,"=CS")</f>
        <v>0</v>
      </c>
      <c r="BQ21" s="9"/>
      <c r="BR21" s="10">
        <f>SUM(AH21,AI21,AJ21,AK21,AL21,AM21,AN21,AO21,AP21,AQ21,AR21,AS21,AT21,AU21,BN21)</f>
        <v>7</v>
      </c>
      <c r="BS21" s="8">
        <f>SUM(AW21,AY21,BA21,BB21,BC21,BE21,BF21,BH21,BO21,BP21,BI21,BD21,BG21)</f>
        <v>0</v>
      </c>
      <c r="BT21" s="8">
        <f>SUM(BK21,BL21,BM21)</f>
        <v>0</v>
      </c>
      <c r="BU21" s="9"/>
      <c r="BV21" s="8">
        <f>SUM(BR21,BS21,BT21,BU21)</f>
        <v>7</v>
      </c>
      <c r="BW21" s="9"/>
      <c r="BX21" s="46"/>
      <c r="BY21" s="47"/>
      <c r="BZ21" s="48"/>
      <c r="CA21" s="26"/>
      <c r="CB21" s="26"/>
      <c r="CC21" s="49"/>
      <c r="CD21" s="50"/>
      <c r="CE21" s="49"/>
      <c r="CF21" s="50"/>
      <c r="CG21" s="39"/>
      <c r="CH21" s="49"/>
      <c r="CI21" s="49"/>
    </row>
    <row r="22" spans="1:87" ht="18.600000000000001" customHeight="1">
      <c r="A22" s="89" t="s">
        <v>71</v>
      </c>
      <c r="B22" s="98">
        <f>AE15+1</f>
        <v>41974</v>
      </c>
      <c r="C22" s="98">
        <f>B22+1</f>
        <v>41975</v>
      </c>
      <c r="D22" s="98">
        <f t="shared" ref="D22:AF22" si="3">C22+1</f>
        <v>41976</v>
      </c>
      <c r="E22" s="98">
        <f t="shared" si="3"/>
        <v>41977</v>
      </c>
      <c r="F22" s="98">
        <f t="shared" si="3"/>
        <v>41978</v>
      </c>
      <c r="G22" s="98">
        <f t="shared" si="3"/>
        <v>41979</v>
      </c>
      <c r="H22" s="98">
        <f t="shared" si="3"/>
        <v>41980</v>
      </c>
      <c r="I22" s="98">
        <f t="shared" si="3"/>
        <v>41981</v>
      </c>
      <c r="J22" s="98">
        <f t="shared" si="3"/>
        <v>41982</v>
      </c>
      <c r="K22" s="98">
        <f t="shared" si="3"/>
        <v>41983</v>
      </c>
      <c r="L22" s="98">
        <f t="shared" si="3"/>
        <v>41984</v>
      </c>
      <c r="M22" s="98">
        <f t="shared" si="3"/>
        <v>41985</v>
      </c>
      <c r="N22" s="98">
        <f t="shared" si="3"/>
        <v>41986</v>
      </c>
      <c r="O22" s="98">
        <f t="shared" si="3"/>
        <v>41987</v>
      </c>
      <c r="P22" s="98">
        <f t="shared" si="3"/>
        <v>41988</v>
      </c>
      <c r="Q22" s="98">
        <f t="shared" si="3"/>
        <v>41989</v>
      </c>
      <c r="R22" s="98">
        <f t="shared" si="3"/>
        <v>41990</v>
      </c>
      <c r="S22" s="98">
        <f t="shared" si="3"/>
        <v>41991</v>
      </c>
      <c r="T22" s="98">
        <f t="shared" si="3"/>
        <v>41992</v>
      </c>
      <c r="U22" s="98">
        <f t="shared" si="3"/>
        <v>41993</v>
      </c>
      <c r="V22" s="98">
        <f t="shared" si="3"/>
        <v>41994</v>
      </c>
      <c r="W22" s="98">
        <f t="shared" si="3"/>
        <v>41995</v>
      </c>
      <c r="X22" s="98">
        <f t="shared" si="3"/>
        <v>41996</v>
      </c>
      <c r="Y22" s="98">
        <f t="shared" si="3"/>
        <v>41997</v>
      </c>
      <c r="Z22" s="98">
        <f t="shared" si="3"/>
        <v>41998</v>
      </c>
      <c r="AA22" s="98">
        <f t="shared" si="3"/>
        <v>41999</v>
      </c>
      <c r="AB22" s="98">
        <f t="shared" si="3"/>
        <v>42000</v>
      </c>
      <c r="AC22" s="98">
        <f t="shared" si="3"/>
        <v>42001</v>
      </c>
      <c r="AD22" s="98">
        <f t="shared" si="3"/>
        <v>42002</v>
      </c>
      <c r="AE22" s="98">
        <f t="shared" si="3"/>
        <v>42003</v>
      </c>
      <c r="AF22" s="98">
        <f t="shared" si="3"/>
        <v>42004</v>
      </c>
      <c r="AH22" s="80" t="s">
        <v>68</v>
      </c>
      <c r="AI22" s="81"/>
      <c r="AJ22" s="81"/>
      <c r="AK22" s="81"/>
      <c r="AL22" s="81"/>
      <c r="AM22" s="81"/>
      <c r="AN22" s="81"/>
      <c r="AO22" s="81"/>
      <c r="AP22" s="81"/>
      <c r="AQ22" s="81"/>
      <c r="AR22" s="81"/>
      <c r="AS22" s="81"/>
      <c r="AT22" s="81"/>
      <c r="AU22" s="81"/>
      <c r="AV22" s="9"/>
      <c r="AW22" s="82" t="s">
        <v>65</v>
      </c>
      <c r="AX22" s="83"/>
      <c r="AY22" s="83"/>
      <c r="AZ22" s="83"/>
      <c r="BA22" s="83"/>
      <c r="BB22" s="83"/>
      <c r="BC22" s="83"/>
      <c r="BD22" s="83"/>
      <c r="BE22" s="83"/>
      <c r="BF22" s="83"/>
      <c r="BG22" s="83"/>
      <c r="BH22" s="83"/>
      <c r="BI22" s="84"/>
      <c r="BJ22" s="9"/>
      <c r="BK22" s="80" t="s">
        <v>67</v>
      </c>
      <c r="BL22" s="80"/>
      <c r="BM22" s="80"/>
      <c r="BN22" s="80"/>
      <c r="BO22" s="80"/>
      <c r="BP22" s="80"/>
      <c r="BQ22" s="9"/>
      <c r="BR22" s="91" t="s">
        <v>66</v>
      </c>
      <c r="BS22" s="72" t="s">
        <v>65</v>
      </c>
      <c r="BT22" s="74" t="s">
        <v>64</v>
      </c>
      <c r="BU22" s="9"/>
      <c r="BV22" s="76" t="s">
        <v>63</v>
      </c>
      <c r="BW22" s="9"/>
      <c r="BX22" s="36"/>
      <c r="BY22" s="36"/>
      <c r="BZ22" s="36"/>
      <c r="CA22" s="26"/>
      <c r="CB22" s="28"/>
      <c r="CC22" s="38"/>
      <c r="CD22" s="28"/>
      <c r="CE22" s="28"/>
      <c r="CF22" s="39"/>
      <c r="CG22" s="39"/>
      <c r="CH22" s="40"/>
      <c r="CI22" s="41"/>
    </row>
    <row r="23" spans="1:87" ht="25.2" customHeight="1">
      <c r="A23" s="90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21" t="s">
        <v>69</v>
      </c>
      <c r="AH23" s="35" t="s">
        <v>56</v>
      </c>
      <c r="AI23" s="32" t="s">
        <v>52</v>
      </c>
      <c r="AJ23" s="35" t="s">
        <v>54</v>
      </c>
      <c r="AK23" s="32" t="s">
        <v>50</v>
      </c>
      <c r="AL23" s="35" t="s">
        <v>55</v>
      </c>
      <c r="AM23" s="32" t="s">
        <v>51</v>
      </c>
      <c r="AN23" s="32" t="s">
        <v>53</v>
      </c>
      <c r="AO23" s="32" t="s">
        <v>49</v>
      </c>
      <c r="AP23" s="32" t="s">
        <v>48</v>
      </c>
      <c r="AQ23" s="32" t="s">
        <v>47</v>
      </c>
      <c r="AR23" s="32" t="s">
        <v>46</v>
      </c>
      <c r="AS23" s="32" t="s">
        <v>61</v>
      </c>
      <c r="AT23" s="32" t="s">
        <v>45</v>
      </c>
      <c r="AU23" s="32" t="s">
        <v>44</v>
      </c>
      <c r="AV23" s="33"/>
      <c r="AW23" s="34" t="s">
        <v>43</v>
      </c>
      <c r="AX23" s="34" t="s">
        <v>60</v>
      </c>
      <c r="AY23" s="34" t="s">
        <v>42</v>
      </c>
      <c r="AZ23" s="34" t="s">
        <v>41</v>
      </c>
      <c r="BA23" s="34" t="s">
        <v>40</v>
      </c>
      <c r="BB23" s="34" t="s">
        <v>39</v>
      </c>
      <c r="BC23" s="34" t="s">
        <v>38</v>
      </c>
      <c r="BD23" s="34" t="s">
        <v>59</v>
      </c>
      <c r="BE23" s="34" t="s">
        <v>37</v>
      </c>
      <c r="BF23" s="34" t="s">
        <v>36</v>
      </c>
      <c r="BG23" s="34" t="s">
        <v>58</v>
      </c>
      <c r="BH23" s="34" t="s">
        <v>57</v>
      </c>
      <c r="BI23" s="32" t="s">
        <v>27</v>
      </c>
      <c r="BJ23" s="33"/>
      <c r="BK23" s="32" t="s">
        <v>35</v>
      </c>
      <c r="BL23" s="32" t="s">
        <v>25</v>
      </c>
      <c r="BM23" s="32" t="s">
        <v>34</v>
      </c>
      <c r="BN23" s="32" t="s">
        <v>33</v>
      </c>
      <c r="BO23" s="32" t="s">
        <v>32</v>
      </c>
      <c r="BP23" s="32" t="s">
        <v>29</v>
      </c>
      <c r="BQ23" s="9"/>
      <c r="BR23" s="92"/>
      <c r="BS23" s="73"/>
      <c r="BT23" s="75"/>
      <c r="BU23" s="9"/>
      <c r="BV23" s="77"/>
      <c r="BW23" s="9"/>
      <c r="BX23" s="42"/>
      <c r="BY23" s="36"/>
      <c r="BZ23" s="36"/>
      <c r="CA23" s="26"/>
      <c r="CB23" s="39"/>
      <c r="CC23" s="43"/>
      <c r="CD23" s="43"/>
      <c r="CE23" s="43"/>
      <c r="CF23" s="43"/>
      <c r="CG23" s="39"/>
      <c r="CH23" s="44"/>
      <c r="CI23" s="45"/>
    </row>
    <row r="24" spans="1:87" ht="19.2" customHeight="1">
      <c r="A24" s="6" t="s">
        <v>78</v>
      </c>
      <c r="B24" s="24"/>
      <c r="C24" s="24"/>
      <c r="D24" s="24"/>
      <c r="E24" s="24"/>
      <c r="F24" s="24"/>
      <c r="G24" s="30"/>
      <c r="H24" s="29"/>
      <c r="I24" s="24"/>
      <c r="J24" s="24"/>
      <c r="K24" s="24"/>
      <c r="L24" s="24"/>
      <c r="M24" s="24"/>
      <c r="N24" s="30"/>
      <c r="O24" s="29"/>
      <c r="P24" s="24"/>
      <c r="Q24" s="24"/>
      <c r="R24" s="24"/>
      <c r="S24" s="24"/>
      <c r="T24" s="24"/>
      <c r="U24" s="30"/>
      <c r="V24" s="29"/>
      <c r="W24" s="24"/>
      <c r="X24" s="24"/>
      <c r="Y24" s="24"/>
      <c r="Z24" s="27"/>
      <c r="AA24" s="24"/>
      <c r="AB24" s="30" t="s">
        <v>55</v>
      </c>
      <c r="AC24" s="29" t="s">
        <v>55</v>
      </c>
      <c r="AD24" s="24" t="s">
        <v>56</v>
      </c>
      <c r="AE24" s="24" t="s">
        <v>50</v>
      </c>
      <c r="AF24" s="24" t="s">
        <v>50</v>
      </c>
      <c r="AG24" s="6" t="s">
        <v>78</v>
      </c>
      <c r="AH24" s="7">
        <f>COUNTIF(B24:AF24,"=CA")</f>
        <v>1</v>
      </c>
      <c r="AI24" s="7">
        <f>COUNTIF(B24:AF24,"=CF")</f>
        <v>0</v>
      </c>
      <c r="AJ24" s="7">
        <f>COUNTIF(B24:AF24,"=RTT")</f>
        <v>0</v>
      </c>
      <c r="AK24" s="7">
        <f>COUNTIF(B24:AF24,"=CAS")</f>
        <v>2</v>
      </c>
      <c r="AL24" s="31">
        <f>COUNTIF(B24:AF24,"=CA.")</f>
        <v>2</v>
      </c>
      <c r="AM24" s="7">
        <f>COUNTIF($B24:$AF24,"=CF.")</f>
        <v>0</v>
      </c>
      <c r="AN24" s="7">
        <f>COUNTIF($B24:$AF24,"=RTT.")</f>
        <v>0</v>
      </c>
      <c r="AO24" s="7">
        <f>COUNTIF($B24:$AF24,"=CAS.")</f>
        <v>0</v>
      </c>
      <c r="AP24" s="7">
        <f>COUNTIF($B24:$AF24,"=R")</f>
        <v>0</v>
      </c>
      <c r="AQ24" s="7">
        <f>COUNTIF($B24:$AF24,"=RH")</f>
        <v>0</v>
      </c>
      <c r="AR24" s="7">
        <f>COUNTIF($B24:$AF24,"=RC")</f>
        <v>0</v>
      </c>
      <c r="AS24" s="7">
        <f>COUNTIF($B24:$AF24,"=RCF")</f>
        <v>0</v>
      </c>
      <c r="AT24" s="7">
        <f>COUNTIF($B24:$AF24,"=CE")</f>
        <v>0</v>
      </c>
      <c r="AU24" s="7">
        <f>COUNTIF($B24:$AF24,"=CET")</f>
        <v>0</v>
      </c>
      <c r="AV24" s="12"/>
      <c r="AW24" s="7">
        <f>COUNTIF($B24:$AF24,"=MI")+COUNTIF($B24:$AF24,"=MIr")</f>
        <v>0</v>
      </c>
      <c r="AX24" s="11">
        <f>COUNTIF($B24:$AF24,"=MIr")</f>
        <v>0</v>
      </c>
      <c r="AY24" s="11">
        <f>COUNTIF($B24:$AF24,"=DP")+COUNTIF($B24:$AF24,"=DPr")</f>
        <v>0</v>
      </c>
      <c r="AZ24" s="11">
        <f>COUNTIF($B24:$AF24,"=DPr")</f>
        <v>0</v>
      </c>
      <c r="BA24" s="11">
        <f>COUNTIF($B24:$AF24,"=MP")</f>
        <v>0</v>
      </c>
      <c r="BB24" s="11">
        <f>COUNTIF($B24:$AF24,"=SO")</f>
        <v>0</v>
      </c>
      <c r="BC24" s="11">
        <f>COUNTIF($B24:$AF24,"=SO-")</f>
        <v>0</v>
      </c>
      <c r="BD24" s="7">
        <f>COUNTIF($B24:$AF24,"=MAE")</f>
        <v>0</v>
      </c>
      <c r="BE24" s="11">
        <f>COUNTIF($B24:$AF24,"=LVh")</f>
        <v>0</v>
      </c>
      <c r="BF24" s="11">
        <f>COUNTIF($B24:$AF24,"=PRU")</f>
        <v>0</v>
      </c>
      <c r="BG24" s="11">
        <f>COUNTIF($B24:$AF24,"=JET")</f>
        <v>0</v>
      </c>
      <c r="BH24" s="11">
        <f>COUNTIF($B24:$AF24,"=Am")+COUNTIF($B24:$AF24,"=Mat")+COUNTIF($B24:$AF24,"=Nui")</f>
        <v>0</v>
      </c>
      <c r="BI24" s="7">
        <f>COUNTIF($B24:$AF24,"=Stag")</f>
        <v>0</v>
      </c>
      <c r="BJ24" s="12"/>
      <c r="BK24" s="11">
        <f>COUNTIF($B24:$AF24,"=CM")</f>
        <v>0</v>
      </c>
      <c r="BL24" s="7">
        <f>COUNTIF($B24:$AF24,"=DPm")</f>
        <v>0</v>
      </c>
      <c r="BM24" s="11">
        <f>COUNTIF($B24:$AF24,"=COB")</f>
        <v>0</v>
      </c>
      <c r="BN24" s="11">
        <f>COUNTIF($B24:$AF24,"=AEA")</f>
        <v>0</v>
      </c>
      <c r="BO24" s="11">
        <f>COUNTIF($B24:$AF24,"=ASA")</f>
        <v>0</v>
      </c>
      <c r="BP24" s="11">
        <f>COUNTIF($B24:$AF24,"=CS")</f>
        <v>0</v>
      </c>
      <c r="BQ24" s="9"/>
      <c r="BR24" s="10">
        <f>SUM(AH24,AI24,AJ24,AK24,AL24,AM24,AN24,AO24,AP24,AQ24,AR24,AS24,AT24,AU24,BN24)</f>
        <v>5</v>
      </c>
      <c r="BS24" s="8">
        <f>SUM(AW24,AY24,BA24,BB24,BC24,BE24,BF24,BH24,BO24,BP24,BI24,BD24,BG24)</f>
        <v>0</v>
      </c>
      <c r="BT24" s="8">
        <f>SUM(BK24,BL24,BM24)</f>
        <v>0</v>
      </c>
      <c r="BU24" s="9"/>
      <c r="BV24" s="8">
        <f>SUM(BR24,BS24,BT24,BU24)</f>
        <v>5</v>
      </c>
      <c r="BW24" s="9"/>
      <c r="BX24" s="46"/>
      <c r="BY24" s="47"/>
      <c r="BZ24" s="48"/>
      <c r="CA24" s="26"/>
      <c r="CB24" s="26"/>
      <c r="CC24" s="49"/>
      <c r="CD24" s="50"/>
      <c r="CE24" s="49"/>
      <c r="CF24" s="50"/>
      <c r="CG24" s="39"/>
      <c r="CH24" s="49"/>
      <c r="CI24" s="49"/>
    </row>
    <row r="25" spans="1:87" ht="19.2" customHeight="1">
      <c r="A25" s="6" t="s">
        <v>79</v>
      </c>
      <c r="B25" s="24" t="s">
        <v>54</v>
      </c>
      <c r="C25" s="24"/>
      <c r="D25" s="24"/>
      <c r="E25" s="24"/>
      <c r="F25" s="24"/>
      <c r="G25" s="30"/>
      <c r="H25" s="29"/>
      <c r="I25" s="24"/>
      <c r="J25" s="24"/>
      <c r="K25" s="24"/>
      <c r="L25" s="24"/>
      <c r="M25" s="24"/>
      <c r="N25" s="30"/>
      <c r="O25" s="29"/>
      <c r="P25" s="24"/>
      <c r="Q25" s="24"/>
      <c r="R25" s="24"/>
      <c r="S25" s="24"/>
      <c r="T25" s="24"/>
      <c r="U25" s="30"/>
      <c r="V25" s="29"/>
      <c r="W25" s="24"/>
      <c r="X25" s="24"/>
      <c r="Y25" s="24"/>
      <c r="Z25" s="27"/>
      <c r="AA25" s="24"/>
      <c r="AB25" s="30"/>
      <c r="AC25" s="29"/>
      <c r="AD25" s="24"/>
      <c r="AE25" s="24"/>
      <c r="AF25" s="24"/>
      <c r="AG25" s="6" t="s">
        <v>79</v>
      </c>
      <c r="AH25" s="11">
        <f>COUNTIF(B25:AF25,"=CA")</f>
        <v>0</v>
      </c>
      <c r="AI25" s="11">
        <f>COUNTIF(B25:AF25,"=CF")</f>
        <v>0</v>
      </c>
      <c r="AJ25" s="11">
        <f>COUNTIF(B25:AF25,"=RTT")</f>
        <v>1</v>
      </c>
      <c r="AK25" s="11">
        <f>COUNTIF(B25:AF25,"=CAS")</f>
        <v>0</v>
      </c>
      <c r="AL25" s="13">
        <f>COUNTIF(B25:AF25,"=CA.")</f>
        <v>0</v>
      </c>
      <c r="AM25" s="11">
        <f>COUNTIF($B25:$AF25,"=CF.")</f>
        <v>0</v>
      </c>
      <c r="AN25" s="11">
        <f>COUNTIF($B25:$AF25,"=RTT.")</f>
        <v>0</v>
      </c>
      <c r="AO25" s="11">
        <f>COUNTIF($B25:$AF25,"=CAS.")</f>
        <v>0</v>
      </c>
      <c r="AP25" s="11">
        <f>COUNTIF($B25:$AF25,"=R")</f>
        <v>0</v>
      </c>
      <c r="AQ25" s="11">
        <f>COUNTIF($B25:$AF25,"=RH")</f>
        <v>0</v>
      </c>
      <c r="AR25" s="11">
        <f>COUNTIF($B25:$AF25,"=RC")</f>
        <v>0</v>
      </c>
      <c r="AS25" s="11">
        <f>COUNTIF($B25:$AF25,"=RCF")</f>
        <v>0</v>
      </c>
      <c r="AT25" s="11">
        <f>COUNTIF($B25:$AF25,"=CE")</f>
        <v>0</v>
      </c>
      <c r="AU25" s="11">
        <f>COUNTIF($B25:$AF25,"=CET")</f>
        <v>0</v>
      </c>
      <c r="AV25" s="12"/>
      <c r="AW25" s="7">
        <f>COUNTIF($B25:$AF25,"=MI")+COUNTIF($B25:$AF25,"=MIr")</f>
        <v>0</v>
      </c>
      <c r="AX25" s="11">
        <f>COUNTIF($B25:$AF25,"=MIr")</f>
        <v>0</v>
      </c>
      <c r="AY25" s="11">
        <f>COUNTIF($B25:$AF25,"=DP")+COUNTIF($B25:$AF25,"=DPr")</f>
        <v>0</v>
      </c>
      <c r="AZ25" s="11">
        <f>COUNTIF($B25:$AF25,"=DPr")</f>
        <v>0</v>
      </c>
      <c r="BA25" s="11">
        <f>COUNTIF($B25:$AF25,"=MP")</f>
        <v>0</v>
      </c>
      <c r="BB25" s="11">
        <f>COUNTIF($B25:$AF25,"=SO")</f>
        <v>0</v>
      </c>
      <c r="BC25" s="11">
        <f>COUNTIF($B25:$AF25,"=SO-")</f>
        <v>0</v>
      </c>
      <c r="BD25" s="7">
        <f>COUNTIF($B25:$AF25,"=MAE")</f>
        <v>0</v>
      </c>
      <c r="BE25" s="11">
        <f>COUNTIF($B25:$AF25,"=LVh")</f>
        <v>0</v>
      </c>
      <c r="BF25" s="11">
        <f>COUNTIF($B25:$AF25,"=PRU")</f>
        <v>0</v>
      </c>
      <c r="BG25" s="11">
        <f>COUNTIF($B25:$AF25,"=JET")</f>
        <v>0</v>
      </c>
      <c r="BH25" s="11">
        <f>COUNTIF($B25:$AF25,"=Am")+COUNTIF($B25:$AF25,"=Mat")+COUNTIF($B25:$AF25,"=Nui")</f>
        <v>0</v>
      </c>
      <c r="BI25" s="7">
        <f>COUNTIF($B25:$AF25,"=Stag")</f>
        <v>0</v>
      </c>
      <c r="BJ25" s="12"/>
      <c r="BK25" s="11">
        <f>COUNTIF($B25:$AF25,"=CM")</f>
        <v>0</v>
      </c>
      <c r="BL25" s="7">
        <f>COUNTIF($B25:$AF25,"=DPm")</f>
        <v>0</v>
      </c>
      <c r="BM25" s="11">
        <f>COUNTIF($B25:$AF25,"=COB")</f>
        <v>0</v>
      </c>
      <c r="BN25" s="11">
        <f>COUNTIF($B25:$AF25,"=AEA")</f>
        <v>0</v>
      </c>
      <c r="BO25" s="11">
        <f>COUNTIF($B25:$AF25,"=ASA")</f>
        <v>0</v>
      </c>
      <c r="BP25" s="11">
        <f>COUNTIF($B25:$AF25,"=CS")</f>
        <v>0</v>
      </c>
      <c r="BQ25" s="9"/>
      <c r="BR25" s="10">
        <f>SUM(AH25,AI25,AJ25,AK25,AL25,AM25,AN25,AO25,AP25,AQ25,AR25,AS25,AT25,AU25,BN25)</f>
        <v>1</v>
      </c>
      <c r="BS25" s="8">
        <f>SUM(AW25,AY25,BA25,BB25,BC25,BE25,BF25,BH25,BO25,BP25,BI25,BD25,BG25)</f>
        <v>0</v>
      </c>
      <c r="BT25" s="8">
        <f>SUM(BK25,BL25,BM25)</f>
        <v>0</v>
      </c>
      <c r="BU25" s="9"/>
      <c r="BV25" s="8">
        <f>SUM(BR25,BS25,BT25,BU25)</f>
        <v>1</v>
      </c>
      <c r="BW25" s="9"/>
      <c r="BX25" s="46"/>
      <c r="BY25" s="47"/>
      <c r="BZ25" s="48"/>
      <c r="CA25" s="51"/>
      <c r="CB25" s="26"/>
      <c r="CC25" s="49"/>
      <c r="CD25" s="50"/>
      <c r="CE25" s="49"/>
      <c r="CF25" s="50"/>
      <c r="CG25" s="39"/>
      <c r="CH25" s="49"/>
      <c r="CI25" s="49"/>
    </row>
    <row r="26" spans="1:87" ht="19.2" customHeight="1">
      <c r="A26" s="6" t="s">
        <v>80</v>
      </c>
      <c r="B26" s="24"/>
      <c r="C26" s="24"/>
      <c r="D26" s="24"/>
      <c r="E26" s="24"/>
      <c r="F26" s="24"/>
      <c r="G26" s="30"/>
      <c r="H26" s="29"/>
      <c r="I26" s="24"/>
      <c r="J26" s="24"/>
      <c r="K26" s="24"/>
      <c r="L26" s="24"/>
      <c r="M26" s="24"/>
      <c r="N26" s="30"/>
      <c r="O26" s="29"/>
      <c r="P26" s="24"/>
      <c r="Q26" s="24"/>
      <c r="R26" s="24"/>
      <c r="S26" s="24"/>
      <c r="T26" s="24"/>
      <c r="U26" s="30"/>
      <c r="V26" s="29"/>
      <c r="W26" s="24"/>
      <c r="X26" s="24"/>
      <c r="Y26" s="24"/>
      <c r="Z26" s="27"/>
      <c r="AA26" s="24"/>
      <c r="AB26" s="30" t="s">
        <v>49</v>
      </c>
      <c r="AC26" s="29" t="s">
        <v>49</v>
      </c>
      <c r="AD26" s="24" t="s">
        <v>50</v>
      </c>
      <c r="AE26" s="24" t="s">
        <v>52</v>
      </c>
      <c r="AF26" s="24" t="s">
        <v>52</v>
      </c>
      <c r="AG26" s="6" t="s">
        <v>80</v>
      </c>
      <c r="AH26" s="11">
        <f>COUNTIF(B26:AF26,"=CA")</f>
        <v>0</v>
      </c>
      <c r="AI26" s="11">
        <f>COUNTIF(B26:AF26,"=CF")</f>
        <v>2</v>
      </c>
      <c r="AJ26" s="11">
        <f>COUNTIF(B26:AF26,"=RTT")</f>
        <v>0</v>
      </c>
      <c r="AK26" s="11">
        <f>COUNTIF(B26:AF26,"=CAS")</f>
        <v>1</v>
      </c>
      <c r="AL26" s="13">
        <f>COUNTIF(B26:AF26,"=CA.")</f>
        <v>0</v>
      </c>
      <c r="AM26" s="11">
        <f>COUNTIF($B26:$AF26,"=CF.")</f>
        <v>0</v>
      </c>
      <c r="AN26" s="11">
        <f>COUNTIF($B26:$AF26,"=RTT.")</f>
        <v>0</v>
      </c>
      <c r="AO26" s="11">
        <f>COUNTIF($B26:$AF26,"=CAS.")</f>
        <v>2</v>
      </c>
      <c r="AP26" s="11">
        <f>COUNTIF($B26:$AF26,"=R")</f>
        <v>0</v>
      </c>
      <c r="AQ26" s="11">
        <f>COUNTIF($B26:$AF26,"=RH")</f>
        <v>0</v>
      </c>
      <c r="AR26" s="11">
        <f>COUNTIF($B26:$AF26,"=RC")</f>
        <v>0</v>
      </c>
      <c r="AS26" s="11">
        <f>COUNTIF($B26:$AF26,"=RCF")</f>
        <v>0</v>
      </c>
      <c r="AT26" s="11">
        <f>COUNTIF($B26:$AF26,"=CE")</f>
        <v>0</v>
      </c>
      <c r="AU26" s="11">
        <f>COUNTIF($B26:$AF26,"=CET")</f>
        <v>0</v>
      </c>
      <c r="AV26" s="12"/>
      <c r="AW26" s="7">
        <f>COUNTIF($B26:$AF26,"=MI")+COUNTIF($B26:$AF26,"=MIr")</f>
        <v>0</v>
      </c>
      <c r="AX26" s="11">
        <f>COUNTIF($B26:$AF26,"=MIr")</f>
        <v>0</v>
      </c>
      <c r="AY26" s="11">
        <f>COUNTIF($B26:$AF26,"=DP")+COUNTIF($B26:$AF26,"=DPr")</f>
        <v>0</v>
      </c>
      <c r="AZ26" s="11">
        <f>COUNTIF($B26:$AF26,"=DPr")</f>
        <v>0</v>
      </c>
      <c r="BA26" s="11">
        <f>COUNTIF($B26:$AF26,"=MP")</f>
        <v>0</v>
      </c>
      <c r="BB26" s="11">
        <f>COUNTIF($B26:$AF26,"=SO")</f>
        <v>0</v>
      </c>
      <c r="BC26" s="11">
        <f>COUNTIF($B26:$AF26,"=SO-")</f>
        <v>0</v>
      </c>
      <c r="BD26" s="7">
        <f>COUNTIF($B26:$AF26,"=MAE")</f>
        <v>0</v>
      </c>
      <c r="BE26" s="11">
        <f>COUNTIF($B26:$AF26,"=LVh")</f>
        <v>0</v>
      </c>
      <c r="BF26" s="11">
        <f>COUNTIF($B26:$AF26,"=PRU")</f>
        <v>0</v>
      </c>
      <c r="BG26" s="11">
        <f>COUNTIF($B26:$AF26,"=JET")</f>
        <v>0</v>
      </c>
      <c r="BH26" s="11">
        <f>COUNTIF($B26:$AF26,"=Am")+COUNTIF($B26:$AF26,"=Mat")+COUNTIF($B26:$AF26,"=Nui")</f>
        <v>0</v>
      </c>
      <c r="BI26" s="7">
        <f>COUNTIF($B26:$AF26,"=Stag")</f>
        <v>0</v>
      </c>
      <c r="BJ26" s="12"/>
      <c r="BK26" s="11">
        <f>COUNTIF($B26:$AF26,"=CM")</f>
        <v>0</v>
      </c>
      <c r="BL26" s="7">
        <f>COUNTIF($B26:$AF26,"=DPm")</f>
        <v>0</v>
      </c>
      <c r="BM26" s="11">
        <f>COUNTIF($B26:$AF26,"=COB")</f>
        <v>0</v>
      </c>
      <c r="BN26" s="11">
        <f>COUNTIF($B26:$AF26,"=AEA")</f>
        <v>0</v>
      </c>
      <c r="BO26" s="11">
        <f>COUNTIF($B26:$AF26,"=ASA")</f>
        <v>0</v>
      </c>
      <c r="BP26" s="11">
        <f>COUNTIF($B26:$AF26,"=CS")</f>
        <v>0</v>
      </c>
      <c r="BQ26" s="9"/>
      <c r="BR26" s="10">
        <f>SUM(AH26,AI26,AJ26,AK26,AL26,AM26,AN26,AO26,AP26,AQ26,AR26,AS26,AT26,AU26,BN26)</f>
        <v>5</v>
      </c>
      <c r="BS26" s="8">
        <f>SUM(AW26,AY26,BA26,BB26,BC26,BE26,BF26,BH26,BO26,BP26,BI26,BD26,BG26)</f>
        <v>0</v>
      </c>
      <c r="BT26" s="8">
        <f>SUM(BK26,BL26,BM26)</f>
        <v>0</v>
      </c>
      <c r="BU26" s="9"/>
      <c r="BV26" s="8">
        <f>SUM(BR26,BS26,BT26,BU26)</f>
        <v>5</v>
      </c>
      <c r="BW26" s="9"/>
      <c r="BX26" s="46"/>
      <c r="BY26" s="47"/>
      <c r="BZ26" s="48"/>
      <c r="CA26" s="26"/>
      <c r="CB26" s="26"/>
      <c r="CC26" s="49"/>
      <c r="CD26" s="50"/>
      <c r="CE26" s="49"/>
      <c r="CF26" s="50"/>
      <c r="CG26" s="39"/>
      <c r="CH26" s="49"/>
      <c r="CI26" s="49"/>
    </row>
    <row r="27" spans="1:87" ht="19.2" customHeight="1">
      <c r="A27" s="6" t="s">
        <v>70</v>
      </c>
      <c r="B27" s="24"/>
      <c r="C27" s="24"/>
      <c r="D27" s="24"/>
      <c r="E27" s="24"/>
      <c r="F27" s="24"/>
      <c r="G27" s="30"/>
      <c r="H27" s="29"/>
      <c r="I27" s="24"/>
      <c r="J27" s="24"/>
      <c r="K27" s="24"/>
      <c r="L27" s="24"/>
      <c r="M27" s="24"/>
      <c r="N27" s="30"/>
      <c r="O27" s="29"/>
      <c r="P27" s="24"/>
      <c r="Q27" s="24"/>
      <c r="R27" s="24"/>
      <c r="S27" s="24"/>
      <c r="T27" s="24"/>
      <c r="U27" s="30"/>
      <c r="V27" s="29"/>
      <c r="W27" s="24"/>
      <c r="X27" s="24"/>
      <c r="Y27" s="24"/>
      <c r="Z27" s="27"/>
      <c r="AA27" s="24"/>
      <c r="AB27" s="30"/>
      <c r="AC27" s="29"/>
      <c r="AD27" s="24"/>
      <c r="AE27" s="24"/>
      <c r="AF27" s="24"/>
      <c r="AG27" s="6" t="s">
        <v>70</v>
      </c>
      <c r="AH27" s="11">
        <f>COUNTIF(B27:AF27,"=CA")</f>
        <v>0</v>
      </c>
      <c r="AI27" s="11">
        <f>COUNTIF(B27:AF27,"=CF")</f>
        <v>0</v>
      </c>
      <c r="AJ27" s="11">
        <f>COUNTIF(B27:AF27,"=RTT")</f>
        <v>0</v>
      </c>
      <c r="AK27" s="11">
        <f>COUNTIF(B27:AF27,"=CAS")</f>
        <v>0</v>
      </c>
      <c r="AL27" s="13">
        <f>COUNTIF(B27:AF27,"=CA.")</f>
        <v>0</v>
      </c>
      <c r="AM27" s="11">
        <f>COUNTIF($B27:$AF27,"=CF.")</f>
        <v>0</v>
      </c>
      <c r="AN27" s="11">
        <f>COUNTIF($B27:$AF27,"=RTT.")</f>
        <v>0</v>
      </c>
      <c r="AO27" s="11">
        <f>COUNTIF($B27:$AF27,"=CAS.")</f>
        <v>0</v>
      </c>
      <c r="AP27" s="11">
        <f>COUNTIF($B27:$AF27,"=R")</f>
        <v>0</v>
      </c>
      <c r="AQ27" s="11">
        <f>COUNTIF($B27:$AF27,"=RH")</f>
        <v>0</v>
      </c>
      <c r="AR27" s="11">
        <f>COUNTIF($B27:$AF27,"=RC")</f>
        <v>0</v>
      </c>
      <c r="AS27" s="11">
        <f>COUNTIF($B27:$AF27,"=RCF")</f>
        <v>0</v>
      </c>
      <c r="AT27" s="11">
        <f>COUNTIF($B27:$AF27,"=CE")</f>
        <v>0</v>
      </c>
      <c r="AU27" s="11">
        <f>COUNTIF($B27:$AF27,"=CET")</f>
        <v>0</v>
      </c>
      <c r="AV27" s="12"/>
      <c r="AW27" s="7">
        <f>COUNTIF($B27:$AF27,"=MI")+COUNTIF($B27:$AF27,"=MIr")</f>
        <v>0</v>
      </c>
      <c r="AX27" s="11">
        <f>COUNTIF($B27:$AF27,"=MIr")</f>
        <v>0</v>
      </c>
      <c r="AY27" s="11">
        <f>COUNTIF($B27:$AF27,"=DP")+COUNTIF($B27:$AF27,"=DPr")</f>
        <v>0</v>
      </c>
      <c r="AZ27" s="11">
        <f>COUNTIF($B27:$AF27,"=DPr")</f>
        <v>0</v>
      </c>
      <c r="BA27" s="11">
        <f>COUNTIF($B27:$AF27,"=MP")</f>
        <v>0</v>
      </c>
      <c r="BB27" s="11">
        <f>COUNTIF($B27:$AF27,"=SO")</f>
        <v>0</v>
      </c>
      <c r="BC27" s="11">
        <f>COUNTIF($B27:$AF27,"=SO-")</f>
        <v>0</v>
      </c>
      <c r="BD27" s="7">
        <f>COUNTIF($B27:$AF27,"=MAE")</f>
        <v>0</v>
      </c>
      <c r="BE27" s="11">
        <f>COUNTIF($B27:$AF27,"=LVh")</f>
        <v>0</v>
      </c>
      <c r="BF27" s="11">
        <f>COUNTIF($B27:$AF27,"=PRU")</f>
        <v>0</v>
      </c>
      <c r="BG27" s="11">
        <f>COUNTIF($B27:$AF27,"=JET")</f>
        <v>0</v>
      </c>
      <c r="BH27" s="11">
        <f>COUNTIF($B27:$AF27,"=Am")+COUNTIF($B27:$AF27,"=Mat")+COUNTIF($B27:$AF27,"=Nui")</f>
        <v>0</v>
      </c>
      <c r="BI27" s="7">
        <f>COUNTIF($B27:$AF27,"=Stag")</f>
        <v>0</v>
      </c>
      <c r="BJ27" s="12"/>
      <c r="BK27" s="11">
        <f>COUNTIF($B27:$AF27,"=CM")</f>
        <v>0</v>
      </c>
      <c r="BL27" s="7">
        <f>COUNTIF($B27:$AF27,"=DPm")</f>
        <v>0</v>
      </c>
      <c r="BM27" s="11">
        <f>COUNTIF($B27:$AF27,"=COB")</f>
        <v>0</v>
      </c>
      <c r="BN27" s="11">
        <f>COUNTIF($B27:$AF27,"=AEA")</f>
        <v>0</v>
      </c>
      <c r="BO27" s="11">
        <f>COUNTIF($B27:$AF27,"=ASA")</f>
        <v>0</v>
      </c>
      <c r="BP27" s="11">
        <f>COUNTIF($B27:$AF27,"=CS")</f>
        <v>0</v>
      </c>
      <c r="BQ27" s="9"/>
      <c r="BR27" s="10">
        <f>SUM(AH27,AI27,AJ27,AK27,AL27,AM27,AN27,AO27,AP27,AQ27,AR27,AS27,AT27,AU27,BN27)</f>
        <v>0</v>
      </c>
      <c r="BS27" s="8">
        <f>SUM(AW27,AY27,BA27,BB27,BC27,BE27,BF27,BH27,BO27,BP27,BI27,BD27,BG27)</f>
        <v>0</v>
      </c>
      <c r="BT27" s="8">
        <f>SUM(BK27,BL27,BM27)</f>
        <v>0</v>
      </c>
      <c r="BU27" s="9"/>
      <c r="BV27" s="8">
        <f>SUM(BR27,BS27,BT27,BU27)</f>
        <v>0</v>
      </c>
      <c r="BW27" s="9"/>
      <c r="BX27" s="46"/>
      <c r="BY27" s="47"/>
      <c r="BZ27" s="48"/>
      <c r="CA27" s="26"/>
      <c r="CB27" s="26"/>
      <c r="CC27" s="49"/>
      <c r="CD27" s="50"/>
      <c r="CE27" s="49"/>
      <c r="CF27" s="50"/>
      <c r="CG27" s="39"/>
      <c r="CH27" s="49"/>
      <c r="CI27" s="49"/>
    </row>
    <row r="28" spans="1:87" ht="19.2" customHeight="1">
      <c r="A28" s="6" t="s">
        <v>81</v>
      </c>
      <c r="B28" s="24"/>
      <c r="C28" s="24"/>
      <c r="D28" s="24"/>
      <c r="E28" s="24"/>
      <c r="F28" s="24"/>
      <c r="G28" s="30"/>
      <c r="H28" s="29"/>
      <c r="I28" s="24"/>
      <c r="J28" s="24"/>
      <c r="K28" s="24"/>
      <c r="L28" s="24"/>
      <c r="M28" s="24"/>
      <c r="N28" s="30"/>
      <c r="O28" s="29"/>
      <c r="P28" s="24"/>
      <c r="Q28" s="24"/>
      <c r="R28" s="24"/>
      <c r="S28" s="24"/>
      <c r="T28" s="24"/>
      <c r="U28" s="30"/>
      <c r="V28" s="29"/>
      <c r="W28" s="24"/>
      <c r="X28" s="24"/>
      <c r="Y28" s="24"/>
      <c r="Z28" s="27"/>
      <c r="AA28" s="24"/>
      <c r="AB28" s="30"/>
      <c r="AC28" s="29"/>
      <c r="AD28" s="24"/>
      <c r="AE28" s="24"/>
      <c r="AF28" s="24"/>
      <c r="AG28" s="6" t="s">
        <v>81</v>
      </c>
      <c r="AH28" s="11">
        <f>COUNTIF(B28:AF28,"=CA")</f>
        <v>0</v>
      </c>
      <c r="AI28" s="11">
        <f>COUNTIF(B28:AF28,"=CF")</f>
        <v>0</v>
      </c>
      <c r="AJ28" s="11">
        <f>COUNTIF(B28:AF28,"=RTT")</f>
        <v>0</v>
      </c>
      <c r="AK28" s="11">
        <f>COUNTIF(B28:AF28,"=CAS")</f>
        <v>0</v>
      </c>
      <c r="AL28" s="13">
        <f>COUNTIF(B28:AF28,"=CA.")</f>
        <v>0</v>
      </c>
      <c r="AM28" s="11">
        <f>COUNTIF($B28:$AF28,"=CF.")</f>
        <v>0</v>
      </c>
      <c r="AN28" s="11">
        <f>COUNTIF($B28:$AF28,"=RTT.")</f>
        <v>0</v>
      </c>
      <c r="AO28" s="11">
        <f>COUNTIF($B28:$AF28,"=CAS.")</f>
        <v>0</v>
      </c>
      <c r="AP28" s="11">
        <f>COUNTIF($B28:$AF28,"=R")</f>
        <v>0</v>
      </c>
      <c r="AQ28" s="11">
        <f>COUNTIF($B28:$AF28,"=RH")</f>
        <v>0</v>
      </c>
      <c r="AR28" s="11">
        <f>COUNTIF($B28:$AF28,"=RC")</f>
        <v>0</v>
      </c>
      <c r="AS28" s="11">
        <f>COUNTIF($B28:$AF28,"=RCF")</f>
        <v>0</v>
      </c>
      <c r="AT28" s="11">
        <f>COUNTIF($B28:$AF28,"=CE")</f>
        <v>0</v>
      </c>
      <c r="AU28" s="11">
        <f>COUNTIF($B28:$AF28,"=CET")</f>
        <v>0</v>
      </c>
      <c r="AV28" s="12"/>
      <c r="AW28" s="7">
        <f>COUNTIF($B28:$AF28,"=MI")+COUNTIF($B28:$AF28,"=MIr")</f>
        <v>0</v>
      </c>
      <c r="AX28" s="11">
        <f>COUNTIF($B28:$AF28,"=MIr")</f>
        <v>0</v>
      </c>
      <c r="AY28" s="11">
        <f>COUNTIF($B28:$AF28,"=DP")+COUNTIF($B28:$AF28,"=DPr")</f>
        <v>0</v>
      </c>
      <c r="AZ28" s="11">
        <f>COUNTIF($B28:$AF28,"=DPr")</f>
        <v>0</v>
      </c>
      <c r="BA28" s="11">
        <f>COUNTIF($B28:$AF28,"=MP")</f>
        <v>0</v>
      </c>
      <c r="BB28" s="11">
        <f>COUNTIF($B28:$AF28,"=SO")</f>
        <v>0</v>
      </c>
      <c r="BC28" s="11">
        <f>COUNTIF($B28:$AF28,"=SO-")</f>
        <v>0</v>
      </c>
      <c r="BD28" s="7">
        <f>COUNTIF($B28:$AF28,"=MAE")</f>
        <v>0</v>
      </c>
      <c r="BE28" s="11">
        <f>COUNTIF($B28:$AF28,"=LVh")</f>
        <v>0</v>
      </c>
      <c r="BF28" s="11">
        <f>COUNTIF($B28:$AF28,"=PRU")</f>
        <v>0</v>
      </c>
      <c r="BG28" s="11">
        <f>COUNTIF($B28:$AF28,"=JET")</f>
        <v>0</v>
      </c>
      <c r="BH28" s="11">
        <f>COUNTIF($B28:$AF28,"=Am")+COUNTIF($B28:$AF28,"=Mat")+COUNTIF($B28:$AF28,"=Nui")</f>
        <v>0</v>
      </c>
      <c r="BI28" s="7">
        <f>COUNTIF($B28:$AF28,"=Stag")</f>
        <v>0</v>
      </c>
      <c r="BJ28" s="12"/>
      <c r="BK28" s="11">
        <f>COUNTIF($B28:$AF28,"=CM")</f>
        <v>0</v>
      </c>
      <c r="BL28" s="7">
        <f>COUNTIF($B28:$AF28,"=DPm")</f>
        <v>0</v>
      </c>
      <c r="BM28" s="11">
        <f>COUNTIF($B28:$AF28,"=COB")</f>
        <v>0</v>
      </c>
      <c r="BN28" s="11">
        <f>COUNTIF($B28:$AF28,"=AEA")</f>
        <v>0</v>
      </c>
      <c r="BO28" s="11">
        <f>COUNTIF($B28:$AF28,"=ASA")</f>
        <v>0</v>
      </c>
      <c r="BP28" s="11">
        <f>COUNTIF($B28:$AF28,"=CS")</f>
        <v>0</v>
      </c>
      <c r="BQ28" s="9"/>
      <c r="BR28" s="10">
        <f>SUM(AH28,AI28,AJ28,AK28,AL28,AM28,AN28,AO28,AP28,AQ28,AR28,AS28,AT28,AU28,BN28)</f>
        <v>0</v>
      </c>
      <c r="BS28" s="8">
        <f>SUM(AW28,AY28,BA28,BB28,BC28,BE28,BF28,BH28,BO28,BP28,BI28,BD28,BG28)</f>
        <v>0</v>
      </c>
      <c r="BT28" s="8">
        <f>SUM(BK28,BL28,BM28)</f>
        <v>0</v>
      </c>
      <c r="BU28" s="9"/>
      <c r="BV28" s="8">
        <f>SUM(BR28,BS28,BT28,BU28)</f>
        <v>0</v>
      </c>
      <c r="BW28" s="9"/>
      <c r="BX28" s="46"/>
      <c r="BY28" s="47"/>
      <c r="BZ28" s="48"/>
      <c r="CA28" s="26"/>
      <c r="CB28" s="26"/>
      <c r="CC28" s="49"/>
      <c r="CD28" s="50"/>
      <c r="CE28" s="49"/>
      <c r="CF28" s="50"/>
      <c r="CG28" s="39"/>
      <c r="CH28" s="49"/>
      <c r="CI28" s="49"/>
    </row>
    <row r="29" spans="1:87">
      <c r="BB29" s="22"/>
      <c r="BC29" s="22"/>
      <c r="BD29" s="22"/>
      <c r="BE29" s="22"/>
      <c r="BF29" s="22"/>
      <c r="BG29" s="22"/>
      <c r="BH29" s="22"/>
    </row>
    <row r="30" spans="1:87" ht="19.2" customHeight="1">
      <c r="AQ30" s="95" t="s">
        <v>83</v>
      </c>
      <c r="AR30" s="96"/>
      <c r="AS30" s="96"/>
      <c r="AT30" s="96"/>
      <c r="AU30" s="96"/>
      <c r="AV30" s="96"/>
      <c r="AW30" s="96"/>
      <c r="AX30" s="96"/>
      <c r="AY30" s="96"/>
      <c r="AZ30" s="96"/>
      <c r="BA30" s="96"/>
      <c r="BB30" s="96"/>
      <c r="BC30" s="96"/>
      <c r="BD30" s="96"/>
      <c r="BE30" s="96"/>
      <c r="BF30" s="96"/>
      <c r="BG30" s="97"/>
      <c r="BH30" s="22"/>
    </row>
    <row r="32" spans="1:87" ht="16.95" customHeight="1">
      <c r="F32" s="5"/>
      <c r="AC32" s="1" t="s">
        <v>84</v>
      </c>
      <c r="AH32" s="80" t="s">
        <v>68</v>
      </c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9"/>
      <c r="AW32" s="82" t="s">
        <v>65</v>
      </c>
      <c r="AX32" s="83"/>
      <c r="AY32" s="83"/>
      <c r="AZ32" s="83"/>
      <c r="BA32" s="83"/>
      <c r="BB32" s="83"/>
      <c r="BC32" s="83"/>
      <c r="BD32" s="83"/>
      <c r="BE32" s="83"/>
      <c r="BF32" s="83"/>
      <c r="BG32" s="83"/>
      <c r="BH32" s="83"/>
      <c r="BI32" s="84"/>
      <c r="BJ32" s="9"/>
      <c r="BK32" s="80" t="s">
        <v>67</v>
      </c>
      <c r="BL32" s="80"/>
      <c r="BM32" s="80"/>
      <c r="BN32" s="80"/>
      <c r="BO32" s="80"/>
      <c r="BP32" s="80"/>
      <c r="BQ32" s="9"/>
      <c r="BR32" s="85" t="s">
        <v>66</v>
      </c>
      <c r="BS32" s="72" t="s">
        <v>65</v>
      </c>
      <c r="BT32" s="74" t="s">
        <v>64</v>
      </c>
      <c r="BU32" s="9"/>
      <c r="BV32" s="76" t="s">
        <v>63</v>
      </c>
      <c r="BW32" s="57"/>
      <c r="BX32" s="22"/>
      <c r="CF32" s="78" t="s">
        <v>62</v>
      </c>
      <c r="CG32" s="79"/>
    </row>
    <row r="33" spans="2:85" ht="16.95" customHeight="1">
      <c r="F33" s="5"/>
      <c r="AC33" s="1" t="str">
        <f>AG2</f>
        <v>SEPTEMBRE</v>
      </c>
      <c r="AE33" s="58">
        <v>1</v>
      </c>
      <c r="AH33" s="20" t="s">
        <v>56</v>
      </c>
      <c r="AI33" s="17" t="s">
        <v>52</v>
      </c>
      <c r="AJ33" s="20" t="s">
        <v>54</v>
      </c>
      <c r="AK33" s="17" t="s">
        <v>50</v>
      </c>
      <c r="AL33" s="20" t="s">
        <v>55</v>
      </c>
      <c r="AM33" s="17" t="s">
        <v>51</v>
      </c>
      <c r="AN33" s="17" t="s">
        <v>53</v>
      </c>
      <c r="AO33" s="17" t="s">
        <v>49</v>
      </c>
      <c r="AP33" s="17" t="s">
        <v>48</v>
      </c>
      <c r="AQ33" s="17" t="s">
        <v>47</v>
      </c>
      <c r="AR33" s="17" t="s">
        <v>46</v>
      </c>
      <c r="AS33" s="17" t="s">
        <v>61</v>
      </c>
      <c r="AT33" s="17" t="s">
        <v>45</v>
      </c>
      <c r="AU33" s="17" t="s">
        <v>44</v>
      </c>
      <c r="AV33" s="18"/>
      <c r="AW33" s="19" t="s">
        <v>43</v>
      </c>
      <c r="AX33" s="19" t="s">
        <v>60</v>
      </c>
      <c r="AY33" s="19" t="s">
        <v>42</v>
      </c>
      <c r="AZ33" s="19" t="s">
        <v>41</v>
      </c>
      <c r="BA33" s="19" t="s">
        <v>40</v>
      </c>
      <c r="BB33" s="19" t="s">
        <v>39</v>
      </c>
      <c r="BC33" s="19" t="s">
        <v>38</v>
      </c>
      <c r="BD33" s="19" t="s">
        <v>59</v>
      </c>
      <c r="BE33" s="19" t="s">
        <v>37</v>
      </c>
      <c r="BF33" s="19" t="s">
        <v>36</v>
      </c>
      <c r="BG33" s="19" t="s">
        <v>58</v>
      </c>
      <c r="BH33" s="19" t="s">
        <v>57</v>
      </c>
      <c r="BI33" s="17" t="s">
        <v>27</v>
      </c>
      <c r="BJ33" s="18"/>
      <c r="BK33" s="17" t="s">
        <v>35</v>
      </c>
      <c r="BL33" s="17" t="s">
        <v>25</v>
      </c>
      <c r="BM33" s="17" t="s">
        <v>34</v>
      </c>
      <c r="BN33" s="17" t="s">
        <v>33</v>
      </c>
      <c r="BO33" s="17" t="s">
        <v>32</v>
      </c>
      <c r="BP33" s="17" t="s">
        <v>29</v>
      </c>
      <c r="BQ33" s="9"/>
      <c r="BR33" s="86"/>
      <c r="BS33" s="73"/>
      <c r="BT33" s="75"/>
      <c r="BU33" s="9"/>
      <c r="BV33" s="77"/>
      <c r="BW33" s="57"/>
      <c r="BX33" s="22"/>
      <c r="CF33" s="16" t="s">
        <v>31</v>
      </c>
      <c r="CG33" s="15" t="s">
        <v>30</v>
      </c>
    </row>
    <row r="34" spans="2:85" ht="16.95" customHeight="1">
      <c r="B34"/>
      <c r="C34"/>
      <c r="D34"/>
      <c r="E34"/>
      <c r="AC34" s="1" t="str">
        <f>AG9</f>
        <v>OCTOBRE</v>
      </c>
      <c r="AE34" s="58">
        <v>1</v>
      </c>
      <c r="AG34" s="6" t="s">
        <v>78</v>
      </c>
      <c r="AH34" s="7">
        <f>AH3*$AE$33+AH10*$AE$34+AH17*$AE$35+AH24*$AE$36</f>
        <v>6</v>
      </c>
      <c r="AI34" s="7">
        <f>AI3*$AE$33+AI10*$AE$34+AI17*$AE$35+AI24*$AE$36</f>
        <v>0</v>
      </c>
      <c r="AJ34" s="7">
        <f>AJ3*$AE$33+AJ10*$AE$34+AJ17*$AE$35+AJ24*$AE$36</f>
        <v>5</v>
      </c>
      <c r="AK34" s="7">
        <f t="shared" ref="AK34:AU34" si="4">AK3*$AE$33+AK10*$AE$34+AK17*$AE$35+AK24*$AE$36</f>
        <v>2</v>
      </c>
      <c r="AL34" s="7">
        <f t="shared" si="4"/>
        <v>4</v>
      </c>
      <c r="AM34" s="7">
        <f t="shared" si="4"/>
        <v>0</v>
      </c>
      <c r="AN34" s="7">
        <f t="shared" si="4"/>
        <v>2</v>
      </c>
      <c r="AO34" s="7">
        <f t="shared" si="4"/>
        <v>0</v>
      </c>
      <c r="AP34" s="7">
        <f t="shared" si="4"/>
        <v>2</v>
      </c>
      <c r="AQ34" s="7">
        <f t="shared" si="4"/>
        <v>2</v>
      </c>
      <c r="AR34" s="7">
        <f t="shared" si="4"/>
        <v>3</v>
      </c>
      <c r="AS34" s="7">
        <f t="shared" si="4"/>
        <v>0</v>
      </c>
      <c r="AT34" s="7">
        <f t="shared" si="4"/>
        <v>0</v>
      </c>
      <c r="AU34" s="7">
        <f t="shared" si="4"/>
        <v>0</v>
      </c>
      <c r="AV34" s="7">
        <f t="shared" ref="AV34:BV34" si="5">SUM(AV3,AV10,AV17,AV24)</f>
        <v>0</v>
      </c>
      <c r="AW34" s="7">
        <f t="shared" ref="AW34:BI34" si="6">AW3*$AE$33+AW10*$AE$34+AW17*$AE$35+AW24*$AE$36</f>
        <v>0</v>
      </c>
      <c r="AX34" s="7">
        <f t="shared" si="6"/>
        <v>0</v>
      </c>
      <c r="AY34" s="7">
        <f t="shared" si="6"/>
        <v>20</v>
      </c>
      <c r="AZ34" s="7">
        <f t="shared" si="6"/>
        <v>4</v>
      </c>
      <c r="BA34" s="7">
        <f t="shared" si="6"/>
        <v>0</v>
      </c>
      <c r="BB34" s="7">
        <f t="shared" si="6"/>
        <v>2</v>
      </c>
      <c r="BC34" s="7">
        <f t="shared" si="6"/>
        <v>1</v>
      </c>
      <c r="BD34" s="7">
        <f t="shared" si="6"/>
        <v>0</v>
      </c>
      <c r="BE34" s="7">
        <f t="shared" si="6"/>
        <v>0</v>
      </c>
      <c r="BF34" s="7">
        <f t="shared" si="6"/>
        <v>0</v>
      </c>
      <c r="BG34" s="7">
        <f t="shared" si="6"/>
        <v>0</v>
      </c>
      <c r="BH34" s="7">
        <f t="shared" si="6"/>
        <v>0</v>
      </c>
      <c r="BI34" s="7">
        <f t="shared" si="6"/>
        <v>0</v>
      </c>
      <c r="BJ34" s="7">
        <f t="shared" si="5"/>
        <v>0</v>
      </c>
      <c r="BK34" s="7">
        <f t="shared" ref="BK34:BP34" si="7">BK3*$AE$33+BK10*$AE$34+BK17*$AE$35+BK24*$AE$36</f>
        <v>0</v>
      </c>
      <c r="BL34" s="7">
        <f t="shared" si="7"/>
        <v>0</v>
      </c>
      <c r="BM34" s="7">
        <f t="shared" si="7"/>
        <v>0</v>
      </c>
      <c r="BN34" s="7">
        <f t="shared" si="7"/>
        <v>0</v>
      </c>
      <c r="BO34" s="7">
        <f t="shared" si="7"/>
        <v>0</v>
      </c>
      <c r="BP34" s="7">
        <f t="shared" si="7"/>
        <v>0</v>
      </c>
      <c r="BQ34" s="7">
        <f t="shared" si="5"/>
        <v>0</v>
      </c>
      <c r="BR34" s="7">
        <f t="shared" si="5"/>
        <v>26</v>
      </c>
      <c r="BS34" s="7">
        <f t="shared" si="5"/>
        <v>23</v>
      </c>
      <c r="BT34" s="7">
        <f t="shared" si="5"/>
        <v>0</v>
      </c>
      <c r="BU34" s="7"/>
      <c r="BV34" s="31">
        <f t="shared" si="5"/>
        <v>49</v>
      </c>
      <c r="BW34" s="28"/>
      <c r="BX34" s="56"/>
      <c r="CF34" s="3">
        <v>149</v>
      </c>
      <c r="CG34" s="2" t="s">
        <v>26</v>
      </c>
    </row>
    <row r="35" spans="2:85" ht="16.95" customHeight="1">
      <c r="B35"/>
      <c r="C35"/>
      <c r="D35"/>
      <c r="E35"/>
      <c r="AC35" s="1" t="str">
        <f>AG16</f>
        <v>NOVEMBRE</v>
      </c>
      <c r="AE35" s="58">
        <v>1</v>
      </c>
      <c r="AG35" s="6" t="s">
        <v>79</v>
      </c>
      <c r="AH35" s="7">
        <f t="shared" ref="AH35:AI38" si="8">AH4*$AE$33+AH11*$AE$34+AH18*$AE$35+AH25*$AE$36</f>
        <v>6</v>
      </c>
      <c r="AI35" s="7">
        <f t="shared" si="8"/>
        <v>9</v>
      </c>
      <c r="AJ35" s="7">
        <f t="shared" ref="AJ35:AU35" si="9">AJ4*$AE$33+AJ11*$AE$34+AJ18*$AE$35+AJ25*$AE$36</f>
        <v>5</v>
      </c>
      <c r="AK35" s="7">
        <f t="shared" si="9"/>
        <v>0</v>
      </c>
      <c r="AL35" s="7">
        <f t="shared" si="9"/>
        <v>4</v>
      </c>
      <c r="AM35" s="7">
        <f t="shared" si="9"/>
        <v>0</v>
      </c>
      <c r="AN35" s="7">
        <f t="shared" si="9"/>
        <v>2</v>
      </c>
      <c r="AO35" s="7">
        <f t="shared" si="9"/>
        <v>0</v>
      </c>
      <c r="AP35" s="7">
        <f t="shared" si="9"/>
        <v>3</v>
      </c>
      <c r="AQ35" s="7">
        <f t="shared" si="9"/>
        <v>3</v>
      </c>
      <c r="AR35" s="7">
        <f t="shared" si="9"/>
        <v>2</v>
      </c>
      <c r="AS35" s="7">
        <f t="shared" si="9"/>
        <v>0</v>
      </c>
      <c r="AT35" s="7">
        <f t="shared" si="9"/>
        <v>0</v>
      </c>
      <c r="AU35" s="7">
        <f t="shared" si="9"/>
        <v>0</v>
      </c>
      <c r="AV35" s="7">
        <f t="shared" ref="AV35:BV35" si="10">SUM(AV4,AV11,AV18,AV25)</f>
        <v>0</v>
      </c>
      <c r="AW35" s="7">
        <f t="shared" ref="AW35:BI35" si="11">AW4*$AE$33+AW11*$AE$34+AW18*$AE$35+AW25*$AE$36</f>
        <v>0</v>
      </c>
      <c r="AX35" s="7">
        <f t="shared" si="11"/>
        <v>0</v>
      </c>
      <c r="AY35" s="7">
        <f t="shared" si="11"/>
        <v>16</v>
      </c>
      <c r="AZ35" s="7">
        <f t="shared" si="11"/>
        <v>3</v>
      </c>
      <c r="BA35" s="7">
        <f t="shared" si="11"/>
        <v>0</v>
      </c>
      <c r="BB35" s="7">
        <f t="shared" si="11"/>
        <v>0</v>
      </c>
      <c r="BC35" s="7">
        <f t="shared" si="11"/>
        <v>0</v>
      </c>
      <c r="BD35" s="7">
        <f t="shared" si="11"/>
        <v>0</v>
      </c>
      <c r="BE35" s="7">
        <f t="shared" si="11"/>
        <v>0</v>
      </c>
      <c r="BF35" s="7">
        <f t="shared" si="11"/>
        <v>0</v>
      </c>
      <c r="BG35" s="7">
        <f t="shared" si="11"/>
        <v>0</v>
      </c>
      <c r="BH35" s="7">
        <f t="shared" si="11"/>
        <v>0</v>
      </c>
      <c r="BI35" s="7">
        <f t="shared" si="11"/>
        <v>0</v>
      </c>
      <c r="BJ35" s="7">
        <f t="shared" si="10"/>
        <v>0</v>
      </c>
      <c r="BK35" s="7">
        <f t="shared" ref="BK35:BP35" si="12">BK4*$AE$33+BK11*$AE$34+BK18*$AE$35+BK25*$AE$36</f>
        <v>0</v>
      </c>
      <c r="BL35" s="7">
        <f t="shared" si="12"/>
        <v>0</v>
      </c>
      <c r="BM35" s="7">
        <f t="shared" si="12"/>
        <v>0</v>
      </c>
      <c r="BN35" s="7">
        <f t="shared" si="12"/>
        <v>0</v>
      </c>
      <c r="BO35" s="7">
        <f t="shared" si="12"/>
        <v>0</v>
      </c>
      <c r="BP35" s="7">
        <f t="shared" si="12"/>
        <v>0</v>
      </c>
      <c r="BQ35" s="7">
        <f t="shared" si="10"/>
        <v>0</v>
      </c>
      <c r="BR35" s="7">
        <f t="shared" si="10"/>
        <v>34</v>
      </c>
      <c r="BS35" s="7">
        <f t="shared" si="10"/>
        <v>16</v>
      </c>
      <c r="BT35" s="7">
        <f t="shared" si="10"/>
        <v>0</v>
      </c>
      <c r="BU35" s="7"/>
      <c r="BV35" s="31">
        <f t="shared" si="10"/>
        <v>50</v>
      </c>
      <c r="BW35" s="28"/>
      <c r="BX35" s="56"/>
      <c r="CF35" s="3">
        <v>140</v>
      </c>
      <c r="CG35" s="2" t="s">
        <v>1</v>
      </c>
    </row>
    <row r="36" spans="2:85" ht="16.95" customHeight="1">
      <c r="B36"/>
      <c r="C36"/>
      <c r="D36"/>
      <c r="E36"/>
      <c r="AC36" s="1" t="str">
        <f>AG23</f>
        <v>DECEMBRE</v>
      </c>
      <c r="AE36" s="58">
        <v>1</v>
      </c>
      <c r="AG36" s="6" t="s">
        <v>80</v>
      </c>
      <c r="AH36" s="7">
        <f t="shared" si="8"/>
        <v>10</v>
      </c>
      <c r="AI36" s="7">
        <f t="shared" si="8"/>
        <v>9</v>
      </c>
      <c r="AJ36" s="7">
        <f t="shared" ref="AJ36:AU36" si="13">AJ5*$AE$33+AJ12*$AE$34+AJ19*$AE$35+AJ26*$AE$36</f>
        <v>1</v>
      </c>
      <c r="AK36" s="7">
        <f t="shared" si="13"/>
        <v>2</v>
      </c>
      <c r="AL36" s="7">
        <f t="shared" si="13"/>
        <v>4</v>
      </c>
      <c r="AM36" s="7">
        <f t="shared" si="13"/>
        <v>0</v>
      </c>
      <c r="AN36" s="7">
        <f t="shared" si="13"/>
        <v>0</v>
      </c>
      <c r="AO36" s="7">
        <f t="shared" si="13"/>
        <v>4</v>
      </c>
      <c r="AP36" s="7">
        <f t="shared" si="13"/>
        <v>2</v>
      </c>
      <c r="AQ36" s="7">
        <f t="shared" si="13"/>
        <v>2</v>
      </c>
      <c r="AR36" s="7">
        <f t="shared" si="13"/>
        <v>1</v>
      </c>
      <c r="AS36" s="7">
        <f t="shared" si="13"/>
        <v>0</v>
      </c>
      <c r="AT36" s="7">
        <f t="shared" si="13"/>
        <v>0</v>
      </c>
      <c r="AU36" s="7">
        <f t="shared" si="13"/>
        <v>0</v>
      </c>
      <c r="AV36" s="7">
        <f t="shared" ref="AV36:BV36" si="14">SUM(AV5,AV12,AV19,AV26)</f>
        <v>0</v>
      </c>
      <c r="AW36" s="7">
        <f t="shared" ref="AW36:BI36" si="15">AW5*$AE$33+AW12*$AE$34+AW19*$AE$35+AW26*$AE$36</f>
        <v>0</v>
      </c>
      <c r="AX36" s="7">
        <f t="shared" si="15"/>
        <v>0</v>
      </c>
      <c r="AY36" s="7">
        <f t="shared" si="15"/>
        <v>20</v>
      </c>
      <c r="AZ36" s="7">
        <f t="shared" si="15"/>
        <v>3</v>
      </c>
      <c r="BA36" s="7">
        <f t="shared" si="15"/>
        <v>0</v>
      </c>
      <c r="BB36" s="7">
        <f t="shared" si="15"/>
        <v>0</v>
      </c>
      <c r="BC36" s="7">
        <f t="shared" si="15"/>
        <v>0</v>
      </c>
      <c r="BD36" s="7">
        <f t="shared" si="15"/>
        <v>0</v>
      </c>
      <c r="BE36" s="7">
        <f t="shared" si="15"/>
        <v>0</v>
      </c>
      <c r="BF36" s="7">
        <f t="shared" si="15"/>
        <v>0</v>
      </c>
      <c r="BG36" s="7">
        <f t="shared" si="15"/>
        <v>0</v>
      </c>
      <c r="BH36" s="7">
        <f t="shared" si="15"/>
        <v>0</v>
      </c>
      <c r="BI36" s="7">
        <f t="shared" si="15"/>
        <v>0</v>
      </c>
      <c r="BJ36" s="7">
        <f t="shared" si="14"/>
        <v>0</v>
      </c>
      <c r="BK36" s="7">
        <f t="shared" ref="BK36:BP36" si="16">BK5*$AE$33+BK12*$AE$34+BK19*$AE$35+BK26*$AE$36</f>
        <v>0</v>
      </c>
      <c r="BL36" s="7">
        <f t="shared" si="16"/>
        <v>0</v>
      </c>
      <c r="BM36" s="7">
        <f t="shared" si="16"/>
        <v>0</v>
      </c>
      <c r="BN36" s="7">
        <f t="shared" si="16"/>
        <v>0</v>
      </c>
      <c r="BO36" s="7">
        <f t="shared" si="16"/>
        <v>0</v>
      </c>
      <c r="BP36" s="7">
        <f t="shared" si="16"/>
        <v>0</v>
      </c>
      <c r="BQ36" s="7">
        <f t="shared" si="14"/>
        <v>0</v>
      </c>
      <c r="BR36" s="7">
        <f t="shared" si="14"/>
        <v>35</v>
      </c>
      <c r="BS36" s="7">
        <f t="shared" si="14"/>
        <v>20</v>
      </c>
      <c r="BT36" s="7">
        <f t="shared" si="14"/>
        <v>0</v>
      </c>
      <c r="BU36" s="7"/>
      <c r="BV36" s="31">
        <f t="shared" si="14"/>
        <v>55</v>
      </c>
      <c r="BW36" s="28"/>
      <c r="BX36" s="56"/>
      <c r="CF36" s="3">
        <v>139</v>
      </c>
      <c r="CG36" s="2" t="s">
        <v>4</v>
      </c>
    </row>
    <row r="37" spans="2:85" ht="16.95" customHeight="1">
      <c r="B37"/>
      <c r="C37"/>
      <c r="D37"/>
      <c r="E37"/>
      <c r="AG37" s="6" t="s">
        <v>70</v>
      </c>
      <c r="AH37" s="7">
        <f t="shared" si="8"/>
        <v>4</v>
      </c>
      <c r="AI37" s="7">
        <f t="shared" si="8"/>
        <v>5</v>
      </c>
      <c r="AJ37" s="7">
        <f t="shared" ref="AJ37:AU37" si="17">AJ6*$AE$33+AJ13*$AE$34+AJ20*$AE$35+AJ27*$AE$36</f>
        <v>1</v>
      </c>
      <c r="AK37" s="7">
        <f t="shared" si="17"/>
        <v>2</v>
      </c>
      <c r="AL37" s="7">
        <f t="shared" si="17"/>
        <v>0</v>
      </c>
      <c r="AM37" s="7">
        <f t="shared" si="17"/>
        <v>0</v>
      </c>
      <c r="AN37" s="7">
        <f t="shared" si="17"/>
        <v>0</v>
      </c>
      <c r="AO37" s="7">
        <f t="shared" si="17"/>
        <v>4</v>
      </c>
      <c r="AP37" s="7">
        <f t="shared" si="17"/>
        <v>2</v>
      </c>
      <c r="AQ37" s="7">
        <f t="shared" si="17"/>
        <v>2</v>
      </c>
      <c r="AR37" s="7">
        <f t="shared" si="17"/>
        <v>6</v>
      </c>
      <c r="AS37" s="7">
        <f t="shared" si="17"/>
        <v>0</v>
      </c>
      <c r="AT37" s="7">
        <f t="shared" si="17"/>
        <v>0</v>
      </c>
      <c r="AU37" s="7">
        <f t="shared" si="17"/>
        <v>0</v>
      </c>
      <c r="AV37" s="7">
        <f t="shared" ref="AV37:BV37" si="18">SUM(AV6,AV13,AV20,AV27)</f>
        <v>0</v>
      </c>
      <c r="AW37" s="7">
        <f t="shared" ref="AW37:BI37" si="19">AW6*$AE$33+AW13*$AE$34+AW20*$AE$35+AW27*$AE$36</f>
        <v>0</v>
      </c>
      <c r="AX37" s="7">
        <f t="shared" si="19"/>
        <v>0</v>
      </c>
      <c r="AY37" s="7">
        <f t="shared" si="19"/>
        <v>20</v>
      </c>
      <c r="AZ37" s="7">
        <f t="shared" si="19"/>
        <v>3</v>
      </c>
      <c r="BA37" s="7">
        <f t="shared" si="19"/>
        <v>0</v>
      </c>
      <c r="BB37" s="7">
        <f t="shared" si="19"/>
        <v>0</v>
      </c>
      <c r="BC37" s="7">
        <f t="shared" si="19"/>
        <v>0</v>
      </c>
      <c r="BD37" s="7">
        <f t="shared" si="19"/>
        <v>0</v>
      </c>
      <c r="BE37" s="7">
        <f t="shared" si="19"/>
        <v>0</v>
      </c>
      <c r="BF37" s="7">
        <f t="shared" si="19"/>
        <v>0</v>
      </c>
      <c r="BG37" s="7">
        <f t="shared" si="19"/>
        <v>0</v>
      </c>
      <c r="BH37" s="7">
        <f t="shared" si="19"/>
        <v>0</v>
      </c>
      <c r="BI37" s="7">
        <f t="shared" si="19"/>
        <v>0</v>
      </c>
      <c r="BJ37" s="7">
        <f t="shared" si="18"/>
        <v>0</v>
      </c>
      <c r="BK37" s="7">
        <f t="shared" ref="BK37:BP37" si="20">BK6*$AE$33+BK13*$AE$34+BK20*$AE$35+BK27*$AE$36</f>
        <v>0</v>
      </c>
      <c r="BL37" s="7">
        <f t="shared" si="20"/>
        <v>0</v>
      </c>
      <c r="BM37" s="7">
        <f t="shared" si="20"/>
        <v>0</v>
      </c>
      <c r="BN37" s="7">
        <f t="shared" si="20"/>
        <v>0</v>
      </c>
      <c r="BO37" s="7">
        <f t="shared" si="20"/>
        <v>0</v>
      </c>
      <c r="BP37" s="7">
        <f t="shared" si="20"/>
        <v>0</v>
      </c>
      <c r="BQ37" s="7">
        <f t="shared" si="18"/>
        <v>0</v>
      </c>
      <c r="BR37" s="7">
        <f t="shared" si="18"/>
        <v>26</v>
      </c>
      <c r="BS37" s="7">
        <f t="shared" si="18"/>
        <v>20</v>
      </c>
      <c r="BT37" s="7">
        <f t="shared" si="18"/>
        <v>0</v>
      </c>
      <c r="BU37" s="7"/>
      <c r="BV37" s="31">
        <f t="shared" si="18"/>
        <v>46</v>
      </c>
      <c r="BW37" s="28"/>
      <c r="BX37" s="56"/>
      <c r="CF37" s="3">
        <v>136</v>
      </c>
      <c r="CG37" s="2" t="s">
        <v>11</v>
      </c>
    </row>
    <row r="38" spans="2:85" ht="16.95" customHeight="1">
      <c r="B38"/>
      <c r="C38"/>
      <c r="D38"/>
      <c r="E38"/>
      <c r="AG38" s="6" t="s">
        <v>81</v>
      </c>
      <c r="AH38" s="7">
        <f t="shared" si="8"/>
        <v>5</v>
      </c>
      <c r="AI38" s="7">
        <f t="shared" si="8"/>
        <v>5</v>
      </c>
      <c r="AJ38" s="7">
        <f t="shared" ref="AJ38:AU38" si="21">AJ7*$AE$33+AJ14*$AE$34+AJ21*$AE$35+AJ28*$AE$36</f>
        <v>2</v>
      </c>
      <c r="AK38" s="7">
        <f t="shared" si="21"/>
        <v>2</v>
      </c>
      <c r="AL38" s="7">
        <f t="shared" si="21"/>
        <v>2</v>
      </c>
      <c r="AM38" s="7">
        <f t="shared" si="21"/>
        <v>0</v>
      </c>
      <c r="AN38" s="7">
        <f t="shared" si="21"/>
        <v>0</v>
      </c>
      <c r="AO38" s="7">
        <f t="shared" si="21"/>
        <v>2</v>
      </c>
      <c r="AP38" s="7">
        <f t="shared" si="21"/>
        <v>2</v>
      </c>
      <c r="AQ38" s="7">
        <f t="shared" si="21"/>
        <v>2</v>
      </c>
      <c r="AR38" s="7">
        <f t="shared" si="21"/>
        <v>3</v>
      </c>
      <c r="AS38" s="7">
        <f t="shared" si="21"/>
        <v>0</v>
      </c>
      <c r="AT38" s="7">
        <f t="shared" si="21"/>
        <v>0</v>
      </c>
      <c r="AU38" s="7">
        <f t="shared" si="21"/>
        <v>0</v>
      </c>
      <c r="AV38" s="7">
        <f t="shared" ref="AV38:BV38" si="22">SUM(AV7,AV14,AV21,AV28)</f>
        <v>0</v>
      </c>
      <c r="AW38" s="7">
        <f t="shared" ref="AW38:BI38" si="23">AW7*$AE$33+AW14*$AE$34+AW21*$AE$35+AW28*$AE$36</f>
        <v>0</v>
      </c>
      <c r="AX38" s="7">
        <f t="shared" si="23"/>
        <v>0</v>
      </c>
      <c r="AY38" s="7">
        <f t="shared" si="23"/>
        <v>16</v>
      </c>
      <c r="AZ38" s="7">
        <f t="shared" si="23"/>
        <v>2</v>
      </c>
      <c r="BA38" s="7">
        <f t="shared" si="23"/>
        <v>0</v>
      </c>
      <c r="BB38" s="7">
        <f t="shared" si="23"/>
        <v>2</v>
      </c>
      <c r="BC38" s="7">
        <f t="shared" si="23"/>
        <v>1</v>
      </c>
      <c r="BD38" s="7">
        <f t="shared" si="23"/>
        <v>0</v>
      </c>
      <c r="BE38" s="7">
        <f t="shared" si="23"/>
        <v>0</v>
      </c>
      <c r="BF38" s="7">
        <f t="shared" si="23"/>
        <v>0</v>
      </c>
      <c r="BG38" s="7">
        <f t="shared" si="23"/>
        <v>0</v>
      </c>
      <c r="BH38" s="7">
        <f t="shared" si="23"/>
        <v>0</v>
      </c>
      <c r="BI38" s="7">
        <f t="shared" si="23"/>
        <v>0</v>
      </c>
      <c r="BJ38" s="7">
        <f t="shared" si="22"/>
        <v>0</v>
      </c>
      <c r="BK38" s="7">
        <f t="shared" ref="BK38:BP38" si="24">BK7*$AE$33+BK14*$AE$34+BK21*$AE$35+BK28*$AE$36</f>
        <v>0</v>
      </c>
      <c r="BL38" s="7">
        <f t="shared" si="24"/>
        <v>0</v>
      </c>
      <c r="BM38" s="7">
        <f t="shared" si="24"/>
        <v>0</v>
      </c>
      <c r="BN38" s="7">
        <f t="shared" si="24"/>
        <v>0</v>
      </c>
      <c r="BO38" s="7">
        <f t="shared" si="24"/>
        <v>0</v>
      </c>
      <c r="BP38" s="7">
        <f t="shared" si="24"/>
        <v>0</v>
      </c>
      <c r="BQ38" s="7">
        <f t="shared" si="22"/>
        <v>0</v>
      </c>
      <c r="BR38" s="7">
        <f t="shared" si="22"/>
        <v>25</v>
      </c>
      <c r="BS38" s="7">
        <f t="shared" si="22"/>
        <v>19</v>
      </c>
      <c r="BT38" s="7">
        <f t="shared" si="22"/>
        <v>0</v>
      </c>
      <c r="BU38" s="7"/>
      <c r="BV38" s="31">
        <f t="shared" si="22"/>
        <v>44</v>
      </c>
      <c r="BW38" s="28"/>
      <c r="BX38" s="56"/>
      <c r="CF38" s="53">
        <v>134</v>
      </c>
      <c r="CG38" s="54" t="s">
        <v>24</v>
      </c>
    </row>
    <row r="39" spans="2:85" s="55" customFormat="1" ht="16.95" customHeight="1"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56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5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5"/>
      <c r="BK39" s="23"/>
      <c r="BL39" s="23"/>
      <c r="BM39" s="23"/>
      <c r="BN39" s="23"/>
      <c r="BO39" s="23"/>
      <c r="BP39" s="23"/>
      <c r="BQ39" s="25"/>
      <c r="BR39" s="25"/>
      <c r="BS39" s="25"/>
      <c r="BT39" s="25"/>
      <c r="BU39" s="25"/>
      <c r="BV39" s="25"/>
      <c r="BX39" s="56"/>
      <c r="CF39" s="28"/>
      <c r="CG39" s="56"/>
    </row>
    <row r="40" spans="2:85" s="55" customFormat="1" ht="16.95" customHeight="1"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56"/>
      <c r="AH40" s="93" t="s">
        <v>82</v>
      </c>
      <c r="AI40" s="94"/>
      <c r="AJ40" s="94"/>
      <c r="AK40" s="94"/>
      <c r="AL40" s="94"/>
      <c r="AM40" s="94"/>
      <c r="AN40" s="94"/>
      <c r="AO40" s="94"/>
      <c r="AP40" s="94"/>
      <c r="AQ40" s="94"/>
      <c r="AR40" s="94"/>
      <c r="AS40" s="94"/>
      <c r="AT40" s="94"/>
      <c r="AU40" s="94"/>
      <c r="AV40" s="94"/>
      <c r="AW40" s="94"/>
      <c r="AX40" s="94"/>
      <c r="AY40" s="94"/>
      <c r="AZ40" s="94"/>
      <c r="BA40" s="94"/>
      <c r="BB40" s="94"/>
      <c r="BC40" s="94"/>
      <c r="BD40" s="94"/>
      <c r="BE40" s="94"/>
      <c r="BF40" s="94"/>
      <c r="BG40" s="94"/>
      <c r="BH40" s="94"/>
      <c r="BI40" s="94"/>
      <c r="BJ40" s="94"/>
      <c r="BK40" s="94"/>
      <c r="BL40" s="94"/>
      <c r="BM40" s="94"/>
      <c r="BN40" s="94"/>
      <c r="BO40" s="94"/>
      <c r="BP40" s="94"/>
      <c r="BQ40" s="94"/>
      <c r="BR40" s="94"/>
      <c r="BS40" s="23"/>
      <c r="BT40" s="23"/>
      <c r="BU40" s="23"/>
      <c r="BV40" s="23"/>
      <c r="BW40" s="28"/>
      <c r="BX40" s="56"/>
      <c r="CF40" s="28"/>
      <c r="CG40" s="56"/>
    </row>
    <row r="41" spans="2:85" s="55" customFormat="1" ht="16.95" customHeight="1"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56"/>
      <c r="AH41" s="94"/>
      <c r="AI41" s="94"/>
      <c r="AJ41" s="94"/>
      <c r="AK41" s="94"/>
      <c r="AL41" s="94"/>
      <c r="AM41" s="94"/>
      <c r="AN41" s="94"/>
      <c r="AO41" s="94"/>
      <c r="AP41" s="94"/>
      <c r="AQ41" s="94"/>
      <c r="AR41" s="94"/>
      <c r="AS41" s="94"/>
      <c r="AT41" s="94"/>
      <c r="AU41" s="94"/>
      <c r="AV41" s="94"/>
      <c r="AW41" s="94"/>
      <c r="AX41" s="94"/>
      <c r="AY41" s="94"/>
      <c r="AZ41" s="94"/>
      <c r="BA41" s="94"/>
      <c r="BB41" s="94"/>
      <c r="BC41" s="94"/>
      <c r="BD41" s="94"/>
      <c r="BE41" s="94"/>
      <c r="BF41" s="94"/>
      <c r="BG41" s="94"/>
      <c r="BH41" s="94"/>
      <c r="BI41" s="94"/>
      <c r="BJ41" s="94"/>
      <c r="BK41" s="94"/>
      <c r="BL41" s="94"/>
      <c r="BM41" s="94"/>
      <c r="BN41" s="94"/>
      <c r="BO41" s="94"/>
      <c r="BP41" s="94"/>
      <c r="BQ41" s="94"/>
      <c r="BR41" s="94"/>
      <c r="BS41" s="23"/>
      <c r="BT41" s="23"/>
      <c r="BU41" s="23"/>
      <c r="BV41" s="23"/>
      <c r="BW41" s="28"/>
      <c r="BX41" s="56"/>
      <c r="CF41" s="28"/>
      <c r="CG41" s="56"/>
    </row>
    <row r="42" spans="2:85" s="55" customFormat="1" ht="16.95" customHeight="1"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56"/>
      <c r="AH42" s="94"/>
      <c r="AI42" s="94"/>
      <c r="AJ42" s="94"/>
      <c r="AK42" s="94"/>
      <c r="AL42" s="94"/>
      <c r="AM42" s="94"/>
      <c r="AN42" s="94"/>
      <c r="AO42" s="94"/>
      <c r="AP42" s="94"/>
      <c r="AQ42" s="94"/>
      <c r="AR42" s="94"/>
      <c r="AS42" s="94"/>
      <c r="AT42" s="94"/>
      <c r="AU42" s="94"/>
      <c r="AV42" s="94"/>
      <c r="AW42" s="94"/>
      <c r="AX42" s="94"/>
      <c r="AY42" s="94"/>
      <c r="AZ42" s="94"/>
      <c r="BA42" s="94"/>
      <c r="BB42" s="94"/>
      <c r="BC42" s="94"/>
      <c r="BD42" s="94"/>
      <c r="BE42" s="94"/>
      <c r="BF42" s="94"/>
      <c r="BG42" s="94"/>
      <c r="BH42" s="94"/>
      <c r="BI42" s="94"/>
      <c r="BJ42" s="94"/>
      <c r="BK42" s="94"/>
      <c r="BL42" s="94"/>
      <c r="BM42" s="94"/>
      <c r="BN42" s="94"/>
      <c r="BO42" s="94"/>
      <c r="BP42" s="94"/>
      <c r="BQ42" s="94"/>
      <c r="BR42" s="94"/>
      <c r="BS42" s="23"/>
      <c r="BT42" s="23"/>
      <c r="BU42" s="23"/>
      <c r="BV42" s="23"/>
      <c r="BW42" s="28"/>
      <c r="BX42" s="56"/>
      <c r="CF42" s="28"/>
      <c r="CG42" s="56"/>
    </row>
    <row r="43" spans="2:85" s="55" customFormat="1" ht="16.95" customHeight="1">
      <c r="F43" s="23"/>
      <c r="G43" s="23"/>
      <c r="H43" s="23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23"/>
      <c r="V43" s="23"/>
      <c r="W43" s="23"/>
      <c r="X43" s="23"/>
      <c r="Y43" s="23"/>
      <c r="Z43" s="52"/>
      <c r="AA43" s="26"/>
      <c r="AB43" s="26"/>
      <c r="AC43" s="26"/>
      <c r="AD43" s="26"/>
      <c r="AE43" s="23"/>
      <c r="AF43" s="23"/>
      <c r="AG43" s="56"/>
      <c r="AH43" s="94"/>
      <c r="AI43" s="94"/>
      <c r="AJ43" s="94"/>
      <c r="AK43" s="94"/>
      <c r="AL43" s="94"/>
      <c r="AM43" s="94"/>
      <c r="AN43" s="94"/>
      <c r="AO43" s="94"/>
      <c r="AP43" s="94"/>
      <c r="AQ43" s="94"/>
      <c r="AR43" s="94"/>
      <c r="AS43" s="94"/>
      <c r="AT43" s="94"/>
      <c r="AU43" s="94"/>
      <c r="AV43" s="94"/>
      <c r="AW43" s="94"/>
      <c r="AX43" s="94"/>
      <c r="AY43" s="94"/>
      <c r="AZ43" s="94"/>
      <c r="BA43" s="94"/>
      <c r="BB43" s="94"/>
      <c r="BC43" s="94"/>
      <c r="BD43" s="94"/>
      <c r="BE43" s="94"/>
      <c r="BF43" s="94"/>
      <c r="BG43" s="94"/>
      <c r="BH43" s="94"/>
      <c r="BI43" s="94"/>
      <c r="BJ43" s="94"/>
      <c r="BK43" s="94"/>
      <c r="BL43" s="94"/>
      <c r="BM43" s="94"/>
      <c r="BN43" s="94"/>
      <c r="BO43" s="94"/>
      <c r="BP43" s="94"/>
      <c r="BQ43" s="94"/>
      <c r="BR43" s="94"/>
      <c r="BS43" s="23"/>
      <c r="BT43" s="23"/>
      <c r="BU43" s="23"/>
      <c r="BV43" s="23"/>
      <c r="BW43" s="28"/>
      <c r="BX43" s="56"/>
      <c r="CF43" s="28"/>
      <c r="CG43" s="56"/>
    </row>
    <row r="44" spans="2:85" s="55" customFormat="1" ht="16.95" customHeight="1">
      <c r="F44" s="23"/>
      <c r="G44" s="23"/>
      <c r="H44" s="2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23"/>
      <c r="V44" s="23"/>
      <c r="W44" s="23"/>
      <c r="X44" s="23"/>
      <c r="Y44" s="23"/>
      <c r="Z44" s="4"/>
      <c r="AA44" s="4"/>
      <c r="AB44" s="4"/>
      <c r="AC44" s="4"/>
      <c r="AD44" s="4"/>
      <c r="AE44" s="23"/>
      <c r="AF44" s="23"/>
      <c r="AG44" s="56"/>
      <c r="AH44" s="94"/>
      <c r="AI44" s="94"/>
      <c r="AJ44" s="94"/>
      <c r="AK44" s="94"/>
      <c r="AL44" s="94"/>
      <c r="AM44" s="94"/>
      <c r="AN44" s="94"/>
      <c r="AO44" s="94"/>
      <c r="AP44" s="94"/>
      <c r="AQ44" s="94"/>
      <c r="AR44" s="94"/>
      <c r="AS44" s="94"/>
      <c r="AT44" s="94"/>
      <c r="AU44" s="94"/>
      <c r="AV44" s="94"/>
      <c r="AW44" s="94"/>
      <c r="AX44" s="94"/>
      <c r="AY44" s="94"/>
      <c r="AZ44" s="94"/>
      <c r="BA44" s="94"/>
      <c r="BB44" s="94"/>
      <c r="BC44" s="94"/>
      <c r="BD44" s="94"/>
      <c r="BE44" s="94"/>
      <c r="BF44" s="94"/>
      <c r="BG44" s="94"/>
      <c r="BH44" s="94"/>
      <c r="BI44" s="94"/>
      <c r="BJ44" s="94"/>
      <c r="BK44" s="94"/>
      <c r="BL44" s="94"/>
      <c r="BM44" s="94"/>
      <c r="BN44" s="94"/>
      <c r="BO44" s="94"/>
      <c r="BP44" s="94"/>
      <c r="BQ44" s="94"/>
      <c r="BR44" s="94"/>
      <c r="BS44" s="25"/>
      <c r="BT44" s="25"/>
      <c r="BU44" s="25"/>
      <c r="BV44" s="25"/>
      <c r="BX44" s="56"/>
      <c r="CF44" s="28"/>
      <c r="CG44" s="56"/>
    </row>
    <row r="45" spans="2:85" s="55" customFormat="1" ht="16.95" customHeight="1">
      <c r="F45" s="23"/>
      <c r="G45" s="23"/>
      <c r="H45" s="2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23"/>
      <c r="V45" s="23"/>
      <c r="W45" s="23"/>
      <c r="X45" s="23"/>
      <c r="Y45" s="23"/>
      <c r="Z45" s="4"/>
      <c r="AA45" s="4"/>
      <c r="AB45" s="4"/>
      <c r="AC45" s="4"/>
      <c r="AD45" s="4"/>
      <c r="AE45" s="23"/>
      <c r="AF45" s="23"/>
      <c r="AG45" s="56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8"/>
      <c r="BX45" s="56"/>
      <c r="CF45" s="28"/>
      <c r="CG45" s="56"/>
    </row>
    <row r="46" spans="2:85" s="55" customFormat="1" ht="16.95" customHeight="1">
      <c r="F46" s="23"/>
      <c r="G46" s="23"/>
      <c r="H46" s="23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23"/>
      <c r="V46" s="23"/>
      <c r="W46" s="23"/>
      <c r="X46" s="23"/>
      <c r="Y46" s="23"/>
      <c r="Z46" s="4"/>
      <c r="AA46" s="4"/>
      <c r="AB46" s="4"/>
      <c r="AC46" s="4"/>
      <c r="AD46" s="4"/>
      <c r="AE46" s="23"/>
      <c r="AF46" s="23"/>
      <c r="AG46" s="56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8"/>
      <c r="BX46" s="56"/>
      <c r="CF46" s="28"/>
      <c r="CG46" s="56"/>
    </row>
    <row r="47" spans="2:85" s="23" customFormat="1" ht="16.95" customHeight="1"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Z47" s="4"/>
      <c r="AA47" s="4"/>
      <c r="AB47" s="4"/>
      <c r="AC47" s="4"/>
      <c r="AD47" s="4"/>
      <c r="AG47" s="56"/>
      <c r="BW47" s="28"/>
      <c r="BX47" s="56"/>
      <c r="CF47" s="28"/>
      <c r="CG47" s="56"/>
    </row>
    <row r="48" spans="2:85" s="23" customFormat="1" ht="16.95" customHeight="1"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Z48" s="4"/>
      <c r="AA48" s="4"/>
      <c r="AB48" s="4"/>
      <c r="AC48" s="4"/>
      <c r="AD48" s="4"/>
      <c r="AG48" s="56"/>
      <c r="AV48" s="25"/>
      <c r="BJ48" s="25"/>
      <c r="BQ48" s="25"/>
      <c r="BR48" s="25"/>
      <c r="BS48" s="25"/>
      <c r="BT48" s="25"/>
      <c r="BU48" s="25"/>
      <c r="BV48" s="25"/>
      <c r="BW48" s="28"/>
      <c r="BX48" s="56"/>
      <c r="CF48" s="28"/>
      <c r="CG48" s="56"/>
    </row>
    <row r="49" spans="9:85" s="23" customFormat="1" ht="16.95" customHeight="1"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Z49" s="4"/>
      <c r="AA49" s="4"/>
      <c r="AB49" s="4"/>
      <c r="AC49" s="4"/>
      <c r="AD49" s="4"/>
      <c r="AG49" s="56"/>
      <c r="BW49" s="28"/>
      <c r="BX49" s="56"/>
      <c r="CF49" s="28"/>
      <c r="CG49" s="56"/>
    </row>
    <row r="50" spans="9:85" s="23" customFormat="1" ht="16.95" customHeight="1"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Z50" s="4"/>
      <c r="AA50" s="4"/>
      <c r="AB50" s="4"/>
      <c r="AC50" s="4"/>
      <c r="AD50" s="4"/>
      <c r="AG50" s="56"/>
      <c r="BW50" s="28"/>
      <c r="BX50" s="56"/>
      <c r="CF50" s="28"/>
      <c r="CG50" s="56"/>
    </row>
    <row r="51" spans="9:85" s="23" customFormat="1" ht="16.95" customHeight="1"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Z51" s="4"/>
      <c r="AA51" s="4"/>
      <c r="AB51" s="4"/>
      <c r="AC51" s="4"/>
      <c r="AD51" s="4"/>
      <c r="AG51" s="56"/>
      <c r="BQ51" s="25"/>
      <c r="BR51" s="25"/>
      <c r="BS51" s="25"/>
      <c r="BT51" s="25"/>
      <c r="BU51" s="25"/>
      <c r="BV51" s="25"/>
      <c r="BW51" s="28"/>
      <c r="BX51" s="56"/>
      <c r="CF51" s="28"/>
      <c r="CG51" s="56"/>
    </row>
    <row r="52" spans="9:85" s="23" customFormat="1" ht="16.95" customHeight="1"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Z52" s="4"/>
      <c r="AA52" s="4"/>
      <c r="AB52" s="4"/>
      <c r="AC52" s="4"/>
      <c r="AD52" s="4"/>
      <c r="AG52" s="56"/>
      <c r="BW52" s="28"/>
      <c r="BX52" s="56"/>
      <c r="CF52" s="28"/>
      <c r="CG52" s="56"/>
    </row>
    <row r="53" spans="9:85" s="23" customFormat="1" ht="16.95" customHeight="1"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Z53" s="4"/>
      <c r="AA53" s="4"/>
      <c r="AB53" s="4"/>
      <c r="AC53" s="4"/>
      <c r="AD53" s="4"/>
      <c r="AG53" s="56"/>
      <c r="BW53" s="28"/>
      <c r="BX53" s="56"/>
      <c r="CF53" s="28"/>
      <c r="CG53" s="56"/>
    </row>
    <row r="54" spans="9:85" s="23" customFormat="1" ht="16.95" customHeight="1"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Z54" s="4"/>
      <c r="AA54" s="4"/>
      <c r="AB54" s="4"/>
      <c r="AC54" s="4"/>
      <c r="AD54" s="4"/>
      <c r="AG54" s="56"/>
      <c r="BW54" s="28"/>
      <c r="BX54" s="56"/>
      <c r="CF54" s="28"/>
      <c r="CG54" s="56"/>
    </row>
    <row r="55" spans="9:85" s="23" customFormat="1" ht="16.95" customHeight="1"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Z55" s="4"/>
      <c r="AA55" s="4"/>
      <c r="AB55" s="4"/>
      <c r="AC55" s="4"/>
      <c r="AD55" s="4"/>
      <c r="AG55" s="56"/>
      <c r="BW55" s="28"/>
      <c r="BX55" s="56"/>
      <c r="CF55" s="28"/>
      <c r="CG55" s="56"/>
    </row>
    <row r="56" spans="9:85" s="23" customFormat="1" ht="16.95" customHeight="1"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Z56" s="4"/>
      <c r="AA56" s="4"/>
      <c r="AB56" s="4"/>
      <c r="AC56" s="4"/>
      <c r="AD56" s="4"/>
      <c r="AG56" s="56"/>
      <c r="BW56" s="28"/>
      <c r="BX56" s="56"/>
      <c r="CF56" s="28"/>
      <c r="CG56" s="56"/>
    </row>
    <row r="57" spans="9:85" s="23" customFormat="1" ht="16.95" customHeight="1"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Z57" s="4"/>
      <c r="AA57" s="4"/>
      <c r="AB57" s="4"/>
      <c r="AC57" s="4"/>
      <c r="AD57" s="4"/>
      <c r="AG57" s="56"/>
      <c r="BQ57" s="25"/>
      <c r="BR57" s="25"/>
      <c r="BS57" s="25"/>
      <c r="BT57" s="25"/>
      <c r="BU57" s="25"/>
      <c r="BV57" s="25"/>
      <c r="BW57" s="28"/>
      <c r="BX57" s="56"/>
      <c r="CF57" s="28"/>
      <c r="CG57" s="56"/>
    </row>
    <row r="58" spans="9:85" s="23" customFormat="1" ht="16.95" customHeight="1"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Z58" s="4"/>
      <c r="AA58" s="4"/>
      <c r="AB58" s="4"/>
      <c r="AC58" s="4"/>
      <c r="AD58" s="4"/>
      <c r="AG58" s="56"/>
      <c r="BW58" s="28"/>
      <c r="BX58" s="56"/>
      <c r="CF58" s="28"/>
      <c r="CG58" s="56"/>
    </row>
    <row r="59" spans="9:85" s="23" customFormat="1" ht="16.95" customHeight="1"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Z59" s="4"/>
      <c r="AA59" s="4"/>
      <c r="AB59" s="4"/>
      <c r="AC59" s="4"/>
      <c r="AD59" s="4"/>
      <c r="AG59" s="56"/>
      <c r="BW59" s="28"/>
      <c r="BX59" s="56"/>
      <c r="CF59" s="28"/>
      <c r="CG59" s="56"/>
    </row>
    <row r="60" spans="9:85" s="23" customFormat="1" ht="16.95" customHeight="1"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Z60" s="4"/>
      <c r="AA60" s="4"/>
      <c r="AB60" s="4"/>
      <c r="AC60" s="4"/>
      <c r="AD60" s="4"/>
      <c r="AG60" s="56"/>
      <c r="BW60" s="28"/>
      <c r="BX60" s="56"/>
      <c r="CF60" s="28"/>
      <c r="CG60" s="56"/>
    </row>
    <row r="61" spans="9:85" s="1" customFormat="1" ht="18"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Z61" s="4"/>
      <c r="AA61" s="4"/>
      <c r="AB61" s="4"/>
      <c r="AC61" s="4"/>
      <c r="AD61" s="4"/>
    </row>
    <row r="62" spans="9:85" s="1" customFormat="1" ht="18"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Z62" s="4"/>
      <c r="AA62" s="4"/>
      <c r="AB62" s="4"/>
      <c r="AC62" s="4"/>
      <c r="AD62" s="4"/>
      <c r="BW62" s="1" t="s">
        <v>31</v>
      </c>
      <c r="BX62" s="1" t="s">
        <v>30</v>
      </c>
    </row>
    <row r="63" spans="9:85" s="1" customFormat="1" ht="18"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Z63" s="4"/>
      <c r="AA63" s="4"/>
      <c r="AB63" s="4"/>
      <c r="AC63" s="4"/>
      <c r="AD63" s="4"/>
      <c r="BW63" s="3">
        <f t="shared" ref="BW63:BW89" si="25">BW34</f>
        <v>0</v>
      </c>
      <c r="BX63" s="2" t="s">
        <v>28</v>
      </c>
    </row>
    <row r="64" spans="9:85" s="1" customFormat="1" ht="18"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Z64" s="4"/>
      <c r="AA64" s="4"/>
      <c r="AB64" s="4"/>
      <c r="AC64" s="4"/>
      <c r="AD64" s="4"/>
      <c r="BW64" s="3">
        <f t="shared" si="25"/>
        <v>0</v>
      </c>
      <c r="BX64" s="2" t="s">
        <v>26</v>
      </c>
    </row>
    <row r="65" spans="2:76" s="1" customFormat="1" ht="18">
      <c r="F65" s="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Z65" s="4"/>
      <c r="AA65" s="4"/>
      <c r="AB65" s="4"/>
      <c r="AC65" s="4"/>
      <c r="AD65" s="4"/>
      <c r="BW65" s="3">
        <f t="shared" si="25"/>
        <v>0</v>
      </c>
      <c r="BX65" s="2" t="s">
        <v>24</v>
      </c>
    </row>
    <row r="66" spans="2:76" s="1" customFormat="1" ht="18"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Z66" s="4"/>
      <c r="AA66" s="4"/>
      <c r="AB66" s="4"/>
      <c r="AC66" s="4"/>
      <c r="AD66" s="4"/>
      <c r="BW66" s="3">
        <f t="shared" si="25"/>
        <v>0</v>
      </c>
      <c r="BX66" s="2" t="s">
        <v>23</v>
      </c>
    </row>
    <row r="67" spans="2:76" s="1" customFormat="1" ht="18"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Z67" s="4"/>
      <c r="AA67" s="4"/>
      <c r="AB67" s="4"/>
      <c r="AC67" s="4"/>
      <c r="AD67" s="4"/>
      <c r="BW67" s="3">
        <f t="shared" si="25"/>
        <v>0</v>
      </c>
      <c r="BX67" s="2" t="s">
        <v>22</v>
      </c>
    </row>
    <row r="68" spans="2:76" s="1" customFormat="1" ht="18"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Z68" s="4"/>
      <c r="AA68" s="4"/>
      <c r="AB68" s="4"/>
      <c r="AC68" s="4"/>
      <c r="AD68" s="4"/>
      <c r="BW68" s="3">
        <f t="shared" si="25"/>
        <v>0</v>
      </c>
      <c r="BX68" s="2" t="s">
        <v>21</v>
      </c>
    </row>
    <row r="69" spans="2:76">
      <c r="B69"/>
      <c r="C69"/>
      <c r="D69"/>
      <c r="E69"/>
      <c r="F69"/>
      <c r="G69"/>
      <c r="H69"/>
      <c r="BW69" s="3">
        <f t="shared" si="25"/>
        <v>0</v>
      </c>
      <c r="BX69" s="2" t="s">
        <v>20</v>
      </c>
    </row>
    <row r="70" spans="2:76">
      <c r="B70"/>
      <c r="C70"/>
      <c r="D70"/>
      <c r="E70"/>
      <c r="F70"/>
      <c r="G70"/>
      <c r="H70"/>
      <c r="BW70" s="3">
        <f t="shared" si="25"/>
        <v>0</v>
      </c>
      <c r="BX70" s="2" t="s">
        <v>19</v>
      </c>
    </row>
    <row r="71" spans="2:76">
      <c r="B71"/>
      <c r="C71"/>
      <c r="D71"/>
      <c r="E71"/>
      <c r="F71"/>
      <c r="G71"/>
      <c r="H71"/>
      <c r="BW71" s="3">
        <f t="shared" si="25"/>
        <v>0</v>
      </c>
      <c r="BX71" s="2" t="s">
        <v>18</v>
      </c>
    </row>
    <row r="72" spans="2:76">
      <c r="B72"/>
      <c r="C72"/>
      <c r="D72"/>
      <c r="E72"/>
      <c r="F72"/>
      <c r="G72"/>
      <c r="H72"/>
      <c r="BW72" s="3">
        <f t="shared" si="25"/>
        <v>0</v>
      </c>
      <c r="BX72" s="2" t="s">
        <v>17</v>
      </c>
    </row>
    <row r="73" spans="2:76">
      <c r="B73"/>
      <c r="C73"/>
      <c r="D73"/>
      <c r="E73"/>
      <c r="F73"/>
      <c r="G73"/>
      <c r="H73"/>
      <c r="BW73" s="3">
        <f t="shared" si="25"/>
        <v>0</v>
      </c>
      <c r="BX73" s="2" t="s">
        <v>16</v>
      </c>
    </row>
    <row r="74" spans="2:76">
      <c r="B74"/>
      <c r="C74"/>
      <c r="D74"/>
      <c r="E74"/>
      <c r="F74"/>
      <c r="G74"/>
      <c r="H74"/>
      <c r="BW74" s="3">
        <f t="shared" si="25"/>
        <v>0</v>
      </c>
      <c r="BX74" s="2" t="s">
        <v>15</v>
      </c>
    </row>
    <row r="75" spans="2:76">
      <c r="B75"/>
      <c r="C75"/>
      <c r="D75"/>
      <c r="E75"/>
      <c r="F75"/>
      <c r="G75"/>
      <c r="H75"/>
      <c r="BW75" s="3">
        <f t="shared" si="25"/>
        <v>0</v>
      </c>
      <c r="BX75" s="2" t="s">
        <v>14</v>
      </c>
    </row>
    <row r="76" spans="2:76">
      <c r="B76"/>
      <c r="C76"/>
      <c r="D76"/>
      <c r="E76"/>
      <c r="F76"/>
      <c r="G76"/>
      <c r="H76"/>
      <c r="BW76" s="3">
        <f t="shared" si="25"/>
        <v>0</v>
      </c>
      <c r="BX76" s="2" t="s">
        <v>13</v>
      </c>
    </row>
    <row r="77" spans="2:76">
      <c r="B77"/>
      <c r="C77"/>
      <c r="D77"/>
      <c r="E77"/>
      <c r="F77"/>
      <c r="G77"/>
      <c r="H77"/>
      <c r="BW77" s="3">
        <f t="shared" si="25"/>
        <v>0</v>
      </c>
      <c r="BX77" s="2" t="s">
        <v>12</v>
      </c>
    </row>
    <row r="78" spans="2:76">
      <c r="B78"/>
      <c r="C78"/>
      <c r="D78"/>
      <c r="E78"/>
      <c r="F78"/>
      <c r="G78"/>
      <c r="H78"/>
      <c r="BW78" s="3">
        <f t="shared" si="25"/>
        <v>0</v>
      </c>
      <c r="BX78" s="2" t="s">
        <v>11</v>
      </c>
    </row>
    <row r="79" spans="2:76">
      <c r="B79"/>
      <c r="C79"/>
      <c r="D79"/>
      <c r="E79"/>
      <c r="F79"/>
      <c r="G79"/>
      <c r="H79"/>
      <c r="BW79" s="3">
        <f t="shared" si="25"/>
        <v>0</v>
      </c>
      <c r="BX79" s="2" t="s">
        <v>10</v>
      </c>
    </row>
    <row r="80" spans="2:76">
      <c r="B80"/>
      <c r="C80"/>
      <c r="D80"/>
      <c r="E80"/>
      <c r="F80"/>
      <c r="G80"/>
      <c r="H80"/>
      <c r="BW80" s="3">
        <f t="shared" si="25"/>
        <v>0</v>
      </c>
      <c r="BX80" s="2" t="s">
        <v>9</v>
      </c>
    </row>
    <row r="81" spans="2:76">
      <c r="B81"/>
      <c r="C81"/>
      <c r="D81"/>
      <c r="E81"/>
      <c r="F81"/>
      <c r="G81"/>
      <c r="H81"/>
      <c r="BW81" s="3">
        <f t="shared" si="25"/>
        <v>0</v>
      </c>
      <c r="BX81" s="2" t="s">
        <v>8</v>
      </c>
    </row>
    <row r="82" spans="2:76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BW82" s="3">
        <f t="shared" si="25"/>
        <v>0</v>
      </c>
      <c r="BX82" s="2" t="s">
        <v>7</v>
      </c>
    </row>
    <row r="83" spans="2:76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BW83" s="3">
        <f t="shared" si="25"/>
        <v>0</v>
      </c>
      <c r="BX83" s="2" t="s">
        <v>6</v>
      </c>
    </row>
    <row r="84" spans="2:76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BW84" s="3">
        <f t="shared" si="25"/>
        <v>0</v>
      </c>
      <c r="BX84" s="2" t="s">
        <v>5</v>
      </c>
    </row>
    <row r="85" spans="2:76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BW85" s="3">
        <f t="shared" si="25"/>
        <v>0</v>
      </c>
      <c r="BX85" s="2" t="s">
        <v>4</v>
      </c>
    </row>
    <row r="86" spans="2:76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BW86" s="3">
        <f t="shared" si="25"/>
        <v>0</v>
      </c>
      <c r="BX86" s="2" t="s">
        <v>3</v>
      </c>
    </row>
    <row r="87" spans="2:76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BW87" s="3">
        <f t="shared" si="25"/>
        <v>0</v>
      </c>
      <c r="BX87" s="2" t="s">
        <v>2</v>
      </c>
    </row>
    <row r="88" spans="2:76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BW88" s="3">
        <f t="shared" si="25"/>
        <v>0</v>
      </c>
      <c r="BX88" s="2" t="s">
        <v>1</v>
      </c>
    </row>
    <row r="89" spans="2:76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BW89" s="3">
        <f t="shared" si="25"/>
        <v>0</v>
      </c>
      <c r="BX89" s="2" t="s">
        <v>0</v>
      </c>
    </row>
  </sheetData>
  <autoFilter ref="CF33:CG60">
    <sortState ref="CF385:CG411">
      <sortCondition descending="1" ref="CF384:CF411"/>
    </sortState>
  </autoFilter>
  <mergeCells count="164">
    <mergeCell ref="AF22:AF23"/>
    <mergeCell ref="AA22:AA23"/>
    <mergeCell ref="AB22:AB23"/>
    <mergeCell ref="AC22:AC23"/>
    <mergeCell ref="AD22:AD23"/>
    <mergeCell ref="AE22:AE23"/>
    <mergeCell ref="V22:V23"/>
    <mergeCell ref="W22:W23"/>
    <mergeCell ref="X22:X23"/>
    <mergeCell ref="Y22:Y23"/>
    <mergeCell ref="Z22:Z23"/>
    <mergeCell ref="Q22:Q23"/>
    <mergeCell ref="R22:R23"/>
    <mergeCell ref="S22:S23"/>
    <mergeCell ref="T22:T23"/>
    <mergeCell ref="U22:U23"/>
    <mergeCell ref="L22:L23"/>
    <mergeCell ref="M22:M23"/>
    <mergeCell ref="N22:N23"/>
    <mergeCell ref="O22:O23"/>
    <mergeCell ref="P22:P23"/>
    <mergeCell ref="G22:G23"/>
    <mergeCell ref="H22:H23"/>
    <mergeCell ref="I22:I23"/>
    <mergeCell ref="J22:J23"/>
    <mergeCell ref="K22:K23"/>
    <mergeCell ref="B22:B23"/>
    <mergeCell ref="C22:C23"/>
    <mergeCell ref="D22:D23"/>
    <mergeCell ref="E22:E23"/>
    <mergeCell ref="F22:F23"/>
    <mergeCell ref="AA15:AA16"/>
    <mergeCell ref="AB15:AB16"/>
    <mergeCell ref="AC15:AC16"/>
    <mergeCell ref="AD15:AD16"/>
    <mergeCell ref="AE15:AE16"/>
    <mergeCell ref="V15:V16"/>
    <mergeCell ref="W15:W16"/>
    <mergeCell ref="X15:X16"/>
    <mergeCell ref="Y15:Y16"/>
    <mergeCell ref="Z15:Z16"/>
    <mergeCell ref="AF8:AF9"/>
    <mergeCell ref="B15:B16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AA8:AA9"/>
    <mergeCell ref="AB8:AB9"/>
    <mergeCell ref="AC8:AC9"/>
    <mergeCell ref="AD8:AD9"/>
    <mergeCell ref="AE8:AE9"/>
    <mergeCell ref="V8:V9"/>
    <mergeCell ref="W8:W9"/>
    <mergeCell ref="X8:X9"/>
    <mergeCell ref="Y8:Y9"/>
    <mergeCell ref="Z8:Z9"/>
    <mergeCell ref="Q8:Q9"/>
    <mergeCell ref="R8:R9"/>
    <mergeCell ref="S8:S9"/>
    <mergeCell ref="T8:T9"/>
    <mergeCell ref="U8:U9"/>
    <mergeCell ref="AE1:AE2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N8:N9"/>
    <mergeCell ref="O8:O9"/>
    <mergeCell ref="P8:P9"/>
    <mergeCell ref="Z1:Z2"/>
    <mergeCell ref="AA1:AA2"/>
    <mergeCell ref="AB1:AB2"/>
    <mergeCell ref="AC1:AC2"/>
    <mergeCell ref="AD1:AD2"/>
    <mergeCell ref="U1:U2"/>
    <mergeCell ref="V1:V2"/>
    <mergeCell ref="W1:W2"/>
    <mergeCell ref="X1:X2"/>
    <mergeCell ref="Y1:Y2"/>
    <mergeCell ref="P1:P2"/>
    <mergeCell ref="Q1:Q2"/>
    <mergeCell ref="R1:R2"/>
    <mergeCell ref="S1:S2"/>
    <mergeCell ref="T1:T2"/>
    <mergeCell ref="K1:K2"/>
    <mergeCell ref="L1:L2"/>
    <mergeCell ref="M1:M2"/>
    <mergeCell ref="N1:N2"/>
    <mergeCell ref="O1:O2"/>
    <mergeCell ref="AH40:BR44"/>
    <mergeCell ref="A1:A2"/>
    <mergeCell ref="AH1:AU1"/>
    <mergeCell ref="AW1:BI1"/>
    <mergeCell ref="BK1:BP1"/>
    <mergeCell ref="BR1:BR2"/>
    <mergeCell ref="A15:A16"/>
    <mergeCell ref="AH15:AU15"/>
    <mergeCell ref="AW15:BI15"/>
    <mergeCell ref="BK15:BP15"/>
    <mergeCell ref="BR15:BR16"/>
    <mergeCell ref="AQ30:BG30"/>
    <mergeCell ref="B1:B2"/>
    <mergeCell ref="C1:C2"/>
    <mergeCell ref="D1:D2"/>
    <mergeCell ref="E1:E2"/>
    <mergeCell ref="BS1:BS2"/>
    <mergeCell ref="BT1:BT2"/>
    <mergeCell ref="BV1:BV2"/>
    <mergeCell ref="A8:A9"/>
    <mergeCell ref="AH8:AU8"/>
    <mergeCell ref="AW8:BI8"/>
    <mergeCell ref="BK8:BP8"/>
    <mergeCell ref="BR8:BR9"/>
    <mergeCell ref="BS8:BS9"/>
    <mergeCell ref="BT8:BT9"/>
    <mergeCell ref="BV8:BV9"/>
    <mergeCell ref="F1:F2"/>
    <mergeCell ref="G1:G2"/>
    <mergeCell ref="H1:H2"/>
    <mergeCell ref="I1:I2"/>
    <mergeCell ref="J1:J2"/>
    <mergeCell ref="BS15:BS16"/>
    <mergeCell ref="BT15:BT16"/>
    <mergeCell ref="BV15:BV16"/>
    <mergeCell ref="A22:A23"/>
    <mergeCell ref="AH22:AU22"/>
    <mergeCell ref="AW22:BI22"/>
    <mergeCell ref="BK22:BP22"/>
    <mergeCell ref="BR22:BR23"/>
    <mergeCell ref="BS22:BS23"/>
    <mergeCell ref="BT22:BT23"/>
    <mergeCell ref="BV22:BV23"/>
    <mergeCell ref="Q15:Q16"/>
    <mergeCell ref="R15:R16"/>
    <mergeCell ref="S15:S16"/>
    <mergeCell ref="T15:T16"/>
    <mergeCell ref="U15:U16"/>
    <mergeCell ref="BS32:BS33"/>
    <mergeCell ref="BT32:BT33"/>
    <mergeCell ref="BV32:BV33"/>
    <mergeCell ref="CF32:CG32"/>
    <mergeCell ref="AH32:AU32"/>
    <mergeCell ref="AW32:BI32"/>
    <mergeCell ref="BK32:BP32"/>
    <mergeCell ref="BR32:BR33"/>
  </mergeCells>
  <conditionalFormatting sqref="S45:T68 Z45:Z68">
    <cfRule type="cellIs" dxfId="33" priority="7" operator="greaterThan">
      <formula>35</formula>
    </cfRule>
  </conditionalFormatting>
  <conditionalFormatting sqref="B24:AF28 B17:AE21 B10:AF14 B3:AE7">
    <cfRule type="expression" dxfId="32" priority="3">
      <formula>OR(B3="CA",B3="RCF",B3="CA.",B3="RTT",B3="CA,",B3="RTT.",B3="CF",B3="CF.",B3="CAS",B3="CAS.",B3="R",B3="RH",B3="RC",B3="CE",B3="CET",B3="AEA")</formula>
    </cfRule>
  </conditionalFormatting>
  <conditionalFormatting sqref="B24:AF28 B17:AE21 B10:AF14 B3:AE7">
    <cfRule type="expression" dxfId="31" priority="1">
      <formula>OR(B3="CM",B3="COB",B3="DPm")</formula>
    </cfRule>
    <cfRule type="expression" dxfId="30" priority="2">
      <formula>OR(B3="MI",B3="Mir",B3="DP",B3="Stag",B3="JET",B3="DPr",B3="MAE",B3="MP",B3="SO",B3="SO-",B3="LVh",B3="PRU",B3="Am",B3="Mat",B3="Nui",B3="ASA",B3="CS")</formula>
    </cfRule>
  </conditionalFormatting>
  <dataValidations count="3">
    <dataValidation type="list" allowBlank="1" showInputMessage="1" showErrorMessage="1" sqref="AF15:AF21 AF1:AF7">
      <formula1>$F$34:$F$43</formula1>
    </dataValidation>
    <dataValidation type="list" allowBlank="1" showInputMessage="1" showErrorMessage="1" sqref="B24:AF28 B3:AE7 B10:AF14 B17:AE21">
      <formula1>$F$33:$F$65</formula1>
    </dataValidation>
    <dataValidation type="list" allowBlank="1" showInputMessage="1" showErrorMessage="1" sqref="AE33:AE36">
      <formula1>"1,0"</formula1>
    </dataValidation>
  </dataValidations>
  <printOptions horizontalCentered="1" verticalCentered="1"/>
  <pageMargins left="0.15748031496062992" right="0.19685039370078741" top="0.23622047244094491" bottom="0.19685039370078741" header="0.15748031496062992" footer="0.11811023622047245"/>
  <pageSetup paperSize="9" scale="98" orientation="landscape" horizontalDpi="4294967293" verticalDpi="4294967293" r:id="rId1"/>
  <headerFooter>
    <oddFooter>&amp;CPage &amp;P</oddFooter>
  </headerFooter>
  <rowBreaks count="3" manualBreakCount="3">
    <brk id="7" max="16383" man="1"/>
    <brk id="14" max="16383" man="1"/>
    <brk id="21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AP9"/>
  <sheetViews>
    <sheetView workbookViewId="0">
      <selection activeCell="S5" sqref="S5"/>
    </sheetView>
  </sheetViews>
  <sheetFormatPr baseColWidth="10" defaultColWidth="8.88671875" defaultRowHeight="14.4"/>
  <cols>
    <col min="1" max="1" width="12.6640625" customWidth="1"/>
    <col min="2" max="42" width="3.33203125" customWidth="1"/>
  </cols>
  <sheetData>
    <row r="1" spans="1:42">
      <c r="K1" s="95" t="s">
        <v>83</v>
      </c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7"/>
      <c r="AB1" s="22"/>
    </row>
    <row r="3" spans="1:42">
      <c r="A3" s="68">
        <v>41912</v>
      </c>
      <c r="B3" s="80" t="s">
        <v>68</v>
      </c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9"/>
      <c r="Q3" s="82" t="s">
        <v>65</v>
      </c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4"/>
      <c r="AD3" s="9"/>
      <c r="AE3" s="80" t="s">
        <v>67</v>
      </c>
      <c r="AF3" s="80"/>
      <c r="AG3" s="80"/>
      <c r="AH3" s="80"/>
      <c r="AI3" s="80"/>
      <c r="AJ3" s="80"/>
      <c r="AK3" s="9"/>
      <c r="AL3" s="85" t="s">
        <v>66</v>
      </c>
      <c r="AM3" s="72" t="s">
        <v>65</v>
      </c>
      <c r="AN3" s="74" t="s">
        <v>64</v>
      </c>
      <c r="AO3" s="9"/>
      <c r="AP3" s="76" t="s">
        <v>63</v>
      </c>
    </row>
    <row r="4" spans="1:42">
      <c r="B4" s="20" t="s">
        <v>56</v>
      </c>
      <c r="C4" s="17" t="s">
        <v>52</v>
      </c>
      <c r="D4" s="20" t="s">
        <v>54</v>
      </c>
      <c r="E4" s="17" t="s">
        <v>50</v>
      </c>
      <c r="F4" s="20" t="s">
        <v>55</v>
      </c>
      <c r="G4" s="17" t="s">
        <v>51</v>
      </c>
      <c r="H4" s="17" t="s">
        <v>53</v>
      </c>
      <c r="I4" s="17" t="s">
        <v>49</v>
      </c>
      <c r="J4" s="17" t="s">
        <v>48</v>
      </c>
      <c r="K4" s="17" t="s">
        <v>47</v>
      </c>
      <c r="L4" s="17" t="s">
        <v>46</v>
      </c>
      <c r="M4" s="17" t="s">
        <v>61</v>
      </c>
      <c r="N4" s="17" t="s">
        <v>45</v>
      </c>
      <c r="O4" s="17" t="s">
        <v>44</v>
      </c>
      <c r="P4" s="18"/>
      <c r="Q4" s="19" t="s">
        <v>43</v>
      </c>
      <c r="R4" s="19" t="s">
        <v>60</v>
      </c>
      <c r="S4" s="19" t="s">
        <v>42</v>
      </c>
      <c r="T4" s="19" t="s">
        <v>41</v>
      </c>
      <c r="U4" s="19" t="s">
        <v>40</v>
      </c>
      <c r="V4" s="19" t="s">
        <v>39</v>
      </c>
      <c r="W4" s="19" t="s">
        <v>38</v>
      </c>
      <c r="X4" s="19" t="s">
        <v>59</v>
      </c>
      <c r="Y4" s="19" t="s">
        <v>37</v>
      </c>
      <c r="Z4" s="19" t="s">
        <v>36</v>
      </c>
      <c r="AA4" s="19" t="s">
        <v>58</v>
      </c>
      <c r="AB4" s="19" t="s">
        <v>57</v>
      </c>
      <c r="AC4" s="17" t="s">
        <v>27</v>
      </c>
      <c r="AD4" s="18"/>
      <c r="AE4" s="17" t="s">
        <v>35</v>
      </c>
      <c r="AF4" s="17" t="s">
        <v>25</v>
      </c>
      <c r="AG4" s="17" t="s">
        <v>34</v>
      </c>
      <c r="AH4" s="17" t="s">
        <v>33</v>
      </c>
      <c r="AI4" s="17" t="s">
        <v>32</v>
      </c>
      <c r="AJ4" s="17" t="s">
        <v>29</v>
      </c>
      <c r="AK4" s="9"/>
      <c r="AL4" s="86"/>
      <c r="AM4" s="73"/>
      <c r="AN4" s="75"/>
      <c r="AO4" s="9"/>
      <c r="AP4" s="77"/>
    </row>
    <row r="5" spans="1:42">
      <c r="A5" s="6" t="s">
        <v>78</v>
      </c>
      <c r="B5" s="69" t="e">
        <f>COUNTIFS([1]Essais!$B$3:$AE$3,'Récapitulatif(2)'!B$4,[1]Essais!$B$1:$AE$1,"&lt;="&amp;$A$3)</f>
        <v>#VALUE!</v>
      </c>
      <c r="C5" s="69">
        <f>COUNTIFS(Données!$B$2:$B$123,'Récapitulatif(2)'!C$4,Données!$A$2:$A$123,"&lt;="&amp;$A$3)</f>
        <v>0</v>
      </c>
      <c r="D5" s="69">
        <f>COUNTIFS(Données!$B$2:$B$123,'Récapitulatif(2)'!D$4,Données!$A$2:$A$123,"&lt;="&amp;$A$3)</f>
        <v>0</v>
      </c>
      <c r="E5" s="69">
        <f>COUNTIFS(Données!$B$2:$B$123,'Récapitulatif(2)'!E$4,Données!$A$2:$A$123,"&lt;="&amp;$A$3)</f>
        <v>0</v>
      </c>
      <c r="F5" s="69">
        <f>COUNTIFS(Données!$B$2:$B$123,'Récapitulatif(2)'!F$4,Données!$A$2:$A$123,"&lt;="&amp;$A$3)</f>
        <v>0</v>
      </c>
      <c r="G5" s="69">
        <f>COUNTIFS(Données!$B$2:$B$123,'Récapitulatif(2)'!G$4,Données!$A$2:$A$123,"&lt;="&amp;$A$3)</f>
        <v>0</v>
      </c>
      <c r="H5" s="69">
        <f>COUNTIFS(Données!$B$2:$B$123,'Récapitulatif(2)'!H$4,Données!$A$2:$A$123,"&lt;="&amp;$A$3)</f>
        <v>0</v>
      </c>
      <c r="I5" s="69">
        <f>COUNTIFS(Données!$B$2:$B$123,'Récapitulatif(2)'!I$4,Données!$A$2:$A$123,"&lt;="&amp;$A$3)</f>
        <v>0</v>
      </c>
      <c r="J5" s="69">
        <f>COUNTIFS(Données!$B$2:$B$123,'Récapitulatif(2)'!J$4,Données!$A$2:$A$123,"&lt;="&amp;$A$3)</f>
        <v>2</v>
      </c>
      <c r="K5" s="69">
        <f>COUNTIFS(Données!$B$2:$B$123,'Récapitulatif(2)'!K$4,Données!$A$2:$A$123,"&lt;="&amp;$A$3)</f>
        <v>2</v>
      </c>
      <c r="L5" s="69">
        <f>COUNTIFS(Données!$B$2:$B$123,'Récapitulatif(2)'!L$4,Données!$A$2:$A$123,"&lt;="&amp;$A$3)</f>
        <v>3</v>
      </c>
      <c r="M5" s="69">
        <f>COUNTIFS(Données!$B$2:$B$123,'Récapitulatif(2)'!M$4,Données!$A$2:$A$123,"&lt;="&amp;$A$3)</f>
        <v>0</v>
      </c>
      <c r="N5" s="69">
        <f>COUNTIFS(Données!$B$2:$B$123,'Récapitulatif(2)'!N$4,Données!$A$2:$A$123,"&lt;="&amp;$A$3)</f>
        <v>0</v>
      </c>
      <c r="O5" s="69">
        <f>COUNTIFS(Données!$B$2:$B$123,'Récapitulatif(2)'!O$4,Données!$A$2:$A$123,"&lt;="&amp;$A$3)</f>
        <v>0</v>
      </c>
      <c r="P5" s="69"/>
      <c r="Q5" s="69">
        <f>COUNTIFS(Données!$B$2:$B$123,'Récapitulatif(2)'!Q$4,Données!$A$2:$A$123,"&lt;="&amp;$A$3)</f>
        <v>0</v>
      </c>
      <c r="R5" s="69">
        <f>COUNTIFS(Données!$B$2:$B$123,'Récapitulatif(2)'!R$4,Données!$A$2:$A$123,"&lt;="&amp;$A$3)</f>
        <v>0</v>
      </c>
      <c r="S5" s="69">
        <f>COUNTIFS(Données!$B$2:$B$123,'Récapitulatif(2)'!S$4,Données!$A$2:$A$123,"&lt;="&amp;$A$3)</f>
        <v>16</v>
      </c>
      <c r="T5" s="69">
        <f>COUNTIFS(Données!$B$2:$B$123,'Récapitulatif(2)'!T$4,Données!$A$2:$A$123,"&lt;="&amp;$A$3)</f>
        <v>4</v>
      </c>
      <c r="U5" s="69">
        <f>COUNTIFS(Données!$B$2:$B$123,'Récapitulatif(2)'!U$4,Données!$A$2:$A$123,"&lt;="&amp;$A$3)</f>
        <v>0</v>
      </c>
      <c r="V5" s="69">
        <f>COUNTIFS(Données!$B$2:$B$123,'Récapitulatif(2)'!V$4,Données!$A$2:$A$123,"&lt;="&amp;$A$3)</f>
        <v>2</v>
      </c>
      <c r="W5" s="69">
        <f>COUNTIFS(Données!$B$2:$B$123,'Récapitulatif(2)'!W$4,Données!$A$2:$A$123,"&lt;="&amp;$A$3)</f>
        <v>1</v>
      </c>
      <c r="X5" s="69">
        <f>COUNTIFS(Données!$B$2:$B$123,'Récapitulatif(2)'!X$4,Données!$A$2:$A$123,"&lt;="&amp;$A$3)</f>
        <v>0</v>
      </c>
      <c r="Y5" s="69">
        <f>COUNTIFS(Données!$B$2:$B$123,'Récapitulatif(2)'!Y$4,Données!$A$2:$A$123,"&lt;="&amp;$A$3)</f>
        <v>0</v>
      </c>
      <c r="Z5" s="69">
        <f>COUNTIFS(Données!$B$2:$B$123,'Récapitulatif(2)'!Z$4,Données!$A$2:$A$123,"&lt;="&amp;$A$3)</f>
        <v>0</v>
      </c>
      <c r="AA5" s="69">
        <f>COUNTIFS(Données!$B$2:$B$123,'Récapitulatif(2)'!AA$4,Données!$A$2:$A$123,"&lt;="&amp;$A$3)</f>
        <v>0</v>
      </c>
      <c r="AB5" s="69">
        <f>COUNTIFS(Données!$B$2:$B$123,'Récapitulatif(2)'!AB$4,Données!$A$2:$A$123,"&lt;="&amp;$A$3)</f>
        <v>0</v>
      </c>
      <c r="AC5" s="69">
        <f>COUNTIFS(Données!$B$2:$B$123,'Récapitulatif(2)'!AC$4,Données!$A$2:$A$123,"&lt;="&amp;$A$3)</f>
        <v>0</v>
      </c>
      <c r="AD5" s="69"/>
      <c r="AE5" s="69">
        <f>COUNTIFS(Données!$B$2:$B$123,'Récapitulatif(2)'!AE$4,Données!$A$2:$A$123,"&lt;="&amp;$A$3)</f>
        <v>0</v>
      </c>
      <c r="AF5" s="69">
        <f>COUNTIFS(Données!$B$2:$B$123,'Récapitulatif(2)'!AF$4,Données!$A$2:$A$123,"&lt;="&amp;$A$3)</f>
        <v>0</v>
      </c>
      <c r="AG5" s="69">
        <f>COUNTIFS(Données!$B$2:$B$123,'Récapitulatif(2)'!AG$4,Données!$A$2:$A$123,"&lt;="&amp;$A$3)</f>
        <v>0</v>
      </c>
      <c r="AH5" s="69">
        <f>COUNTIFS(Données!$B$2:$B$123,'Récapitulatif(2)'!AH$4,Données!$A$2:$A$123,"&lt;="&amp;$A$3)</f>
        <v>0</v>
      </c>
      <c r="AI5" s="69">
        <f>COUNTIFS(Données!$B$2:$B$123,'Récapitulatif(2)'!AI$4,Données!$A$2:$A$123,"&lt;="&amp;$A$3)</f>
        <v>0</v>
      </c>
      <c r="AJ5" s="69">
        <f>COUNTIFS(Données!$B$2:$B$123,'Récapitulatif(2)'!AJ$4,Données!$A$2:$A$123,"&lt;="&amp;$A$3)</f>
        <v>0</v>
      </c>
      <c r="AK5" s="7"/>
      <c r="AL5" s="70" t="e">
        <f>SUM(B5:O5)</f>
        <v>#VALUE!</v>
      </c>
      <c r="AM5" s="70">
        <f>SUM(Q5:AC5)</f>
        <v>23</v>
      </c>
      <c r="AN5" s="70">
        <f>SUM(AE5:AJ5)</f>
        <v>0</v>
      </c>
      <c r="AO5" s="70"/>
      <c r="AP5" s="71" t="e">
        <f>SUM(AL5:AN5)</f>
        <v>#VALUE!</v>
      </c>
    </row>
    <row r="6" spans="1:42">
      <c r="A6" s="6" t="s">
        <v>79</v>
      </c>
      <c r="B6" s="69">
        <f>COUNTIFS(Données!$C$2:$C$123,'Récapitulatif(2)'!B$4,Données!$A$2:$A$123,"&lt;="&amp;$A$3)</f>
        <v>0</v>
      </c>
      <c r="C6" s="69">
        <f>COUNTIFS(Données!$C$2:$C$123,'Récapitulatif(2)'!C$4,Données!$A$2:$A$123,"&lt;="&amp;$A$3)</f>
        <v>9</v>
      </c>
      <c r="D6" s="69">
        <f>COUNTIFS(Données!$C$2:$C$123,'Récapitulatif(2)'!D$4,Données!$A$2:$A$123,"&lt;="&amp;$A$3)</f>
        <v>0</v>
      </c>
      <c r="E6" s="69">
        <f>COUNTIFS(Données!$C$2:$C$123,'Récapitulatif(2)'!E$4,Données!$A$2:$A$123,"&lt;="&amp;$A$3)</f>
        <v>0</v>
      </c>
      <c r="F6" s="69">
        <f>COUNTIFS(Données!$C$2:$C$123,'Récapitulatif(2)'!F$4,Données!$A$2:$A$123,"&lt;="&amp;$A$3)</f>
        <v>0</v>
      </c>
      <c r="G6" s="69">
        <f>COUNTIFS(Données!$C$2:$C$123,'Récapitulatif(2)'!G$4,Données!$A$2:$A$123,"&lt;="&amp;$A$3)</f>
        <v>0</v>
      </c>
      <c r="H6" s="69">
        <f>COUNTIFS(Données!$C$2:$C$123,'Récapitulatif(2)'!H$4,Données!$A$2:$A$123,"&lt;="&amp;$A$3)</f>
        <v>0</v>
      </c>
      <c r="I6" s="69">
        <f>COUNTIFS(Données!$C$2:$C$123,'Récapitulatif(2)'!I$4,Données!$A$2:$A$123,"&lt;="&amp;$A$3)</f>
        <v>0</v>
      </c>
      <c r="J6" s="69">
        <f>COUNTIFS(Données!$C$2:$C$123,'Récapitulatif(2)'!J$4,Données!$A$2:$A$123,"&lt;="&amp;$A$3)</f>
        <v>2</v>
      </c>
      <c r="K6" s="69">
        <f>COUNTIFS(Données!$C$2:$C$123,'Récapitulatif(2)'!K$4,Données!$A$2:$A$123,"&lt;="&amp;$A$3)</f>
        <v>2</v>
      </c>
      <c r="L6" s="69">
        <f>COUNTIFS(Données!$C$2:$C$123,'Récapitulatif(2)'!L$4,Données!$A$2:$A$123,"&lt;="&amp;$A$3)</f>
        <v>2</v>
      </c>
      <c r="M6" s="69">
        <f>COUNTIFS(Données!$C$2:$C$123,'Récapitulatif(2)'!M$4,Données!$A$2:$A$123,"&lt;="&amp;$A$3)</f>
        <v>0</v>
      </c>
      <c r="N6" s="69">
        <f>COUNTIFS(Données!$C$2:$C$123,'Récapitulatif(2)'!N$4,Données!$A$2:$A$123,"&lt;="&amp;$A$3)</f>
        <v>0</v>
      </c>
      <c r="O6" s="69">
        <f>COUNTIFS(Données!$C$2:$C$123,'Récapitulatif(2)'!O$4,Données!$A$2:$A$123,"&lt;="&amp;$A$3)</f>
        <v>0</v>
      </c>
      <c r="P6" s="69"/>
      <c r="Q6" s="69">
        <f>COUNTIFS(Données!$C$2:$C$123,'Récapitulatif(2)'!Q$4,Données!$A$2:$A$123,"&lt;="&amp;$A$3)</f>
        <v>0</v>
      </c>
      <c r="R6" s="69">
        <f>COUNTIFS(Données!$C$2:$C$123,'Récapitulatif(2)'!R$4,Données!$A$2:$A$123,"&lt;="&amp;$A$3)</f>
        <v>0</v>
      </c>
      <c r="S6" s="69">
        <f>COUNTIFS(Données!$C$2:$C$123,'Récapitulatif(2)'!S$4,Données!$A$2:$A$123,"&lt;="&amp;$A$3)</f>
        <v>12</v>
      </c>
      <c r="T6" s="69">
        <f>COUNTIFS(Données!$C$2:$C$123,'Récapitulatif(2)'!T$4,Données!$A$2:$A$123,"&lt;="&amp;$A$3)</f>
        <v>3</v>
      </c>
      <c r="U6" s="69">
        <f>COUNTIFS(Données!$C$2:$C$123,'Récapitulatif(2)'!U$4,Données!$A$2:$A$123,"&lt;="&amp;$A$3)</f>
        <v>0</v>
      </c>
      <c r="V6" s="69">
        <f>COUNTIFS(Données!$C$2:$C$123,'Récapitulatif(2)'!V$4,Données!$A$2:$A$123,"&lt;="&amp;$A$3)</f>
        <v>0</v>
      </c>
      <c r="W6" s="69">
        <f>COUNTIFS(Données!$C$2:$C$123,'Récapitulatif(2)'!W$4,Données!$A$2:$A$123,"&lt;="&amp;$A$3)</f>
        <v>0</v>
      </c>
      <c r="X6" s="69">
        <f>COUNTIFS(Données!$C$2:$C$123,'Récapitulatif(2)'!X$4,Données!$A$2:$A$123,"&lt;="&amp;$A$3)</f>
        <v>0</v>
      </c>
      <c r="Y6" s="69">
        <f>COUNTIFS(Données!$C$2:$C$123,'Récapitulatif(2)'!Y$4,Données!$A$2:$A$123,"&lt;="&amp;$A$3)</f>
        <v>0</v>
      </c>
      <c r="Z6" s="69">
        <f>COUNTIFS(Données!$C$2:$C$123,'Récapitulatif(2)'!Z$4,Données!$A$2:$A$123,"&lt;="&amp;$A$3)</f>
        <v>0</v>
      </c>
      <c r="AA6" s="69">
        <f>COUNTIFS(Données!$C$2:$C$123,'Récapitulatif(2)'!AA$4,Données!$A$2:$A$123,"&lt;="&amp;$A$3)</f>
        <v>0</v>
      </c>
      <c r="AB6" s="69">
        <f>COUNTIFS(Données!$C$2:$C$123,'Récapitulatif(2)'!AB$4,Données!$A$2:$A$123,"&lt;="&amp;$A$3)</f>
        <v>0</v>
      </c>
      <c r="AC6" s="69">
        <f>COUNTIFS(Données!$C$2:$C$123,'Récapitulatif(2)'!AC$4,Données!$A$2:$A$123,"&lt;="&amp;$A$3)</f>
        <v>0</v>
      </c>
      <c r="AD6" s="69"/>
      <c r="AE6" s="69">
        <f>COUNTIFS(Données!$C$2:$C$123,'Récapitulatif(2)'!AE$4,Données!$A$2:$A$123,"&lt;="&amp;$A$3)</f>
        <v>0</v>
      </c>
      <c r="AF6" s="69">
        <f>COUNTIFS(Données!$C$2:$C$123,'Récapitulatif(2)'!AF$4,Données!$A$2:$A$123,"&lt;="&amp;$A$3)</f>
        <v>0</v>
      </c>
      <c r="AG6" s="69">
        <f>COUNTIFS(Données!$C$2:$C$123,'Récapitulatif(2)'!AG$4,Données!$A$2:$A$123,"&lt;="&amp;$A$3)</f>
        <v>0</v>
      </c>
      <c r="AH6" s="69">
        <f>COUNTIFS(Données!$C$2:$C$123,'Récapitulatif(2)'!AH$4,Données!$A$2:$A$123,"&lt;="&amp;$A$3)</f>
        <v>0</v>
      </c>
      <c r="AI6" s="69">
        <f>COUNTIFS(Données!$C$2:$C$123,'Récapitulatif(2)'!AI$4,Données!$A$2:$A$123,"&lt;="&amp;$A$3)</f>
        <v>0</v>
      </c>
      <c r="AJ6" s="69">
        <f>COUNTIFS(Données!$C$2:$C$123,'Récapitulatif(2)'!AJ$4,Données!$A$2:$A$123,"&lt;="&amp;$A$3)</f>
        <v>0</v>
      </c>
      <c r="AK6" s="7"/>
      <c r="AL6" s="70">
        <f t="shared" ref="AL6:AL9" si="0">SUM(B6:O6)</f>
        <v>15</v>
      </c>
      <c r="AM6" s="70">
        <f t="shared" ref="AM6:AM9" si="1">SUM(Q6:AC6)</f>
        <v>15</v>
      </c>
      <c r="AN6" s="70">
        <f t="shared" ref="AN6:AN9" si="2">SUM(AE6:AJ6)</f>
        <v>0</v>
      </c>
      <c r="AO6" s="70"/>
      <c r="AP6" s="71">
        <f t="shared" ref="AP6:AP9" si="3">SUM(AL6:AN6)</f>
        <v>30</v>
      </c>
    </row>
    <row r="7" spans="1:42">
      <c r="A7" s="6" t="s">
        <v>80</v>
      </c>
      <c r="B7" s="69">
        <f>COUNTIFS(Données!$D$2:$D$123,'Récapitulatif(2)'!B$4,Données!$A$2:$A$123,"&lt;="&amp;$A$3)</f>
        <v>0</v>
      </c>
      <c r="C7" s="69">
        <f>COUNTIFS(Données!$D$2:$D$123,'Récapitulatif(2)'!C$4,Données!$A$2:$A$123,"&lt;="&amp;$A$3)</f>
        <v>4</v>
      </c>
      <c r="D7" s="69">
        <f>COUNTIFS(Données!$D$2:$D$123,'Récapitulatif(2)'!D$4,Données!$A$2:$A$123,"&lt;="&amp;$A$3)</f>
        <v>1</v>
      </c>
      <c r="E7" s="69">
        <f>COUNTIFS(Données!$D$2:$D$123,'Récapitulatif(2)'!E$4,Données!$A$2:$A$123,"&lt;="&amp;$A$3)</f>
        <v>0</v>
      </c>
      <c r="F7" s="69">
        <f>COUNTIFS(Données!$D$2:$D$123,'Récapitulatif(2)'!F$4,Données!$A$2:$A$123,"&lt;="&amp;$A$3)</f>
        <v>0</v>
      </c>
      <c r="G7" s="69">
        <f>COUNTIFS(Données!$D$2:$D$123,'Récapitulatif(2)'!G$4,Données!$A$2:$A$123,"&lt;="&amp;$A$3)</f>
        <v>0</v>
      </c>
      <c r="H7" s="69">
        <f>COUNTIFS(Données!$D$2:$D$123,'Récapitulatif(2)'!H$4,Données!$A$2:$A$123,"&lt;="&amp;$A$3)</f>
        <v>0</v>
      </c>
      <c r="I7" s="69">
        <f>COUNTIFS(Données!$D$2:$D$123,'Récapitulatif(2)'!I$4,Données!$A$2:$A$123,"&lt;="&amp;$A$3)</f>
        <v>0</v>
      </c>
      <c r="J7" s="69">
        <f>COUNTIFS(Données!$D$2:$D$123,'Récapitulatif(2)'!J$4,Données!$A$2:$A$123,"&lt;="&amp;$A$3)</f>
        <v>2</v>
      </c>
      <c r="K7" s="69">
        <f>COUNTIFS(Données!$D$2:$D$123,'Récapitulatif(2)'!K$4,Données!$A$2:$A$123,"&lt;="&amp;$A$3)</f>
        <v>2</v>
      </c>
      <c r="L7" s="69">
        <f>COUNTIFS(Données!$D$2:$D$123,'Récapitulatif(2)'!L$4,Données!$A$2:$A$123,"&lt;="&amp;$A$3)</f>
        <v>1</v>
      </c>
      <c r="M7" s="69">
        <f>COUNTIFS(Données!$D$2:$D$123,'Récapitulatif(2)'!M$4,Données!$A$2:$A$123,"&lt;="&amp;$A$3)</f>
        <v>0</v>
      </c>
      <c r="N7" s="69">
        <f>COUNTIFS(Données!$D$2:$D$123,'Récapitulatif(2)'!N$4,Données!$A$2:$A$123,"&lt;="&amp;$A$3)</f>
        <v>0</v>
      </c>
      <c r="O7" s="69">
        <f>COUNTIFS(Données!$D$2:$D$123,'Récapitulatif(2)'!O$4,Données!$A$2:$A$123,"&lt;="&amp;$A$3)</f>
        <v>0</v>
      </c>
      <c r="P7" s="69"/>
      <c r="Q7" s="69">
        <f>COUNTIFS(Données!$D$2:$D$123,'Récapitulatif(2)'!Q$4,Données!$A$2:$A$123,"&lt;="&amp;$A$3)</f>
        <v>0</v>
      </c>
      <c r="R7" s="69">
        <f>COUNTIFS(Données!$D$2:$D$123,'Récapitulatif(2)'!R$4,Données!$A$2:$A$123,"&lt;="&amp;$A$3)</f>
        <v>0</v>
      </c>
      <c r="S7" s="69">
        <f>COUNTIFS(Données!$D$2:$D$123,'Récapitulatif(2)'!S$4,Données!$A$2:$A$123,"&lt;="&amp;$A$3)</f>
        <v>17</v>
      </c>
      <c r="T7" s="69">
        <f>COUNTIFS(Données!$D$2:$D$123,'Récapitulatif(2)'!T$4,Données!$A$2:$A$123,"&lt;="&amp;$A$3)</f>
        <v>3</v>
      </c>
      <c r="U7" s="69">
        <f>COUNTIFS(Données!$D$2:$D$123,'Récapitulatif(2)'!U$4,Données!$A$2:$A$123,"&lt;="&amp;$A$3)</f>
        <v>0</v>
      </c>
      <c r="V7" s="69">
        <f>COUNTIFS(Données!$D$2:$D$123,'Récapitulatif(2)'!V$4,Données!$A$2:$A$123,"&lt;="&amp;$A$3)</f>
        <v>0</v>
      </c>
      <c r="W7" s="69">
        <f>COUNTIFS(Données!$D$2:$D$123,'Récapitulatif(2)'!W$4,Données!$A$2:$A$123,"&lt;="&amp;$A$3)</f>
        <v>0</v>
      </c>
      <c r="X7" s="69">
        <f>COUNTIFS(Données!$D$2:$D$123,'Récapitulatif(2)'!X$4,Données!$A$2:$A$123,"&lt;="&amp;$A$3)</f>
        <v>0</v>
      </c>
      <c r="Y7" s="69">
        <f>COUNTIFS(Données!$D$2:$D$123,'Récapitulatif(2)'!Y$4,Données!$A$2:$A$123,"&lt;="&amp;$A$3)</f>
        <v>0</v>
      </c>
      <c r="Z7" s="69">
        <f>COUNTIFS(Données!$D$2:$D$123,'Récapitulatif(2)'!Z$4,Données!$A$2:$A$123,"&lt;="&amp;$A$3)</f>
        <v>0</v>
      </c>
      <c r="AA7" s="69">
        <f>COUNTIFS(Données!$D$2:$D$123,'Récapitulatif(2)'!AA$4,Données!$A$2:$A$123,"&lt;="&amp;$A$3)</f>
        <v>0</v>
      </c>
      <c r="AB7" s="69">
        <f>COUNTIFS(Données!$D$2:$D$123,'Récapitulatif(2)'!AB$4,Données!$A$2:$A$123,"&lt;="&amp;$A$3)</f>
        <v>0</v>
      </c>
      <c r="AC7" s="69">
        <f>COUNTIFS(Données!$D$2:$D$123,'Récapitulatif(2)'!AC$4,Données!$A$2:$A$123,"&lt;="&amp;$A$3)</f>
        <v>0</v>
      </c>
      <c r="AD7" s="69"/>
      <c r="AE7" s="69">
        <f>COUNTIFS(Données!$D$2:$D$123,'Récapitulatif(2)'!AE$4,Données!$A$2:$A$123,"&lt;="&amp;$A$3)</f>
        <v>0</v>
      </c>
      <c r="AF7" s="69">
        <f>COUNTIFS(Données!$D$2:$D$123,'Récapitulatif(2)'!AF$4,Données!$A$2:$A$123,"&lt;="&amp;$A$3)</f>
        <v>0</v>
      </c>
      <c r="AG7" s="69">
        <f>COUNTIFS(Données!$D$2:$D$123,'Récapitulatif(2)'!AG$4,Données!$A$2:$A$123,"&lt;="&amp;$A$3)</f>
        <v>0</v>
      </c>
      <c r="AH7" s="69">
        <f>COUNTIFS(Données!$D$2:$D$123,'Récapitulatif(2)'!AH$4,Données!$A$2:$A$123,"&lt;="&amp;$A$3)</f>
        <v>0</v>
      </c>
      <c r="AI7" s="69">
        <f>COUNTIFS(Données!$D$2:$D$123,'Récapitulatif(2)'!AI$4,Données!$A$2:$A$123,"&lt;="&amp;$A$3)</f>
        <v>0</v>
      </c>
      <c r="AJ7" s="69">
        <f>COUNTIFS(Données!$D$2:$D$123,'Récapitulatif(2)'!AJ$4,Données!$A$2:$A$123,"&lt;="&amp;$A$3)</f>
        <v>0</v>
      </c>
      <c r="AK7" s="7"/>
      <c r="AL7" s="70">
        <f t="shared" si="0"/>
        <v>10</v>
      </c>
      <c r="AM7" s="70">
        <f t="shared" si="1"/>
        <v>20</v>
      </c>
      <c r="AN7" s="70">
        <f t="shared" si="2"/>
        <v>0</v>
      </c>
      <c r="AO7" s="70"/>
      <c r="AP7" s="71">
        <f t="shared" si="3"/>
        <v>30</v>
      </c>
    </row>
    <row r="8" spans="1:42">
      <c r="A8" s="6" t="s">
        <v>70</v>
      </c>
      <c r="B8" s="69">
        <f>COUNTIFS(Données!$E$2:$E$123,'Récapitulatif(2)'!B$4,Données!$A$2:$A$123,"&lt;="&amp;$A$3)</f>
        <v>0</v>
      </c>
      <c r="C8" s="69">
        <f>COUNTIFS(Données!$E$2:$E$123,'Récapitulatif(2)'!C$4,Données!$A$2:$A$123,"&lt;="&amp;$A$3)</f>
        <v>0</v>
      </c>
      <c r="D8" s="69">
        <f>COUNTIFS(Données!$E$2:$E$123,'Récapitulatif(2)'!D$4,Données!$A$2:$A$123,"&lt;="&amp;$A$3)</f>
        <v>0</v>
      </c>
      <c r="E8" s="69">
        <f>COUNTIFS(Données!$E$2:$E$123,'Récapitulatif(2)'!E$4,Données!$A$2:$A$123,"&lt;="&amp;$A$3)</f>
        <v>0</v>
      </c>
      <c r="F8" s="69">
        <f>COUNTIFS(Données!$E$2:$E$123,'Récapitulatif(2)'!F$4,Données!$A$2:$A$123,"&lt;="&amp;$A$3)</f>
        <v>0</v>
      </c>
      <c r="G8" s="69">
        <f>COUNTIFS(Données!$E$2:$E$123,'Récapitulatif(2)'!G$4,Données!$A$2:$A$123,"&lt;="&amp;$A$3)</f>
        <v>0</v>
      </c>
      <c r="H8" s="69">
        <f>COUNTIFS(Données!$E$2:$E$123,'Récapitulatif(2)'!H$4,Données!$A$2:$A$123,"&lt;="&amp;$A$3)</f>
        <v>0</v>
      </c>
      <c r="I8" s="69">
        <f>COUNTIFS(Données!$E$2:$E$123,'Récapitulatif(2)'!I$4,Données!$A$2:$A$123,"&lt;="&amp;$A$3)</f>
        <v>0</v>
      </c>
      <c r="J8" s="69">
        <f>COUNTIFS(Données!$E$2:$E$123,'Récapitulatif(2)'!J$4,Données!$A$2:$A$123,"&lt;="&amp;$A$3)</f>
        <v>2</v>
      </c>
      <c r="K8" s="69">
        <f>COUNTIFS(Données!$E$2:$E$123,'Récapitulatif(2)'!K$4,Données!$A$2:$A$123,"&lt;="&amp;$A$3)</f>
        <v>2</v>
      </c>
      <c r="L8" s="69">
        <f>COUNTIFS(Données!$E$2:$E$123,'Récapitulatif(2)'!L$4,Données!$A$2:$A$123,"&lt;="&amp;$A$3)</f>
        <v>6</v>
      </c>
      <c r="M8" s="69">
        <f>COUNTIFS(Données!$E$2:$E$123,'Récapitulatif(2)'!M$4,Données!$A$2:$A$123,"&lt;="&amp;$A$3)</f>
        <v>0</v>
      </c>
      <c r="N8" s="69">
        <f>COUNTIFS(Données!$E$2:$E$123,'Récapitulatif(2)'!N$4,Données!$A$2:$A$123,"&lt;="&amp;$A$3)</f>
        <v>0</v>
      </c>
      <c r="O8" s="69">
        <f>COUNTIFS(Données!$E$2:$E$123,'Récapitulatif(2)'!O$4,Données!$A$2:$A$123,"&lt;="&amp;$A$3)</f>
        <v>0</v>
      </c>
      <c r="P8" s="69"/>
      <c r="Q8" s="69">
        <f>COUNTIFS(Données!$E$2:$E$123,'Récapitulatif(2)'!Q$4,Données!$A$2:$A$123,"&lt;="&amp;$A$3)</f>
        <v>0</v>
      </c>
      <c r="R8" s="69">
        <f>COUNTIFS(Données!$E$2:$E$123,'Récapitulatif(2)'!R$4,Données!$A$2:$A$123,"&lt;="&amp;$A$3)</f>
        <v>0</v>
      </c>
      <c r="S8" s="69">
        <f>COUNTIFS(Données!$E$2:$E$123,'Récapitulatif(2)'!S$4,Données!$A$2:$A$123,"&lt;="&amp;$A$3)</f>
        <v>17</v>
      </c>
      <c r="T8" s="69">
        <f>COUNTIFS(Données!$E$2:$E$123,'Récapitulatif(2)'!T$4,Données!$A$2:$A$123,"&lt;="&amp;$A$3)</f>
        <v>3</v>
      </c>
      <c r="U8" s="69">
        <f>COUNTIFS(Données!$E$2:$E$123,'Récapitulatif(2)'!U$4,Données!$A$2:$A$123,"&lt;="&amp;$A$3)</f>
        <v>0</v>
      </c>
      <c r="V8" s="69">
        <f>COUNTIFS(Données!$E$2:$E$123,'Récapitulatif(2)'!V$4,Données!$A$2:$A$123,"&lt;="&amp;$A$3)</f>
        <v>0</v>
      </c>
      <c r="W8" s="69">
        <f>COUNTIFS(Données!$E$2:$E$123,'Récapitulatif(2)'!W$4,Données!$A$2:$A$123,"&lt;="&amp;$A$3)</f>
        <v>0</v>
      </c>
      <c r="X8" s="69">
        <f>COUNTIFS(Données!$E$2:$E$123,'Récapitulatif(2)'!X$4,Données!$A$2:$A$123,"&lt;="&amp;$A$3)</f>
        <v>0</v>
      </c>
      <c r="Y8" s="69">
        <f>COUNTIFS(Données!$E$2:$E$123,'Récapitulatif(2)'!Y$4,Données!$A$2:$A$123,"&lt;="&amp;$A$3)</f>
        <v>0</v>
      </c>
      <c r="Z8" s="69">
        <f>COUNTIFS(Données!$E$2:$E$123,'Récapitulatif(2)'!Z$4,Données!$A$2:$A$123,"&lt;="&amp;$A$3)</f>
        <v>0</v>
      </c>
      <c r="AA8" s="69">
        <f>COUNTIFS(Données!$E$2:$E$123,'Récapitulatif(2)'!AA$4,Données!$A$2:$A$123,"&lt;="&amp;$A$3)</f>
        <v>0</v>
      </c>
      <c r="AB8" s="69">
        <f>COUNTIFS(Données!$E$2:$E$123,'Récapitulatif(2)'!AB$4,Données!$A$2:$A$123,"&lt;="&amp;$A$3)</f>
        <v>0</v>
      </c>
      <c r="AC8" s="69">
        <f>COUNTIFS(Données!$E$2:$E$123,'Récapitulatif(2)'!AC$4,Données!$A$2:$A$123,"&lt;="&amp;$A$3)</f>
        <v>0</v>
      </c>
      <c r="AD8" s="69"/>
      <c r="AE8" s="69">
        <f>COUNTIFS(Données!$E$2:$E$123,'Récapitulatif(2)'!AE$4,Données!$A$2:$A$123,"&lt;="&amp;$A$3)</f>
        <v>0</v>
      </c>
      <c r="AF8" s="69">
        <f>COUNTIFS(Données!$E$2:$E$123,'Récapitulatif(2)'!AF$4,Données!$A$2:$A$123,"&lt;="&amp;$A$3)</f>
        <v>0</v>
      </c>
      <c r="AG8" s="69">
        <f>COUNTIFS(Données!$E$2:$E$123,'Récapitulatif(2)'!AG$4,Données!$A$2:$A$123,"&lt;="&amp;$A$3)</f>
        <v>0</v>
      </c>
      <c r="AH8" s="69">
        <f>COUNTIFS(Données!$E$2:$E$123,'Récapitulatif(2)'!AH$4,Données!$A$2:$A$123,"&lt;="&amp;$A$3)</f>
        <v>0</v>
      </c>
      <c r="AI8" s="69">
        <f>COUNTIFS(Données!$E$2:$E$123,'Récapitulatif(2)'!AI$4,Données!$A$2:$A$123,"&lt;="&amp;$A$3)</f>
        <v>0</v>
      </c>
      <c r="AJ8" s="69">
        <f>COUNTIFS(Données!$E$2:$E$123,'Récapitulatif(2)'!AJ$4,Données!$A$2:$A$123,"&lt;="&amp;$A$3)</f>
        <v>0</v>
      </c>
      <c r="AK8" s="7"/>
      <c r="AL8" s="70">
        <f t="shared" si="0"/>
        <v>10</v>
      </c>
      <c r="AM8" s="70">
        <f t="shared" si="1"/>
        <v>20</v>
      </c>
      <c r="AN8" s="70">
        <f t="shared" si="2"/>
        <v>0</v>
      </c>
      <c r="AO8" s="70"/>
      <c r="AP8" s="71">
        <f t="shared" si="3"/>
        <v>30</v>
      </c>
    </row>
    <row r="9" spans="1:42">
      <c r="A9" s="6" t="s">
        <v>81</v>
      </c>
      <c r="B9" s="69">
        <f>COUNTIFS(Données!$F$2:$F$123,'Récapitulatif(2)'!B$4,Données!$A$2:$A$123,"&lt;="&amp;$A$3)</f>
        <v>0</v>
      </c>
      <c r="C9" s="69">
        <f>COUNTIFS(Données!$F$2:$F$123,'Récapitulatif(2)'!C$4,Données!$A$2:$A$123,"&lt;="&amp;$A$3)</f>
        <v>2</v>
      </c>
      <c r="D9" s="69">
        <f>COUNTIFS(Données!$F$2:$F$123,'Récapitulatif(2)'!D$4,Données!$A$2:$A$123,"&lt;="&amp;$A$3)</f>
        <v>2</v>
      </c>
      <c r="E9" s="69">
        <f>COUNTIFS(Données!$F$2:$F$123,'Récapitulatif(2)'!E$4,Données!$A$2:$A$123,"&lt;="&amp;$A$3)</f>
        <v>0</v>
      </c>
      <c r="F9" s="69">
        <f>COUNTIFS(Données!$F$2:$F$123,'Récapitulatif(2)'!F$4,Données!$A$2:$A$123,"&lt;="&amp;$A$3)</f>
        <v>0</v>
      </c>
      <c r="G9" s="69">
        <f>COUNTIFS(Données!$F$2:$F$123,'Récapitulatif(2)'!G$4,Données!$A$2:$A$123,"&lt;="&amp;$A$3)</f>
        <v>0</v>
      </c>
      <c r="H9" s="69">
        <f>COUNTIFS(Données!$F$2:$F$123,'Récapitulatif(2)'!H$4,Données!$A$2:$A$123,"&lt;="&amp;$A$3)</f>
        <v>0</v>
      </c>
      <c r="I9" s="69">
        <f>COUNTIFS(Données!$F$2:$F$123,'Récapitulatif(2)'!I$4,Données!$A$2:$A$123,"&lt;="&amp;$A$3)</f>
        <v>0</v>
      </c>
      <c r="J9" s="69">
        <f>COUNTIFS(Données!$F$2:$F$123,'Récapitulatif(2)'!J$4,Données!$A$2:$A$123,"&lt;="&amp;$A$3)</f>
        <v>2</v>
      </c>
      <c r="K9" s="69">
        <f>COUNTIFS(Données!$F$2:$F$123,'Récapitulatif(2)'!K$4,Données!$A$2:$A$123,"&lt;="&amp;$A$3)</f>
        <v>2</v>
      </c>
      <c r="L9" s="69">
        <f>COUNTIFS(Données!$F$2:$F$123,'Récapitulatif(2)'!L$4,Données!$A$2:$A$123,"&lt;="&amp;$A$3)</f>
        <v>3</v>
      </c>
      <c r="M9" s="69">
        <f>COUNTIFS(Données!$F$2:$F$123,'Récapitulatif(2)'!M$4,Données!$A$2:$A$123,"&lt;="&amp;$A$3)</f>
        <v>0</v>
      </c>
      <c r="N9" s="69">
        <f>COUNTIFS(Données!$F$2:$F$123,'Récapitulatif(2)'!N$4,Données!$A$2:$A$123,"&lt;="&amp;$A$3)</f>
        <v>0</v>
      </c>
      <c r="O9" s="69">
        <f>COUNTIFS(Données!$F$2:$F$123,'Récapitulatif(2)'!O$4,Données!$A$2:$A$123,"&lt;="&amp;$A$3)</f>
        <v>0</v>
      </c>
      <c r="P9" s="69"/>
      <c r="Q9" s="69">
        <f>COUNTIFS(Données!$F$2:$F$123,'Récapitulatif(2)'!Q$4,Données!$A$2:$A$123,"&lt;="&amp;$A$3)</f>
        <v>0</v>
      </c>
      <c r="R9" s="69">
        <f>COUNTIFS(Données!$F$2:$F$123,'Récapitulatif(2)'!R$4,Données!$A$2:$A$123,"&lt;="&amp;$A$3)</f>
        <v>0</v>
      </c>
      <c r="S9" s="69">
        <f>COUNTIFS(Données!$F$2:$F$123,'Récapitulatif(2)'!S$4,Données!$A$2:$A$123,"&lt;="&amp;$A$3)</f>
        <v>14</v>
      </c>
      <c r="T9" s="69">
        <f>COUNTIFS(Données!$F$2:$F$123,'Récapitulatif(2)'!T$4,Données!$A$2:$A$123,"&lt;="&amp;$A$3)</f>
        <v>2</v>
      </c>
      <c r="U9" s="69">
        <f>COUNTIFS(Données!$F$2:$F$123,'Récapitulatif(2)'!U$4,Données!$A$2:$A$123,"&lt;="&amp;$A$3)</f>
        <v>0</v>
      </c>
      <c r="V9" s="69">
        <f>COUNTIFS(Données!$F$2:$F$123,'Récapitulatif(2)'!V$4,Données!$A$2:$A$123,"&lt;="&amp;$A$3)</f>
        <v>2</v>
      </c>
      <c r="W9" s="69">
        <f>COUNTIFS(Données!$F$2:$F$123,'Récapitulatif(2)'!W$4,Données!$A$2:$A$123,"&lt;="&amp;$A$3)</f>
        <v>1</v>
      </c>
      <c r="X9" s="69">
        <f>COUNTIFS(Données!$F$2:$F$123,'Récapitulatif(2)'!X$4,Données!$A$2:$A$123,"&lt;="&amp;$A$3)</f>
        <v>0</v>
      </c>
      <c r="Y9" s="69">
        <f>COUNTIFS(Données!$F$2:$F$123,'Récapitulatif(2)'!Y$4,Données!$A$2:$A$123,"&lt;="&amp;$A$3)</f>
        <v>0</v>
      </c>
      <c r="Z9" s="69">
        <f>COUNTIFS(Données!$F$2:$F$123,'Récapitulatif(2)'!Z$4,Données!$A$2:$A$123,"&lt;="&amp;$A$3)</f>
        <v>0</v>
      </c>
      <c r="AA9" s="69">
        <f>COUNTIFS(Données!$F$2:$F$123,'Récapitulatif(2)'!AA$4,Données!$A$2:$A$123,"&lt;="&amp;$A$3)</f>
        <v>0</v>
      </c>
      <c r="AB9" s="69">
        <f>COUNTIFS(Données!$F$2:$F$123,'Récapitulatif(2)'!AB$4,Données!$A$2:$A$123,"&lt;="&amp;$A$3)</f>
        <v>0</v>
      </c>
      <c r="AC9" s="69">
        <f>COUNTIFS(Données!$F$2:$F$123,'Récapitulatif(2)'!AC$4,Données!$A$2:$A$123,"&lt;="&amp;$A$3)</f>
        <v>0</v>
      </c>
      <c r="AD9" s="69"/>
      <c r="AE9" s="69">
        <f>COUNTIFS(Données!$F$2:$F$123,'Récapitulatif(2)'!AE$4,Données!$A$2:$A$123,"&lt;="&amp;$A$3)</f>
        <v>0</v>
      </c>
      <c r="AF9" s="69">
        <f>COUNTIFS(Données!$F$2:$F$123,'Récapitulatif(2)'!AF$4,Données!$A$2:$A$123,"&lt;="&amp;$A$3)</f>
        <v>0</v>
      </c>
      <c r="AG9" s="69">
        <f>COUNTIFS(Données!$F$2:$F$123,'Récapitulatif(2)'!AG$4,Données!$A$2:$A$123,"&lt;="&amp;$A$3)</f>
        <v>0</v>
      </c>
      <c r="AH9" s="69">
        <f>COUNTIFS(Données!$F$2:$F$123,'Récapitulatif(2)'!AH$4,Données!$A$2:$A$123,"&lt;="&amp;$A$3)</f>
        <v>0</v>
      </c>
      <c r="AI9" s="69">
        <f>COUNTIFS(Données!$F$2:$F$123,'Récapitulatif(2)'!AI$4,Données!$A$2:$A$123,"&lt;="&amp;$A$3)</f>
        <v>0</v>
      </c>
      <c r="AJ9" s="69">
        <f>COUNTIFS(Données!$F$2:$F$123,'Récapitulatif(2)'!AJ$4,Données!$A$2:$A$123,"&lt;="&amp;$A$3)</f>
        <v>0</v>
      </c>
      <c r="AK9" s="7"/>
      <c r="AL9" s="70">
        <f t="shared" si="0"/>
        <v>11</v>
      </c>
      <c r="AM9" s="70">
        <f t="shared" si="1"/>
        <v>19</v>
      </c>
      <c r="AN9" s="70">
        <f t="shared" si="2"/>
        <v>0</v>
      </c>
      <c r="AO9" s="70"/>
      <c r="AP9" s="71">
        <f t="shared" si="3"/>
        <v>30</v>
      </c>
    </row>
  </sheetData>
  <mergeCells count="8">
    <mergeCell ref="AN3:AN4"/>
    <mergeCell ref="AP3:AP4"/>
    <mergeCell ref="K1:AA1"/>
    <mergeCell ref="B3:O3"/>
    <mergeCell ref="Q3:AC3"/>
    <mergeCell ref="AE3:AJ3"/>
    <mergeCell ref="AL3:AL4"/>
    <mergeCell ref="AM3:AM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H135"/>
  <sheetViews>
    <sheetView workbookViewId="0">
      <selection activeCell="B1" sqref="B1"/>
    </sheetView>
  </sheetViews>
  <sheetFormatPr baseColWidth="10" defaultColWidth="8.88671875" defaultRowHeight="14.4"/>
  <cols>
    <col min="1" max="1" width="10.6640625" bestFit="1" customWidth="1"/>
    <col min="2" max="2" width="10.33203125" bestFit="1" customWidth="1"/>
    <col min="8" max="8" width="10.77734375" bestFit="1" customWidth="1"/>
  </cols>
  <sheetData>
    <row r="1" spans="1:8">
      <c r="A1" s="62" t="s">
        <v>85</v>
      </c>
      <c r="B1" s="63" t="s">
        <v>78</v>
      </c>
      <c r="C1" s="63" t="s">
        <v>79</v>
      </c>
      <c r="D1" s="63" t="s">
        <v>80</v>
      </c>
      <c r="E1" s="63" t="s">
        <v>70</v>
      </c>
      <c r="F1" s="63" t="s">
        <v>81</v>
      </c>
    </row>
    <row r="2" spans="1:8">
      <c r="A2" s="60">
        <f>DATE(2014,9,1)</f>
        <v>41883</v>
      </c>
      <c r="B2" s="24" t="s">
        <v>41</v>
      </c>
      <c r="C2" s="24" t="s">
        <v>52</v>
      </c>
      <c r="D2" s="24" t="s">
        <v>41</v>
      </c>
      <c r="E2" s="24" t="s">
        <v>41</v>
      </c>
      <c r="F2" s="24" t="s">
        <v>54</v>
      </c>
      <c r="H2" s="59"/>
    </row>
    <row r="3" spans="1:8">
      <c r="A3" s="59">
        <f>A2+1</f>
        <v>41884</v>
      </c>
      <c r="B3" s="24" t="s">
        <v>42</v>
      </c>
      <c r="C3" s="24" t="s">
        <v>52</v>
      </c>
      <c r="D3" s="24" t="s">
        <v>42</v>
      </c>
      <c r="E3" s="24" t="s">
        <v>42</v>
      </c>
      <c r="F3" s="24" t="s">
        <v>54</v>
      </c>
      <c r="H3" s="101"/>
    </row>
    <row r="4" spans="1:8">
      <c r="A4" s="59">
        <f t="shared" ref="A4:A67" si="0">A3+1</f>
        <v>41885</v>
      </c>
      <c r="B4" s="24" t="s">
        <v>42</v>
      </c>
      <c r="C4" s="24" t="s">
        <v>52</v>
      </c>
      <c r="D4" s="24" t="s">
        <v>42</v>
      </c>
      <c r="E4" s="24" t="s">
        <v>42</v>
      </c>
      <c r="F4" s="24" t="s">
        <v>46</v>
      </c>
      <c r="H4" s="59"/>
    </row>
    <row r="5" spans="1:8">
      <c r="A5" s="59">
        <f t="shared" si="0"/>
        <v>41886</v>
      </c>
      <c r="B5" s="24" t="s">
        <v>42</v>
      </c>
      <c r="C5" s="24" t="s">
        <v>52</v>
      </c>
      <c r="D5" s="24" t="s">
        <v>42</v>
      </c>
      <c r="E5" s="24" t="s">
        <v>42</v>
      </c>
      <c r="F5" s="24" t="s">
        <v>46</v>
      </c>
      <c r="H5" s="59"/>
    </row>
    <row r="6" spans="1:8">
      <c r="A6" s="59">
        <f t="shared" si="0"/>
        <v>41887</v>
      </c>
      <c r="B6" s="24" t="s">
        <v>42</v>
      </c>
      <c r="C6" s="24" t="s">
        <v>52</v>
      </c>
      <c r="D6" s="24" t="s">
        <v>42</v>
      </c>
      <c r="E6" s="24" t="s">
        <v>42</v>
      </c>
      <c r="F6" s="24" t="s">
        <v>42</v>
      </c>
      <c r="H6" s="59"/>
    </row>
    <row r="7" spans="1:8">
      <c r="A7" s="59">
        <f t="shared" si="0"/>
        <v>41888</v>
      </c>
      <c r="B7" s="30" t="s">
        <v>42</v>
      </c>
      <c r="C7" s="30" t="s">
        <v>42</v>
      </c>
      <c r="D7" s="30" t="s">
        <v>42</v>
      </c>
      <c r="E7" s="30" t="s">
        <v>42</v>
      </c>
      <c r="F7" s="30" t="s">
        <v>42</v>
      </c>
      <c r="H7" s="59"/>
    </row>
    <row r="8" spans="1:8">
      <c r="A8" s="59">
        <f t="shared" si="0"/>
        <v>41889</v>
      </c>
      <c r="B8" s="29" t="s">
        <v>42</v>
      </c>
      <c r="C8" s="29" t="s">
        <v>42</v>
      </c>
      <c r="D8" s="29" t="s">
        <v>42</v>
      </c>
      <c r="E8" s="29" t="s">
        <v>42</v>
      </c>
      <c r="F8" s="29" t="s">
        <v>42</v>
      </c>
    </row>
    <row r="9" spans="1:8">
      <c r="A9" s="59">
        <f t="shared" si="0"/>
        <v>41890</v>
      </c>
      <c r="B9" s="24" t="s">
        <v>42</v>
      </c>
      <c r="C9" s="24" t="s">
        <v>42</v>
      </c>
      <c r="D9" s="24" t="s">
        <v>42</v>
      </c>
      <c r="E9" s="24" t="s">
        <v>42</v>
      </c>
      <c r="F9" s="24" t="s">
        <v>42</v>
      </c>
    </row>
    <row r="10" spans="1:8">
      <c r="A10" s="59">
        <f t="shared" si="0"/>
        <v>41891</v>
      </c>
      <c r="B10" s="24" t="s">
        <v>42</v>
      </c>
      <c r="C10" s="24" t="s">
        <v>42</v>
      </c>
      <c r="D10" s="24" t="s">
        <v>42</v>
      </c>
      <c r="E10" s="24" t="s">
        <v>42</v>
      </c>
      <c r="F10" s="24" t="s">
        <v>42</v>
      </c>
    </row>
    <row r="11" spans="1:8">
      <c r="A11" s="59">
        <f t="shared" si="0"/>
        <v>41892</v>
      </c>
      <c r="B11" s="24" t="s">
        <v>41</v>
      </c>
      <c r="C11" s="24" t="s">
        <v>41</v>
      </c>
      <c r="D11" s="24" t="s">
        <v>41</v>
      </c>
      <c r="E11" s="24" t="s">
        <v>41</v>
      </c>
      <c r="F11" s="24" t="s">
        <v>41</v>
      </c>
    </row>
    <row r="12" spans="1:8">
      <c r="A12" s="59">
        <f t="shared" si="0"/>
        <v>41893</v>
      </c>
      <c r="B12" s="24" t="s">
        <v>42</v>
      </c>
      <c r="C12" s="24" t="s">
        <v>42</v>
      </c>
      <c r="D12" s="24" t="s">
        <v>42</v>
      </c>
      <c r="E12" s="24" t="s">
        <v>42</v>
      </c>
      <c r="F12" s="24" t="s">
        <v>42</v>
      </c>
    </row>
    <row r="13" spans="1:8">
      <c r="A13" s="59">
        <f t="shared" si="0"/>
        <v>41894</v>
      </c>
      <c r="B13" s="24" t="s">
        <v>46</v>
      </c>
      <c r="C13" s="24" t="s">
        <v>46</v>
      </c>
      <c r="D13" s="24" t="s">
        <v>46</v>
      </c>
      <c r="E13" s="24" t="s">
        <v>46</v>
      </c>
      <c r="F13" s="24" t="s">
        <v>38</v>
      </c>
    </row>
    <row r="14" spans="1:8">
      <c r="A14" s="59">
        <f t="shared" si="0"/>
        <v>41895</v>
      </c>
      <c r="B14" s="30" t="s">
        <v>48</v>
      </c>
      <c r="C14" s="30" t="s">
        <v>48</v>
      </c>
      <c r="D14" s="30" t="s">
        <v>48</v>
      </c>
      <c r="E14" s="30" t="s">
        <v>48</v>
      </c>
      <c r="F14" s="30" t="s">
        <v>48</v>
      </c>
    </row>
    <row r="15" spans="1:8">
      <c r="A15" s="59">
        <f t="shared" si="0"/>
        <v>41896</v>
      </c>
      <c r="B15" s="29" t="s">
        <v>47</v>
      </c>
      <c r="C15" s="29" t="s">
        <v>47</v>
      </c>
      <c r="D15" s="29" t="s">
        <v>47</v>
      </c>
      <c r="E15" s="29" t="s">
        <v>47</v>
      </c>
      <c r="F15" s="29" t="s">
        <v>47</v>
      </c>
    </row>
    <row r="16" spans="1:8">
      <c r="A16" s="59">
        <f t="shared" si="0"/>
        <v>41897</v>
      </c>
      <c r="B16" s="24" t="s">
        <v>38</v>
      </c>
      <c r="C16" s="24" t="s">
        <v>46</v>
      </c>
      <c r="D16" s="24" t="s">
        <v>54</v>
      </c>
      <c r="E16" s="24" t="s">
        <v>46</v>
      </c>
      <c r="F16" s="24" t="s">
        <v>46</v>
      </c>
    </row>
    <row r="17" spans="1:6">
      <c r="A17" s="59">
        <f t="shared" si="0"/>
        <v>41898</v>
      </c>
      <c r="B17" s="24" t="s">
        <v>46</v>
      </c>
      <c r="C17" s="24" t="s">
        <v>52</v>
      </c>
      <c r="D17" s="24" t="s">
        <v>52</v>
      </c>
      <c r="E17" s="24" t="s">
        <v>46</v>
      </c>
      <c r="F17" s="24" t="s">
        <v>39</v>
      </c>
    </row>
    <row r="18" spans="1:6">
      <c r="A18" s="59">
        <f t="shared" si="0"/>
        <v>41899</v>
      </c>
      <c r="B18" s="24" t="s">
        <v>46</v>
      </c>
      <c r="C18" s="24" t="s">
        <v>52</v>
      </c>
      <c r="D18" s="24" t="s">
        <v>52</v>
      </c>
      <c r="E18" s="24" t="s">
        <v>46</v>
      </c>
      <c r="F18" s="24" t="s">
        <v>52</v>
      </c>
    </row>
    <row r="19" spans="1:6">
      <c r="A19" s="59">
        <f t="shared" si="0"/>
        <v>41900</v>
      </c>
      <c r="B19" s="24" t="s">
        <v>39</v>
      </c>
      <c r="C19" s="24" t="s">
        <v>52</v>
      </c>
      <c r="D19" s="24" t="s">
        <v>52</v>
      </c>
      <c r="E19" s="24" t="s">
        <v>46</v>
      </c>
      <c r="F19" s="24" t="s">
        <v>39</v>
      </c>
    </row>
    <row r="20" spans="1:6">
      <c r="A20" s="59">
        <f t="shared" si="0"/>
        <v>41901</v>
      </c>
      <c r="B20" s="24" t="s">
        <v>39</v>
      </c>
      <c r="C20" s="24" t="s">
        <v>52</v>
      </c>
      <c r="D20" s="24" t="s">
        <v>52</v>
      </c>
      <c r="E20" s="24" t="s">
        <v>46</v>
      </c>
      <c r="F20" s="24" t="s">
        <v>52</v>
      </c>
    </row>
    <row r="21" spans="1:6">
      <c r="A21" s="59">
        <f t="shared" si="0"/>
        <v>41902</v>
      </c>
      <c r="B21" s="30" t="s">
        <v>48</v>
      </c>
      <c r="C21" s="30" t="s">
        <v>48</v>
      </c>
      <c r="D21" s="30" t="s">
        <v>48</v>
      </c>
      <c r="E21" s="30" t="s">
        <v>48</v>
      </c>
      <c r="F21" s="30" t="s">
        <v>48</v>
      </c>
    </row>
    <row r="22" spans="1:6">
      <c r="A22" s="59">
        <f t="shared" si="0"/>
        <v>41903</v>
      </c>
      <c r="B22" s="29" t="s">
        <v>47</v>
      </c>
      <c r="C22" s="29" t="s">
        <v>47</v>
      </c>
      <c r="D22" s="29" t="s">
        <v>47</v>
      </c>
      <c r="E22" s="29" t="s">
        <v>47</v>
      </c>
      <c r="F22" s="29" t="s">
        <v>47</v>
      </c>
    </row>
    <row r="23" spans="1:6">
      <c r="A23" s="59">
        <f t="shared" si="0"/>
        <v>41904</v>
      </c>
      <c r="B23" s="24" t="s">
        <v>42</v>
      </c>
      <c r="C23" s="24" t="s">
        <v>42</v>
      </c>
      <c r="D23" s="24" t="s">
        <v>42</v>
      </c>
      <c r="E23" s="24" t="s">
        <v>42</v>
      </c>
      <c r="F23" s="24" t="s">
        <v>42</v>
      </c>
    </row>
    <row r="24" spans="1:6">
      <c r="A24" s="59">
        <f t="shared" si="0"/>
        <v>41905</v>
      </c>
      <c r="B24" s="24" t="s">
        <v>42</v>
      </c>
      <c r="C24" s="24" t="s">
        <v>42</v>
      </c>
      <c r="D24" s="24" t="s">
        <v>42</v>
      </c>
      <c r="E24" s="24" t="s">
        <v>42</v>
      </c>
      <c r="F24" s="24" t="s">
        <v>42</v>
      </c>
    </row>
    <row r="25" spans="1:6">
      <c r="A25" s="59">
        <f t="shared" si="0"/>
        <v>41906</v>
      </c>
      <c r="B25" s="24" t="s">
        <v>42</v>
      </c>
      <c r="C25" s="24" t="s">
        <v>42</v>
      </c>
      <c r="D25" s="24" t="s">
        <v>42</v>
      </c>
      <c r="E25" s="24" t="s">
        <v>42</v>
      </c>
      <c r="F25" s="24" t="s">
        <v>42</v>
      </c>
    </row>
    <row r="26" spans="1:6">
      <c r="A26" s="59">
        <f t="shared" si="0"/>
        <v>41907</v>
      </c>
      <c r="B26" s="24" t="s">
        <v>41</v>
      </c>
      <c r="C26" s="24" t="s">
        <v>41</v>
      </c>
      <c r="D26" s="24" t="s">
        <v>42</v>
      </c>
      <c r="E26" s="24" t="s">
        <v>42</v>
      </c>
      <c r="F26" s="24" t="s">
        <v>42</v>
      </c>
    </row>
    <row r="27" spans="1:6">
      <c r="A27" s="59">
        <f t="shared" si="0"/>
        <v>41908</v>
      </c>
      <c r="B27" s="24" t="s">
        <v>42</v>
      </c>
      <c r="C27" s="24" t="s">
        <v>42</v>
      </c>
      <c r="D27" s="24" t="s">
        <v>42</v>
      </c>
      <c r="E27" s="24" t="s">
        <v>42</v>
      </c>
      <c r="F27" s="24" t="s">
        <v>42</v>
      </c>
    </row>
    <row r="28" spans="1:6">
      <c r="A28" s="59">
        <f t="shared" si="0"/>
        <v>41909</v>
      </c>
      <c r="B28" s="30" t="s">
        <v>42</v>
      </c>
      <c r="C28" s="30" t="s">
        <v>42</v>
      </c>
      <c r="D28" s="30" t="s">
        <v>42</v>
      </c>
      <c r="E28" s="30" t="s">
        <v>42</v>
      </c>
      <c r="F28" s="30" t="s">
        <v>42</v>
      </c>
    </row>
    <row r="29" spans="1:6">
      <c r="A29" s="59">
        <f t="shared" si="0"/>
        <v>41910</v>
      </c>
      <c r="B29" s="29" t="s">
        <v>42</v>
      </c>
      <c r="C29" s="29" t="s">
        <v>42</v>
      </c>
      <c r="D29" s="29" t="s">
        <v>42</v>
      </c>
      <c r="E29" s="29" t="s">
        <v>42</v>
      </c>
      <c r="F29" s="29" t="s">
        <v>42</v>
      </c>
    </row>
    <row r="30" spans="1:6">
      <c r="A30" s="59">
        <f t="shared" si="0"/>
        <v>41911</v>
      </c>
      <c r="B30" s="24" t="s">
        <v>42</v>
      </c>
      <c r="C30" s="24" t="s">
        <v>42</v>
      </c>
      <c r="D30" s="24" t="s">
        <v>42</v>
      </c>
      <c r="E30" s="24" t="s">
        <v>42</v>
      </c>
      <c r="F30" s="24" t="s">
        <v>42</v>
      </c>
    </row>
    <row r="31" spans="1:6">
      <c r="A31" s="59">
        <f t="shared" si="0"/>
        <v>41912</v>
      </c>
      <c r="B31" s="24" t="s">
        <v>41</v>
      </c>
      <c r="C31" s="24" t="s">
        <v>41</v>
      </c>
      <c r="D31" s="24" t="s">
        <v>41</v>
      </c>
      <c r="E31" s="24" t="s">
        <v>41</v>
      </c>
      <c r="F31" s="24" t="s">
        <v>41</v>
      </c>
    </row>
    <row r="32" spans="1:6">
      <c r="A32" s="59">
        <f t="shared" si="0"/>
        <v>41913</v>
      </c>
      <c r="B32" s="24"/>
      <c r="C32" s="24"/>
      <c r="D32" s="24"/>
      <c r="E32" s="24"/>
      <c r="F32" s="24"/>
    </row>
    <row r="33" spans="1:6">
      <c r="A33" s="59">
        <f t="shared" si="0"/>
        <v>41914</v>
      </c>
      <c r="B33" s="24"/>
      <c r="C33" s="24"/>
      <c r="D33" s="24"/>
      <c r="E33" s="24"/>
      <c r="F33" s="24"/>
    </row>
    <row r="34" spans="1:6">
      <c r="A34" s="59">
        <f t="shared" si="0"/>
        <v>41915</v>
      </c>
      <c r="B34" s="24"/>
      <c r="C34" s="24"/>
      <c r="D34" s="24"/>
      <c r="E34" s="24"/>
      <c r="F34" s="24"/>
    </row>
    <row r="35" spans="1:6">
      <c r="A35" s="59">
        <f t="shared" si="0"/>
        <v>41916</v>
      </c>
      <c r="B35" s="30"/>
      <c r="C35" s="30"/>
      <c r="D35" s="30"/>
      <c r="E35" s="30"/>
      <c r="F35" s="30"/>
    </row>
    <row r="36" spans="1:6">
      <c r="A36" s="59">
        <f t="shared" si="0"/>
        <v>41917</v>
      </c>
      <c r="B36" s="29"/>
      <c r="C36" s="29"/>
      <c r="D36" s="29"/>
      <c r="E36" s="29"/>
      <c r="F36" s="29"/>
    </row>
    <row r="37" spans="1:6">
      <c r="A37" s="59">
        <f t="shared" si="0"/>
        <v>41918</v>
      </c>
      <c r="B37" s="24"/>
      <c r="C37" s="24"/>
      <c r="D37" s="24"/>
      <c r="E37" s="24"/>
      <c r="F37" s="24"/>
    </row>
    <row r="38" spans="1:6">
      <c r="A38" s="59">
        <f t="shared" si="0"/>
        <v>41919</v>
      </c>
      <c r="B38" s="24"/>
      <c r="C38" s="24"/>
      <c r="D38" s="24"/>
      <c r="E38" s="24"/>
      <c r="F38" s="24"/>
    </row>
    <row r="39" spans="1:6">
      <c r="A39" s="59">
        <f t="shared" si="0"/>
        <v>41920</v>
      </c>
      <c r="B39" s="24"/>
      <c r="C39" s="24"/>
      <c r="D39" s="24"/>
      <c r="E39" s="24"/>
      <c r="F39" s="24"/>
    </row>
    <row r="40" spans="1:6">
      <c r="A40" s="59">
        <f t="shared" si="0"/>
        <v>41921</v>
      </c>
      <c r="B40" s="24"/>
      <c r="C40" s="24"/>
      <c r="D40" s="24"/>
      <c r="E40" s="24"/>
      <c r="F40" s="24"/>
    </row>
    <row r="41" spans="1:6">
      <c r="A41" s="59">
        <f t="shared" si="0"/>
        <v>41922</v>
      </c>
      <c r="B41" s="24"/>
      <c r="C41" s="24"/>
      <c r="D41" s="24"/>
      <c r="E41" s="24"/>
      <c r="F41" s="24"/>
    </row>
    <row r="42" spans="1:6">
      <c r="A42" s="59">
        <f t="shared" si="0"/>
        <v>41923</v>
      </c>
      <c r="B42" s="30"/>
      <c r="C42" s="30" t="s">
        <v>55</v>
      </c>
      <c r="D42" s="30"/>
      <c r="E42" s="30"/>
      <c r="F42" s="30"/>
    </row>
    <row r="43" spans="1:6">
      <c r="A43" s="59">
        <f t="shared" si="0"/>
        <v>41924</v>
      </c>
      <c r="B43" s="29"/>
      <c r="C43" s="29" t="s">
        <v>55</v>
      </c>
      <c r="D43" s="29"/>
      <c r="E43" s="29"/>
      <c r="F43" s="29"/>
    </row>
    <row r="44" spans="1:6">
      <c r="A44" s="59">
        <f t="shared" si="0"/>
        <v>41925</v>
      </c>
      <c r="B44" s="24"/>
      <c r="C44" s="24" t="s">
        <v>56</v>
      </c>
      <c r="D44" s="24"/>
      <c r="E44" s="24"/>
      <c r="F44" s="24"/>
    </row>
    <row r="45" spans="1:6">
      <c r="A45" s="59">
        <f t="shared" si="0"/>
        <v>41926</v>
      </c>
      <c r="B45" s="24"/>
      <c r="C45" s="24" t="s">
        <v>56</v>
      </c>
      <c r="D45" s="24"/>
      <c r="E45" s="24"/>
      <c r="F45" s="24"/>
    </row>
    <row r="46" spans="1:6">
      <c r="A46" s="59">
        <f t="shared" si="0"/>
        <v>41927</v>
      </c>
      <c r="B46" s="24"/>
      <c r="C46" s="24" t="s">
        <v>56</v>
      </c>
      <c r="D46" s="24"/>
      <c r="E46" s="24"/>
      <c r="F46" s="24"/>
    </row>
    <row r="47" spans="1:6">
      <c r="A47" s="59">
        <f t="shared" si="0"/>
        <v>41928</v>
      </c>
      <c r="B47" s="24"/>
      <c r="C47" s="24" t="s">
        <v>56</v>
      </c>
      <c r="D47" s="24"/>
      <c r="E47" s="24"/>
      <c r="F47" s="24"/>
    </row>
    <row r="48" spans="1:6">
      <c r="A48" s="59">
        <f t="shared" si="0"/>
        <v>41929</v>
      </c>
      <c r="B48" s="24"/>
      <c r="C48" s="24" t="s">
        <v>56</v>
      </c>
      <c r="D48" s="24"/>
      <c r="E48" s="24"/>
      <c r="F48" s="24"/>
    </row>
    <row r="49" spans="1:6">
      <c r="A49" s="59">
        <f t="shared" si="0"/>
        <v>41930</v>
      </c>
      <c r="B49" s="30" t="s">
        <v>55</v>
      </c>
      <c r="C49" s="30" t="s">
        <v>48</v>
      </c>
      <c r="D49" s="30"/>
      <c r="E49" s="30"/>
      <c r="F49" s="30"/>
    </row>
    <row r="50" spans="1:6">
      <c r="A50" s="59">
        <f t="shared" si="0"/>
        <v>41931</v>
      </c>
      <c r="B50" s="29" t="s">
        <v>55</v>
      </c>
      <c r="C50" s="29" t="s">
        <v>47</v>
      </c>
      <c r="D50" s="29"/>
      <c r="E50" s="29"/>
      <c r="F50" s="29"/>
    </row>
    <row r="51" spans="1:6">
      <c r="A51" s="59">
        <f t="shared" si="0"/>
        <v>41932</v>
      </c>
      <c r="B51" s="24" t="s">
        <v>56</v>
      </c>
      <c r="C51" s="24" t="s">
        <v>42</v>
      </c>
      <c r="D51" s="24"/>
      <c r="E51" s="24" t="s">
        <v>56</v>
      </c>
      <c r="F51" s="24"/>
    </row>
    <row r="52" spans="1:6">
      <c r="A52" s="59">
        <f t="shared" si="0"/>
        <v>41933</v>
      </c>
      <c r="B52" s="24" t="s">
        <v>56</v>
      </c>
      <c r="C52" s="24"/>
      <c r="D52" s="24"/>
      <c r="E52" s="24" t="s">
        <v>56</v>
      </c>
      <c r="F52" s="24"/>
    </row>
    <row r="53" spans="1:6">
      <c r="A53" s="59">
        <f t="shared" si="0"/>
        <v>41934</v>
      </c>
      <c r="B53" s="24" t="s">
        <v>56</v>
      </c>
      <c r="C53" s="24"/>
      <c r="D53" s="24"/>
      <c r="E53" s="24" t="s">
        <v>56</v>
      </c>
      <c r="F53" s="24"/>
    </row>
    <row r="54" spans="1:6">
      <c r="A54" s="59">
        <f t="shared" si="0"/>
        <v>41935</v>
      </c>
      <c r="B54" s="24" t="s">
        <v>56</v>
      </c>
      <c r="C54" s="24"/>
      <c r="D54" s="24"/>
      <c r="E54" s="24" t="s">
        <v>52</v>
      </c>
      <c r="F54" s="24"/>
    </row>
    <row r="55" spans="1:6">
      <c r="A55" s="59">
        <f t="shared" si="0"/>
        <v>41936</v>
      </c>
      <c r="B55" s="24" t="s">
        <v>56</v>
      </c>
      <c r="C55" s="24"/>
      <c r="D55" s="24"/>
      <c r="E55" s="24" t="s">
        <v>52</v>
      </c>
      <c r="F55" s="24"/>
    </row>
    <row r="56" spans="1:6">
      <c r="A56" s="59">
        <f t="shared" si="0"/>
        <v>41937</v>
      </c>
      <c r="B56" s="30" t="s">
        <v>53</v>
      </c>
      <c r="C56" s="30"/>
      <c r="D56" s="30"/>
      <c r="E56" s="30"/>
      <c r="F56" s="30" t="s">
        <v>55</v>
      </c>
    </row>
    <row r="57" spans="1:6">
      <c r="A57" s="59">
        <f t="shared" si="0"/>
        <v>41938</v>
      </c>
      <c r="B57" s="29" t="s">
        <v>53</v>
      </c>
      <c r="C57" s="29"/>
      <c r="D57" s="29"/>
      <c r="E57" s="29"/>
      <c r="F57" s="29" t="s">
        <v>55</v>
      </c>
    </row>
    <row r="58" spans="1:6">
      <c r="A58" s="59">
        <f t="shared" si="0"/>
        <v>41939</v>
      </c>
      <c r="B58" s="24" t="s">
        <v>54</v>
      </c>
      <c r="C58" s="24"/>
      <c r="D58" s="24"/>
      <c r="E58" s="24"/>
      <c r="F58" s="24" t="s">
        <v>56</v>
      </c>
    </row>
    <row r="59" spans="1:6">
      <c r="A59" s="59">
        <f t="shared" si="0"/>
        <v>41940</v>
      </c>
      <c r="B59" s="24" t="s">
        <v>54</v>
      </c>
      <c r="C59" s="24"/>
      <c r="D59" s="24"/>
      <c r="E59" s="24"/>
      <c r="F59" s="24" t="s">
        <v>56</v>
      </c>
    </row>
    <row r="60" spans="1:6">
      <c r="A60" s="59">
        <f t="shared" si="0"/>
        <v>41941</v>
      </c>
      <c r="B60" s="24" t="s">
        <v>54</v>
      </c>
      <c r="C60" s="24"/>
      <c r="D60" s="24"/>
      <c r="E60" s="24"/>
      <c r="F60" s="24" t="s">
        <v>56</v>
      </c>
    </row>
    <row r="61" spans="1:6">
      <c r="A61" s="59">
        <f t="shared" si="0"/>
        <v>41942</v>
      </c>
      <c r="B61" s="24" t="s">
        <v>54</v>
      </c>
      <c r="C61" s="24"/>
      <c r="D61" s="24"/>
      <c r="E61" s="24"/>
      <c r="F61" s="24" t="s">
        <v>56</v>
      </c>
    </row>
    <row r="62" spans="1:6">
      <c r="A62" s="59">
        <f t="shared" si="0"/>
        <v>41943</v>
      </c>
      <c r="B62" s="24" t="s">
        <v>54</v>
      </c>
      <c r="C62" s="24"/>
      <c r="D62" s="24"/>
      <c r="E62" s="24"/>
      <c r="F62" s="24" t="s">
        <v>56</v>
      </c>
    </row>
    <row r="63" spans="1:6">
      <c r="A63" s="59">
        <f t="shared" si="0"/>
        <v>41944</v>
      </c>
      <c r="B63" s="30"/>
      <c r="C63" s="30"/>
      <c r="D63" s="30"/>
      <c r="E63" s="30"/>
      <c r="F63" s="30" t="s">
        <v>49</v>
      </c>
    </row>
    <row r="64" spans="1:6">
      <c r="A64" s="59">
        <f t="shared" si="0"/>
        <v>41945</v>
      </c>
      <c r="B64" s="29"/>
      <c r="C64" s="29"/>
      <c r="D64" s="29"/>
      <c r="E64" s="29"/>
      <c r="F64" s="29" t="s">
        <v>49</v>
      </c>
    </row>
    <row r="65" spans="1:6">
      <c r="A65" s="59">
        <f t="shared" si="0"/>
        <v>41946</v>
      </c>
      <c r="B65" s="24"/>
      <c r="C65" s="24"/>
      <c r="D65" s="24"/>
      <c r="E65" s="24"/>
      <c r="F65" s="24" t="s">
        <v>50</v>
      </c>
    </row>
    <row r="66" spans="1:6">
      <c r="A66" s="59">
        <f t="shared" si="0"/>
        <v>41947</v>
      </c>
      <c r="B66" s="24"/>
      <c r="C66" s="24"/>
      <c r="D66" s="24"/>
      <c r="E66" s="24"/>
      <c r="F66" s="24" t="s">
        <v>50</v>
      </c>
    </row>
    <row r="67" spans="1:6">
      <c r="A67" s="59">
        <f t="shared" si="0"/>
        <v>41948</v>
      </c>
      <c r="B67" s="24"/>
      <c r="C67" s="24"/>
      <c r="D67" s="24"/>
      <c r="E67" s="24"/>
      <c r="F67" s="24" t="s">
        <v>52</v>
      </c>
    </row>
    <row r="68" spans="1:6">
      <c r="A68" s="59">
        <f t="shared" ref="A68:A123" si="1">A67+1</f>
        <v>41949</v>
      </c>
      <c r="B68" s="24"/>
      <c r="C68" s="24"/>
      <c r="D68" s="24"/>
      <c r="E68" s="24"/>
      <c r="F68" s="24" t="s">
        <v>52</v>
      </c>
    </row>
    <row r="69" spans="1:6">
      <c r="A69" s="59">
        <f t="shared" si="1"/>
        <v>41950</v>
      </c>
      <c r="B69" s="24"/>
      <c r="C69" s="24"/>
      <c r="D69" s="24"/>
      <c r="E69" s="24"/>
      <c r="F69" s="24" t="s">
        <v>52</v>
      </c>
    </row>
    <row r="70" spans="1:6">
      <c r="A70" s="59">
        <f t="shared" si="1"/>
        <v>41951</v>
      </c>
      <c r="B70" s="30"/>
      <c r="C70" s="30"/>
      <c r="D70" s="30" t="s">
        <v>55</v>
      </c>
      <c r="E70" s="30" t="s">
        <v>49</v>
      </c>
      <c r="F70" s="30"/>
    </row>
    <row r="71" spans="1:6">
      <c r="A71" s="59">
        <f t="shared" si="1"/>
        <v>41952</v>
      </c>
      <c r="B71" s="29"/>
      <c r="C71" s="29"/>
      <c r="D71" s="29" t="s">
        <v>55</v>
      </c>
      <c r="E71" s="29" t="s">
        <v>49</v>
      </c>
      <c r="F71" s="29"/>
    </row>
    <row r="72" spans="1:6">
      <c r="A72" s="59">
        <f t="shared" si="1"/>
        <v>41953</v>
      </c>
      <c r="B72" s="24"/>
      <c r="C72" s="24"/>
      <c r="D72" s="24" t="s">
        <v>56</v>
      </c>
      <c r="E72" s="24" t="s">
        <v>50</v>
      </c>
      <c r="F72" s="24"/>
    </row>
    <row r="73" spans="1:6">
      <c r="A73" s="59">
        <f t="shared" si="1"/>
        <v>41954</v>
      </c>
      <c r="B73" s="27"/>
      <c r="C73" s="27"/>
      <c r="D73" s="27" t="s">
        <v>56</v>
      </c>
      <c r="E73" s="27" t="s">
        <v>56</v>
      </c>
      <c r="F73" s="27"/>
    </row>
    <row r="74" spans="1:6">
      <c r="A74" s="59">
        <f t="shared" si="1"/>
        <v>41955</v>
      </c>
      <c r="B74" s="24"/>
      <c r="C74" s="24"/>
      <c r="D74" s="24" t="s">
        <v>56</v>
      </c>
      <c r="E74" s="24"/>
      <c r="F74" s="24"/>
    </row>
    <row r="75" spans="1:6">
      <c r="A75" s="59">
        <f t="shared" si="1"/>
        <v>41956</v>
      </c>
      <c r="B75" s="24"/>
      <c r="C75" s="24"/>
      <c r="D75" s="24" t="s">
        <v>56</v>
      </c>
      <c r="E75" s="24"/>
      <c r="F75" s="24"/>
    </row>
    <row r="76" spans="1:6">
      <c r="A76" s="59">
        <f t="shared" si="1"/>
        <v>41957</v>
      </c>
      <c r="B76" s="24"/>
      <c r="C76" s="24"/>
      <c r="D76" s="24" t="s">
        <v>56</v>
      </c>
      <c r="E76" s="24"/>
      <c r="F76" s="24"/>
    </row>
    <row r="77" spans="1:6">
      <c r="A77" s="59">
        <f t="shared" si="1"/>
        <v>41958</v>
      </c>
      <c r="B77" s="30"/>
      <c r="C77" s="30"/>
      <c r="D77" s="30" t="s">
        <v>55</v>
      </c>
      <c r="E77" s="30"/>
      <c r="F77" s="30"/>
    </row>
    <row r="78" spans="1:6">
      <c r="A78" s="59">
        <f t="shared" si="1"/>
        <v>41959</v>
      </c>
      <c r="B78" s="29"/>
      <c r="C78" s="29"/>
      <c r="D78" s="29" t="s">
        <v>55</v>
      </c>
      <c r="E78" s="29"/>
      <c r="F78" s="29"/>
    </row>
    <row r="79" spans="1:6">
      <c r="A79" s="59">
        <f t="shared" si="1"/>
        <v>41960</v>
      </c>
      <c r="B79" s="24"/>
      <c r="C79" s="24"/>
      <c r="D79" s="24" t="s">
        <v>56</v>
      </c>
      <c r="E79" s="24"/>
      <c r="F79" s="24"/>
    </row>
    <row r="80" spans="1:6">
      <c r="A80" s="59">
        <f t="shared" si="1"/>
        <v>41961</v>
      </c>
      <c r="B80" s="24"/>
      <c r="C80" s="24"/>
      <c r="D80" s="24" t="s">
        <v>56</v>
      </c>
      <c r="E80" s="24"/>
      <c r="F80" s="24"/>
    </row>
    <row r="81" spans="1:6">
      <c r="A81" s="59">
        <f t="shared" si="1"/>
        <v>41962</v>
      </c>
      <c r="B81" s="24"/>
      <c r="C81" s="24"/>
      <c r="D81" s="24" t="s">
        <v>56</v>
      </c>
      <c r="E81" s="24"/>
      <c r="F81" s="24"/>
    </row>
    <row r="82" spans="1:6">
      <c r="A82" s="59">
        <f t="shared" si="1"/>
        <v>41963</v>
      </c>
      <c r="B82" s="24"/>
      <c r="C82" s="24"/>
      <c r="D82" s="24" t="s">
        <v>56</v>
      </c>
      <c r="E82" s="24"/>
      <c r="F82" s="24"/>
    </row>
    <row r="83" spans="1:6">
      <c r="A83" s="59">
        <f t="shared" si="1"/>
        <v>41964</v>
      </c>
      <c r="B83" s="24"/>
      <c r="C83" s="24"/>
      <c r="D83" s="24" t="s">
        <v>56</v>
      </c>
      <c r="E83" s="24"/>
      <c r="F83" s="24"/>
    </row>
    <row r="84" spans="1:6">
      <c r="A84" s="59">
        <f t="shared" si="1"/>
        <v>41965</v>
      </c>
      <c r="B84" s="30"/>
      <c r="C84" s="30" t="s">
        <v>55</v>
      </c>
      <c r="D84" s="30" t="s">
        <v>49</v>
      </c>
      <c r="E84" s="30" t="s">
        <v>49</v>
      </c>
      <c r="F84" s="30"/>
    </row>
    <row r="85" spans="1:6">
      <c r="A85" s="59">
        <f t="shared" si="1"/>
        <v>41966</v>
      </c>
      <c r="B85" s="29"/>
      <c r="C85" s="29" t="s">
        <v>55</v>
      </c>
      <c r="D85" s="29" t="s">
        <v>49</v>
      </c>
      <c r="E85" s="29" t="s">
        <v>49</v>
      </c>
      <c r="F85" s="29"/>
    </row>
    <row r="86" spans="1:6">
      <c r="A86" s="59">
        <f t="shared" si="1"/>
        <v>41967</v>
      </c>
      <c r="B86" s="24"/>
      <c r="C86" s="24" t="s">
        <v>56</v>
      </c>
      <c r="D86" s="24" t="s">
        <v>50</v>
      </c>
      <c r="E86" s="24" t="s">
        <v>50</v>
      </c>
      <c r="F86" s="24"/>
    </row>
    <row r="87" spans="1:6">
      <c r="A87" s="59">
        <f t="shared" si="1"/>
        <v>41968</v>
      </c>
      <c r="B87" s="24"/>
      <c r="C87" s="24" t="s">
        <v>54</v>
      </c>
      <c r="D87" s="24" t="s">
        <v>52</v>
      </c>
      <c r="E87" s="24" t="s">
        <v>52</v>
      </c>
      <c r="F87" s="24"/>
    </row>
    <row r="88" spans="1:6">
      <c r="A88" s="59">
        <f t="shared" si="1"/>
        <v>41969</v>
      </c>
      <c r="B88" s="24"/>
      <c r="C88" s="24" t="s">
        <v>54</v>
      </c>
      <c r="D88" s="24" t="s">
        <v>52</v>
      </c>
      <c r="E88" s="24" t="s">
        <v>52</v>
      </c>
      <c r="F88" s="24"/>
    </row>
    <row r="89" spans="1:6">
      <c r="A89" s="59">
        <f t="shared" si="1"/>
        <v>41970</v>
      </c>
      <c r="B89" s="24"/>
      <c r="C89" s="24" t="s">
        <v>54</v>
      </c>
      <c r="D89" s="24" t="s">
        <v>52</v>
      </c>
      <c r="E89" s="24" t="s">
        <v>52</v>
      </c>
      <c r="F89" s="24"/>
    </row>
    <row r="90" spans="1:6">
      <c r="A90" s="59">
        <f t="shared" si="1"/>
        <v>41971</v>
      </c>
      <c r="B90" s="24"/>
      <c r="C90" s="24" t="s">
        <v>54</v>
      </c>
      <c r="D90" s="24"/>
      <c r="E90" s="24" t="s">
        <v>54</v>
      </c>
      <c r="F90" s="24"/>
    </row>
    <row r="91" spans="1:6">
      <c r="A91" s="59">
        <f t="shared" si="1"/>
        <v>41972</v>
      </c>
      <c r="B91" s="30"/>
      <c r="C91" s="30" t="s">
        <v>53</v>
      </c>
      <c r="D91" s="30"/>
      <c r="E91" s="30"/>
      <c r="F91" s="30"/>
    </row>
    <row r="92" spans="1:6">
      <c r="A92" s="59">
        <f t="shared" si="1"/>
        <v>41973</v>
      </c>
      <c r="B92" s="29"/>
      <c r="C92" s="29" t="s">
        <v>53</v>
      </c>
      <c r="D92" s="29"/>
      <c r="E92" s="29"/>
      <c r="F92" s="29"/>
    </row>
    <row r="93" spans="1:6">
      <c r="A93" s="59">
        <f t="shared" si="1"/>
        <v>41974</v>
      </c>
      <c r="B93" s="24"/>
      <c r="C93" s="24" t="s">
        <v>54</v>
      </c>
      <c r="D93" s="24"/>
      <c r="E93" s="24"/>
      <c r="F93" s="24"/>
    </row>
    <row r="94" spans="1:6">
      <c r="A94" s="59">
        <f t="shared" si="1"/>
        <v>41975</v>
      </c>
      <c r="B94" s="24"/>
      <c r="C94" s="24"/>
      <c r="D94" s="24"/>
      <c r="E94" s="24"/>
      <c r="F94" s="24"/>
    </row>
    <row r="95" spans="1:6">
      <c r="A95" s="59">
        <f t="shared" si="1"/>
        <v>41976</v>
      </c>
      <c r="B95" s="24"/>
      <c r="C95" s="24"/>
      <c r="D95" s="24"/>
      <c r="E95" s="24"/>
      <c r="F95" s="24"/>
    </row>
    <row r="96" spans="1:6">
      <c r="A96" s="59">
        <f t="shared" si="1"/>
        <v>41977</v>
      </c>
      <c r="B96" s="24"/>
      <c r="C96" s="24"/>
      <c r="D96" s="24"/>
      <c r="E96" s="24"/>
      <c r="F96" s="24"/>
    </row>
    <row r="97" spans="1:6">
      <c r="A97" s="59">
        <f t="shared" si="1"/>
        <v>41978</v>
      </c>
      <c r="B97" s="24"/>
      <c r="C97" s="24"/>
      <c r="D97" s="24"/>
      <c r="E97" s="24"/>
      <c r="F97" s="24"/>
    </row>
    <row r="98" spans="1:6">
      <c r="A98" s="59">
        <f t="shared" si="1"/>
        <v>41979</v>
      </c>
      <c r="B98" s="30"/>
      <c r="C98" s="30"/>
      <c r="D98" s="30"/>
      <c r="E98" s="30"/>
      <c r="F98" s="30"/>
    </row>
    <row r="99" spans="1:6">
      <c r="A99" s="59">
        <f t="shared" si="1"/>
        <v>41980</v>
      </c>
      <c r="B99" s="29"/>
      <c r="C99" s="29"/>
      <c r="D99" s="29"/>
      <c r="E99" s="29"/>
      <c r="F99" s="29"/>
    </row>
    <row r="100" spans="1:6">
      <c r="A100" s="59">
        <f t="shared" si="1"/>
        <v>41981</v>
      </c>
      <c r="B100" s="24"/>
      <c r="C100" s="24"/>
      <c r="D100" s="24"/>
      <c r="E100" s="24"/>
      <c r="F100" s="24"/>
    </row>
    <row r="101" spans="1:6">
      <c r="A101" s="59">
        <f t="shared" si="1"/>
        <v>41982</v>
      </c>
      <c r="B101" s="24"/>
      <c r="C101" s="24"/>
      <c r="D101" s="24"/>
      <c r="E101" s="24"/>
      <c r="F101" s="24"/>
    </row>
    <row r="102" spans="1:6">
      <c r="A102" s="59">
        <f t="shared" si="1"/>
        <v>41983</v>
      </c>
      <c r="B102" s="24"/>
      <c r="C102" s="24"/>
      <c r="D102" s="24"/>
      <c r="E102" s="24"/>
      <c r="F102" s="24"/>
    </row>
    <row r="103" spans="1:6">
      <c r="A103" s="59">
        <f t="shared" si="1"/>
        <v>41984</v>
      </c>
      <c r="B103" s="24"/>
      <c r="C103" s="24"/>
      <c r="D103" s="24"/>
      <c r="E103" s="24"/>
      <c r="F103" s="24"/>
    </row>
    <row r="104" spans="1:6">
      <c r="A104" s="59">
        <f t="shared" si="1"/>
        <v>41985</v>
      </c>
      <c r="B104" s="24"/>
      <c r="C104" s="24"/>
      <c r="D104" s="24"/>
      <c r="E104" s="24"/>
      <c r="F104" s="24"/>
    </row>
    <row r="105" spans="1:6">
      <c r="A105" s="59">
        <f t="shared" si="1"/>
        <v>41986</v>
      </c>
      <c r="B105" s="30"/>
      <c r="C105" s="30"/>
      <c r="D105" s="30"/>
      <c r="E105" s="30"/>
      <c r="F105" s="30"/>
    </row>
    <row r="106" spans="1:6">
      <c r="A106" s="59">
        <f t="shared" si="1"/>
        <v>41987</v>
      </c>
      <c r="B106" s="29"/>
      <c r="C106" s="29"/>
      <c r="D106" s="29"/>
      <c r="E106" s="29"/>
      <c r="F106" s="29"/>
    </row>
    <row r="107" spans="1:6">
      <c r="A107" s="59">
        <f t="shared" si="1"/>
        <v>41988</v>
      </c>
      <c r="B107" s="24"/>
      <c r="C107" s="24"/>
      <c r="D107" s="24"/>
      <c r="E107" s="24"/>
      <c r="F107" s="24"/>
    </row>
    <row r="108" spans="1:6">
      <c r="A108" s="59">
        <f t="shared" si="1"/>
        <v>41989</v>
      </c>
      <c r="B108" s="24"/>
      <c r="C108" s="24"/>
      <c r="D108" s="24"/>
      <c r="E108" s="24"/>
      <c r="F108" s="24"/>
    </row>
    <row r="109" spans="1:6">
      <c r="A109" s="59">
        <f t="shared" si="1"/>
        <v>41990</v>
      </c>
      <c r="B109" s="24"/>
      <c r="C109" s="24"/>
      <c r="D109" s="24"/>
      <c r="E109" s="24"/>
      <c r="F109" s="24"/>
    </row>
    <row r="110" spans="1:6">
      <c r="A110" s="59">
        <f t="shared" si="1"/>
        <v>41991</v>
      </c>
      <c r="B110" s="24"/>
      <c r="C110" s="24"/>
      <c r="D110" s="24"/>
      <c r="E110" s="24"/>
      <c r="F110" s="24"/>
    </row>
    <row r="111" spans="1:6">
      <c r="A111" s="59">
        <f t="shared" si="1"/>
        <v>41992</v>
      </c>
      <c r="B111" s="24"/>
      <c r="C111" s="24"/>
      <c r="D111" s="24"/>
      <c r="E111" s="24"/>
      <c r="F111" s="24"/>
    </row>
    <row r="112" spans="1:6">
      <c r="A112" s="59">
        <f t="shared" si="1"/>
        <v>41993</v>
      </c>
      <c r="B112" s="30"/>
      <c r="C112" s="30"/>
      <c r="D112" s="30"/>
      <c r="E112" s="30"/>
      <c r="F112" s="30"/>
    </row>
    <row r="113" spans="1:6">
      <c r="A113" s="59">
        <f t="shared" si="1"/>
        <v>41994</v>
      </c>
      <c r="B113" s="29"/>
      <c r="C113" s="29"/>
      <c r="D113" s="29"/>
      <c r="E113" s="29"/>
      <c r="F113" s="29"/>
    </row>
    <row r="114" spans="1:6">
      <c r="A114" s="59">
        <f t="shared" si="1"/>
        <v>41995</v>
      </c>
      <c r="B114" s="24"/>
      <c r="C114" s="24"/>
      <c r="D114" s="24"/>
      <c r="E114" s="24"/>
      <c r="F114" s="24"/>
    </row>
    <row r="115" spans="1:6">
      <c r="A115" s="59">
        <f t="shared" si="1"/>
        <v>41996</v>
      </c>
      <c r="B115" s="24"/>
      <c r="C115" s="24"/>
      <c r="D115" s="24"/>
      <c r="E115" s="24"/>
      <c r="F115" s="24"/>
    </row>
    <row r="116" spans="1:6">
      <c r="A116" s="59">
        <f t="shared" si="1"/>
        <v>41997</v>
      </c>
      <c r="B116" s="24"/>
      <c r="C116" s="24"/>
      <c r="D116" s="24"/>
      <c r="E116" s="24"/>
      <c r="F116" s="24"/>
    </row>
    <row r="117" spans="1:6">
      <c r="A117" s="59">
        <f t="shared" si="1"/>
        <v>41998</v>
      </c>
      <c r="B117" s="27"/>
      <c r="C117" s="27"/>
      <c r="D117" s="27"/>
      <c r="E117" s="27"/>
      <c r="F117" s="27"/>
    </row>
    <row r="118" spans="1:6">
      <c r="A118" s="59">
        <f t="shared" si="1"/>
        <v>41999</v>
      </c>
      <c r="B118" s="24"/>
      <c r="C118" s="24"/>
      <c r="D118" s="24"/>
      <c r="E118" s="24"/>
      <c r="F118" s="24"/>
    </row>
    <row r="119" spans="1:6">
      <c r="A119" s="59">
        <f t="shared" si="1"/>
        <v>42000</v>
      </c>
      <c r="B119" s="30" t="s">
        <v>55</v>
      </c>
      <c r="C119" s="30"/>
      <c r="D119" s="30" t="s">
        <v>49</v>
      </c>
      <c r="E119" s="30"/>
      <c r="F119" s="30"/>
    </row>
    <row r="120" spans="1:6">
      <c r="A120" s="59">
        <f t="shared" si="1"/>
        <v>42001</v>
      </c>
      <c r="B120" s="29" t="s">
        <v>55</v>
      </c>
      <c r="C120" s="29"/>
      <c r="D120" s="29" t="s">
        <v>49</v>
      </c>
      <c r="E120" s="29"/>
      <c r="F120" s="29"/>
    </row>
    <row r="121" spans="1:6">
      <c r="A121" s="59">
        <f t="shared" si="1"/>
        <v>42002</v>
      </c>
      <c r="B121" s="24" t="s">
        <v>56</v>
      </c>
      <c r="C121" s="24"/>
      <c r="D121" s="24" t="s">
        <v>50</v>
      </c>
      <c r="E121" s="24"/>
      <c r="F121" s="24"/>
    </row>
    <row r="122" spans="1:6">
      <c r="A122" s="59">
        <f t="shared" si="1"/>
        <v>42003</v>
      </c>
      <c r="B122" s="24" t="s">
        <v>50</v>
      </c>
      <c r="C122" s="24"/>
      <c r="D122" s="24" t="s">
        <v>52</v>
      </c>
      <c r="E122" s="24"/>
      <c r="F122" s="24"/>
    </row>
    <row r="123" spans="1:6">
      <c r="A123" s="59">
        <f t="shared" si="1"/>
        <v>42004</v>
      </c>
      <c r="B123" s="24" t="s">
        <v>50</v>
      </c>
      <c r="C123" s="24"/>
      <c r="D123" s="24" t="s">
        <v>52</v>
      </c>
      <c r="E123" s="24"/>
      <c r="F123" s="24"/>
    </row>
    <row r="124" spans="1:6">
      <c r="A124" s="59"/>
    </row>
    <row r="125" spans="1:6">
      <c r="A125" s="59"/>
    </row>
    <row r="126" spans="1:6">
      <c r="A126" s="59"/>
    </row>
    <row r="127" spans="1:6">
      <c r="A127" s="59"/>
    </row>
    <row r="128" spans="1:6">
      <c r="A128" s="59"/>
    </row>
    <row r="129" spans="1:1">
      <c r="A129" s="59"/>
    </row>
    <row r="130" spans="1:1">
      <c r="A130" s="59"/>
    </row>
    <row r="131" spans="1:1">
      <c r="A131" s="59"/>
    </row>
    <row r="132" spans="1:1">
      <c r="A132" s="59"/>
    </row>
    <row r="133" spans="1:1">
      <c r="A133" s="59"/>
    </row>
    <row r="134" spans="1:1">
      <c r="A134" s="59"/>
    </row>
    <row r="135" spans="1:1">
      <c r="A135" s="59"/>
    </row>
  </sheetData>
  <conditionalFormatting sqref="B2:F2">
    <cfRule type="expression" dxfId="29" priority="27">
      <formula>OR(B2="CA",B2="RCF",B2="CA.",B2="RTT",B2="CA,",B2="RTT.",B2="CF",B2="CF.",B2="CAS",B2="CAS.",B2="R",B2="RH",B2="RC",B2="CE",B2="CET",B2="AEA")</formula>
    </cfRule>
  </conditionalFormatting>
  <conditionalFormatting sqref="B2:F2">
    <cfRule type="expression" dxfId="28" priority="25">
      <formula>OR(B2="CM",B2="COB",B2="DPm")</formula>
    </cfRule>
    <cfRule type="expression" dxfId="27" priority="26">
      <formula>OR(B2="MI",B2="Mir",B2="DP",B2="Stag",B2="JET",B2="DPr",B2="MAE",B2="MP",B2="SO",B2="SO-",B2="LVh",B2="PRU",B2="Am",B2="Mat",B2="Nui",B2="ASA",B2="CS")</formula>
    </cfRule>
  </conditionalFormatting>
  <conditionalFormatting sqref="B3:F3 H3">
    <cfRule type="expression" dxfId="2" priority="24">
      <formula>OR(B3="CA",B3="RCF",B3="CA.",B3="RTT",B3="CA,",B3="RTT.",B3="CF",B3="CF.",B3="CAS",B3="CAS.",B3="R",B3="RH",B3="RC",B3="CE",B3="CET",B3="AEA")</formula>
    </cfRule>
  </conditionalFormatting>
  <conditionalFormatting sqref="B3:F3 H3">
    <cfRule type="expression" dxfId="1" priority="22">
      <formula>OR(B3="CM",B3="COB",B3="DPm")</formula>
    </cfRule>
    <cfRule type="expression" dxfId="0" priority="23">
      <formula>OR(B3="MI",B3="Mir",B3="DP",B3="Stag",B3="JET",B3="DPr",B3="MAE",B3="MP",B3="SO",B3="SO-",B3="LVh",B3="PRU",B3="Am",B3="Mat",B3="Nui",B3="ASA",B3="CS")</formula>
    </cfRule>
  </conditionalFormatting>
  <conditionalFormatting sqref="B4:F4">
    <cfRule type="expression" dxfId="26" priority="21">
      <formula>OR(B4="CA",B4="RCF",B4="CA.",B4="RTT",B4="CA,",B4="RTT.",B4="CF",B4="CF.",B4="CAS",B4="CAS.",B4="R",B4="RH",B4="RC",B4="CE",B4="CET",B4="AEA")</formula>
    </cfRule>
  </conditionalFormatting>
  <conditionalFormatting sqref="B4:F4">
    <cfRule type="expression" dxfId="25" priority="19">
      <formula>OR(B4="CM",B4="COB",B4="DPm")</formula>
    </cfRule>
    <cfRule type="expression" dxfId="24" priority="20">
      <formula>OR(B4="MI",B4="Mir",B4="DP",B4="Stag",B4="JET",B4="DPr",B4="MAE",B4="MP",B4="SO",B4="SO-",B4="LVh",B4="PRU",B4="Am",B4="Mat",B4="Nui",B4="ASA",B4="CS")</formula>
    </cfRule>
  </conditionalFormatting>
  <conditionalFormatting sqref="B5:F5">
    <cfRule type="expression" dxfId="23" priority="18">
      <formula>OR(B5="CA",B5="RCF",B5="CA.",B5="RTT",B5="CA,",B5="RTT.",B5="CF",B5="CF.",B5="CAS",B5="CAS.",B5="R",B5="RH",B5="RC",B5="CE",B5="CET",B5="AEA")</formula>
    </cfRule>
  </conditionalFormatting>
  <conditionalFormatting sqref="B5:F5">
    <cfRule type="expression" dxfId="22" priority="16">
      <formula>OR(B5="CM",B5="COB",B5="DPm")</formula>
    </cfRule>
    <cfRule type="expression" dxfId="21" priority="17">
      <formula>OR(B5="MI",B5="Mir",B5="DP",B5="Stag",B5="JET",B5="DPr",B5="MAE",B5="MP",B5="SO",B5="SO-",B5="LVh",B5="PRU",B5="Am",B5="Mat",B5="Nui",B5="ASA",B5="CS")</formula>
    </cfRule>
  </conditionalFormatting>
  <conditionalFormatting sqref="B6:F8">
    <cfRule type="expression" dxfId="20" priority="15">
      <formula>OR(B6="CA",B6="RCF",B6="CA.",B6="RTT",B6="CA,",B6="RTT.",B6="CF",B6="CF.",B6="CAS",B6="CAS.",B6="R",B6="RH",B6="RC",B6="CE",B6="CET",B6="AEA")</formula>
    </cfRule>
  </conditionalFormatting>
  <conditionalFormatting sqref="B6:F8">
    <cfRule type="expression" dxfId="19" priority="13">
      <formula>OR(B6="CM",B6="COB",B6="DPm")</formula>
    </cfRule>
    <cfRule type="expression" dxfId="18" priority="14">
      <formula>OR(B6="MI",B6="Mir",B6="DP",B6="Stag",B6="JET",B6="DPr",B6="MAE",B6="MP",B6="SO",B6="SO-",B6="LVh",B6="PRU",B6="Am",B6="Mat",B6="Nui",B6="ASA",B6="CS")</formula>
    </cfRule>
  </conditionalFormatting>
  <conditionalFormatting sqref="B9:F31">
    <cfRule type="expression" dxfId="17" priority="12">
      <formula>OR(B9="CA",B9="RCF",B9="CA.",B9="RTT",B9="CA,",B9="RTT.",B9="CF",B9="CF.",B9="CAS",B9="CAS.",B9="R",B9="RH",B9="RC",B9="CE",B9="CET",B9="AEA")</formula>
    </cfRule>
  </conditionalFormatting>
  <conditionalFormatting sqref="B9:F31">
    <cfRule type="expression" dxfId="16" priority="10">
      <formula>OR(B9="CM",B9="COB",B9="DPm")</formula>
    </cfRule>
    <cfRule type="expression" dxfId="15" priority="11">
      <formula>OR(B9="MI",B9="Mir",B9="DP",B9="Stag",B9="JET",B9="DPr",B9="MAE",B9="MP",B9="SO",B9="SO-",B9="LVh",B9="PRU",B9="Am",B9="Mat",B9="Nui",B9="ASA",B9="CS")</formula>
    </cfRule>
  </conditionalFormatting>
  <conditionalFormatting sqref="B32:F62">
    <cfRule type="expression" dxfId="14" priority="9">
      <formula>OR(B32="CA",B32="RCF",B32="CA.",B32="RTT",B32="CA,",B32="RTT.",B32="CF",B32="CF.",B32="CAS",B32="CAS.",B32="R",B32="RH",B32="RC",B32="CE",B32="CET",B32="AEA")</formula>
    </cfRule>
  </conditionalFormatting>
  <conditionalFormatting sqref="B32:F62">
    <cfRule type="expression" dxfId="13" priority="7">
      <formula>OR(B32="CM",B32="COB",B32="DPm")</formula>
    </cfRule>
    <cfRule type="expression" dxfId="12" priority="8">
      <formula>OR(B32="MI",B32="Mir",B32="DP",B32="Stag",B32="JET",B32="DPr",B32="MAE",B32="MP",B32="SO",B32="SO-",B32="LVh",B32="PRU",B32="Am",B32="Mat",B32="Nui",B32="ASA",B32="CS")</formula>
    </cfRule>
  </conditionalFormatting>
  <conditionalFormatting sqref="B63:F92">
    <cfRule type="expression" dxfId="11" priority="6">
      <formula>OR(B63="CA",B63="RCF",B63="CA.",B63="RTT",B63="CA,",B63="RTT.",B63="CF",B63="CF.",B63="CAS",B63="CAS.",B63="R",B63="RH",B63="RC",B63="CE",B63="CET",B63="AEA")</formula>
    </cfRule>
  </conditionalFormatting>
  <conditionalFormatting sqref="B63:F92">
    <cfRule type="expression" dxfId="10" priority="4">
      <formula>OR(B63="CM",B63="COB",B63="DPm")</formula>
    </cfRule>
    <cfRule type="expression" dxfId="9" priority="5">
      <formula>OR(B63="MI",B63="Mir",B63="DP",B63="Stag",B63="JET",B63="DPr",B63="MAE",B63="MP",B63="SO",B63="SO-",B63="LVh",B63="PRU",B63="Am",B63="Mat",B63="Nui",B63="ASA",B63="CS")</formula>
    </cfRule>
  </conditionalFormatting>
  <conditionalFormatting sqref="B93:F123">
    <cfRule type="expression" dxfId="8" priority="3">
      <formula>OR(B93="CA",B93="RCF",B93="CA.",B93="RTT",B93="CA,",B93="RTT.",B93="CF",B93="CF.",B93="CAS",B93="CAS.",B93="R",B93="RH",B93="RC",B93="CE",B93="CET",B93="AEA")</formula>
    </cfRule>
  </conditionalFormatting>
  <conditionalFormatting sqref="B93:F123">
    <cfRule type="expression" dxfId="7" priority="1">
      <formula>OR(B93="CM",B93="COB",B93="DPm")</formula>
    </cfRule>
    <cfRule type="expression" dxfId="6" priority="2">
      <formula>OR(B93="MI",B93="Mir",B93="DP",B93="Stag",B93="JET",B93="DPr",B93="MAE",B93="MP",B93="SO",B93="SO-",B93="LVh",B93="PRU",B93="Am",B93="Mat",B93="Nui",B93="ASA",B93="CS")</formula>
    </cfRule>
  </conditionalFormatting>
  <dataValidations count="1">
    <dataValidation type="list" allowBlank="1" showInputMessage="1" showErrorMessage="1" sqref="B2:F123">
      <formula1>$F$33:$F$65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FF00"/>
  </sheetPr>
  <dimension ref="A1:AP9"/>
  <sheetViews>
    <sheetView workbookViewId="0">
      <selection activeCell="A3" sqref="A3"/>
    </sheetView>
  </sheetViews>
  <sheetFormatPr baseColWidth="10" defaultColWidth="8.88671875" defaultRowHeight="14.4"/>
  <cols>
    <col min="1" max="1" width="12.6640625" customWidth="1"/>
    <col min="2" max="42" width="3.33203125" customWidth="1"/>
  </cols>
  <sheetData>
    <row r="1" spans="1:42">
      <c r="K1" s="95" t="s">
        <v>83</v>
      </c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7"/>
      <c r="AB1" s="22"/>
    </row>
    <row r="3" spans="1:42">
      <c r="A3" s="68">
        <v>42004</v>
      </c>
      <c r="B3" s="80" t="s">
        <v>68</v>
      </c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9"/>
      <c r="Q3" s="82" t="s">
        <v>65</v>
      </c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4"/>
      <c r="AD3" s="9"/>
      <c r="AE3" s="80" t="s">
        <v>67</v>
      </c>
      <c r="AF3" s="80"/>
      <c r="AG3" s="80"/>
      <c r="AH3" s="80"/>
      <c r="AI3" s="80"/>
      <c r="AJ3" s="80"/>
      <c r="AK3" s="9"/>
      <c r="AL3" s="85" t="s">
        <v>66</v>
      </c>
      <c r="AM3" s="72" t="s">
        <v>65</v>
      </c>
      <c r="AN3" s="74" t="s">
        <v>64</v>
      </c>
      <c r="AO3" s="9"/>
      <c r="AP3" s="76" t="s">
        <v>63</v>
      </c>
    </row>
    <row r="4" spans="1:42">
      <c r="B4" s="20" t="s">
        <v>56</v>
      </c>
      <c r="C4" s="17" t="s">
        <v>52</v>
      </c>
      <c r="D4" s="20" t="s">
        <v>54</v>
      </c>
      <c r="E4" s="17" t="s">
        <v>50</v>
      </c>
      <c r="F4" s="20" t="s">
        <v>55</v>
      </c>
      <c r="G4" s="17" t="s">
        <v>51</v>
      </c>
      <c r="H4" s="17" t="s">
        <v>53</v>
      </c>
      <c r="I4" s="17" t="s">
        <v>49</v>
      </c>
      <c r="J4" s="17" t="s">
        <v>48</v>
      </c>
      <c r="K4" s="17" t="s">
        <v>47</v>
      </c>
      <c r="L4" s="17" t="s">
        <v>46</v>
      </c>
      <c r="M4" s="17" t="s">
        <v>61</v>
      </c>
      <c r="N4" s="17" t="s">
        <v>45</v>
      </c>
      <c r="O4" s="17" t="s">
        <v>44</v>
      </c>
      <c r="P4" s="18"/>
      <c r="Q4" s="19" t="s">
        <v>43</v>
      </c>
      <c r="R4" s="19" t="s">
        <v>60</v>
      </c>
      <c r="S4" s="19" t="s">
        <v>42</v>
      </c>
      <c r="T4" s="19" t="s">
        <v>41</v>
      </c>
      <c r="U4" s="19" t="s">
        <v>40</v>
      </c>
      <c r="V4" s="19" t="s">
        <v>39</v>
      </c>
      <c r="W4" s="19" t="s">
        <v>38</v>
      </c>
      <c r="X4" s="19" t="s">
        <v>59</v>
      </c>
      <c r="Y4" s="19" t="s">
        <v>37</v>
      </c>
      <c r="Z4" s="19" t="s">
        <v>36</v>
      </c>
      <c r="AA4" s="19" t="s">
        <v>58</v>
      </c>
      <c r="AB4" s="19" t="s">
        <v>57</v>
      </c>
      <c r="AC4" s="17" t="s">
        <v>27</v>
      </c>
      <c r="AD4" s="18"/>
      <c r="AE4" s="17" t="s">
        <v>35</v>
      </c>
      <c r="AF4" s="17" t="s">
        <v>25</v>
      </c>
      <c r="AG4" s="17" t="s">
        <v>34</v>
      </c>
      <c r="AH4" s="17" t="s">
        <v>33</v>
      </c>
      <c r="AI4" s="17" t="s">
        <v>32</v>
      </c>
      <c r="AJ4" s="17" t="s">
        <v>29</v>
      </c>
      <c r="AK4" s="9"/>
      <c r="AL4" s="86"/>
      <c r="AM4" s="73"/>
      <c r="AN4" s="75"/>
      <c r="AO4" s="9"/>
      <c r="AP4" s="77"/>
    </row>
    <row r="5" spans="1:42">
      <c r="A5" s="6" t="s">
        <v>78</v>
      </c>
      <c r="B5" s="69">
        <f>COUNTIFS(Données!$B$2:$B$123,Récapitulatif!B$4,Données!$A$2:$A$123,"&lt;="&amp;$A$3)</f>
        <v>6</v>
      </c>
      <c r="C5" s="69">
        <f>COUNTIFS(Données!$B$2:$B$123,Récapitulatif!C$4,Données!$A$2:$A$123,"&lt;="&amp;$A$3)</f>
        <v>0</v>
      </c>
      <c r="D5" s="69">
        <f>COUNTIFS(Données!$B$2:$B$123,Récapitulatif!D$4,Données!$A$2:$A$123,"&lt;="&amp;$A$3)</f>
        <v>5</v>
      </c>
      <c r="E5" s="69">
        <f>COUNTIFS(Données!$B$2:$B$123,Récapitulatif!E$4,Données!$A$2:$A$123,"&lt;="&amp;$A$3)</f>
        <v>2</v>
      </c>
      <c r="F5" s="69">
        <f>COUNTIFS(Données!$B$2:$B$123,Récapitulatif!F$4,Données!$A$2:$A$123,"&lt;="&amp;$A$3)</f>
        <v>4</v>
      </c>
      <c r="G5" s="69">
        <f>COUNTIFS(Données!$B$2:$B$123,Récapitulatif!G$4,Données!$A$2:$A$123,"&lt;="&amp;$A$3)</f>
        <v>0</v>
      </c>
      <c r="H5" s="69">
        <f>COUNTIFS(Données!$B$2:$B$123,Récapitulatif!H$4,Données!$A$2:$A$123,"&lt;="&amp;$A$3)</f>
        <v>2</v>
      </c>
      <c r="I5" s="69">
        <f>COUNTIFS(Données!$B$2:$B$123,Récapitulatif!I$4,Données!$A$2:$A$123,"&lt;="&amp;$A$3)</f>
        <v>0</v>
      </c>
      <c r="J5" s="69">
        <f>COUNTIFS(Données!$B$2:$B$123,Récapitulatif!J$4,Données!$A$2:$A$123,"&lt;="&amp;$A$3)</f>
        <v>2</v>
      </c>
      <c r="K5" s="69">
        <f>COUNTIFS(Données!$B$2:$B$123,Récapitulatif!K$4,Données!$A$2:$A$123,"&lt;="&amp;$A$3)</f>
        <v>2</v>
      </c>
      <c r="L5" s="69">
        <f>COUNTIFS(Données!$B$2:$B$123,Récapitulatif!L$4,Données!$A$2:$A$123,"&lt;="&amp;$A$3)</f>
        <v>3</v>
      </c>
      <c r="M5" s="69">
        <f>COUNTIFS(Données!$B$2:$B$123,Récapitulatif!M$4,Données!$A$2:$A$123,"&lt;="&amp;$A$3)</f>
        <v>0</v>
      </c>
      <c r="N5" s="69">
        <f>COUNTIFS(Données!$B$2:$B$123,Récapitulatif!N$4,Données!$A$2:$A$123,"&lt;="&amp;$A$3)</f>
        <v>0</v>
      </c>
      <c r="O5" s="69">
        <f>COUNTIFS(Données!$B$2:$B$123,Récapitulatif!O$4,Données!$A$2:$A$123,"&lt;="&amp;$A$3)</f>
        <v>0</v>
      </c>
      <c r="P5" s="69"/>
      <c r="Q5" s="69">
        <f>COUNTIFS(Données!$B$2:$B$123,Récapitulatif!Q$4,Données!$A$2:$A$123,"&lt;="&amp;$A$3)</f>
        <v>0</v>
      </c>
      <c r="R5" s="69">
        <f>COUNTIFS(Données!$B$2:$B$123,Récapitulatif!R$4,Données!$A$2:$A$123,"&lt;="&amp;$A$3)</f>
        <v>0</v>
      </c>
      <c r="S5" s="69">
        <f>COUNTIFS(Données!$B$2:$B$123,Récapitulatif!S$4,Données!$A$2:$A$123,"&lt;="&amp;$A$3)</f>
        <v>16</v>
      </c>
      <c r="T5" s="69">
        <f>COUNTIFS(Données!$B$2:$B$123,Récapitulatif!T$4,Données!$A$2:$A$123,"&lt;="&amp;$A$3)</f>
        <v>4</v>
      </c>
      <c r="U5" s="69">
        <f>COUNTIFS(Données!$B$2:$B$123,Récapitulatif!U$4,Données!$A$2:$A$123,"&lt;="&amp;$A$3)</f>
        <v>0</v>
      </c>
      <c r="V5" s="69">
        <f>COUNTIFS(Données!$B$2:$B$123,Récapitulatif!V$4,Données!$A$2:$A$123,"&lt;="&amp;$A$3)</f>
        <v>2</v>
      </c>
      <c r="W5" s="69">
        <f>COUNTIFS(Données!$B$2:$B$123,Récapitulatif!W$4,Données!$A$2:$A$123,"&lt;="&amp;$A$3)</f>
        <v>1</v>
      </c>
      <c r="X5" s="69">
        <f>COUNTIFS(Données!$B$2:$B$123,Récapitulatif!X$4,Données!$A$2:$A$123,"&lt;="&amp;$A$3)</f>
        <v>0</v>
      </c>
      <c r="Y5" s="69">
        <f>COUNTIFS(Données!$B$2:$B$123,Récapitulatif!Y$4,Données!$A$2:$A$123,"&lt;="&amp;$A$3)</f>
        <v>0</v>
      </c>
      <c r="Z5" s="69">
        <f>COUNTIFS(Données!$B$2:$B$123,Récapitulatif!Z$4,Données!$A$2:$A$123,"&lt;="&amp;$A$3)</f>
        <v>0</v>
      </c>
      <c r="AA5" s="69">
        <f>COUNTIFS(Données!$B$2:$B$123,Récapitulatif!AA$4,Données!$A$2:$A$123,"&lt;="&amp;$A$3)</f>
        <v>0</v>
      </c>
      <c r="AB5" s="69">
        <f>COUNTIFS(Données!$B$2:$B$123,Récapitulatif!AB$4,Données!$A$2:$A$123,"&lt;="&amp;$A$3)</f>
        <v>0</v>
      </c>
      <c r="AC5" s="69">
        <f>COUNTIFS(Données!$B$2:$B$123,Récapitulatif!AC$4,Données!$A$2:$A$123,"&lt;="&amp;$A$3)</f>
        <v>0</v>
      </c>
      <c r="AD5" s="69"/>
      <c r="AE5" s="69">
        <f>COUNTIFS(Données!$B$2:$B$123,Récapitulatif!AE$4,Données!$A$2:$A$123,"&lt;="&amp;$A$3)</f>
        <v>0</v>
      </c>
      <c r="AF5" s="69">
        <f>COUNTIFS(Données!$B$2:$B$123,Récapitulatif!AF$4,Données!$A$2:$A$123,"&lt;="&amp;$A$3)</f>
        <v>0</v>
      </c>
      <c r="AG5" s="69">
        <f>COUNTIFS(Données!$B$2:$B$123,Récapitulatif!AG$4,Données!$A$2:$A$123,"&lt;="&amp;$A$3)</f>
        <v>0</v>
      </c>
      <c r="AH5" s="69">
        <f>COUNTIFS(Données!$B$2:$B$123,Récapitulatif!AH$4,Données!$A$2:$A$123,"&lt;="&amp;$A$3)</f>
        <v>0</v>
      </c>
      <c r="AI5" s="69">
        <f>COUNTIFS(Données!$B$2:$B$123,Récapitulatif!AI$4,Données!$A$2:$A$123,"&lt;="&amp;$A$3)</f>
        <v>0</v>
      </c>
      <c r="AJ5" s="69">
        <f>COUNTIFS(Données!$B$2:$B$123,Récapitulatif!AJ$4,Données!$A$2:$A$123,"&lt;="&amp;$A$3)</f>
        <v>0</v>
      </c>
      <c r="AK5" s="7"/>
      <c r="AL5" s="70">
        <f>SUM(B5:O5)</f>
        <v>26</v>
      </c>
      <c r="AM5" s="70">
        <f>SUM(Q5:AC5)</f>
        <v>23</v>
      </c>
      <c r="AN5" s="70">
        <f>SUM(AE5:AJ5)</f>
        <v>0</v>
      </c>
      <c r="AO5" s="70"/>
      <c r="AP5" s="71">
        <f>SUM(AL5:AN5)</f>
        <v>49</v>
      </c>
    </row>
    <row r="6" spans="1:42">
      <c r="A6" s="6" t="s">
        <v>79</v>
      </c>
      <c r="B6" s="69">
        <f>COUNTIFS(Données!$C$2:$C$123,Récapitulatif!B$4,Données!$A$2:$A$123,"&lt;="&amp;$A$3)</f>
        <v>6</v>
      </c>
      <c r="C6" s="69">
        <f>COUNTIFS(Données!$C$2:$C$123,Récapitulatif!C$4,Données!$A$2:$A$123,"&lt;="&amp;$A$3)</f>
        <v>9</v>
      </c>
      <c r="D6" s="69">
        <f>COUNTIFS(Données!$C$2:$C$123,Récapitulatif!D$4,Données!$A$2:$A$123,"&lt;="&amp;$A$3)</f>
        <v>5</v>
      </c>
      <c r="E6" s="69">
        <f>COUNTIFS(Données!$C$2:$C$123,Récapitulatif!E$4,Données!$A$2:$A$123,"&lt;="&amp;$A$3)</f>
        <v>0</v>
      </c>
      <c r="F6" s="69">
        <f>COUNTIFS(Données!$C$2:$C$123,Récapitulatif!F$4,Données!$A$2:$A$123,"&lt;="&amp;$A$3)</f>
        <v>4</v>
      </c>
      <c r="G6" s="69">
        <f>COUNTIFS(Données!$C$2:$C$123,Récapitulatif!G$4,Données!$A$2:$A$123,"&lt;="&amp;$A$3)</f>
        <v>0</v>
      </c>
      <c r="H6" s="69">
        <f>COUNTIFS(Données!$C$2:$C$123,Récapitulatif!H$4,Données!$A$2:$A$123,"&lt;="&amp;$A$3)</f>
        <v>2</v>
      </c>
      <c r="I6" s="69">
        <f>COUNTIFS(Données!$C$2:$C$123,Récapitulatif!I$4,Données!$A$2:$A$123,"&lt;="&amp;$A$3)</f>
        <v>0</v>
      </c>
      <c r="J6" s="69">
        <f>COUNTIFS(Données!$C$2:$C$123,Récapitulatif!J$4,Données!$A$2:$A$123,"&lt;="&amp;$A$3)</f>
        <v>3</v>
      </c>
      <c r="K6" s="69">
        <f>COUNTIFS(Données!$C$2:$C$123,Récapitulatif!K$4,Données!$A$2:$A$123,"&lt;="&amp;$A$3)</f>
        <v>3</v>
      </c>
      <c r="L6" s="69">
        <f>COUNTIFS(Données!$C$2:$C$123,Récapitulatif!L$4,Données!$A$2:$A$123,"&lt;="&amp;$A$3)</f>
        <v>2</v>
      </c>
      <c r="M6" s="69">
        <f>COUNTIFS(Données!$C$2:$C$123,Récapitulatif!M$4,Données!$A$2:$A$123,"&lt;="&amp;$A$3)</f>
        <v>0</v>
      </c>
      <c r="N6" s="69">
        <f>COUNTIFS(Données!$C$2:$C$123,Récapitulatif!N$4,Données!$A$2:$A$123,"&lt;="&amp;$A$3)</f>
        <v>0</v>
      </c>
      <c r="O6" s="69">
        <f>COUNTIFS(Données!$C$2:$C$123,Récapitulatif!O$4,Données!$A$2:$A$123,"&lt;="&amp;$A$3)</f>
        <v>0</v>
      </c>
      <c r="P6" s="69"/>
      <c r="Q6" s="69">
        <f>COUNTIFS(Données!$C$2:$C$123,Récapitulatif!Q$4,Données!$A$2:$A$123,"&lt;="&amp;$A$3)</f>
        <v>0</v>
      </c>
      <c r="R6" s="69">
        <f>COUNTIFS(Données!$C$2:$C$123,Récapitulatif!R$4,Données!$A$2:$A$123,"&lt;="&amp;$A$3)</f>
        <v>0</v>
      </c>
      <c r="S6" s="69">
        <f>COUNTIFS(Données!$C$2:$C$123,Récapitulatif!S$4,Données!$A$2:$A$123,"&lt;="&amp;$A$3)</f>
        <v>13</v>
      </c>
      <c r="T6" s="69">
        <f>COUNTIFS(Données!$C$2:$C$123,Récapitulatif!T$4,Données!$A$2:$A$123,"&lt;="&amp;$A$3)</f>
        <v>3</v>
      </c>
      <c r="U6" s="69">
        <f>COUNTIFS(Données!$C$2:$C$123,Récapitulatif!U$4,Données!$A$2:$A$123,"&lt;="&amp;$A$3)</f>
        <v>0</v>
      </c>
      <c r="V6" s="69">
        <f>COUNTIFS(Données!$C$2:$C$123,Récapitulatif!V$4,Données!$A$2:$A$123,"&lt;="&amp;$A$3)</f>
        <v>0</v>
      </c>
      <c r="W6" s="69">
        <f>COUNTIFS(Données!$C$2:$C$123,Récapitulatif!W$4,Données!$A$2:$A$123,"&lt;="&amp;$A$3)</f>
        <v>0</v>
      </c>
      <c r="X6" s="69">
        <f>COUNTIFS(Données!$C$2:$C$123,Récapitulatif!X$4,Données!$A$2:$A$123,"&lt;="&amp;$A$3)</f>
        <v>0</v>
      </c>
      <c r="Y6" s="69">
        <f>COUNTIFS(Données!$C$2:$C$123,Récapitulatif!Y$4,Données!$A$2:$A$123,"&lt;="&amp;$A$3)</f>
        <v>0</v>
      </c>
      <c r="Z6" s="69">
        <f>COUNTIFS(Données!$C$2:$C$123,Récapitulatif!Z$4,Données!$A$2:$A$123,"&lt;="&amp;$A$3)</f>
        <v>0</v>
      </c>
      <c r="AA6" s="69">
        <f>COUNTIFS(Données!$C$2:$C$123,Récapitulatif!AA$4,Données!$A$2:$A$123,"&lt;="&amp;$A$3)</f>
        <v>0</v>
      </c>
      <c r="AB6" s="69">
        <f>COUNTIFS(Données!$C$2:$C$123,Récapitulatif!AB$4,Données!$A$2:$A$123,"&lt;="&amp;$A$3)</f>
        <v>0</v>
      </c>
      <c r="AC6" s="69">
        <f>COUNTIFS(Données!$C$2:$C$123,Récapitulatif!AC$4,Données!$A$2:$A$123,"&lt;="&amp;$A$3)</f>
        <v>0</v>
      </c>
      <c r="AD6" s="69"/>
      <c r="AE6" s="69">
        <f>COUNTIFS(Données!$C$2:$C$123,Récapitulatif!AE$4,Données!$A$2:$A$123,"&lt;="&amp;$A$3)</f>
        <v>0</v>
      </c>
      <c r="AF6" s="69">
        <f>COUNTIFS(Données!$C$2:$C$123,Récapitulatif!AF$4,Données!$A$2:$A$123,"&lt;="&amp;$A$3)</f>
        <v>0</v>
      </c>
      <c r="AG6" s="69">
        <f>COUNTIFS(Données!$C$2:$C$123,Récapitulatif!AG$4,Données!$A$2:$A$123,"&lt;="&amp;$A$3)</f>
        <v>0</v>
      </c>
      <c r="AH6" s="69">
        <f>COUNTIFS(Données!$C$2:$C$123,Récapitulatif!AH$4,Données!$A$2:$A$123,"&lt;="&amp;$A$3)</f>
        <v>0</v>
      </c>
      <c r="AI6" s="69">
        <f>COUNTIFS(Données!$C$2:$C$123,Récapitulatif!AI$4,Données!$A$2:$A$123,"&lt;="&amp;$A$3)</f>
        <v>0</v>
      </c>
      <c r="AJ6" s="69">
        <f>COUNTIFS(Données!$C$2:$C$123,Récapitulatif!AJ$4,Données!$A$2:$A$123,"&lt;="&amp;$A$3)</f>
        <v>0</v>
      </c>
      <c r="AK6" s="7"/>
      <c r="AL6" s="70">
        <f t="shared" ref="AL6:AL9" si="0">SUM(B6:O6)</f>
        <v>34</v>
      </c>
      <c r="AM6" s="70">
        <f t="shared" ref="AM6:AM9" si="1">SUM(Q6:AC6)</f>
        <v>16</v>
      </c>
      <c r="AN6" s="70">
        <f t="shared" ref="AN6:AN9" si="2">SUM(AE6:AJ6)</f>
        <v>0</v>
      </c>
      <c r="AO6" s="70"/>
      <c r="AP6" s="71">
        <f t="shared" ref="AP6:AP9" si="3">SUM(AL6:AN6)</f>
        <v>50</v>
      </c>
    </row>
    <row r="7" spans="1:42">
      <c r="A7" s="6" t="s">
        <v>80</v>
      </c>
      <c r="B7" s="69">
        <f>COUNTIFS(Données!$D$2:$D$123,Récapitulatif!B$4,Données!$A$2:$A$123,"&lt;="&amp;$A$3)</f>
        <v>10</v>
      </c>
      <c r="C7" s="69">
        <f>COUNTIFS(Données!$D$2:$D$123,Récapitulatif!C$4,Données!$A$2:$A$123,"&lt;="&amp;$A$3)</f>
        <v>9</v>
      </c>
      <c r="D7" s="69">
        <f>COUNTIFS(Données!$D$2:$D$123,Récapitulatif!D$4,Données!$A$2:$A$123,"&lt;="&amp;$A$3)</f>
        <v>1</v>
      </c>
      <c r="E7" s="69">
        <f>COUNTIFS(Données!$D$2:$D$123,Récapitulatif!E$4,Données!$A$2:$A$123,"&lt;="&amp;$A$3)</f>
        <v>2</v>
      </c>
      <c r="F7" s="69">
        <f>COUNTIFS(Données!$D$2:$D$123,Récapitulatif!F$4,Données!$A$2:$A$123,"&lt;="&amp;$A$3)</f>
        <v>4</v>
      </c>
      <c r="G7" s="69">
        <f>COUNTIFS(Données!$D$2:$D$123,Récapitulatif!G$4,Données!$A$2:$A$123,"&lt;="&amp;$A$3)</f>
        <v>0</v>
      </c>
      <c r="H7" s="69">
        <f>COUNTIFS(Données!$D$2:$D$123,Récapitulatif!H$4,Données!$A$2:$A$123,"&lt;="&amp;$A$3)</f>
        <v>0</v>
      </c>
      <c r="I7" s="69">
        <f>COUNTIFS(Données!$D$2:$D$123,Récapitulatif!I$4,Données!$A$2:$A$123,"&lt;="&amp;$A$3)</f>
        <v>4</v>
      </c>
      <c r="J7" s="69">
        <f>COUNTIFS(Données!$D$2:$D$123,Récapitulatif!J$4,Données!$A$2:$A$123,"&lt;="&amp;$A$3)</f>
        <v>2</v>
      </c>
      <c r="K7" s="69">
        <f>COUNTIFS(Données!$D$2:$D$123,Récapitulatif!K$4,Données!$A$2:$A$123,"&lt;="&amp;$A$3)</f>
        <v>2</v>
      </c>
      <c r="L7" s="69">
        <f>COUNTIFS(Données!$D$2:$D$123,Récapitulatif!L$4,Données!$A$2:$A$123,"&lt;="&amp;$A$3)</f>
        <v>1</v>
      </c>
      <c r="M7" s="69">
        <f>COUNTIFS(Données!$D$2:$D$123,Récapitulatif!M$4,Données!$A$2:$A$123,"&lt;="&amp;$A$3)</f>
        <v>0</v>
      </c>
      <c r="N7" s="69">
        <f>COUNTIFS(Données!$D$2:$D$123,Récapitulatif!N$4,Données!$A$2:$A$123,"&lt;="&amp;$A$3)</f>
        <v>0</v>
      </c>
      <c r="O7" s="69">
        <f>COUNTIFS(Données!$D$2:$D$123,Récapitulatif!O$4,Données!$A$2:$A$123,"&lt;="&amp;$A$3)</f>
        <v>0</v>
      </c>
      <c r="P7" s="69"/>
      <c r="Q7" s="69">
        <f>COUNTIFS(Données!$D$2:$D$123,Récapitulatif!Q$4,Données!$A$2:$A$123,"&lt;="&amp;$A$3)</f>
        <v>0</v>
      </c>
      <c r="R7" s="69">
        <f>COUNTIFS(Données!$D$2:$D$123,Récapitulatif!R$4,Données!$A$2:$A$123,"&lt;="&amp;$A$3)</f>
        <v>0</v>
      </c>
      <c r="S7" s="69">
        <f>COUNTIFS(Données!$D$2:$D$123,Récapitulatif!S$4,Données!$A$2:$A$123,"&lt;="&amp;$A$3)</f>
        <v>17</v>
      </c>
      <c r="T7" s="69">
        <f>COUNTIFS(Données!$D$2:$D$123,Récapitulatif!T$4,Données!$A$2:$A$123,"&lt;="&amp;$A$3)</f>
        <v>3</v>
      </c>
      <c r="U7" s="69">
        <f>COUNTIFS(Données!$D$2:$D$123,Récapitulatif!U$4,Données!$A$2:$A$123,"&lt;="&amp;$A$3)</f>
        <v>0</v>
      </c>
      <c r="V7" s="69">
        <f>COUNTIFS(Données!$D$2:$D$123,Récapitulatif!V$4,Données!$A$2:$A$123,"&lt;="&amp;$A$3)</f>
        <v>0</v>
      </c>
      <c r="W7" s="69">
        <f>COUNTIFS(Données!$D$2:$D$123,Récapitulatif!W$4,Données!$A$2:$A$123,"&lt;="&amp;$A$3)</f>
        <v>0</v>
      </c>
      <c r="X7" s="69">
        <f>COUNTIFS(Données!$D$2:$D$123,Récapitulatif!X$4,Données!$A$2:$A$123,"&lt;="&amp;$A$3)</f>
        <v>0</v>
      </c>
      <c r="Y7" s="69">
        <f>COUNTIFS(Données!$D$2:$D$123,Récapitulatif!Y$4,Données!$A$2:$A$123,"&lt;="&amp;$A$3)</f>
        <v>0</v>
      </c>
      <c r="Z7" s="69">
        <f>COUNTIFS(Données!$D$2:$D$123,Récapitulatif!Z$4,Données!$A$2:$A$123,"&lt;="&amp;$A$3)</f>
        <v>0</v>
      </c>
      <c r="AA7" s="69">
        <f>COUNTIFS(Données!$D$2:$D$123,Récapitulatif!AA$4,Données!$A$2:$A$123,"&lt;="&amp;$A$3)</f>
        <v>0</v>
      </c>
      <c r="AB7" s="69">
        <f>COUNTIFS(Données!$D$2:$D$123,Récapitulatif!AB$4,Données!$A$2:$A$123,"&lt;="&amp;$A$3)</f>
        <v>0</v>
      </c>
      <c r="AC7" s="69">
        <f>COUNTIFS(Données!$D$2:$D$123,Récapitulatif!AC$4,Données!$A$2:$A$123,"&lt;="&amp;$A$3)</f>
        <v>0</v>
      </c>
      <c r="AD7" s="69"/>
      <c r="AE7" s="69">
        <f>COUNTIFS(Données!$D$2:$D$123,Récapitulatif!AE$4,Données!$A$2:$A$123,"&lt;="&amp;$A$3)</f>
        <v>0</v>
      </c>
      <c r="AF7" s="69">
        <f>COUNTIFS(Données!$D$2:$D$123,Récapitulatif!AF$4,Données!$A$2:$A$123,"&lt;="&amp;$A$3)</f>
        <v>0</v>
      </c>
      <c r="AG7" s="69">
        <f>COUNTIFS(Données!$D$2:$D$123,Récapitulatif!AG$4,Données!$A$2:$A$123,"&lt;="&amp;$A$3)</f>
        <v>0</v>
      </c>
      <c r="AH7" s="69">
        <f>COUNTIFS(Données!$D$2:$D$123,Récapitulatif!AH$4,Données!$A$2:$A$123,"&lt;="&amp;$A$3)</f>
        <v>0</v>
      </c>
      <c r="AI7" s="69">
        <f>COUNTIFS(Données!$D$2:$D$123,Récapitulatif!AI$4,Données!$A$2:$A$123,"&lt;="&amp;$A$3)</f>
        <v>0</v>
      </c>
      <c r="AJ7" s="69">
        <f>COUNTIFS(Données!$D$2:$D$123,Récapitulatif!AJ$4,Données!$A$2:$A$123,"&lt;="&amp;$A$3)</f>
        <v>0</v>
      </c>
      <c r="AK7" s="7"/>
      <c r="AL7" s="70">
        <f t="shared" si="0"/>
        <v>35</v>
      </c>
      <c r="AM7" s="70">
        <f t="shared" si="1"/>
        <v>20</v>
      </c>
      <c r="AN7" s="70">
        <f t="shared" si="2"/>
        <v>0</v>
      </c>
      <c r="AO7" s="70"/>
      <c r="AP7" s="71">
        <f t="shared" si="3"/>
        <v>55</v>
      </c>
    </row>
    <row r="8" spans="1:42">
      <c r="A8" s="6" t="s">
        <v>70</v>
      </c>
      <c r="B8" s="69">
        <f>COUNTIFS(Données!$E$2:$E$123,Récapitulatif!B$4,Données!$A$2:$A$123,"&lt;="&amp;$A$3)</f>
        <v>4</v>
      </c>
      <c r="C8" s="69">
        <f>COUNTIFS(Données!$E$2:$E$123,Récapitulatif!C$4,Données!$A$2:$A$123,"&lt;="&amp;$A$3)</f>
        <v>5</v>
      </c>
      <c r="D8" s="69">
        <f>COUNTIFS(Données!$E$2:$E$123,Récapitulatif!D$4,Données!$A$2:$A$123,"&lt;="&amp;$A$3)</f>
        <v>1</v>
      </c>
      <c r="E8" s="69">
        <f>COUNTIFS(Données!$E$2:$E$123,Récapitulatif!E$4,Données!$A$2:$A$123,"&lt;="&amp;$A$3)</f>
        <v>2</v>
      </c>
      <c r="F8" s="69">
        <f>COUNTIFS(Données!$E$2:$E$123,Récapitulatif!F$4,Données!$A$2:$A$123,"&lt;="&amp;$A$3)</f>
        <v>0</v>
      </c>
      <c r="G8" s="69">
        <f>COUNTIFS(Données!$E$2:$E$123,Récapitulatif!G$4,Données!$A$2:$A$123,"&lt;="&amp;$A$3)</f>
        <v>0</v>
      </c>
      <c r="H8" s="69">
        <f>COUNTIFS(Données!$E$2:$E$123,Récapitulatif!H$4,Données!$A$2:$A$123,"&lt;="&amp;$A$3)</f>
        <v>0</v>
      </c>
      <c r="I8" s="69">
        <f>COUNTIFS(Données!$E$2:$E$123,Récapitulatif!I$4,Données!$A$2:$A$123,"&lt;="&amp;$A$3)</f>
        <v>4</v>
      </c>
      <c r="J8" s="69">
        <f>COUNTIFS(Données!$E$2:$E$123,Récapitulatif!J$4,Données!$A$2:$A$123,"&lt;="&amp;$A$3)</f>
        <v>2</v>
      </c>
      <c r="K8" s="69">
        <f>COUNTIFS(Données!$E$2:$E$123,Récapitulatif!K$4,Données!$A$2:$A$123,"&lt;="&amp;$A$3)</f>
        <v>2</v>
      </c>
      <c r="L8" s="69">
        <f>COUNTIFS(Données!$E$2:$E$123,Récapitulatif!L$4,Données!$A$2:$A$123,"&lt;="&amp;$A$3)</f>
        <v>6</v>
      </c>
      <c r="M8" s="69">
        <f>COUNTIFS(Données!$E$2:$E$123,Récapitulatif!M$4,Données!$A$2:$A$123,"&lt;="&amp;$A$3)</f>
        <v>0</v>
      </c>
      <c r="N8" s="69">
        <f>COUNTIFS(Données!$E$2:$E$123,Récapitulatif!N$4,Données!$A$2:$A$123,"&lt;="&amp;$A$3)</f>
        <v>0</v>
      </c>
      <c r="O8" s="69">
        <f>COUNTIFS(Données!$E$2:$E$123,Récapitulatif!O$4,Données!$A$2:$A$123,"&lt;="&amp;$A$3)</f>
        <v>0</v>
      </c>
      <c r="P8" s="69"/>
      <c r="Q8" s="69">
        <f>COUNTIFS(Données!$E$2:$E$123,Récapitulatif!Q$4,Données!$A$2:$A$123,"&lt;="&amp;$A$3)</f>
        <v>0</v>
      </c>
      <c r="R8" s="69">
        <f>COUNTIFS(Données!$E$2:$E$123,Récapitulatif!R$4,Données!$A$2:$A$123,"&lt;="&amp;$A$3)</f>
        <v>0</v>
      </c>
      <c r="S8" s="69">
        <f>COUNTIFS(Données!$E$2:$E$123,Récapitulatif!S$4,Données!$A$2:$A$123,"&lt;="&amp;$A$3)</f>
        <v>17</v>
      </c>
      <c r="T8" s="69">
        <f>COUNTIFS(Données!$E$2:$E$123,Récapitulatif!T$4,Données!$A$2:$A$123,"&lt;="&amp;$A$3)</f>
        <v>3</v>
      </c>
      <c r="U8" s="69">
        <f>COUNTIFS(Données!$E$2:$E$123,Récapitulatif!U$4,Données!$A$2:$A$123,"&lt;="&amp;$A$3)</f>
        <v>0</v>
      </c>
      <c r="V8" s="69">
        <f>COUNTIFS(Données!$E$2:$E$123,Récapitulatif!V$4,Données!$A$2:$A$123,"&lt;="&amp;$A$3)</f>
        <v>0</v>
      </c>
      <c r="W8" s="69">
        <f>COUNTIFS(Données!$E$2:$E$123,Récapitulatif!W$4,Données!$A$2:$A$123,"&lt;="&amp;$A$3)</f>
        <v>0</v>
      </c>
      <c r="X8" s="69">
        <f>COUNTIFS(Données!$E$2:$E$123,Récapitulatif!X$4,Données!$A$2:$A$123,"&lt;="&amp;$A$3)</f>
        <v>0</v>
      </c>
      <c r="Y8" s="69">
        <f>COUNTIFS(Données!$E$2:$E$123,Récapitulatif!Y$4,Données!$A$2:$A$123,"&lt;="&amp;$A$3)</f>
        <v>0</v>
      </c>
      <c r="Z8" s="69">
        <f>COUNTIFS(Données!$E$2:$E$123,Récapitulatif!Z$4,Données!$A$2:$A$123,"&lt;="&amp;$A$3)</f>
        <v>0</v>
      </c>
      <c r="AA8" s="69">
        <f>COUNTIFS(Données!$E$2:$E$123,Récapitulatif!AA$4,Données!$A$2:$A$123,"&lt;="&amp;$A$3)</f>
        <v>0</v>
      </c>
      <c r="AB8" s="69">
        <f>COUNTIFS(Données!$E$2:$E$123,Récapitulatif!AB$4,Données!$A$2:$A$123,"&lt;="&amp;$A$3)</f>
        <v>0</v>
      </c>
      <c r="AC8" s="69">
        <f>COUNTIFS(Données!$E$2:$E$123,Récapitulatif!AC$4,Données!$A$2:$A$123,"&lt;="&amp;$A$3)</f>
        <v>0</v>
      </c>
      <c r="AD8" s="69"/>
      <c r="AE8" s="69">
        <f>COUNTIFS(Données!$E$2:$E$123,Récapitulatif!AE$4,Données!$A$2:$A$123,"&lt;="&amp;$A$3)</f>
        <v>0</v>
      </c>
      <c r="AF8" s="69">
        <f>COUNTIFS(Données!$E$2:$E$123,Récapitulatif!AF$4,Données!$A$2:$A$123,"&lt;="&amp;$A$3)</f>
        <v>0</v>
      </c>
      <c r="AG8" s="69">
        <f>COUNTIFS(Données!$E$2:$E$123,Récapitulatif!AG$4,Données!$A$2:$A$123,"&lt;="&amp;$A$3)</f>
        <v>0</v>
      </c>
      <c r="AH8" s="69">
        <f>COUNTIFS(Données!$E$2:$E$123,Récapitulatif!AH$4,Données!$A$2:$A$123,"&lt;="&amp;$A$3)</f>
        <v>0</v>
      </c>
      <c r="AI8" s="69">
        <f>COUNTIFS(Données!$E$2:$E$123,Récapitulatif!AI$4,Données!$A$2:$A$123,"&lt;="&amp;$A$3)</f>
        <v>0</v>
      </c>
      <c r="AJ8" s="69">
        <f>COUNTIFS(Données!$E$2:$E$123,Récapitulatif!AJ$4,Données!$A$2:$A$123,"&lt;="&amp;$A$3)</f>
        <v>0</v>
      </c>
      <c r="AK8" s="7"/>
      <c r="AL8" s="70">
        <f t="shared" si="0"/>
        <v>26</v>
      </c>
      <c r="AM8" s="70">
        <f t="shared" si="1"/>
        <v>20</v>
      </c>
      <c r="AN8" s="70">
        <f t="shared" si="2"/>
        <v>0</v>
      </c>
      <c r="AO8" s="70"/>
      <c r="AP8" s="71">
        <f t="shared" si="3"/>
        <v>46</v>
      </c>
    </row>
    <row r="9" spans="1:42">
      <c r="A9" s="6" t="s">
        <v>81</v>
      </c>
      <c r="B9" s="69">
        <f>COUNTIFS(Données!$F$2:$F$123,Récapitulatif!B$4,Données!$A$2:$A$123,"&lt;="&amp;$A$3)</f>
        <v>5</v>
      </c>
      <c r="C9" s="69">
        <f>COUNTIFS(Données!$F$2:$F$123,Récapitulatif!C$4,Données!$A$2:$A$123,"&lt;="&amp;$A$3)</f>
        <v>5</v>
      </c>
      <c r="D9" s="69">
        <f>COUNTIFS(Données!$F$2:$F$123,Récapitulatif!D$4,Données!$A$2:$A$123,"&lt;="&amp;$A$3)</f>
        <v>2</v>
      </c>
      <c r="E9" s="69">
        <f>COUNTIFS(Données!$F$2:$F$123,Récapitulatif!E$4,Données!$A$2:$A$123,"&lt;="&amp;$A$3)</f>
        <v>2</v>
      </c>
      <c r="F9" s="69">
        <f>COUNTIFS(Données!$F$2:$F$123,Récapitulatif!F$4,Données!$A$2:$A$123,"&lt;="&amp;$A$3)</f>
        <v>2</v>
      </c>
      <c r="G9" s="69">
        <f>COUNTIFS(Données!$F$2:$F$123,Récapitulatif!G$4,Données!$A$2:$A$123,"&lt;="&amp;$A$3)</f>
        <v>0</v>
      </c>
      <c r="H9" s="69">
        <f>COUNTIFS(Données!$F$2:$F$123,Récapitulatif!H$4,Données!$A$2:$A$123,"&lt;="&amp;$A$3)</f>
        <v>0</v>
      </c>
      <c r="I9" s="69">
        <f>COUNTIFS(Données!$F$2:$F$123,Récapitulatif!I$4,Données!$A$2:$A$123,"&lt;="&amp;$A$3)</f>
        <v>2</v>
      </c>
      <c r="J9" s="69">
        <f>COUNTIFS(Données!$F$2:$F$123,Récapitulatif!J$4,Données!$A$2:$A$123,"&lt;="&amp;$A$3)</f>
        <v>2</v>
      </c>
      <c r="K9" s="69">
        <f>COUNTIFS(Données!$F$2:$F$123,Récapitulatif!K$4,Données!$A$2:$A$123,"&lt;="&amp;$A$3)</f>
        <v>2</v>
      </c>
      <c r="L9" s="69">
        <f>COUNTIFS(Données!$F$2:$F$123,Récapitulatif!L$4,Données!$A$2:$A$123,"&lt;="&amp;$A$3)</f>
        <v>3</v>
      </c>
      <c r="M9" s="69">
        <f>COUNTIFS(Données!$F$2:$F$123,Récapitulatif!M$4,Données!$A$2:$A$123,"&lt;="&amp;$A$3)</f>
        <v>0</v>
      </c>
      <c r="N9" s="69">
        <f>COUNTIFS(Données!$F$2:$F$123,Récapitulatif!N$4,Données!$A$2:$A$123,"&lt;="&amp;$A$3)</f>
        <v>0</v>
      </c>
      <c r="O9" s="69">
        <f>COUNTIFS(Données!$F$2:$F$123,Récapitulatif!O$4,Données!$A$2:$A$123,"&lt;="&amp;$A$3)</f>
        <v>0</v>
      </c>
      <c r="P9" s="69"/>
      <c r="Q9" s="69">
        <f>COUNTIFS(Données!$F$2:$F$123,Récapitulatif!Q$4,Données!$A$2:$A$123,"&lt;="&amp;$A$3)</f>
        <v>0</v>
      </c>
      <c r="R9" s="69">
        <f>COUNTIFS(Données!$F$2:$F$123,Récapitulatif!R$4,Données!$A$2:$A$123,"&lt;="&amp;$A$3)</f>
        <v>0</v>
      </c>
      <c r="S9" s="69">
        <f>COUNTIFS(Données!$F$2:$F$123,Récapitulatif!S$4,Données!$A$2:$A$123,"&lt;="&amp;$A$3)</f>
        <v>14</v>
      </c>
      <c r="T9" s="69">
        <f>COUNTIFS(Données!$F$2:$F$123,Récapitulatif!T$4,Données!$A$2:$A$123,"&lt;="&amp;$A$3)</f>
        <v>2</v>
      </c>
      <c r="U9" s="69">
        <f>COUNTIFS(Données!$F$2:$F$123,Récapitulatif!U$4,Données!$A$2:$A$123,"&lt;="&amp;$A$3)</f>
        <v>0</v>
      </c>
      <c r="V9" s="69">
        <f>COUNTIFS(Données!$F$2:$F$123,Récapitulatif!V$4,Données!$A$2:$A$123,"&lt;="&amp;$A$3)</f>
        <v>2</v>
      </c>
      <c r="W9" s="69">
        <f>COUNTIFS(Données!$F$2:$F$123,Récapitulatif!W$4,Données!$A$2:$A$123,"&lt;="&amp;$A$3)</f>
        <v>1</v>
      </c>
      <c r="X9" s="69">
        <f>COUNTIFS(Données!$F$2:$F$123,Récapitulatif!X$4,Données!$A$2:$A$123,"&lt;="&amp;$A$3)</f>
        <v>0</v>
      </c>
      <c r="Y9" s="69">
        <f>COUNTIFS(Données!$F$2:$F$123,Récapitulatif!Y$4,Données!$A$2:$A$123,"&lt;="&amp;$A$3)</f>
        <v>0</v>
      </c>
      <c r="Z9" s="69">
        <f>COUNTIFS(Données!$F$2:$F$123,Récapitulatif!Z$4,Données!$A$2:$A$123,"&lt;="&amp;$A$3)</f>
        <v>0</v>
      </c>
      <c r="AA9" s="69">
        <f>COUNTIFS(Données!$F$2:$F$123,Récapitulatif!AA$4,Données!$A$2:$A$123,"&lt;="&amp;$A$3)</f>
        <v>0</v>
      </c>
      <c r="AB9" s="69">
        <f>COUNTIFS(Données!$F$2:$F$123,Récapitulatif!AB$4,Données!$A$2:$A$123,"&lt;="&amp;$A$3)</f>
        <v>0</v>
      </c>
      <c r="AC9" s="69">
        <f>COUNTIFS(Données!$F$2:$F$123,Récapitulatif!AC$4,Données!$A$2:$A$123,"&lt;="&amp;$A$3)</f>
        <v>0</v>
      </c>
      <c r="AD9" s="69"/>
      <c r="AE9" s="69">
        <f>COUNTIFS(Données!$F$2:$F$123,Récapitulatif!AE$4,Données!$A$2:$A$123,"&lt;="&amp;$A$3)</f>
        <v>0</v>
      </c>
      <c r="AF9" s="69">
        <f>COUNTIFS(Données!$F$2:$F$123,Récapitulatif!AF$4,Données!$A$2:$A$123,"&lt;="&amp;$A$3)</f>
        <v>0</v>
      </c>
      <c r="AG9" s="69">
        <f>COUNTIFS(Données!$F$2:$F$123,Récapitulatif!AG$4,Données!$A$2:$A$123,"&lt;="&amp;$A$3)</f>
        <v>0</v>
      </c>
      <c r="AH9" s="69">
        <f>COUNTIFS(Données!$F$2:$F$123,Récapitulatif!AH$4,Données!$A$2:$A$123,"&lt;="&amp;$A$3)</f>
        <v>0</v>
      </c>
      <c r="AI9" s="69">
        <f>COUNTIFS(Données!$F$2:$F$123,Récapitulatif!AI$4,Données!$A$2:$A$123,"&lt;="&amp;$A$3)</f>
        <v>0</v>
      </c>
      <c r="AJ9" s="69">
        <f>COUNTIFS(Données!$F$2:$F$123,Récapitulatif!AJ$4,Données!$A$2:$A$123,"&lt;="&amp;$A$3)</f>
        <v>0</v>
      </c>
      <c r="AK9" s="7"/>
      <c r="AL9" s="70">
        <f t="shared" si="0"/>
        <v>25</v>
      </c>
      <c r="AM9" s="70">
        <f t="shared" si="1"/>
        <v>19</v>
      </c>
      <c r="AN9" s="70">
        <f t="shared" si="2"/>
        <v>0</v>
      </c>
      <c r="AO9" s="70"/>
      <c r="AP9" s="71">
        <f t="shared" si="3"/>
        <v>44</v>
      </c>
    </row>
  </sheetData>
  <mergeCells count="8">
    <mergeCell ref="AN3:AN4"/>
    <mergeCell ref="AP3:AP4"/>
    <mergeCell ref="K1:AA1"/>
    <mergeCell ref="B3:O3"/>
    <mergeCell ref="Q3:AC3"/>
    <mergeCell ref="AE3:AJ3"/>
    <mergeCell ref="AL3:AL4"/>
    <mergeCell ref="AM3:AM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34"/>
  <sheetViews>
    <sheetView topLeftCell="A10" workbookViewId="0">
      <selection activeCell="B2" sqref="B2"/>
    </sheetView>
  </sheetViews>
  <sheetFormatPr baseColWidth="10" defaultColWidth="8.88671875" defaultRowHeight="14.4"/>
  <sheetData>
    <row r="1" spans="1:2">
      <c r="A1" s="61" t="s">
        <v>86</v>
      </c>
      <c r="B1" s="61" t="s">
        <v>87</v>
      </c>
    </row>
    <row r="2" spans="1:2" ht="15" customHeight="1">
      <c r="A2" s="64" t="s">
        <v>56</v>
      </c>
      <c r="B2" s="65" t="s">
        <v>66</v>
      </c>
    </row>
    <row r="3" spans="1:2">
      <c r="A3" s="64" t="s">
        <v>52</v>
      </c>
      <c r="B3" s="65" t="s">
        <v>66</v>
      </c>
    </row>
    <row r="4" spans="1:2">
      <c r="A4" s="64" t="s">
        <v>54</v>
      </c>
      <c r="B4" s="65" t="s">
        <v>66</v>
      </c>
    </row>
    <row r="5" spans="1:2">
      <c r="A5" s="64" t="s">
        <v>50</v>
      </c>
      <c r="B5" s="65" t="s">
        <v>66</v>
      </c>
    </row>
    <row r="6" spans="1:2">
      <c r="A6" s="64" t="s">
        <v>55</v>
      </c>
      <c r="B6" s="65" t="s">
        <v>66</v>
      </c>
    </row>
    <row r="7" spans="1:2">
      <c r="A7" s="64" t="s">
        <v>51</v>
      </c>
      <c r="B7" s="65" t="s">
        <v>66</v>
      </c>
    </row>
    <row r="8" spans="1:2">
      <c r="A8" s="64" t="s">
        <v>53</v>
      </c>
      <c r="B8" s="65" t="s">
        <v>66</v>
      </c>
    </row>
    <row r="9" spans="1:2">
      <c r="A9" s="64" t="s">
        <v>49</v>
      </c>
      <c r="B9" s="65" t="s">
        <v>66</v>
      </c>
    </row>
    <row r="10" spans="1:2">
      <c r="A10" s="64" t="s">
        <v>48</v>
      </c>
      <c r="B10" s="65" t="s">
        <v>66</v>
      </c>
    </row>
    <row r="11" spans="1:2">
      <c r="A11" s="64" t="s">
        <v>47</v>
      </c>
      <c r="B11" s="65" t="s">
        <v>66</v>
      </c>
    </row>
    <row r="12" spans="1:2">
      <c r="A12" s="64" t="s">
        <v>46</v>
      </c>
      <c r="B12" s="65" t="s">
        <v>66</v>
      </c>
    </row>
    <row r="13" spans="1:2">
      <c r="A13" s="64" t="s">
        <v>61</v>
      </c>
      <c r="B13" s="65" t="s">
        <v>66</v>
      </c>
    </row>
    <row r="14" spans="1:2">
      <c r="A14" s="64" t="s">
        <v>45</v>
      </c>
      <c r="B14" s="65" t="s">
        <v>66</v>
      </c>
    </row>
    <row r="15" spans="1:2">
      <c r="A15" s="64" t="s">
        <v>44</v>
      </c>
      <c r="B15" s="65" t="s">
        <v>66</v>
      </c>
    </row>
    <row r="16" spans="1:2">
      <c r="A16" s="64" t="s">
        <v>43</v>
      </c>
      <c r="B16" s="66" t="s">
        <v>65</v>
      </c>
    </row>
    <row r="17" spans="1:2">
      <c r="A17" s="64" t="s">
        <v>60</v>
      </c>
      <c r="B17" s="66" t="s">
        <v>65</v>
      </c>
    </row>
    <row r="18" spans="1:2">
      <c r="A18" s="64" t="s">
        <v>42</v>
      </c>
      <c r="B18" s="66" t="s">
        <v>65</v>
      </c>
    </row>
    <row r="19" spans="1:2">
      <c r="A19" s="64" t="s">
        <v>41</v>
      </c>
      <c r="B19" s="66" t="s">
        <v>65</v>
      </c>
    </row>
    <row r="20" spans="1:2">
      <c r="A20" s="64" t="s">
        <v>40</v>
      </c>
      <c r="B20" s="66" t="s">
        <v>65</v>
      </c>
    </row>
    <row r="21" spans="1:2">
      <c r="A21" s="64" t="s">
        <v>39</v>
      </c>
      <c r="B21" s="66" t="s">
        <v>65</v>
      </c>
    </row>
    <row r="22" spans="1:2">
      <c r="A22" s="64" t="s">
        <v>38</v>
      </c>
      <c r="B22" s="66" t="s">
        <v>65</v>
      </c>
    </row>
    <row r="23" spans="1:2">
      <c r="A23" s="64" t="s">
        <v>59</v>
      </c>
      <c r="B23" s="66" t="s">
        <v>65</v>
      </c>
    </row>
    <row r="24" spans="1:2">
      <c r="A24" s="64" t="s">
        <v>37</v>
      </c>
      <c r="B24" s="66" t="s">
        <v>65</v>
      </c>
    </row>
    <row r="25" spans="1:2">
      <c r="A25" s="64" t="s">
        <v>36</v>
      </c>
      <c r="B25" s="66" t="s">
        <v>65</v>
      </c>
    </row>
    <row r="26" spans="1:2">
      <c r="A26" s="64" t="s">
        <v>58</v>
      </c>
      <c r="B26" s="66" t="s">
        <v>65</v>
      </c>
    </row>
    <row r="27" spans="1:2">
      <c r="A27" s="64" t="s">
        <v>57</v>
      </c>
      <c r="B27" s="66" t="s">
        <v>65</v>
      </c>
    </row>
    <row r="28" spans="1:2">
      <c r="A28" s="64" t="s">
        <v>27</v>
      </c>
      <c r="B28" s="66" t="s">
        <v>65</v>
      </c>
    </row>
    <row r="29" spans="1:2">
      <c r="A29" s="64" t="s">
        <v>35</v>
      </c>
      <c r="B29" s="67" t="s">
        <v>64</v>
      </c>
    </row>
    <row r="30" spans="1:2">
      <c r="A30" s="64" t="s">
        <v>25</v>
      </c>
      <c r="B30" s="67" t="s">
        <v>64</v>
      </c>
    </row>
    <row r="31" spans="1:2">
      <c r="A31" s="64" t="s">
        <v>34</v>
      </c>
      <c r="B31" s="67" t="s">
        <v>64</v>
      </c>
    </row>
    <row r="32" spans="1:2">
      <c r="A32" s="64" t="s">
        <v>33</v>
      </c>
      <c r="B32" s="67" t="s">
        <v>64</v>
      </c>
    </row>
    <row r="33" spans="1:2">
      <c r="A33" s="64" t="s">
        <v>32</v>
      </c>
      <c r="B33" s="67" t="s">
        <v>64</v>
      </c>
    </row>
    <row r="34" spans="1:2">
      <c r="A34" s="64" t="s">
        <v>29</v>
      </c>
      <c r="B34" s="67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Essais </vt:lpstr>
      <vt:lpstr>Récapitulatif(2)</vt:lpstr>
      <vt:lpstr>Données</vt:lpstr>
      <vt:lpstr>Récapitulatif</vt:lpstr>
      <vt:lpstr>Types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2014-09-30T09:22:04Z</dcterms:created>
  <dcterms:modified xsi:type="dcterms:W3CDTF">2014-09-30T17:15:00Z</dcterms:modified>
</cp:coreProperties>
</file>