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6135" windowHeight="7350"/>
  </bookViews>
  <sheets>
    <sheet name="Feuil1" sheetId="9" r:id="rId1"/>
    <sheet name="ExtractZen" sheetId="7" r:id="rId2"/>
    <sheet name="DecoupageGEO" sheetId="2" r:id="rId3"/>
    <sheet name="Orders2011-2013" sheetId="6" r:id="rId4"/>
    <sheet name="Potentiel" sheetId="8" r:id="rId5"/>
  </sheets>
  <definedNames>
    <definedName name="_xlnm._FilterDatabase" localSheetId="0" hidden="1">Feuil1!$A$9:$U$13</definedName>
    <definedName name="Avancement">#REF!</definedName>
    <definedName name="Commentaires">#REF!</definedName>
    <definedName name="dateCourrier">#REF!</definedName>
    <definedName name="DEP">#REF!</definedName>
    <definedName name="emetteur">#REF!</definedName>
    <definedName name="EmetteurDevis">#REF!</definedName>
    <definedName name="extractzen">#REF!</definedName>
    <definedName name="FC">#REF!</definedName>
    <definedName name="Intermediaire">#REF!</definedName>
    <definedName name="NBCellules">#REF!</definedName>
    <definedName name="NBRS">#REF!</definedName>
    <definedName name="resAction">#REF!</definedName>
    <definedName name="RS">#REF!</definedName>
  </definedNames>
  <calcPr calcId="125725"/>
</workbook>
</file>

<file path=xl/calcChain.xml><?xml version="1.0" encoding="utf-8"?>
<calcChain xmlns="http://schemas.openxmlformats.org/spreadsheetml/2006/main">
  <c r="C12" i="9"/>
  <c r="C13"/>
  <c r="C11"/>
  <c r="C10"/>
  <c r="E12"/>
  <c r="E13"/>
  <c r="E11"/>
  <c r="E10"/>
  <c r="F15" i="8" l="1"/>
  <c r="D15"/>
  <c r="C15"/>
  <c r="F14"/>
  <c r="C14"/>
  <c r="D14" s="1"/>
  <c r="F13"/>
  <c r="C13" s="1"/>
  <c r="D13" s="1"/>
  <c r="F12"/>
  <c r="C12" s="1"/>
  <c r="D12" s="1"/>
  <c r="F11"/>
  <c r="D11"/>
  <c r="C11"/>
  <c r="F10"/>
  <c r="C10"/>
  <c r="D10" s="1"/>
  <c r="F9"/>
  <c r="C9" s="1"/>
  <c r="D9" s="1"/>
  <c r="F8"/>
  <c r="C8" s="1"/>
  <c r="D8" s="1"/>
  <c r="F7"/>
  <c r="D7"/>
  <c r="C7"/>
  <c r="F6"/>
  <c r="C6"/>
  <c r="D6" s="1"/>
  <c r="F5"/>
  <c r="C5" s="1"/>
  <c r="D5" s="1"/>
  <c r="F4"/>
  <c r="C4" s="1"/>
  <c r="D4" s="1"/>
  <c r="F3"/>
  <c r="D3"/>
  <c r="C3"/>
  <c r="G2"/>
  <c r="F2"/>
  <c r="D2"/>
  <c r="C2"/>
  <c r="C17" s="1"/>
  <c r="U20" i="7"/>
  <c r="B20"/>
  <c r="U19"/>
  <c r="B19"/>
  <c r="U18"/>
  <c r="B18"/>
  <c r="U17"/>
  <c r="B17"/>
  <c r="U16"/>
  <c r="B16"/>
  <c r="U15"/>
  <c r="B15"/>
  <c r="U14"/>
  <c r="B14"/>
  <c r="U13"/>
  <c r="B13"/>
  <c r="U12"/>
  <c r="B12"/>
  <c r="U11"/>
  <c r="B11"/>
  <c r="U10"/>
  <c r="B10"/>
  <c r="U9"/>
  <c r="B9"/>
  <c r="U8"/>
  <c r="B8"/>
  <c r="U7"/>
  <c r="B7"/>
  <c r="U6"/>
  <c r="B6"/>
  <c r="U5"/>
  <c r="B5"/>
  <c r="U4"/>
  <c r="B4"/>
  <c r="U3"/>
  <c r="B3"/>
  <c r="B2"/>
  <c r="C18" i="8" l="1"/>
  <c r="C19" s="1"/>
</calcChain>
</file>

<file path=xl/comments1.xml><?xml version="1.0" encoding="utf-8"?>
<comments xmlns="http://schemas.openxmlformats.org/spreadsheetml/2006/main">
  <authors>
    <author>Windows User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 xml:space="preserve">Date de signature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<sst xmlns="http://schemas.openxmlformats.org/spreadsheetml/2006/main" count="528" uniqueCount="203">
  <si>
    <t>Plan d'action MCO VM6</t>
  </si>
  <si>
    <t>Raison Sociale</t>
  </si>
  <si>
    <t>FC</t>
  </si>
  <si>
    <t>Dept.</t>
  </si>
  <si>
    <t>Intermediaire</t>
  </si>
  <si>
    <t>responsable d'action</t>
  </si>
  <si>
    <t>Commentaires</t>
  </si>
  <si>
    <t>Courrier envoyé clients</t>
  </si>
  <si>
    <t>Date</t>
  </si>
  <si>
    <t>Devis</t>
  </si>
  <si>
    <t>Commande</t>
  </si>
  <si>
    <t>émetteur</t>
  </si>
  <si>
    <t>Avancement global</t>
  </si>
  <si>
    <t>Taux d'information</t>
  </si>
  <si>
    <t xml:space="preserve">Par client </t>
  </si>
  <si>
    <t>Par appareil</t>
  </si>
  <si>
    <t>moins 1 devis</t>
  </si>
  <si>
    <t>Taux de clients au</t>
  </si>
  <si>
    <t>Servicecenter</t>
  </si>
  <si>
    <t>SiteName</t>
  </si>
  <si>
    <t>SiteId</t>
  </si>
  <si>
    <t>GUID</t>
  </si>
  <si>
    <t>mdbname</t>
  </si>
  <si>
    <t>Customer code</t>
  </si>
  <si>
    <t>Site Country</t>
  </si>
  <si>
    <t>region</t>
  </si>
  <si>
    <t>Postal code</t>
  </si>
  <si>
    <t>Address (1)</t>
  </si>
  <si>
    <t>InsertionYear</t>
  </si>
  <si>
    <t>InsertionQuarter</t>
  </si>
  <si>
    <t>Brand</t>
  </si>
  <si>
    <t>Range</t>
  </si>
  <si>
    <t>Type</t>
  </si>
  <si>
    <t>Manufacturing year</t>
  </si>
  <si>
    <t>Number of poles</t>
  </si>
  <si>
    <t>Installation mode</t>
  </si>
  <si>
    <t>Serial number</t>
  </si>
  <si>
    <t>Quantity</t>
  </si>
  <si>
    <t>FR France</t>
  </si>
  <si>
    <t>DEV_Cel_Comptage_WW_4_0</t>
  </si>
  <si>
    <t>Merlin Gerin</t>
  </si>
  <si>
    <t>VM6</t>
  </si>
  <si>
    <t>CM</t>
  </si>
  <si>
    <t>DEV_Cel_Disjoncteur_WW_4_0</t>
  </si>
  <si>
    <t>DEV_Cel_Inter_WW_4_0</t>
  </si>
  <si>
    <t>IM</t>
  </si>
  <si>
    <t>DEV_Cel_InterProt_WW_4_0</t>
  </si>
  <si>
    <t>QM</t>
  </si>
  <si>
    <t>DEV_Cell_Gaine_WW_4_0</t>
  </si>
  <si>
    <t>GAM</t>
  </si>
  <si>
    <t>DEV_Tableau_Modulaire_MT_WW_4_0</t>
  </si>
  <si>
    <t>DM12</t>
  </si>
  <si>
    <t>DDM</t>
  </si>
  <si>
    <t>PM</t>
  </si>
  <si>
    <t>XXXX</t>
  </si>
  <si>
    <t>DM2</t>
  </si>
  <si>
    <t>EVRY CEDEX</t>
  </si>
  <si>
    <t>X</t>
  </si>
  <si>
    <t>SOL963081</t>
  </si>
  <si>
    <t>91021</t>
  </si>
  <si>
    <t>PARC DU BOIS BRIARD¶6-8 RUE DU BOIS BRIA</t>
  </si>
  <si>
    <t>E07795</t>
  </si>
  <si>
    <t>E07805</t>
  </si>
  <si>
    <t>E07809</t>
  </si>
  <si>
    <t>E07810</t>
  </si>
  <si>
    <t>E07806</t>
  </si>
  <si>
    <t>E07808</t>
  </si>
  <si>
    <t>CNIT</t>
  </si>
  <si>
    <t>FRANCE MINIATURE</t>
  </si>
  <si>
    <t>QMC</t>
  </si>
  <si>
    <t>IDF</t>
  </si>
  <si>
    <t>Pole</t>
  </si>
  <si>
    <t>Montant</t>
  </si>
  <si>
    <t>IM CI1</t>
  </si>
  <si>
    <t>IM Motorisé</t>
  </si>
  <si>
    <t>DDM motorisé</t>
  </si>
  <si>
    <t>NSM Motorisé</t>
  </si>
  <si>
    <t xml:space="preserve">NSM </t>
  </si>
  <si>
    <t>DM2x</t>
  </si>
  <si>
    <t>PM QM Ci1</t>
  </si>
  <si>
    <t>PM QM Motorisé</t>
  </si>
  <si>
    <t>PM QM Cit</t>
  </si>
  <si>
    <t xml:space="preserve">Type de cellule </t>
  </si>
  <si>
    <t>Prix maintenance</t>
  </si>
  <si>
    <t>Moyenne</t>
  </si>
  <si>
    <t>Prix Moyen MCO</t>
  </si>
  <si>
    <t>Avancement</t>
  </si>
  <si>
    <t>Courrier envoyé</t>
  </si>
  <si>
    <t>Devis envoyé</t>
  </si>
  <si>
    <t>Au moins 1 Commande</t>
  </si>
  <si>
    <t>Affaires dans le Pipe</t>
  </si>
  <si>
    <t>FC :</t>
  </si>
  <si>
    <t>Total Commande</t>
  </si>
  <si>
    <t>Est</t>
  </si>
  <si>
    <t>RAA</t>
  </si>
  <si>
    <t>SE</t>
  </si>
  <si>
    <t>2A</t>
  </si>
  <si>
    <t>2B</t>
  </si>
  <si>
    <t>NORD</t>
  </si>
  <si>
    <t>NORMANDIE</t>
  </si>
  <si>
    <t>OUEST</t>
  </si>
  <si>
    <t>SO</t>
  </si>
  <si>
    <t>EST</t>
  </si>
  <si>
    <t>Client sous Contrat</t>
  </si>
  <si>
    <t>1981</t>
  </si>
  <si>
    <t>XXXXX</t>
  </si>
  <si>
    <t>XX</t>
  </si>
  <si>
    <t>GALERIES LAFAYETTE SAS</t>
  </si>
  <si>
    <t>IXMECA SAS</t>
  </si>
  <si>
    <t>SOL961058</t>
  </si>
  <si>
    <t>961058</t>
  </si>
  <si>
    <t>PONT SALOMON</t>
  </si>
  <si>
    <t>43330</t>
  </si>
  <si>
    <t>RTE AUREC</t>
  </si>
  <si>
    <t>CO5180</t>
  </si>
  <si>
    <t>FLEURY MICHON CHARCUTERIE SAS</t>
  </si>
  <si>
    <t>44690</t>
  </si>
  <si>
    <t>SOL963599</t>
  </si>
  <si>
    <t>963599</t>
  </si>
  <si>
    <t>LA HAYE FOUASSIERE</t>
  </si>
  <si>
    <t>LA FAUBRETIERE</t>
  </si>
  <si>
    <t>963081</t>
  </si>
  <si>
    <t>SOL962714</t>
  </si>
  <si>
    <t>962714</t>
  </si>
  <si>
    <t>DURANCE</t>
  </si>
  <si>
    <t>47420</t>
  </si>
  <si>
    <t>CLAVE</t>
  </si>
  <si>
    <t>91521502</t>
  </si>
  <si>
    <t>8815510</t>
  </si>
  <si>
    <t>A12387</t>
  </si>
  <si>
    <t>OCEANOPOLIS</t>
  </si>
  <si>
    <t>MAISON D'ARRET DU VAL D'OISE</t>
  </si>
  <si>
    <t>LES THERMES EVIAN</t>
  </si>
  <si>
    <t>CHRU CENTRE HOSPITALIER REGION</t>
  </si>
  <si>
    <t>MARINE NATIONALE CENTRE DE</t>
  </si>
  <si>
    <t>Device Type</t>
  </si>
  <si>
    <t>CM05936</t>
  </si>
  <si>
    <t>CM06411</t>
  </si>
  <si>
    <t>CM05591</t>
  </si>
  <si>
    <t xml:space="preserve">   </t>
  </si>
  <si>
    <t>Raison Socciale</t>
  </si>
  <si>
    <t>Dep</t>
  </si>
  <si>
    <t>MCO</t>
  </si>
  <si>
    <t>Visualiser Parc</t>
  </si>
  <si>
    <t>nb cellules VM6</t>
  </si>
  <si>
    <t>N° dossier Saphir</t>
  </si>
  <si>
    <t>Numéro de contrat</t>
  </si>
  <si>
    <t>Statut</t>
  </si>
  <si>
    <t>Client passeur d'ordre</t>
  </si>
  <si>
    <t>Code client passeur d'ordre</t>
  </si>
  <si>
    <t>Client utilisateur</t>
  </si>
  <si>
    <t>Date de début</t>
  </si>
  <si>
    <t>Date de fin</t>
  </si>
  <si>
    <t>Montant de base</t>
  </si>
  <si>
    <t>Actif</t>
  </si>
  <si>
    <t>Initialisé</t>
  </si>
  <si>
    <t>AV6IB4553</t>
  </si>
  <si>
    <t>CM04289</t>
  </si>
  <si>
    <t>AV3CD9322</t>
  </si>
  <si>
    <t>AV3CD9051</t>
  </si>
  <si>
    <t>AV3CD9328</t>
  </si>
  <si>
    <t>AV7IB3683</t>
  </si>
  <si>
    <t>CM03623</t>
  </si>
  <si>
    <t>AV3IB3452</t>
  </si>
  <si>
    <t>CM05312</t>
  </si>
  <si>
    <t>AV7CD9520</t>
  </si>
  <si>
    <t>CM05569</t>
  </si>
  <si>
    <t>Date de fin de contrat</t>
  </si>
  <si>
    <t>Guillaume Giraud - SESA211450</t>
  </si>
  <si>
    <t>Estimation budgetaire du parc</t>
  </si>
  <si>
    <t>Code client utilisateur</t>
  </si>
  <si>
    <t>Durée de validité</t>
  </si>
  <si>
    <t>Nb VM6</t>
  </si>
  <si>
    <t>CM07292</t>
  </si>
  <si>
    <t>AV2QU3036</t>
  </si>
  <si>
    <t>CM07252</t>
  </si>
  <si>
    <t>AV7LA8571</t>
  </si>
  <si>
    <t>CM06605</t>
  </si>
  <si>
    <t>AV4CF5536</t>
  </si>
  <si>
    <t>GROSFILLEX  DGP</t>
  </si>
  <si>
    <t>CM06864</t>
  </si>
  <si>
    <t>AV6IA3351</t>
  </si>
  <si>
    <t>CM06849</t>
  </si>
  <si>
    <t>AV1CD9275</t>
  </si>
  <si>
    <t>CM07213</t>
  </si>
  <si>
    <t>AV4IF1132</t>
  </si>
  <si>
    <t>NTN SNR ROULEMENTS SA USINE D'ARGONAY</t>
  </si>
  <si>
    <t>CM06757</t>
  </si>
  <si>
    <t>AV4CF5557</t>
  </si>
  <si>
    <t>FC Client Final</t>
  </si>
  <si>
    <t xml:space="preserve">RS </t>
  </si>
  <si>
    <t>FBJ/SGO</t>
  </si>
  <si>
    <t>COURRIER / SGO : NOM DU CONTACT</t>
  </si>
  <si>
    <t>Pommes</t>
  </si>
  <si>
    <t>Scoubidou</t>
  </si>
  <si>
    <t>Poire</t>
  </si>
  <si>
    <t>Bannane</t>
  </si>
  <si>
    <t>YYY</t>
  </si>
  <si>
    <t>XYX</t>
  </si>
  <si>
    <t>ZZ</t>
  </si>
  <si>
    <t>zzz</t>
  </si>
  <si>
    <t>AZE</t>
  </si>
  <si>
    <t>zae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</si>
</sst>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0"/>
      <name val="MS Sans Serif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0" fontId="6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8" fillId="0" borderId="0"/>
    <xf numFmtId="0" fontId="12" fillId="0" borderId="0"/>
    <xf numFmtId="0" fontId="10" fillId="0" borderId="0"/>
  </cellStyleXfs>
  <cellXfs count="56">
    <xf numFmtId="0" fontId="0" fillId="0" borderId="0" xfId="0"/>
    <xf numFmtId="0" fontId="6" fillId="0" borderId="0" xfId="1"/>
    <xf numFmtId="0" fontId="6" fillId="3" borderId="0" xfId="1" applyFill="1"/>
    <xf numFmtId="44" fontId="0" fillId="0" borderId="0" xfId="2" applyFont="1" applyAlignment="1">
      <alignment horizontal="center" vertical="center"/>
    </xf>
    <xf numFmtId="44" fontId="0" fillId="0" borderId="0" xfId="0" applyNumberFormat="1"/>
    <xf numFmtId="9" fontId="0" fillId="0" borderId="0" xfId="0" applyNumberFormat="1"/>
    <xf numFmtId="0" fontId="8" fillId="0" borderId="0" xfId="1" applyFont="1" applyFill="1"/>
    <xf numFmtId="0" fontId="0" fillId="0" borderId="0" xfId="0"/>
    <xf numFmtId="0" fontId="10" fillId="0" borderId="7" xfId="4" applyFont="1" applyFill="1" applyBorder="1" applyAlignment="1">
      <alignment horizontal="center"/>
    </xf>
    <xf numFmtId="0" fontId="10" fillId="0" borderId="7" xfId="4" applyFont="1" applyBorder="1" applyAlignment="1">
      <alignment horizontal="center"/>
    </xf>
    <xf numFmtId="0" fontId="10" fillId="0" borderId="7" xfId="4" applyNumberFormat="1" applyFont="1" applyFill="1" applyBorder="1" applyAlignment="1">
      <alignment horizontal="center"/>
    </xf>
    <xf numFmtId="0" fontId="8" fillId="0" borderId="0" xfId="6"/>
    <xf numFmtId="0" fontId="8" fillId="0" borderId="0" xfId="6" applyNumberFormat="1"/>
    <xf numFmtId="0" fontId="8" fillId="0" borderId="0" xfId="1" applyFont="1"/>
    <xf numFmtId="0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Continuous" vertical="center"/>
      <protection locked="0"/>
    </xf>
    <xf numFmtId="0" fontId="5" fillId="2" borderId="8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wrapText="1"/>
      <protection locked="0"/>
    </xf>
    <xf numFmtId="0" fontId="5" fillId="2" borderId="11" xfId="0" applyFont="1" applyFill="1" applyBorder="1" applyAlignment="1" applyProtection="1">
      <alignment horizontal="centerContinuous" vertical="center"/>
      <protection locked="0"/>
    </xf>
    <xf numFmtId="0" fontId="5" fillId="2" borderId="9" xfId="0" applyFont="1" applyFill="1" applyBorder="1" applyAlignment="1" applyProtection="1">
      <alignment horizontal="centerContinuous" vertical="center"/>
      <protection locked="0"/>
    </xf>
    <xf numFmtId="0" fontId="5" fillId="2" borderId="6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9" fontId="0" fillId="4" borderId="0" xfId="3" applyFont="1" applyFill="1" applyProtection="1">
      <protection locked="0"/>
    </xf>
    <xf numFmtId="44" fontId="5" fillId="2" borderId="2" xfId="0" applyNumberFormat="1" applyFont="1" applyFill="1" applyBorder="1" applyAlignment="1" applyProtection="1">
      <alignment horizontal="centerContinuous" vertical="center"/>
      <protection locked="0"/>
    </xf>
    <xf numFmtId="44" fontId="5" fillId="2" borderId="4" xfId="0" applyNumberFormat="1" applyFont="1" applyFill="1" applyBorder="1" applyAlignment="1" applyProtection="1">
      <alignment horizontal="centerContinuous" vertical="center"/>
      <protection locked="0"/>
    </xf>
    <xf numFmtId="44" fontId="5" fillId="2" borderId="1" xfId="2" applyFont="1" applyFill="1" applyBorder="1" applyAlignment="1" applyProtection="1">
      <alignment horizontal="center" vertical="center"/>
      <protection locked="0"/>
    </xf>
    <xf numFmtId="9" fontId="0" fillId="6" borderId="0" xfId="3" applyFont="1" applyFill="1" applyProtection="1">
      <protection locked="0"/>
    </xf>
    <xf numFmtId="0" fontId="11" fillId="2" borderId="8" xfId="0" applyFont="1" applyFill="1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centerContinuous" vertical="center"/>
      <protection locked="0"/>
    </xf>
    <xf numFmtId="9" fontId="0" fillId="2" borderId="0" xfId="3" applyFont="1" applyFill="1" applyProtection="1"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8" fillId="0" borderId="0" xfId="6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Continuous" vertical="center"/>
      <protection locked="0"/>
    </xf>
    <xf numFmtId="0" fontId="0" fillId="2" borderId="4" xfId="0" applyFill="1" applyBorder="1" applyAlignment="1" applyProtection="1">
      <alignment horizontal="centerContinuous" vertical="center"/>
      <protection locked="0"/>
    </xf>
    <xf numFmtId="0" fontId="3" fillId="2" borderId="3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horizontal="centerContinuous" vertical="center"/>
      <protection locked="0"/>
    </xf>
    <xf numFmtId="0" fontId="1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9" fontId="0" fillId="5" borderId="0" xfId="3" applyFont="1" applyFill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Continuous" vertical="center"/>
    </xf>
    <xf numFmtId="0" fontId="0" fillId="0" borderId="13" xfId="0" applyBorder="1" applyAlignment="1" applyProtection="1">
      <alignment horizontal="left" vertical="top"/>
    </xf>
    <xf numFmtId="14" fontId="0" fillId="0" borderId="0" xfId="0" applyNumberFormat="1"/>
  </cellXfs>
  <cellStyles count="9">
    <cellStyle name="Monétaire" xfId="2" builtinId="4"/>
    <cellStyle name="Normal" xfId="0" builtinId="0"/>
    <cellStyle name="Normal 2" xfId="1"/>
    <cellStyle name="Normal 3" xfId="6"/>
    <cellStyle name="Normal 4" xfId="7"/>
    <cellStyle name="Normal 5" xfId="8"/>
    <cellStyle name="Normal_Clinique" xfId="4"/>
    <cellStyle name="Pourcentage" xfId="3" builtinId="5"/>
    <cellStyle name="Style 1" xfId="5"/>
  </cellStyles>
  <dxfs count="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3"/>
  <sheetViews>
    <sheetView tabSelected="1" workbookViewId="0">
      <selection activeCell="D16" sqref="D16"/>
    </sheetView>
  </sheetViews>
  <sheetFormatPr baseColWidth="10" defaultRowHeight="15"/>
  <cols>
    <col min="1" max="1" width="6.7109375" bestFit="1" customWidth="1"/>
    <col min="2" max="2" width="2" bestFit="1" customWidth="1"/>
    <col min="3" max="3" width="14.85546875" bestFit="1" customWidth="1"/>
    <col min="4" max="4" width="15" customWidth="1"/>
    <col min="6" max="6" width="14.28515625" bestFit="1" customWidth="1"/>
    <col min="7" max="7" width="16.42578125" bestFit="1" customWidth="1"/>
    <col min="8" max="8" width="13.28515625" bestFit="1" customWidth="1"/>
    <col min="9" max="9" width="24.28515625" customWidth="1"/>
    <col min="10" max="10" width="22.85546875" bestFit="1" customWidth="1"/>
  </cols>
  <sheetData>
    <row r="1" spans="1:21" ht="15.75" thickBot="1">
      <c r="A1" s="18"/>
      <c r="B1" s="18"/>
      <c r="C1" s="18"/>
      <c r="D1" s="19"/>
      <c r="E1" s="19"/>
      <c r="F1" s="18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ht="48" thickBot="1">
      <c r="A2" s="18"/>
      <c r="B2" s="18"/>
      <c r="C2" s="19"/>
      <c r="D2" s="20" t="s">
        <v>0</v>
      </c>
      <c r="E2" s="19"/>
      <c r="F2" s="18"/>
      <c r="G2" s="19"/>
      <c r="H2" s="18"/>
      <c r="I2" s="21" t="s">
        <v>169</v>
      </c>
      <c r="J2" s="22"/>
      <c r="K2" s="23" t="s">
        <v>12</v>
      </c>
      <c r="L2" s="24" t="s">
        <v>13</v>
      </c>
      <c r="M2" s="24"/>
      <c r="N2" s="25" t="s">
        <v>17</v>
      </c>
      <c r="O2" s="25" t="s">
        <v>90</v>
      </c>
      <c r="P2" s="26" t="s">
        <v>92</v>
      </c>
      <c r="Q2" s="18"/>
      <c r="R2" s="18"/>
      <c r="S2" s="18"/>
      <c r="T2" s="18"/>
      <c r="U2" s="18"/>
    </row>
    <row r="3" spans="1:21" ht="16.5" thickBot="1">
      <c r="A3" s="18"/>
      <c r="B3" s="18"/>
      <c r="C3" s="18"/>
      <c r="D3" s="19"/>
      <c r="E3" s="19"/>
      <c r="F3" s="18"/>
      <c r="G3" s="19"/>
      <c r="H3" s="18"/>
      <c r="I3" s="27"/>
      <c r="J3" s="28"/>
      <c r="K3" s="29"/>
      <c r="L3" s="30" t="s">
        <v>14</v>
      </c>
      <c r="M3" s="30" t="s">
        <v>15</v>
      </c>
      <c r="N3" s="31" t="s">
        <v>16</v>
      </c>
      <c r="O3" s="31"/>
      <c r="P3" s="29"/>
      <c r="Q3" s="18"/>
      <c r="R3" s="18"/>
      <c r="S3" s="18" t="s">
        <v>87</v>
      </c>
      <c r="T3" s="18"/>
      <c r="U3" s="32">
        <v>0.25</v>
      </c>
    </row>
    <row r="4" spans="1:21" ht="16.5" thickBot="1">
      <c r="A4" s="18"/>
      <c r="B4" s="18"/>
      <c r="C4" s="18"/>
      <c r="D4" s="19"/>
      <c r="E4" s="19"/>
      <c r="F4" s="18"/>
      <c r="G4" s="19"/>
      <c r="H4" s="18"/>
      <c r="I4" s="33"/>
      <c r="J4" s="34">
        <v>9656.2124999999996</v>
      </c>
      <c r="K4" s="30" t="e">
        <v>#DIV/0!</v>
      </c>
      <c r="L4" s="30">
        <v>9.8911968348170125E-4</v>
      </c>
      <c r="M4" s="30" t="e">
        <v>#REF!</v>
      </c>
      <c r="N4" s="30">
        <v>0</v>
      </c>
      <c r="O4" s="30">
        <v>0</v>
      </c>
      <c r="P4" s="35">
        <v>0</v>
      </c>
      <c r="Q4" s="18"/>
      <c r="R4" s="18"/>
      <c r="S4" s="18" t="s">
        <v>88</v>
      </c>
      <c r="T4" s="18"/>
      <c r="U4" s="36">
        <v>0.5</v>
      </c>
    </row>
    <row r="5" spans="1:21" ht="15.75">
      <c r="A5" s="18"/>
      <c r="B5" s="18"/>
      <c r="C5" s="19"/>
      <c r="D5" s="19"/>
      <c r="E5" s="21" t="s">
        <v>143</v>
      </c>
      <c r="F5" s="37"/>
      <c r="G5" s="19"/>
      <c r="H5" s="19"/>
      <c r="I5" s="54" t="s">
        <v>168</v>
      </c>
      <c r="J5" s="53"/>
      <c r="K5" s="53"/>
      <c r="L5" s="53"/>
      <c r="M5" s="53"/>
      <c r="N5" s="53"/>
      <c r="O5" s="53"/>
      <c r="P5" s="53"/>
      <c r="Q5" s="38"/>
      <c r="R5" s="38"/>
      <c r="S5" s="38" t="s">
        <v>89</v>
      </c>
      <c r="T5" s="38"/>
      <c r="U5" s="39">
        <v>0.75</v>
      </c>
    </row>
    <row r="6" spans="1:21" ht="15.75" thickBot="1">
      <c r="A6" s="18"/>
      <c r="B6" s="18"/>
      <c r="C6" s="18"/>
      <c r="D6" s="19"/>
      <c r="E6" s="40" t="s">
        <v>91</v>
      </c>
      <c r="F6" s="41"/>
      <c r="G6" s="19"/>
      <c r="H6" s="18"/>
      <c r="I6" s="18"/>
      <c r="J6" s="18"/>
      <c r="K6" s="18"/>
      <c r="L6" s="18"/>
      <c r="M6" s="42"/>
      <c r="N6" s="19"/>
      <c r="O6" s="42"/>
      <c r="P6" s="42"/>
      <c r="Q6" s="19"/>
      <c r="R6" s="42"/>
      <c r="S6" s="42"/>
      <c r="T6" s="19"/>
      <c r="U6" s="18"/>
    </row>
    <row r="7" spans="1:21" ht="15.75" thickBot="1">
      <c r="A7" s="18"/>
      <c r="B7" s="18"/>
      <c r="C7" s="18"/>
      <c r="D7" s="19"/>
      <c r="E7" s="19"/>
      <c r="F7" s="18"/>
      <c r="G7" s="19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16.5" thickBot="1">
      <c r="A8" s="18"/>
      <c r="B8" s="18"/>
      <c r="C8" s="18"/>
      <c r="D8" s="19"/>
      <c r="E8" s="19"/>
      <c r="F8" s="18"/>
      <c r="G8" s="19"/>
      <c r="H8" s="18"/>
      <c r="I8" s="18"/>
      <c r="J8" s="18"/>
      <c r="K8" s="18"/>
      <c r="L8" s="18"/>
      <c r="M8" s="43" t="s">
        <v>7</v>
      </c>
      <c r="N8" s="44"/>
      <c r="O8" s="43" t="s">
        <v>9</v>
      </c>
      <c r="P8" s="45"/>
      <c r="Q8" s="46"/>
      <c r="R8" s="43" t="s">
        <v>10</v>
      </c>
      <c r="S8" s="45"/>
      <c r="T8" s="46"/>
      <c r="U8" s="18"/>
    </row>
    <row r="9" spans="1:21" ht="16.5" thickBot="1">
      <c r="A9" s="47" t="s">
        <v>71</v>
      </c>
      <c r="B9" s="47"/>
      <c r="C9" s="48" t="s">
        <v>1</v>
      </c>
      <c r="D9" s="48" t="s">
        <v>2</v>
      </c>
      <c r="E9" s="48" t="s">
        <v>3</v>
      </c>
      <c r="F9" s="48" t="s">
        <v>4</v>
      </c>
      <c r="G9" s="48" t="s">
        <v>144</v>
      </c>
      <c r="H9" s="48" t="s">
        <v>86</v>
      </c>
      <c r="I9" s="48" t="s">
        <v>103</v>
      </c>
      <c r="J9" s="49" t="s">
        <v>167</v>
      </c>
      <c r="K9" s="48" t="s">
        <v>5</v>
      </c>
      <c r="L9" s="48" t="s">
        <v>6</v>
      </c>
      <c r="M9" s="50" t="s">
        <v>11</v>
      </c>
      <c r="N9" s="48" t="s">
        <v>8</v>
      </c>
      <c r="O9" s="50" t="s">
        <v>11</v>
      </c>
      <c r="P9" s="50" t="s">
        <v>8</v>
      </c>
      <c r="Q9" s="48" t="s">
        <v>72</v>
      </c>
      <c r="R9" s="50" t="s">
        <v>11</v>
      </c>
      <c r="S9" s="50" t="s">
        <v>8</v>
      </c>
      <c r="T9" s="48" t="s">
        <v>72</v>
      </c>
      <c r="U9" s="18" t="s">
        <v>190</v>
      </c>
    </row>
    <row r="10" spans="1:21">
      <c r="A10" s="18" t="e">
        <v>#N/A</v>
      </c>
      <c r="B10" s="18">
        <v>1</v>
      </c>
      <c r="C10" s="18" t="e">
        <f>VLOOKUP(Feuil1!D1111,ExtractZen!$A$2:$AB$35008,8,FALSE)</f>
        <v>#N/A</v>
      </c>
      <c r="D10" s="41">
        <v>963081</v>
      </c>
      <c r="E10" s="19" t="e">
        <f>VLOOKUP(Feuil1!D497,ExtractZen!$A$2:$AA$35008,12,FALSE)</f>
        <v>#N/A</v>
      </c>
      <c r="F10" s="18"/>
      <c r="G10" s="19">
        <v>8</v>
      </c>
      <c r="H10" s="51" t="b">
        <v>0</v>
      </c>
      <c r="I10" s="51" t="s">
        <v>155</v>
      </c>
      <c r="J10" s="52">
        <v>42370</v>
      </c>
      <c r="K10" s="18" t="s">
        <v>191</v>
      </c>
      <c r="L10" s="18" t="s">
        <v>192</v>
      </c>
      <c r="M10" s="18"/>
      <c r="N10" s="18"/>
      <c r="O10" s="18"/>
      <c r="P10" s="18"/>
      <c r="Q10" s="18"/>
      <c r="R10" s="18"/>
      <c r="S10" s="18"/>
      <c r="T10" s="18"/>
      <c r="U10" s="18" t="s">
        <v>194</v>
      </c>
    </row>
    <row r="11" spans="1:21">
      <c r="A11" s="18" t="s">
        <v>101</v>
      </c>
      <c r="B11" s="18">
        <v>1</v>
      </c>
      <c r="C11" s="18" t="str">
        <f>VLOOKUP(Feuil1!D11,ExtractZen!$A$2:$AB$35008,8,FALSE)</f>
        <v>Poire</v>
      </c>
      <c r="D11" s="41">
        <v>962714</v>
      </c>
      <c r="E11" s="19">
        <f>VLOOKUP(Feuil1!D11,ExtractZen!$A$2:$AA$35008,12,FALSE)</f>
        <v>47</v>
      </c>
      <c r="F11" s="18"/>
      <c r="G11" s="19">
        <v>8</v>
      </c>
      <c r="H11" s="51" t="b">
        <v>0</v>
      </c>
      <c r="I11" s="51" t="e">
        <v>#N/A</v>
      </c>
      <c r="J11" s="52" t="e">
        <v>#N/A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 t="s">
        <v>195</v>
      </c>
    </row>
    <row r="12" spans="1:21">
      <c r="A12" s="18" t="s">
        <v>94</v>
      </c>
      <c r="B12" s="18">
        <v>1</v>
      </c>
      <c r="C12" s="18" t="str">
        <f>VLOOKUP(Feuil1!D12,ExtractZen!$A$2:$AB$35008,8,FALSE)</f>
        <v>Bannane</v>
      </c>
      <c r="D12" s="41">
        <v>961058</v>
      </c>
      <c r="E12" s="19">
        <f>VLOOKUP(Feuil1!D12,ExtractZen!$A$2:$AA$35008,12,FALSE)</f>
        <v>43</v>
      </c>
      <c r="F12" s="18"/>
      <c r="G12" s="19">
        <v>4</v>
      </c>
      <c r="H12" s="51" t="b">
        <v>0</v>
      </c>
      <c r="I12" s="51" t="e">
        <v>#N/A</v>
      </c>
      <c r="J12" s="52" t="e">
        <v>#N/A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 t="s">
        <v>196</v>
      </c>
    </row>
    <row r="13" spans="1:21">
      <c r="A13" s="18" t="s">
        <v>100</v>
      </c>
      <c r="B13" s="18">
        <v>1</v>
      </c>
      <c r="C13" s="18" t="str">
        <f>VLOOKUP(Feuil1!D13,ExtractZen!$A$2:$AB$35008,8,FALSE)</f>
        <v>Pommes</v>
      </c>
      <c r="D13" s="41">
        <v>963599</v>
      </c>
      <c r="E13" s="19">
        <f>VLOOKUP(Feuil1!D13,ExtractZen!$A$2:$AA$35008,12,FALSE)</f>
        <v>44</v>
      </c>
      <c r="F13" s="18"/>
      <c r="G13" s="19">
        <v>1</v>
      </c>
      <c r="H13" s="51" t="b">
        <v>0</v>
      </c>
      <c r="I13" s="51" t="s">
        <v>154</v>
      </c>
      <c r="J13" s="52">
        <v>42335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 t="s">
        <v>193</v>
      </c>
    </row>
  </sheetData>
  <autoFilter ref="A9:U13"/>
  <conditionalFormatting sqref="H10:I13">
    <cfRule type="containsText" dxfId="5" priority="4" operator="containsText" text=",75">
      <formula>NOT(ISERROR(SEARCH(",75",H10)))</formula>
    </cfRule>
    <cfRule type="containsText" dxfId="4" priority="5" operator="containsText" text=",5">
      <formula>NOT(ISERROR(SEARCH(",5",H10)))</formula>
    </cfRule>
    <cfRule type="containsText" dxfId="3" priority="6" operator="containsText" text=",25">
      <formula>NOT(ISERROR(SEARCH(",25",H10)))</formula>
    </cfRule>
  </conditionalFormatting>
  <conditionalFormatting sqref="I10:I13">
    <cfRule type="cellIs" dxfId="2" priority="1" operator="equal">
      <formula>"validé"</formula>
    </cfRule>
    <cfRule type="cellIs" dxfId="1" priority="2" operator="equal">
      <formula>"Initialisé"</formula>
    </cfRule>
    <cfRule type="containsText" dxfId="0" priority="3" operator="containsText" text="Actif">
      <formula>NOT(ISERROR(SEARCH("Actif",I10)))</formula>
    </cfRule>
  </conditionalFormatting>
  <dataValidations count="1">
    <dataValidation type="list" allowBlank="1" showInputMessage="1" showErrorMessage="1" sqref="C6">
      <formula1>DecoupageGEO!D2:D11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0"/>
  <sheetViews>
    <sheetView topLeftCell="A5" workbookViewId="0">
      <selection sqref="A1:Y20"/>
    </sheetView>
  </sheetViews>
  <sheetFormatPr baseColWidth="10" defaultRowHeight="15"/>
  <sheetData>
    <row r="1" spans="1:25">
      <c r="A1" s="1" t="s">
        <v>2</v>
      </c>
      <c r="B1" s="1" t="s">
        <v>71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140</v>
      </c>
      <c r="I1" s="1" t="s">
        <v>23</v>
      </c>
      <c r="J1" s="1" t="s">
        <v>24</v>
      </c>
      <c r="K1" s="1"/>
      <c r="L1" s="1" t="s">
        <v>141</v>
      </c>
      <c r="M1" s="1" t="s">
        <v>26</v>
      </c>
      <c r="N1" s="1" t="s">
        <v>27</v>
      </c>
      <c r="O1" s="13" t="s">
        <v>135</v>
      </c>
      <c r="P1" s="1" t="s">
        <v>28</v>
      </c>
      <c r="Q1" s="1" t="s">
        <v>29</v>
      </c>
      <c r="R1" s="6" t="s">
        <v>30</v>
      </c>
      <c r="S1" s="13" t="s">
        <v>31</v>
      </c>
      <c r="T1" s="13" t="s">
        <v>32</v>
      </c>
      <c r="U1" s="1" t="s">
        <v>33</v>
      </c>
      <c r="V1" s="1" t="s">
        <v>34</v>
      </c>
      <c r="W1" s="1" t="s">
        <v>35</v>
      </c>
      <c r="X1" s="1" t="s">
        <v>36</v>
      </c>
      <c r="Y1" s="1" t="s">
        <v>37</v>
      </c>
    </row>
    <row r="2" spans="1:25">
      <c r="A2" s="12">
        <v>963599</v>
      </c>
      <c r="B2" s="2" t="str">
        <f>(VLOOKUP(L2,DecoupageGEO!$A$1:$B$102,2,FALSE))</f>
        <v>OUEST</v>
      </c>
      <c r="C2" s="11" t="s">
        <v>38</v>
      </c>
      <c r="D2" s="11"/>
      <c r="E2" s="11">
        <v>47177</v>
      </c>
      <c r="F2" s="11" t="s">
        <v>117</v>
      </c>
      <c r="G2" s="11" t="s">
        <v>117</v>
      </c>
      <c r="H2" s="11" t="s">
        <v>193</v>
      </c>
      <c r="I2" s="11" t="s">
        <v>118</v>
      </c>
      <c r="J2" s="11"/>
      <c r="K2" s="11" t="s">
        <v>119</v>
      </c>
      <c r="L2" s="14">
        <v>44</v>
      </c>
      <c r="M2" s="11" t="s">
        <v>116</v>
      </c>
      <c r="N2" s="11" t="s">
        <v>120</v>
      </c>
      <c r="O2" s="11" t="s">
        <v>43</v>
      </c>
      <c r="P2" s="11">
        <v>2012</v>
      </c>
      <c r="Q2" s="11">
        <v>3</v>
      </c>
      <c r="R2" s="11" t="s">
        <v>40</v>
      </c>
      <c r="S2" s="11" t="s">
        <v>41</v>
      </c>
      <c r="T2" s="11" t="s">
        <v>55</v>
      </c>
      <c r="U2" s="11" t="s">
        <v>104</v>
      </c>
      <c r="V2" s="11"/>
      <c r="W2" s="11"/>
      <c r="X2" s="11"/>
      <c r="Y2" s="11">
        <v>1</v>
      </c>
    </row>
    <row r="3" spans="1:25">
      <c r="A3" s="12">
        <v>963081</v>
      </c>
      <c r="B3" s="2" t="str">
        <f>(VLOOKUP(L3,DecoupageGEO!$A$1:$B$102,2,FALSE))</f>
        <v>IDF</v>
      </c>
      <c r="C3" s="11" t="s">
        <v>38</v>
      </c>
      <c r="D3" s="11"/>
      <c r="E3" s="11">
        <v>47176</v>
      </c>
      <c r="F3" s="11" t="s">
        <v>58</v>
      </c>
      <c r="G3" s="11" t="s">
        <v>58</v>
      </c>
      <c r="H3" s="11" t="s">
        <v>194</v>
      </c>
      <c r="I3" s="11" t="s">
        <v>121</v>
      </c>
      <c r="J3" s="11"/>
      <c r="K3" s="11" t="s">
        <v>56</v>
      </c>
      <c r="L3" s="14">
        <v>91</v>
      </c>
      <c r="M3" s="11" t="s">
        <v>59</v>
      </c>
      <c r="N3" s="11" t="s">
        <v>60</v>
      </c>
      <c r="O3" s="11" t="s">
        <v>39</v>
      </c>
      <c r="P3" s="11">
        <v>2012</v>
      </c>
      <c r="Q3" s="11">
        <v>3</v>
      </c>
      <c r="R3" s="11" t="s">
        <v>40</v>
      </c>
      <c r="S3" s="11" t="s">
        <v>41</v>
      </c>
      <c r="T3" s="11" t="s">
        <v>42</v>
      </c>
      <c r="U3" s="11" t="str">
        <f t="shared" ref="U3:U20" si="0">CONCATENATE(Z3,AA3)</f>
        <v/>
      </c>
      <c r="V3" s="11"/>
      <c r="W3" s="11"/>
      <c r="X3" s="11" t="s">
        <v>61</v>
      </c>
      <c r="Y3" s="11">
        <v>1</v>
      </c>
    </row>
    <row r="4" spans="1:25">
      <c r="A4" s="12">
        <v>963081</v>
      </c>
      <c r="B4" s="2" t="str">
        <f>(VLOOKUP(L4,DecoupageGEO!$A$1:$B$102,2,FALSE))</f>
        <v>IDF</v>
      </c>
      <c r="C4" s="11" t="s">
        <v>38</v>
      </c>
      <c r="D4" s="11"/>
      <c r="E4" s="11">
        <v>47176</v>
      </c>
      <c r="F4" s="11" t="s">
        <v>58</v>
      </c>
      <c r="G4" s="11" t="s">
        <v>58</v>
      </c>
      <c r="H4" s="11" t="s">
        <v>194</v>
      </c>
      <c r="I4" s="11" t="s">
        <v>121</v>
      </c>
      <c r="J4" s="11"/>
      <c r="K4" s="11" t="s">
        <v>56</v>
      </c>
      <c r="L4" s="14">
        <v>91</v>
      </c>
      <c r="M4" s="11" t="s">
        <v>59</v>
      </c>
      <c r="N4" s="11" t="s">
        <v>60</v>
      </c>
      <c r="O4" s="11" t="s">
        <v>43</v>
      </c>
      <c r="P4" s="11">
        <v>2012</v>
      </c>
      <c r="Q4" s="11">
        <v>3</v>
      </c>
      <c r="R4" s="11" t="s">
        <v>40</v>
      </c>
      <c r="S4" s="11" t="s">
        <v>41</v>
      </c>
      <c r="T4" s="11" t="s">
        <v>55</v>
      </c>
      <c r="U4" s="11" t="str">
        <f t="shared" si="0"/>
        <v/>
      </c>
      <c r="V4" s="11"/>
      <c r="W4" s="11"/>
      <c r="X4" s="11"/>
      <c r="Y4" s="11">
        <v>1</v>
      </c>
    </row>
    <row r="5" spans="1:25">
      <c r="A5" s="12">
        <v>963081</v>
      </c>
      <c r="B5" s="2" t="str">
        <f>(VLOOKUP(L5,DecoupageGEO!$A$1:$B$102,2,FALSE))</f>
        <v>IDF</v>
      </c>
      <c r="C5" s="11" t="s">
        <v>38</v>
      </c>
      <c r="D5" s="11"/>
      <c r="E5" s="11">
        <v>47176</v>
      </c>
      <c r="F5" s="11" t="s">
        <v>58</v>
      </c>
      <c r="G5" s="11" t="s">
        <v>58</v>
      </c>
      <c r="H5" s="11" t="s">
        <v>194</v>
      </c>
      <c r="I5" s="11" t="s">
        <v>121</v>
      </c>
      <c r="J5" s="11"/>
      <c r="K5" s="11" t="s">
        <v>56</v>
      </c>
      <c r="L5" s="14">
        <v>91</v>
      </c>
      <c r="M5" s="11" t="s">
        <v>59</v>
      </c>
      <c r="N5" s="11" t="s">
        <v>60</v>
      </c>
      <c r="O5" s="11" t="s">
        <v>44</v>
      </c>
      <c r="P5" s="11">
        <v>2012</v>
      </c>
      <c r="Q5" s="11">
        <v>3</v>
      </c>
      <c r="R5" s="11" t="s">
        <v>40</v>
      </c>
      <c r="S5" s="11" t="s">
        <v>41</v>
      </c>
      <c r="T5" s="11" t="s">
        <v>52</v>
      </c>
      <c r="U5" s="11" t="str">
        <f t="shared" si="0"/>
        <v/>
      </c>
      <c r="V5" s="11"/>
      <c r="W5" s="11"/>
      <c r="X5" s="11" t="s">
        <v>62</v>
      </c>
      <c r="Y5" s="11">
        <v>2</v>
      </c>
    </row>
    <row r="6" spans="1:25">
      <c r="A6" s="12">
        <v>963081</v>
      </c>
      <c r="B6" s="2" t="str">
        <f>(VLOOKUP(L6,DecoupageGEO!$A$1:$B$102,2,FALSE))</f>
        <v>IDF</v>
      </c>
      <c r="C6" s="11" t="s">
        <v>38</v>
      </c>
      <c r="D6" s="11"/>
      <c r="E6" s="11">
        <v>47176</v>
      </c>
      <c r="F6" s="11" t="s">
        <v>58</v>
      </c>
      <c r="G6" s="11" t="s">
        <v>58</v>
      </c>
      <c r="H6" s="11" t="s">
        <v>194</v>
      </c>
      <c r="I6" s="11" t="s">
        <v>121</v>
      </c>
      <c r="J6" s="11"/>
      <c r="K6" s="11" t="s">
        <v>56</v>
      </c>
      <c r="L6" s="14">
        <v>91</v>
      </c>
      <c r="M6" s="11" t="s">
        <v>59</v>
      </c>
      <c r="N6" s="11" t="s">
        <v>60</v>
      </c>
      <c r="O6" s="11" t="s">
        <v>44</v>
      </c>
      <c r="P6" s="11">
        <v>2012</v>
      </c>
      <c r="Q6" s="11">
        <v>3</v>
      </c>
      <c r="R6" s="11" t="s">
        <v>40</v>
      </c>
      <c r="S6" s="11" t="s">
        <v>41</v>
      </c>
      <c r="T6" s="11" t="s">
        <v>45</v>
      </c>
      <c r="U6" s="11" t="str">
        <f t="shared" si="0"/>
        <v/>
      </c>
      <c r="V6" s="11"/>
      <c r="W6" s="11"/>
      <c r="X6" s="11" t="s">
        <v>63</v>
      </c>
      <c r="Y6" s="11">
        <v>1</v>
      </c>
    </row>
    <row r="7" spans="1:25">
      <c r="A7" s="12">
        <v>963081</v>
      </c>
      <c r="B7" s="2" t="str">
        <f>(VLOOKUP(L7,DecoupageGEO!$A$1:$B$102,2,FALSE))</f>
        <v>IDF</v>
      </c>
      <c r="C7" s="11" t="s">
        <v>38</v>
      </c>
      <c r="D7" s="11"/>
      <c r="E7" s="11">
        <v>47176</v>
      </c>
      <c r="F7" s="11" t="s">
        <v>58</v>
      </c>
      <c r="G7" s="11" t="s">
        <v>58</v>
      </c>
      <c r="H7" s="11" t="s">
        <v>194</v>
      </c>
      <c r="I7" s="11" t="s">
        <v>121</v>
      </c>
      <c r="J7" s="11"/>
      <c r="K7" s="11" t="s">
        <v>56</v>
      </c>
      <c r="L7" s="14">
        <v>91</v>
      </c>
      <c r="M7" s="11" t="s">
        <v>59</v>
      </c>
      <c r="N7" s="11" t="s">
        <v>60</v>
      </c>
      <c r="O7" s="11" t="s">
        <v>44</v>
      </c>
      <c r="P7" s="11">
        <v>2012</v>
      </c>
      <c r="Q7" s="11">
        <v>3</v>
      </c>
      <c r="R7" s="11" t="s">
        <v>40</v>
      </c>
      <c r="S7" s="11" t="s">
        <v>41</v>
      </c>
      <c r="T7" s="11" t="s">
        <v>45</v>
      </c>
      <c r="U7" s="11" t="str">
        <f t="shared" si="0"/>
        <v/>
      </c>
      <c r="V7" s="11"/>
      <c r="W7" s="11"/>
      <c r="X7" s="11" t="s">
        <v>64</v>
      </c>
      <c r="Y7" s="11">
        <v>1</v>
      </c>
    </row>
    <row r="8" spans="1:25">
      <c r="A8" s="12">
        <v>963081</v>
      </c>
      <c r="B8" s="2" t="str">
        <f>(VLOOKUP(L8,DecoupageGEO!$A$1:$B$102,2,FALSE))</f>
        <v>IDF</v>
      </c>
      <c r="C8" s="11" t="s">
        <v>38</v>
      </c>
      <c r="D8" s="11"/>
      <c r="E8" s="11">
        <v>47176</v>
      </c>
      <c r="F8" s="11" t="s">
        <v>58</v>
      </c>
      <c r="G8" s="11" t="s">
        <v>58</v>
      </c>
      <c r="H8" s="11" t="s">
        <v>194</v>
      </c>
      <c r="I8" s="11" t="s">
        <v>121</v>
      </c>
      <c r="J8" s="11"/>
      <c r="K8" s="11" t="s">
        <v>56</v>
      </c>
      <c r="L8" s="14">
        <v>91</v>
      </c>
      <c r="M8" s="11" t="s">
        <v>59</v>
      </c>
      <c r="N8" s="11" t="s">
        <v>60</v>
      </c>
      <c r="O8" s="11" t="s">
        <v>46</v>
      </c>
      <c r="P8" s="11">
        <v>2012</v>
      </c>
      <c r="Q8" s="11">
        <v>3</v>
      </c>
      <c r="R8" s="11" t="s">
        <v>40</v>
      </c>
      <c r="S8" s="11" t="s">
        <v>41</v>
      </c>
      <c r="T8" s="11" t="s">
        <v>47</v>
      </c>
      <c r="U8" s="11" t="str">
        <f t="shared" si="0"/>
        <v/>
      </c>
      <c r="V8" s="11"/>
      <c r="W8" s="11"/>
      <c r="X8" s="11" t="s">
        <v>65</v>
      </c>
      <c r="Y8" s="11">
        <v>1</v>
      </c>
    </row>
    <row r="9" spans="1:25">
      <c r="A9" s="12">
        <v>963081</v>
      </c>
      <c r="B9" s="2" t="str">
        <f>(VLOOKUP(L9,DecoupageGEO!$A$1:$B$102,2,FALSE))</f>
        <v>IDF</v>
      </c>
      <c r="C9" s="11" t="s">
        <v>38</v>
      </c>
      <c r="D9" s="11"/>
      <c r="E9" s="11">
        <v>47176</v>
      </c>
      <c r="F9" s="11" t="s">
        <v>58</v>
      </c>
      <c r="G9" s="11" t="s">
        <v>58</v>
      </c>
      <c r="H9" s="11" t="s">
        <v>194</v>
      </c>
      <c r="I9" s="11" t="s">
        <v>121</v>
      </c>
      <c r="J9" s="11"/>
      <c r="K9" s="11" t="s">
        <v>56</v>
      </c>
      <c r="L9" s="14">
        <v>91</v>
      </c>
      <c r="M9" s="11" t="s">
        <v>59</v>
      </c>
      <c r="N9" s="11" t="s">
        <v>60</v>
      </c>
      <c r="O9" s="11" t="s">
        <v>46</v>
      </c>
      <c r="P9" s="11">
        <v>2012</v>
      </c>
      <c r="Q9" s="11">
        <v>3</v>
      </c>
      <c r="R9" s="11" t="s">
        <v>40</v>
      </c>
      <c r="S9" s="11" t="s">
        <v>41</v>
      </c>
      <c r="T9" s="11" t="s">
        <v>47</v>
      </c>
      <c r="U9" s="11" t="str">
        <f t="shared" si="0"/>
        <v/>
      </c>
      <c r="V9" s="11"/>
      <c r="W9" s="11"/>
      <c r="X9" s="11" t="s">
        <v>66</v>
      </c>
      <c r="Y9" s="11">
        <v>1</v>
      </c>
    </row>
    <row r="10" spans="1:25">
      <c r="A10" s="12">
        <v>962714</v>
      </c>
      <c r="B10" s="2" t="str">
        <f>(VLOOKUP(L10,DecoupageGEO!$A$1:$B$102,2,FALSE))</f>
        <v>SO</v>
      </c>
      <c r="C10" s="11" t="s">
        <v>38</v>
      </c>
      <c r="D10" s="11"/>
      <c r="E10" s="11">
        <v>47175</v>
      </c>
      <c r="F10" s="11" t="s">
        <v>122</v>
      </c>
      <c r="G10" s="11" t="s">
        <v>122</v>
      </c>
      <c r="H10" s="11" t="s">
        <v>195</v>
      </c>
      <c r="I10" s="11" t="s">
        <v>123</v>
      </c>
      <c r="J10" s="11"/>
      <c r="K10" s="11" t="s">
        <v>124</v>
      </c>
      <c r="L10" s="14">
        <v>47</v>
      </c>
      <c r="M10" s="11" t="s">
        <v>125</v>
      </c>
      <c r="N10" s="11" t="s">
        <v>126</v>
      </c>
      <c r="O10" s="11" t="s">
        <v>39</v>
      </c>
      <c r="P10" s="11">
        <v>2012</v>
      </c>
      <c r="Q10" s="11">
        <v>3</v>
      </c>
      <c r="R10" s="11" t="s">
        <v>40</v>
      </c>
      <c r="S10" s="11" t="s">
        <v>41</v>
      </c>
      <c r="T10" s="11" t="s">
        <v>42</v>
      </c>
      <c r="U10" s="11" t="str">
        <f t="shared" si="0"/>
        <v/>
      </c>
      <c r="V10" s="11"/>
      <c r="W10" s="11"/>
      <c r="X10" s="11"/>
      <c r="Y10" s="11">
        <v>1</v>
      </c>
    </row>
    <row r="11" spans="1:25">
      <c r="A11" s="12">
        <v>962714</v>
      </c>
      <c r="B11" s="2" t="str">
        <f>(VLOOKUP(L11,DecoupageGEO!$A$1:$B$102,2,FALSE))</f>
        <v>SO</v>
      </c>
      <c r="C11" s="11" t="s">
        <v>38</v>
      </c>
      <c r="D11" s="11"/>
      <c r="E11" s="11">
        <v>47175</v>
      </c>
      <c r="F11" s="11" t="s">
        <v>122</v>
      </c>
      <c r="G11" s="11" t="s">
        <v>122</v>
      </c>
      <c r="H11" s="11" t="s">
        <v>195</v>
      </c>
      <c r="I11" s="11" t="s">
        <v>123</v>
      </c>
      <c r="J11" s="11"/>
      <c r="K11" s="11" t="s">
        <v>124</v>
      </c>
      <c r="L11" s="14">
        <v>47</v>
      </c>
      <c r="M11" s="11" t="s">
        <v>125</v>
      </c>
      <c r="N11" s="11" t="s">
        <v>126</v>
      </c>
      <c r="O11" s="11" t="s">
        <v>43</v>
      </c>
      <c r="P11" s="11">
        <v>2012</v>
      </c>
      <c r="Q11" s="11">
        <v>3</v>
      </c>
      <c r="R11" s="11" t="s">
        <v>40</v>
      </c>
      <c r="S11" s="11" t="s">
        <v>41</v>
      </c>
      <c r="T11" s="11" t="s">
        <v>55</v>
      </c>
      <c r="U11" s="11" t="str">
        <f t="shared" si="0"/>
        <v/>
      </c>
      <c r="V11" s="11"/>
      <c r="W11" s="11"/>
      <c r="X11" s="11" t="s">
        <v>127</v>
      </c>
      <c r="Y11" s="11">
        <v>1</v>
      </c>
    </row>
    <row r="12" spans="1:25">
      <c r="A12" s="12">
        <v>962714</v>
      </c>
      <c r="B12" s="2" t="str">
        <f>(VLOOKUP(L12,DecoupageGEO!$A$1:$B$102,2,FALSE))</f>
        <v>SO</v>
      </c>
      <c r="C12" s="11" t="s">
        <v>38</v>
      </c>
      <c r="D12" s="11"/>
      <c r="E12" s="11">
        <v>47175</v>
      </c>
      <c r="F12" s="11" t="s">
        <v>122</v>
      </c>
      <c r="G12" s="11" t="s">
        <v>122</v>
      </c>
      <c r="H12" s="11" t="s">
        <v>195</v>
      </c>
      <c r="I12" s="11" t="s">
        <v>123</v>
      </c>
      <c r="J12" s="11"/>
      <c r="K12" s="11" t="s">
        <v>124</v>
      </c>
      <c r="L12" s="14">
        <v>47</v>
      </c>
      <c r="M12" s="11" t="s">
        <v>125</v>
      </c>
      <c r="N12" s="11" t="s">
        <v>126</v>
      </c>
      <c r="O12" s="11" t="s">
        <v>44</v>
      </c>
      <c r="P12" s="11">
        <v>2012</v>
      </c>
      <c r="Q12" s="11">
        <v>3</v>
      </c>
      <c r="R12" s="11" t="s">
        <v>40</v>
      </c>
      <c r="S12" s="11" t="s">
        <v>41</v>
      </c>
      <c r="T12" s="11" t="s">
        <v>45</v>
      </c>
      <c r="U12" s="11" t="str">
        <f t="shared" si="0"/>
        <v/>
      </c>
      <c r="V12" s="11"/>
      <c r="W12" s="11"/>
      <c r="X12" s="11"/>
      <c r="Y12" s="11">
        <v>1</v>
      </c>
    </row>
    <row r="13" spans="1:25">
      <c r="A13" s="12">
        <v>962714</v>
      </c>
      <c r="B13" s="2" t="str">
        <f>(VLOOKUP(L13,DecoupageGEO!$A$1:$B$102,2,FALSE))</f>
        <v>SO</v>
      </c>
      <c r="C13" s="11" t="s">
        <v>38</v>
      </c>
      <c r="D13" s="11"/>
      <c r="E13" s="11">
        <v>47175</v>
      </c>
      <c r="F13" s="11" t="s">
        <v>122</v>
      </c>
      <c r="G13" s="11" t="s">
        <v>122</v>
      </c>
      <c r="H13" s="11" t="s">
        <v>195</v>
      </c>
      <c r="I13" s="11" t="s">
        <v>123</v>
      </c>
      <c r="J13" s="11"/>
      <c r="K13" s="11" t="s">
        <v>124</v>
      </c>
      <c r="L13" s="14">
        <v>47</v>
      </c>
      <c r="M13" s="11" t="s">
        <v>125</v>
      </c>
      <c r="N13" s="11" t="s">
        <v>126</v>
      </c>
      <c r="O13" s="11" t="s">
        <v>46</v>
      </c>
      <c r="P13" s="11">
        <v>2012</v>
      </c>
      <c r="Q13" s="11">
        <v>3</v>
      </c>
      <c r="R13" s="11" t="s">
        <v>40</v>
      </c>
      <c r="S13" s="11" t="s">
        <v>41</v>
      </c>
      <c r="T13" s="11" t="s">
        <v>53</v>
      </c>
      <c r="U13" s="11" t="str">
        <f t="shared" si="0"/>
        <v/>
      </c>
      <c r="V13" s="11"/>
      <c r="W13" s="11"/>
      <c r="X13" s="11"/>
      <c r="Y13" s="11">
        <v>1</v>
      </c>
    </row>
    <row r="14" spans="1:25">
      <c r="A14" s="12">
        <v>962714</v>
      </c>
      <c r="B14" s="2" t="str">
        <f>(VLOOKUP(L14,DecoupageGEO!$A$1:$B$102,2,FALSE))</f>
        <v>SO</v>
      </c>
      <c r="C14" s="11" t="s">
        <v>38</v>
      </c>
      <c r="D14" s="11"/>
      <c r="E14" s="11">
        <v>47175</v>
      </c>
      <c r="F14" s="11" t="s">
        <v>122</v>
      </c>
      <c r="G14" s="11" t="s">
        <v>122</v>
      </c>
      <c r="H14" s="11" t="s">
        <v>195</v>
      </c>
      <c r="I14" s="11" t="s">
        <v>123</v>
      </c>
      <c r="J14" s="11"/>
      <c r="K14" s="11" t="s">
        <v>124</v>
      </c>
      <c r="L14" s="14">
        <v>47</v>
      </c>
      <c r="M14" s="11" t="s">
        <v>125</v>
      </c>
      <c r="N14" s="11" t="s">
        <v>126</v>
      </c>
      <c r="O14" s="11" t="s">
        <v>46</v>
      </c>
      <c r="P14" s="11">
        <v>2012</v>
      </c>
      <c r="Q14" s="11">
        <v>3</v>
      </c>
      <c r="R14" s="11" t="s">
        <v>40</v>
      </c>
      <c r="S14" s="11" t="s">
        <v>41</v>
      </c>
      <c r="T14" s="11" t="s">
        <v>53</v>
      </c>
      <c r="U14" s="11" t="str">
        <f t="shared" si="0"/>
        <v/>
      </c>
      <c r="V14" s="11"/>
      <c r="W14" s="11"/>
      <c r="X14" s="11" t="s">
        <v>128</v>
      </c>
      <c r="Y14" s="11">
        <v>1</v>
      </c>
    </row>
    <row r="15" spans="1:25">
      <c r="A15" s="12">
        <v>962714</v>
      </c>
      <c r="B15" s="2" t="str">
        <f>(VLOOKUP(L15,DecoupageGEO!$A$1:$B$102,2,FALSE))</f>
        <v>SO</v>
      </c>
      <c r="C15" s="11" t="s">
        <v>38</v>
      </c>
      <c r="D15" s="11"/>
      <c r="E15" s="11">
        <v>47175</v>
      </c>
      <c r="F15" s="11" t="s">
        <v>122</v>
      </c>
      <c r="G15" s="11" t="s">
        <v>122</v>
      </c>
      <c r="H15" s="11" t="s">
        <v>195</v>
      </c>
      <c r="I15" s="11" t="s">
        <v>123</v>
      </c>
      <c r="J15" s="11"/>
      <c r="K15" s="11" t="s">
        <v>124</v>
      </c>
      <c r="L15" s="14">
        <v>47</v>
      </c>
      <c r="M15" s="11" t="s">
        <v>125</v>
      </c>
      <c r="N15" s="11" t="s">
        <v>126</v>
      </c>
      <c r="O15" s="11" t="s">
        <v>46</v>
      </c>
      <c r="P15" s="11">
        <v>2012</v>
      </c>
      <c r="Q15" s="11">
        <v>3</v>
      </c>
      <c r="R15" s="11" t="s">
        <v>40</v>
      </c>
      <c r="S15" s="11" t="s">
        <v>41</v>
      </c>
      <c r="T15" s="11" t="s">
        <v>53</v>
      </c>
      <c r="U15" s="11" t="str">
        <f t="shared" si="0"/>
        <v/>
      </c>
      <c r="V15" s="11"/>
      <c r="W15" s="11"/>
      <c r="X15" s="11" t="s">
        <v>129</v>
      </c>
      <c r="Y15" s="11">
        <v>1</v>
      </c>
    </row>
    <row r="16" spans="1:25">
      <c r="A16" s="12">
        <v>962714</v>
      </c>
      <c r="B16" s="2" t="str">
        <f>(VLOOKUP(L16,DecoupageGEO!$A$1:$B$102,2,FALSE))</f>
        <v>SO</v>
      </c>
      <c r="C16" s="11" t="s">
        <v>38</v>
      </c>
      <c r="D16" s="11"/>
      <c r="E16" s="11">
        <v>47175</v>
      </c>
      <c r="F16" s="11" t="s">
        <v>122</v>
      </c>
      <c r="G16" s="11" t="s">
        <v>122</v>
      </c>
      <c r="H16" s="11" t="s">
        <v>195</v>
      </c>
      <c r="I16" s="11" t="s">
        <v>123</v>
      </c>
      <c r="J16" s="11"/>
      <c r="K16" s="11" t="s">
        <v>124</v>
      </c>
      <c r="L16" s="14">
        <v>47</v>
      </c>
      <c r="M16" s="11" t="s">
        <v>125</v>
      </c>
      <c r="N16" s="11" t="s">
        <v>126</v>
      </c>
      <c r="O16" s="11" t="s">
        <v>48</v>
      </c>
      <c r="P16" s="11">
        <v>2012</v>
      </c>
      <c r="Q16" s="11">
        <v>3</v>
      </c>
      <c r="R16" s="11" t="s">
        <v>40</v>
      </c>
      <c r="S16" s="11" t="s">
        <v>41</v>
      </c>
      <c r="T16" s="11" t="s">
        <v>49</v>
      </c>
      <c r="U16" s="11" t="str">
        <f t="shared" si="0"/>
        <v/>
      </c>
      <c r="V16" s="11"/>
      <c r="W16" s="11"/>
      <c r="X16" s="11"/>
      <c r="Y16" s="11">
        <v>1</v>
      </c>
    </row>
    <row r="17" spans="1:25">
      <c r="A17" s="12">
        <v>962714</v>
      </c>
      <c r="B17" s="2" t="str">
        <f>(VLOOKUP(L17,DecoupageGEO!$A$1:$B$102,2,FALSE))</f>
        <v>SO</v>
      </c>
      <c r="C17" s="11" t="s">
        <v>38</v>
      </c>
      <c r="D17" s="11"/>
      <c r="E17" s="11">
        <v>47175</v>
      </c>
      <c r="F17" s="11" t="s">
        <v>122</v>
      </c>
      <c r="G17" s="11" t="s">
        <v>122</v>
      </c>
      <c r="H17" s="11" t="s">
        <v>195</v>
      </c>
      <c r="I17" s="11" t="s">
        <v>123</v>
      </c>
      <c r="J17" s="11"/>
      <c r="K17" s="11" t="s">
        <v>124</v>
      </c>
      <c r="L17" s="14">
        <v>47</v>
      </c>
      <c r="M17" s="11" t="s">
        <v>125</v>
      </c>
      <c r="N17" s="11" t="s">
        <v>126</v>
      </c>
      <c r="O17" s="11" t="s">
        <v>50</v>
      </c>
      <c r="P17" s="11">
        <v>2012</v>
      </c>
      <c r="Q17" s="11">
        <v>3</v>
      </c>
      <c r="R17" s="11" t="s">
        <v>40</v>
      </c>
      <c r="S17" s="11" t="s">
        <v>41</v>
      </c>
      <c r="T17" s="11"/>
      <c r="U17" s="11" t="str">
        <f t="shared" si="0"/>
        <v/>
      </c>
      <c r="V17" s="11"/>
      <c r="W17" s="11"/>
      <c r="X17" s="11"/>
      <c r="Y17" s="11">
        <v>1</v>
      </c>
    </row>
    <row r="18" spans="1:25">
      <c r="A18" s="12">
        <v>961058</v>
      </c>
      <c r="B18" s="2" t="str">
        <f>(VLOOKUP(L18,DecoupageGEO!$A$1:$B$102,2,FALSE))</f>
        <v>RAA</v>
      </c>
      <c r="C18" s="11" t="s">
        <v>38</v>
      </c>
      <c r="D18" s="11"/>
      <c r="E18" s="11">
        <v>44686</v>
      </c>
      <c r="F18" s="11" t="s">
        <v>109</v>
      </c>
      <c r="G18" s="11" t="s">
        <v>109</v>
      </c>
      <c r="H18" s="11" t="s">
        <v>196</v>
      </c>
      <c r="I18" s="11" t="s">
        <v>110</v>
      </c>
      <c r="J18" s="11"/>
      <c r="K18" s="11" t="s">
        <v>111</v>
      </c>
      <c r="L18" s="14">
        <v>43</v>
      </c>
      <c r="M18" s="11" t="s">
        <v>112</v>
      </c>
      <c r="N18" s="11" t="s">
        <v>113</v>
      </c>
      <c r="O18" s="11" t="s">
        <v>39</v>
      </c>
      <c r="P18" s="11">
        <v>2012</v>
      </c>
      <c r="Q18" s="11">
        <v>2</v>
      </c>
      <c r="R18" s="11" t="s">
        <v>40</v>
      </c>
      <c r="S18" s="11" t="s">
        <v>41</v>
      </c>
      <c r="T18" s="11" t="s">
        <v>42</v>
      </c>
      <c r="U18" s="11" t="str">
        <f t="shared" si="0"/>
        <v/>
      </c>
      <c r="V18" s="11"/>
      <c r="W18" s="11"/>
      <c r="X18" s="11" t="s">
        <v>114</v>
      </c>
      <c r="Y18" s="11">
        <v>1</v>
      </c>
    </row>
    <row r="19" spans="1:25">
      <c r="A19" s="12">
        <v>961058</v>
      </c>
      <c r="B19" s="2" t="str">
        <f>(VLOOKUP(L19,DecoupageGEO!$A$1:$B$102,2,FALSE))</f>
        <v>RAA</v>
      </c>
      <c r="C19" s="11" t="s">
        <v>38</v>
      </c>
      <c r="D19" s="11"/>
      <c r="E19" s="11">
        <v>44686</v>
      </c>
      <c r="F19" s="11" t="s">
        <v>109</v>
      </c>
      <c r="G19" s="11" t="s">
        <v>109</v>
      </c>
      <c r="H19" s="11" t="s">
        <v>196</v>
      </c>
      <c r="I19" s="11" t="s">
        <v>110</v>
      </c>
      <c r="J19" s="11"/>
      <c r="K19" s="11" t="s">
        <v>111</v>
      </c>
      <c r="L19" s="14">
        <v>43</v>
      </c>
      <c r="M19" s="11" t="s">
        <v>112</v>
      </c>
      <c r="N19" s="11" t="s">
        <v>113</v>
      </c>
      <c r="O19" s="11" t="s">
        <v>44</v>
      </c>
      <c r="P19" s="11">
        <v>2012</v>
      </c>
      <c r="Q19" s="11">
        <v>2</v>
      </c>
      <c r="R19" s="11" t="s">
        <v>40</v>
      </c>
      <c r="S19" s="11" t="s">
        <v>41</v>
      </c>
      <c r="T19" s="11" t="s">
        <v>45</v>
      </c>
      <c r="U19" s="11" t="str">
        <f t="shared" si="0"/>
        <v/>
      </c>
      <c r="V19" s="11"/>
      <c r="W19" s="11"/>
      <c r="X19" s="11"/>
      <c r="Y19" s="11">
        <v>1</v>
      </c>
    </row>
    <row r="20" spans="1:25">
      <c r="A20" s="12">
        <v>961058</v>
      </c>
      <c r="B20" s="2" t="str">
        <f>(VLOOKUP(L20,DecoupageGEO!$A$1:$B$102,2,FALSE))</f>
        <v>RAA</v>
      </c>
      <c r="C20" s="11" t="s">
        <v>38</v>
      </c>
      <c r="D20" s="11"/>
      <c r="E20" s="11">
        <v>44686</v>
      </c>
      <c r="F20" s="11" t="s">
        <v>109</v>
      </c>
      <c r="G20" s="11" t="s">
        <v>109</v>
      </c>
      <c r="H20" s="11" t="s">
        <v>196</v>
      </c>
      <c r="I20" s="11" t="s">
        <v>110</v>
      </c>
      <c r="J20" s="11"/>
      <c r="K20" s="11" t="s">
        <v>111</v>
      </c>
      <c r="L20" s="14">
        <v>43</v>
      </c>
      <c r="M20" s="11" t="s">
        <v>112</v>
      </c>
      <c r="N20" s="11" t="s">
        <v>113</v>
      </c>
      <c r="O20" s="11" t="s">
        <v>48</v>
      </c>
      <c r="P20" s="11">
        <v>2012</v>
      </c>
      <c r="Q20" s="11">
        <v>2</v>
      </c>
      <c r="R20" s="11" t="s">
        <v>40</v>
      </c>
      <c r="S20" s="11" t="s">
        <v>41</v>
      </c>
      <c r="T20" s="11" t="s">
        <v>52</v>
      </c>
      <c r="U20" s="11" t="str">
        <f t="shared" si="0"/>
        <v/>
      </c>
      <c r="V20" s="11"/>
      <c r="W20" s="11"/>
      <c r="X20" s="11"/>
      <c r="Y20" s="1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102"/>
  <sheetViews>
    <sheetView workbookViewId="0">
      <selection activeCell="F11" sqref="F11:H11"/>
    </sheetView>
  </sheetViews>
  <sheetFormatPr baseColWidth="10" defaultRowHeight="15"/>
  <cols>
    <col min="1" max="1" width="14.5703125" bestFit="1" customWidth="1"/>
  </cols>
  <sheetData>
    <row r="1" spans="1:4" ht="15.75" thickBot="1">
      <c r="A1" s="8">
        <v>1</v>
      </c>
      <c r="B1" s="9" t="s">
        <v>94</v>
      </c>
    </row>
    <row r="2" spans="1:4">
      <c r="A2" s="8">
        <v>2</v>
      </c>
      <c r="B2" s="9" t="s">
        <v>98</v>
      </c>
      <c r="D2" s="15" t="s">
        <v>102</v>
      </c>
    </row>
    <row r="3" spans="1:4">
      <c r="A3" s="8">
        <v>3</v>
      </c>
      <c r="B3" s="9" t="s">
        <v>94</v>
      </c>
      <c r="D3" s="16" t="s">
        <v>70</v>
      </c>
    </row>
    <row r="4" spans="1:4">
      <c r="A4" s="8">
        <v>3</v>
      </c>
      <c r="B4" s="9" t="s">
        <v>95</v>
      </c>
      <c r="D4" s="16" t="s">
        <v>98</v>
      </c>
    </row>
    <row r="5" spans="1:4">
      <c r="A5" s="8">
        <v>4</v>
      </c>
      <c r="B5" s="9" t="s">
        <v>95</v>
      </c>
      <c r="D5" s="16" t="s">
        <v>99</v>
      </c>
    </row>
    <row r="6" spans="1:4">
      <c r="A6" s="8">
        <v>5</v>
      </c>
      <c r="B6" s="9" t="s">
        <v>95</v>
      </c>
      <c r="D6" s="16" t="s">
        <v>100</v>
      </c>
    </row>
    <row r="7" spans="1:4">
      <c r="A7" s="8">
        <v>6</v>
      </c>
      <c r="B7" s="9" t="s">
        <v>95</v>
      </c>
      <c r="D7" s="16" t="s">
        <v>94</v>
      </c>
    </row>
    <row r="8" spans="1:4">
      <c r="A8" s="8">
        <v>7</v>
      </c>
      <c r="B8" s="9" t="s">
        <v>94</v>
      </c>
      <c r="D8" s="16" t="s">
        <v>25</v>
      </c>
    </row>
    <row r="9" spans="1:4">
      <c r="A9" s="8">
        <v>8</v>
      </c>
      <c r="B9" s="9" t="s">
        <v>93</v>
      </c>
      <c r="D9" s="16" t="s">
        <v>95</v>
      </c>
    </row>
    <row r="10" spans="1:4">
      <c r="A10" s="10">
        <v>9</v>
      </c>
      <c r="B10" s="9" t="s">
        <v>101</v>
      </c>
      <c r="D10" s="16" t="s">
        <v>101</v>
      </c>
    </row>
    <row r="11" spans="1:4" ht="15.75" thickBot="1">
      <c r="A11" s="8">
        <v>10</v>
      </c>
      <c r="B11" s="9" t="s">
        <v>93</v>
      </c>
      <c r="D11" s="17" t="s">
        <v>139</v>
      </c>
    </row>
    <row r="12" spans="1:4">
      <c r="A12" s="8">
        <v>11</v>
      </c>
      <c r="B12" s="9" t="s">
        <v>95</v>
      </c>
    </row>
    <row r="13" spans="1:4">
      <c r="A13" s="8">
        <v>11</v>
      </c>
      <c r="B13" s="9" t="s">
        <v>101</v>
      </c>
    </row>
    <row r="14" spans="1:4">
      <c r="A14" s="10">
        <v>12</v>
      </c>
      <c r="B14" s="9" t="s">
        <v>101</v>
      </c>
    </row>
    <row r="15" spans="1:4">
      <c r="A15" s="8">
        <v>13</v>
      </c>
      <c r="B15" s="9" t="s">
        <v>95</v>
      </c>
    </row>
    <row r="16" spans="1:4">
      <c r="A16" s="8">
        <v>14</v>
      </c>
      <c r="B16" s="9" t="s">
        <v>99</v>
      </c>
    </row>
    <row r="17" spans="1:2">
      <c r="A17" s="8">
        <v>15</v>
      </c>
      <c r="B17" s="9" t="s">
        <v>94</v>
      </c>
    </row>
    <row r="18" spans="1:2">
      <c r="A18" s="8">
        <v>16</v>
      </c>
      <c r="B18" s="9" t="s">
        <v>100</v>
      </c>
    </row>
    <row r="19" spans="1:2">
      <c r="A19" s="8">
        <v>17</v>
      </c>
      <c r="B19" s="9" t="s">
        <v>100</v>
      </c>
    </row>
    <row r="20" spans="1:2">
      <c r="A20" s="8">
        <v>18</v>
      </c>
      <c r="B20" s="9" t="s">
        <v>70</v>
      </c>
    </row>
    <row r="21" spans="1:2">
      <c r="A21" s="8">
        <v>19</v>
      </c>
      <c r="B21" s="9" t="s">
        <v>101</v>
      </c>
    </row>
    <row r="22" spans="1:2">
      <c r="A22" s="8">
        <v>20</v>
      </c>
      <c r="B22" s="9" t="s">
        <v>95</v>
      </c>
    </row>
    <row r="23" spans="1:2">
      <c r="A23" s="8">
        <v>21</v>
      </c>
      <c r="B23" s="9" t="s">
        <v>93</v>
      </c>
    </row>
    <row r="24" spans="1:2">
      <c r="A24" s="8">
        <v>22</v>
      </c>
      <c r="B24" s="9" t="s">
        <v>100</v>
      </c>
    </row>
    <row r="25" spans="1:2">
      <c r="A25" s="8">
        <v>23</v>
      </c>
      <c r="B25" s="9" t="s">
        <v>101</v>
      </c>
    </row>
    <row r="26" spans="1:2">
      <c r="A26" s="8">
        <v>24</v>
      </c>
      <c r="B26" s="9" t="s">
        <v>101</v>
      </c>
    </row>
    <row r="27" spans="1:2">
      <c r="A27" s="8">
        <v>25</v>
      </c>
      <c r="B27" s="9" t="s">
        <v>93</v>
      </c>
    </row>
    <row r="28" spans="1:2">
      <c r="A28" s="8">
        <v>26</v>
      </c>
      <c r="B28" s="9" t="s">
        <v>94</v>
      </c>
    </row>
    <row r="29" spans="1:2">
      <c r="A29" s="8">
        <v>27</v>
      </c>
      <c r="B29" s="9" t="s">
        <v>99</v>
      </c>
    </row>
    <row r="30" spans="1:2">
      <c r="A30" s="8">
        <v>28</v>
      </c>
      <c r="B30" s="9" t="s">
        <v>70</v>
      </c>
    </row>
    <row r="31" spans="1:2">
      <c r="A31" s="8">
        <v>29</v>
      </c>
      <c r="B31" s="9" t="s">
        <v>100</v>
      </c>
    </row>
    <row r="32" spans="1:2">
      <c r="A32" s="8">
        <v>30</v>
      </c>
      <c r="B32" s="9" t="s">
        <v>95</v>
      </c>
    </row>
    <row r="33" spans="1:2">
      <c r="A33" s="8">
        <v>31</v>
      </c>
      <c r="B33" s="9" t="s">
        <v>101</v>
      </c>
    </row>
    <row r="34" spans="1:2">
      <c r="A34" s="8">
        <v>32</v>
      </c>
      <c r="B34" s="9" t="s">
        <v>101</v>
      </c>
    </row>
    <row r="35" spans="1:2">
      <c r="A35" s="8">
        <v>33</v>
      </c>
      <c r="B35" s="9" t="s">
        <v>101</v>
      </c>
    </row>
    <row r="36" spans="1:2">
      <c r="A36" s="8">
        <v>34</v>
      </c>
      <c r="B36" s="9" t="s">
        <v>95</v>
      </c>
    </row>
    <row r="37" spans="1:2">
      <c r="A37" s="8">
        <v>35</v>
      </c>
      <c r="B37" s="9" t="s">
        <v>100</v>
      </c>
    </row>
    <row r="38" spans="1:2">
      <c r="A38" s="8">
        <v>36</v>
      </c>
      <c r="B38" s="9" t="s">
        <v>70</v>
      </c>
    </row>
    <row r="39" spans="1:2">
      <c r="A39" s="8">
        <v>37</v>
      </c>
      <c r="B39" s="9" t="s">
        <v>100</v>
      </c>
    </row>
    <row r="40" spans="1:2">
      <c r="A40" s="8">
        <v>38</v>
      </c>
      <c r="B40" s="9" t="s">
        <v>94</v>
      </c>
    </row>
    <row r="41" spans="1:2">
      <c r="A41" s="8">
        <v>39</v>
      </c>
      <c r="B41" s="9" t="s">
        <v>93</v>
      </c>
    </row>
    <row r="42" spans="1:2">
      <c r="A42" s="8">
        <v>40</v>
      </c>
      <c r="B42" s="9" t="s">
        <v>101</v>
      </c>
    </row>
    <row r="43" spans="1:2">
      <c r="A43" s="8">
        <v>41</v>
      </c>
      <c r="B43" s="9" t="s">
        <v>70</v>
      </c>
    </row>
    <row r="44" spans="1:2">
      <c r="A44" s="8">
        <v>42</v>
      </c>
      <c r="B44" s="9" t="s">
        <v>94</v>
      </c>
    </row>
    <row r="45" spans="1:2">
      <c r="A45" s="8">
        <v>43</v>
      </c>
      <c r="B45" s="9" t="s">
        <v>94</v>
      </c>
    </row>
    <row r="46" spans="1:2">
      <c r="A46" s="8">
        <v>44</v>
      </c>
      <c r="B46" s="9" t="s">
        <v>100</v>
      </c>
    </row>
    <row r="47" spans="1:2">
      <c r="A47" s="8">
        <v>45</v>
      </c>
      <c r="B47" s="9" t="s">
        <v>70</v>
      </c>
    </row>
    <row r="48" spans="1:2">
      <c r="A48" s="8">
        <v>46</v>
      </c>
      <c r="B48" s="9" t="s">
        <v>101</v>
      </c>
    </row>
    <row r="49" spans="1:2">
      <c r="A49" s="8">
        <v>46</v>
      </c>
      <c r="B49" s="9" t="s">
        <v>101</v>
      </c>
    </row>
    <row r="50" spans="1:2">
      <c r="A50" s="8">
        <v>47</v>
      </c>
      <c r="B50" s="9" t="s">
        <v>101</v>
      </c>
    </row>
    <row r="51" spans="1:2">
      <c r="A51" s="8">
        <v>48</v>
      </c>
      <c r="B51" s="9" t="s">
        <v>95</v>
      </c>
    </row>
    <row r="52" spans="1:2">
      <c r="A52" s="8">
        <v>49</v>
      </c>
      <c r="B52" s="9" t="s">
        <v>100</v>
      </c>
    </row>
    <row r="53" spans="1:2">
      <c r="A53" s="8">
        <v>50</v>
      </c>
      <c r="B53" s="9" t="s">
        <v>99</v>
      </c>
    </row>
    <row r="54" spans="1:2">
      <c r="A54" s="8">
        <v>51</v>
      </c>
      <c r="B54" s="9" t="s">
        <v>93</v>
      </c>
    </row>
    <row r="55" spans="1:2">
      <c r="A55" s="8">
        <v>52</v>
      </c>
      <c r="B55" s="9" t="s">
        <v>93</v>
      </c>
    </row>
    <row r="56" spans="1:2">
      <c r="A56" s="8">
        <v>53</v>
      </c>
      <c r="B56" s="9" t="s">
        <v>100</v>
      </c>
    </row>
    <row r="57" spans="1:2">
      <c r="A57" s="8">
        <v>54</v>
      </c>
      <c r="B57" s="9" t="s">
        <v>93</v>
      </c>
    </row>
    <row r="58" spans="1:2">
      <c r="A58" s="8">
        <v>55</v>
      </c>
      <c r="B58" s="9" t="s">
        <v>93</v>
      </c>
    </row>
    <row r="59" spans="1:2">
      <c r="A59" s="8">
        <v>56</v>
      </c>
      <c r="B59" s="9" t="s">
        <v>100</v>
      </c>
    </row>
    <row r="60" spans="1:2">
      <c r="A60" s="8">
        <v>57</v>
      </c>
      <c r="B60" s="9" t="s">
        <v>93</v>
      </c>
    </row>
    <row r="61" spans="1:2">
      <c r="A61" s="8">
        <v>58</v>
      </c>
      <c r="B61" s="9" t="s">
        <v>93</v>
      </c>
    </row>
    <row r="62" spans="1:2">
      <c r="A62" s="8">
        <v>59</v>
      </c>
      <c r="B62" s="9" t="s">
        <v>98</v>
      </c>
    </row>
    <row r="63" spans="1:2">
      <c r="A63" s="8">
        <v>60</v>
      </c>
      <c r="B63" s="9" t="s">
        <v>98</v>
      </c>
    </row>
    <row r="64" spans="1:2">
      <c r="A64" s="8">
        <v>61</v>
      </c>
      <c r="B64" s="9" t="s">
        <v>99</v>
      </c>
    </row>
    <row r="65" spans="1:2">
      <c r="A65" s="8">
        <v>62</v>
      </c>
      <c r="B65" s="9" t="s">
        <v>98</v>
      </c>
    </row>
    <row r="66" spans="1:2">
      <c r="A66" s="8">
        <v>63</v>
      </c>
      <c r="B66" s="9" t="s">
        <v>94</v>
      </c>
    </row>
    <row r="67" spans="1:2">
      <c r="A67" s="8">
        <v>64</v>
      </c>
      <c r="B67" s="9" t="s">
        <v>101</v>
      </c>
    </row>
    <row r="68" spans="1:2">
      <c r="A68" s="8">
        <v>65</v>
      </c>
      <c r="B68" s="9" t="s">
        <v>101</v>
      </c>
    </row>
    <row r="69" spans="1:2">
      <c r="A69" s="8">
        <v>66</v>
      </c>
      <c r="B69" s="9" t="s">
        <v>95</v>
      </c>
    </row>
    <row r="70" spans="1:2">
      <c r="A70" s="8">
        <v>67</v>
      </c>
      <c r="B70" s="9" t="s">
        <v>93</v>
      </c>
    </row>
    <row r="71" spans="1:2">
      <c r="A71" s="8">
        <v>68</v>
      </c>
      <c r="B71" s="9" t="s">
        <v>93</v>
      </c>
    </row>
    <row r="72" spans="1:2">
      <c r="A72" s="8">
        <v>69</v>
      </c>
      <c r="B72" s="9" t="s">
        <v>94</v>
      </c>
    </row>
    <row r="73" spans="1:2">
      <c r="A73" s="8">
        <v>70</v>
      </c>
      <c r="B73" s="9" t="s">
        <v>93</v>
      </c>
    </row>
    <row r="74" spans="1:2">
      <c r="A74" s="8">
        <v>71</v>
      </c>
      <c r="B74" s="9" t="s">
        <v>93</v>
      </c>
    </row>
    <row r="75" spans="1:2">
      <c r="A75" s="8">
        <v>72</v>
      </c>
      <c r="B75" s="9" t="s">
        <v>100</v>
      </c>
    </row>
    <row r="76" spans="1:2">
      <c r="A76" s="8">
        <v>73</v>
      </c>
      <c r="B76" s="9" t="s">
        <v>94</v>
      </c>
    </row>
    <row r="77" spans="1:2">
      <c r="A77" s="8">
        <v>74</v>
      </c>
      <c r="B77" s="9" t="s">
        <v>94</v>
      </c>
    </row>
    <row r="78" spans="1:2">
      <c r="A78" s="8">
        <v>75</v>
      </c>
      <c r="B78" s="9" t="s">
        <v>70</v>
      </c>
    </row>
    <row r="79" spans="1:2">
      <c r="A79" s="8">
        <v>76</v>
      </c>
      <c r="B79" s="9" t="s">
        <v>99</v>
      </c>
    </row>
    <row r="80" spans="1:2">
      <c r="A80" s="8">
        <v>77</v>
      </c>
      <c r="B80" s="9" t="s">
        <v>70</v>
      </c>
    </row>
    <row r="81" spans="1:2">
      <c r="A81" s="8">
        <v>78</v>
      </c>
      <c r="B81" s="9" t="s">
        <v>70</v>
      </c>
    </row>
    <row r="82" spans="1:2">
      <c r="A82" s="8">
        <v>79</v>
      </c>
      <c r="B82" s="9" t="s">
        <v>100</v>
      </c>
    </row>
    <row r="83" spans="1:2">
      <c r="A83" s="8">
        <v>80</v>
      </c>
      <c r="B83" s="9" t="s">
        <v>98</v>
      </c>
    </row>
    <row r="84" spans="1:2">
      <c r="A84" s="8">
        <v>81</v>
      </c>
      <c r="B84" s="9" t="s">
        <v>101</v>
      </c>
    </row>
    <row r="85" spans="1:2">
      <c r="A85" s="8">
        <v>82</v>
      </c>
      <c r="B85" s="9" t="s">
        <v>101</v>
      </c>
    </row>
    <row r="86" spans="1:2">
      <c r="A86" s="8">
        <v>83</v>
      </c>
      <c r="B86" s="9" t="s">
        <v>95</v>
      </c>
    </row>
    <row r="87" spans="1:2">
      <c r="A87" s="8">
        <v>84</v>
      </c>
      <c r="B87" s="9" t="s">
        <v>95</v>
      </c>
    </row>
    <row r="88" spans="1:2">
      <c r="A88" s="8">
        <v>85</v>
      </c>
      <c r="B88" s="9" t="s">
        <v>100</v>
      </c>
    </row>
    <row r="89" spans="1:2">
      <c r="A89" s="8">
        <v>86</v>
      </c>
      <c r="B89" s="9" t="s">
        <v>100</v>
      </c>
    </row>
    <row r="90" spans="1:2">
      <c r="A90" s="8">
        <v>87</v>
      </c>
      <c r="B90" s="9" t="s">
        <v>101</v>
      </c>
    </row>
    <row r="91" spans="1:2">
      <c r="A91" s="8">
        <v>88</v>
      </c>
      <c r="B91" s="9" t="s">
        <v>93</v>
      </c>
    </row>
    <row r="92" spans="1:2">
      <c r="A92" s="8">
        <v>89</v>
      </c>
      <c r="B92" s="9" t="s">
        <v>93</v>
      </c>
    </row>
    <row r="93" spans="1:2">
      <c r="A93" s="8">
        <v>90</v>
      </c>
      <c r="B93" s="9" t="s">
        <v>93</v>
      </c>
    </row>
    <row r="94" spans="1:2">
      <c r="A94" s="8">
        <v>91</v>
      </c>
      <c r="B94" s="9" t="s">
        <v>70</v>
      </c>
    </row>
    <row r="95" spans="1:2">
      <c r="A95" s="8">
        <v>92</v>
      </c>
      <c r="B95" s="9" t="s">
        <v>70</v>
      </c>
    </row>
    <row r="96" spans="1:2">
      <c r="A96" s="8">
        <v>93</v>
      </c>
      <c r="B96" s="9" t="s">
        <v>70</v>
      </c>
    </row>
    <row r="97" spans="1:2">
      <c r="A97" s="8">
        <v>94</v>
      </c>
      <c r="B97" s="9" t="s">
        <v>70</v>
      </c>
    </row>
    <row r="98" spans="1:2">
      <c r="A98" s="8">
        <v>95</v>
      </c>
      <c r="B98" s="9" t="s">
        <v>70</v>
      </c>
    </row>
    <row r="99" spans="1:2">
      <c r="A99" s="8">
        <v>97</v>
      </c>
      <c r="B99" s="9" t="s">
        <v>95</v>
      </c>
    </row>
    <row r="100" spans="1:2">
      <c r="A100" s="8">
        <v>98</v>
      </c>
      <c r="B100" s="9" t="s">
        <v>95</v>
      </c>
    </row>
    <row r="101" spans="1:2">
      <c r="A101" s="8" t="s">
        <v>96</v>
      </c>
      <c r="B101" s="9" t="s">
        <v>95</v>
      </c>
    </row>
    <row r="102" spans="1:2">
      <c r="A102" s="8" t="s">
        <v>97</v>
      </c>
      <c r="B102" s="9" t="s">
        <v>95</v>
      </c>
    </row>
  </sheetData>
  <sortState ref="D2:D10">
    <sortCondition ref="D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F22" sqref="F22"/>
    </sheetView>
  </sheetViews>
  <sheetFormatPr baseColWidth="10" defaultRowHeight="15"/>
  <sheetData>
    <row r="1" spans="1:13">
      <c r="A1" s="7" t="s">
        <v>189</v>
      </c>
      <c r="B1" s="7" t="s">
        <v>146</v>
      </c>
      <c r="C1" s="7" t="s">
        <v>145</v>
      </c>
      <c r="D1" s="7" t="s">
        <v>147</v>
      </c>
      <c r="E1" s="7" t="s">
        <v>148</v>
      </c>
      <c r="F1" s="7" t="s">
        <v>149</v>
      </c>
      <c r="G1" s="7" t="s">
        <v>150</v>
      </c>
      <c r="H1" s="7" t="s">
        <v>170</v>
      </c>
      <c r="I1" s="7" t="s">
        <v>171</v>
      </c>
      <c r="J1" s="55" t="s">
        <v>151</v>
      </c>
      <c r="K1" s="55" t="s">
        <v>152</v>
      </c>
      <c r="L1" s="7" t="s">
        <v>153</v>
      </c>
      <c r="M1" s="7" t="s">
        <v>172</v>
      </c>
    </row>
    <row r="2" spans="1:13">
      <c r="A2" s="7">
        <v>963599</v>
      </c>
      <c r="B2" s="7" t="s">
        <v>166</v>
      </c>
      <c r="C2" s="7" t="s">
        <v>165</v>
      </c>
      <c r="D2" s="7" t="s">
        <v>154</v>
      </c>
      <c r="E2" s="7" t="s">
        <v>106</v>
      </c>
      <c r="F2" s="7">
        <v>371532</v>
      </c>
      <c r="G2" s="7" t="s">
        <v>193</v>
      </c>
      <c r="H2" s="7">
        <v>963599</v>
      </c>
      <c r="I2" s="7">
        <v>6</v>
      </c>
      <c r="J2" s="55">
        <v>40144</v>
      </c>
      <c r="K2" s="55">
        <v>42335</v>
      </c>
      <c r="L2" s="7">
        <v>1040</v>
      </c>
      <c r="M2" s="7">
        <v>1</v>
      </c>
    </row>
    <row r="3" spans="1:13">
      <c r="A3" s="7">
        <v>963081</v>
      </c>
      <c r="B3" s="7" t="s">
        <v>138</v>
      </c>
      <c r="C3" s="7" t="s">
        <v>158</v>
      </c>
      <c r="D3" s="7" t="s">
        <v>155</v>
      </c>
      <c r="E3" s="7" t="s">
        <v>54</v>
      </c>
      <c r="F3" s="7">
        <v>357419</v>
      </c>
      <c r="G3" s="7" t="s">
        <v>194</v>
      </c>
      <c r="H3" s="7">
        <v>963081</v>
      </c>
      <c r="I3" s="7">
        <v>3</v>
      </c>
      <c r="J3" s="55">
        <v>41275</v>
      </c>
      <c r="K3" s="55">
        <v>42370</v>
      </c>
      <c r="L3" s="7">
        <v>4416</v>
      </c>
      <c r="M3" s="7">
        <v>8</v>
      </c>
    </row>
    <row r="4" spans="1:13">
      <c r="A4" s="7">
        <v>949469</v>
      </c>
      <c r="B4" s="7" t="s">
        <v>173</v>
      </c>
      <c r="C4" s="7" t="s">
        <v>174</v>
      </c>
      <c r="D4" s="7" t="s">
        <v>154</v>
      </c>
      <c r="E4" s="7" t="s">
        <v>197</v>
      </c>
      <c r="F4" s="7">
        <v>373900</v>
      </c>
      <c r="G4" s="7" t="s">
        <v>133</v>
      </c>
      <c r="H4" s="7">
        <v>949469</v>
      </c>
      <c r="I4" s="7">
        <v>3</v>
      </c>
      <c r="J4" s="55">
        <v>41275</v>
      </c>
      <c r="K4" s="55">
        <v>42370</v>
      </c>
      <c r="L4" s="7">
        <v>7050</v>
      </c>
      <c r="M4" s="7">
        <v>50</v>
      </c>
    </row>
    <row r="5" spans="1:13">
      <c r="A5" s="7">
        <v>917510</v>
      </c>
      <c r="B5" s="7" t="s">
        <v>162</v>
      </c>
      <c r="C5" s="7" t="s">
        <v>161</v>
      </c>
      <c r="D5" s="7" t="s">
        <v>154</v>
      </c>
      <c r="E5" s="7" t="s">
        <v>197</v>
      </c>
      <c r="F5" s="7">
        <v>348132</v>
      </c>
      <c r="G5" s="7" t="s">
        <v>130</v>
      </c>
      <c r="H5" s="7">
        <v>917510</v>
      </c>
      <c r="I5" s="7">
        <v>12</v>
      </c>
      <c r="J5" s="55">
        <v>37329</v>
      </c>
      <c r="K5" s="55">
        <v>41712</v>
      </c>
      <c r="L5" s="7">
        <v>1951.35</v>
      </c>
      <c r="M5" s="7">
        <v>2</v>
      </c>
    </row>
    <row r="6" spans="1:13">
      <c r="A6" s="7">
        <v>879934</v>
      </c>
      <c r="B6" s="7" t="s">
        <v>184</v>
      </c>
      <c r="C6" s="7" t="s">
        <v>185</v>
      </c>
      <c r="D6" s="7" t="s">
        <v>154</v>
      </c>
      <c r="E6" s="7" t="s">
        <v>57</v>
      </c>
      <c r="F6" s="7">
        <v>377928</v>
      </c>
      <c r="G6" s="7" t="s">
        <v>186</v>
      </c>
      <c r="H6" s="7">
        <v>879934</v>
      </c>
      <c r="I6" s="7">
        <v>3</v>
      </c>
      <c r="J6" s="55">
        <v>41455</v>
      </c>
      <c r="K6" s="55">
        <v>42551</v>
      </c>
      <c r="L6" s="7">
        <v>3924</v>
      </c>
      <c r="M6" s="7">
        <v>7</v>
      </c>
    </row>
    <row r="7" spans="1:13">
      <c r="A7" s="7">
        <v>867804</v>
      </c>
      <c r="B7" s="7" t="s">
        <v>180</v>
      </c>
      <c r="C7" s="7" t="s">
        <v>181</v>
      </c>
      <c r="D7" s="7" t="s">
        <v>154</v>
      </c>
      <c r="E7" s="7" t="s">
        <v>105</v>
      </c>
      <c r="F7" s="7">
        <v>378279</v>
      </c>
      <c r="G7" s="7" t="s">
        <v>107</v>
      </c>
      <c r="H7" s="7">
        <v>867804</v>
      </c>
      <c r="I7" s="7">
        <v>3</v>
      </c>
      <c r="J7" s="55">
        <v>41306</v>
      </c>
      <c r="K7" s="55">
        <v>42401</v>
      </c>
      <c r="L7" s="7">
        <v>3792</v>
      </c>
      <c r="M7" s="7">
        <v>8</v>
      </c>
    </row>
    <row r="8" spans="1:13">
      <c r="A8" s="7">
        <v>839240</v>
      </c>
      <c r="B8" s="7" t="s">
        <v>175</v>
      </c>
      <c r="C8" s="7" t="s">
        <v>176</v>
      </c>
      <c r="D8" s="7" t="s">
        <v>154</v>
      </c>
      <c r="E8" s="7" t="s">
        <v>198</v>
      </c>
      <c r="F8" s="7">
        <v>328794</v>
      </c>
      <c r="G8" s="7" t="s">
        <v>115</v>
      </c>
      <c r="H8" s="7">
        <v>839240</v>
      </c>
      <c r="I8" s="7">
        <v>3</v>
      </c>
      <c r="J8" s="55">
        <v>41315</v>
      </c>
      <c r="K8" s="55">
        <v>42410</v>
      </c>
      <c r="L8" s="7">
        <v>5126</v>
      </c>
      <c r="M8" s="7">
        <v>10</v>
      </c>
    </row>
    <row r="9" spans="1:13">
      <c r="A9" s="7">
        <v>523836</v>
      </c>
      <c r="B9" s="7" t="s">
        <v>137</v>
      </c>
      <c r="C9" s="7" t="s">
        <v>159</v>
      </c>
      <c r="D9" s="7" t="s">
        <v>155</v>
      </c>
      <c r="E9" s="7" t="s">
        <v>106</v>
      </c>
      <c r="F9" s="7">
        <v>376880</v>
      </c>
      <c r="G9" s="7" t="s">
        <v>131</v>
      </c>
      <c r="H9" s="7">
        <v>523836</v>
      </c>
      <c r="I9" s="7">
        <v>3</v>
      </c>
      <c r="J9" s="55">
        <v>40865</v>
      </c>
      <c r="K9" s="55">
        <v>41961</v>
      </c>
      <c r="L9" s="7">
        <v>2811</v>
      </c>
      <c r="M9" s="7">
        <v>4</v>
      </c>
    </row>
    <row r="10" spans="1:13">
      <c r="A10" s="7">
        <v>509356</v>
      </c>
      <c r="B10" s="7" t="s">
        <v>157</v>
      </c>
      <c r="C10" s="7" t="s">
        <v>156</v>
      </c>
      <c r="D10" s="7" t="s">
        <v>155</v>
      </c>
      <c r="E10" s="7" t="s">
        <v>57</v>
      </c>
      <c r="F10" s="7">
        <v>315732</v>
      </c>
      <c r="G10" s="7" t="s">
        <v>134</v>
      </c>
      <c r="H10" s="7">
        <v>509356</v>
      </c>
      <c r="I10" s="7">
        <v>8</v>
      </c>
      <c r="J10" s="55">
        <v>38718</v>
      </c>
      <c r="K10" s="55">
        <v>41640</v>
      </c>
      <c r="L10" s="7">
        <v>5290</v>
      </c>
      <c r="M10" s="7">
        <v>10</v>
      </c>
    </row>
    <row r="11" spans="1:13">
      <c r="A11" s="7">
        <v>497172</v>
      </c>
      <c r="B11" s="7" t="s">
        <v>164</v>
      </c>
      <c r="C11" s="7" t="s">
        <v>163</v>
      </c>
      <c r="D11" s="7" t="s">
        <v>154</v>
      </c>
      <c r="E11" s="7" t="s">
        <v>57</v>
      </c>
      <c r="F11" s="7">
        <v>374022</v>
      </c>
      <c r="G11" s="7" t="s">
        <v>67</v>
      </c>
      <c r="H11" s="7">
        <v>497172</v>
      </c>
      <c r="I11" s="7">
        <v>5</v>
      </c>
      <c r="J11" s="55">
        <v>40501</v>
      </c>
      <c r="K11" s="55">
        <v>42327</v>
      </c>
      <c r="L11" s="7">
        <v>1</v>
      </c>
      <c r="M11" s="7">
        <v>1</v>
      </c>
    </row>
    <row r="12" spans="1:13">
      <c r="A12" s="7">
        <v>497172</v>
      </c>
      <c r="B12" s="7" t="s">
        <v>187</v>
      </c>
      <c r="C12" s="7" t="s">
        <v>188</v>
      </c>
      <c r="D12" s="7" t="s">
        <v>154</v>
      </c>
      <c r="E12" s="7" t="s">
        <v>199</v>
      </c>
      <c r="F12" s="7">
        <v>333908</v>
      </c>
      <c r="G12" s="7" t="s">
        <v>132</v>
      </c>
      <c r="H12" s="7">
        <v>491437</v>
      </c>
      <c r="I12" s="7">
        <v>3</v>
      </c>
      <c r="J12" s="55">
        <v>41275</v>
      </c>
      <c r="K12" s="55">
        <v>42370</v>
      </c>
      <c r="L12" s="7">
        <v>2617</v>
      </c>
      <c r="M12" s="7">
        <v>7</v>
      </c>
    </row>
    <row r="13" spans="1:13">
      <c r="A13" s="7">
        <v>497172</v>
      </c>
      <c r="B13" s="7" t="s">
        <v>136</v>
      </c>
      <c r="C13" s="7" t="s">
        <v>160</v>
      </c>
      <c r="D13" s="7" t="s">
        <v>155</v>
      </c>
      <c r="E13" s="7" t="s">
        <v>200</v>
      </c>
      <c r="F13" s="7">
        <v>354095</v>
      </c>
      <c r="G13" s="7" t="s">
        <v>68</v>
      </c>
      <c r="H13" s="7">
        <v>490974</v>
      </c>
      <c r="I13" s="7">
        <v>3</v>
      </c>
      <c r="J13" s="55">
        <v>40620</v>
      </c>
      <c r="K13" s="55">
        <v>41716</v>
      </c>
      <c r="L13" s="7">
        <v>2450</v>
      </c>
      <c r="M13" s="7">
        <v>5</v>
      </c>
    </row>
    <row r="14" spans="1:13">
      <c r="A14" s="7">
        <v>497172</v>
      </c>
      <c r="B14" s="7" t="s">
        <v>182</v>
      </c>
      <c r="C14" s="7" t="s">
        <v>183</v>
      </c>
      <c r="D14" s="7" t="s">
        <v>154</v>
      </c>
      <c r="E14" s="7" t="s">
        <v>201</v>
      </c>
      <c r="F14" s="7">
        <v>365411</v>
      </c>
      <c r="G14" s="7" t="s">
        <v>108</v>
      </c>
      <c r="H14" s="7">
        <v>489201</v>
      </c>
      <c r="I14" s="7">
        <v>3</v>
      </c>
      <c r="J14" s="55">
        <v>41275</v>
      </c>
      <c r="K14" s="55">
        <v>42370</v>
      </c>
      <c r="L14" s="7">
        <v>1586</v>
      </c>
      <c r="M14" s="7">
        <v>8</v>
      </c>
    </row>
    <row r="15" spans="1:13">
      <c r="A15" s="7">
        <v>497172</v>
      </c>
      <c r="B15" s="7" t="s">
        <v>177</v>
      </c>
      <c r="C15" s="7" t="s">
        <v>178</v>
      </c>
      <c r="D15" s="7" t="s">
        <v>154</v>
      </c>
      <c r="E15" s="7" t="s">
        <v>202</v>
      </c>
      <c r="F15" s="7">
        <v>341085</v>
      </c>
      <c r="G15" s="7" t="s">
        <v>179</v>
      </c>
      <c r="H15" s="7">
        <v>488742</v>
      </c>
      <c r="I15" s="7">
        <v>5</v>
      </c>
      <c r="J15" s="55">
        <v>40909</v>
      </c>
      <c r="K15" s="55">
        <v>42736</v>
      </c>
      <c r="L15" s="7">
        <v>3979.54</v>
      </c>
      <c r="M15" s="7">
        <v>9</v>
      </c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55"/>
      <c r="K16" s="55"/>
      <c r="L16" s="7"/>
      <c r="M16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G19"/>
  <sheetViews>
    <sheetView workbookViewId="0">
      <selection activeCell="B1" sqref="B1:G19"/>
    </sheetView>
  </sheetViews>
  <sheetFormatPr baseColWidth="10" defaultRowHeight="15"/>
  <sheetData>
    <row r="1" spans="2:7">
      <c r="B1" s="7" t="s">
        <v>82</v>
      </c>
      <c r="C1" s="7" t="s">
        <v>83</v>
      </c>
      <c r="D1" s="7" t="s">
        <v>142</v>
      </c>
      <c r="E1" s="7"/>
      <c r="F1" s="7"/>
      <c r="G1" s="7"/>
    </row>
    <row r="2" spans="2:7">
      <c r="B2" s="7" t="s">
        <v>45</v>
      </c>
      <c r="C2" s="3">
        <f>SUM(F2:G2)</f>
        <v>202.5</v>
      </c>
      <c r="D2" s="4">
        <f>(C2*35/100)+C2</f>
        <v>273.375</v>
      </c>
      <c r="E2" s="7"/>
      <c r="F2" s="4">
        <f>G2*50/100</f>
        <v>67.5</v>
      </c>
      <c r="G2" s="3">
        <f>135</f>
        <v>135</v>
      </c>
    </row>
    <row r="3" spans="2:7">
      <c r="B3" s="7" t="s">
        <v>73</v>
      </c>
      <c r="C3" s="3">
        <f t="shared" ref="C3:C14" si="0">SUM(F3:G3)</f>
        <v>265.5</v>
      </c>
      <c r="D3" s="4">
        <f>(C3*35/100)+C3</f>
        <v>358.42500000000001</v>
      </c>
      <c r="E3" s="7"/>
      <c r="F3" s="4">
        <f t="shared" ref="F3:F15" si="1">G3*50/100</f>
        <v>88.5</v>
      </c>
      <c r="G3" s="3">
        <v>177</v>
      </c>
    </row>
    <row r="4" spans="2:7">
      <c r="B4" s="7" t="s">
        <v>74</v>
      </c>
      <c r="C4" s="3">
        <f t="shared" si="0"/>
        <v>301.5</v>
      </c>
      <c r="D4" s="4">
        <f t="shared" ref="D4:D14" si="2">(C4*35/100)+C4</f>
        <v>407.02499999999998</v>
      </c>
      <c r="E4" s="7"/>
      <c r="F4" s="4">
        <f t="shared" si="1"/>
        <v>100.5</v>
      </c>
      <c r="G4" s="3">
        <v>201</v>
      </c>
    </row>
    <row r="5" spans="2:7">
      <c r="B5" s="7" t="s">
        <v>75</v>
      </c>
      <c r="C5" s="3">
        <f t="shared" si="0"/>
        <v>811.5</v>
      </c>
      <c r="D5" s="4">
        <f t="shared" si="2"/>
        <v>1095.5250000000001</v>
      </c>
      <c r="E5" s="7"/>
      <c r="F5" s="4">
        <f t="shared" si="1"/>
        <v>270.5</v>
      </c>
      <c r="G5" s="3">
        <v>541</v>
      </c>
    </row>
    <row r="6" spans="2:7">
      <c r="B6" s="7" t="s">
        <v>52</v>
      </c>
      <c r="C6" s="3">
        <f t="shared" si="0"/>
        <v>621</v>
      </c>
      <c r="D6" s="4">
        <f t="shared" si="2"/>
        <v>838.35</v>
      </c>
      <c r="E6" s="7"/>
      <c r="F6" s="4">
        <f t="shared" si="1"/>
        <v>207</v>
      </c>
      <c r="G6" s="3">
        <v>414</v>
      </c>
    </row>
    <row r="7" spans="2:7">
      <c r="B7" s="7" t="s">
        <v>76</v>
      </c>
      <c r="C7" s="3">
        <f t="shared" si="0"/>
        <v>399</v>
      </c>
      <c r="D7" s="4">
        <f t="shared" si="2"/>
        <v>538.65</v>
      </c>
      <c r="E7" s="7"/>
      <c r="F7" s="4">
        <f t="shared" si="1"/>
        <v>133</v>
      </c>
      <c r="G7" s="3">
        <v>266</v>
      </c>
    </row>
    <row r="8" spans="2:7">
      <c r="B8" s="7" t="s">
        <v>77</v>
      </c>
      <c r="C8" s="3">
        <f t="shared" si="0"/>
        <v>304.5</v>
      </c>
      <c r="D8" s="4">
        <f t="shared" si="2"/>
        <v>411.07499999999999</v>
      </c>
      <c r="E8" s="7"/>
      <c r="F8" s="4">
        <f t="shared" si="1"/>
        <v>101.5</v>
      </c>
      <c r="G8" s="3">
        <v>203</v>
      </c>
    </row>
    <row r="9" spans="2:7">
      <c r="B9" s="7" t="s">
        <v>42</v>
      </c>
      <c r="C9" s="3">
        <f t="shared" si="0"/>
        <v>237</v>
      </c>
      <c r="D9" s="4">
        <f t="shared" si="2"/>
        <v>319.95</v>
      </c>
      <c r="E9" s="7"/>
      <c r="F9" s="4">
        <f t="shared" si="1"/>
        <v>79</v>
      </c>
      <c r="G9" s="3">
        <v>158</v>
      </c>
    </row>
    <row r="10" spans="2:7">
      <c r="B10" s="7" t="s">
        <v>51</v>
      </c>
      <c r="C10" s="3">
        <f t="shared" si="0"/>
        <v>156</v>
      </c>
      <c r="D10" s="4">
        <f t="shared" si="2"/>
        <v>210.6</v>
      </c>
      <c r="E10" s="7"/>
      <c r="F10" s="4">
        <f t="shared" si="1"/>
        <v>52</v>
      </c>
      <c r="G10" s="3">
        <v>104</v>
      </c>
    </row>
    <row r="11" spans="2:7">
      <c r="B11" s="7" t="s">
        <v>78</v>
      </c>
      <c r="C11" s="3">
        <f t="shared" si="0"/>
        <v>223.5</v>
      </c>
      <c r="D11" s="4">
        <f t="shared" si="2"/>
        <v>301.72500000000002</v>
      </c>
      <c r="E11" s="7"/>
      <c r="F11" s="4">
        <f t="shared" si="1"/>
        <v>74.5</v>
      </c>
      <c r="G11" s="3">
        <v>149</v>
      </c>
    </row>
    <row r="12" spans="2:7">
      <c r="B12" s="7" t="s">
        <v>81</v>
      </c>
      <c r="C12" s="3">
        <f t="shared" si="0"/>
        <v>237</v>
      </c>
      <c r="D12" s="4">
        <f t="shared" si="2"/>
        <v>319.95</v>
      </c>
      <c r="E12" s="7"/>
      <c r="F12" s="4">
        <f t="shared" si="1"/>
        <v>79</v>
      </c>
      <c r="G12" s="3">
        <v>158</v>
      </c>
    </row>
    <row r="13" spans="2:7">
      <c r="B13" s="7" t="s">
        <v>79</v>
      </c>
      <c r="C13" s="3">
        <f t="shared" si="0"/>
        <v>300</v>
      </c>
      <c r="D13" s="4">
        <f t="shared" si="2"/>
        <v>405</v>
      </c>
      <c r="E13" s="7"/>
      <c r="F13" s="4">
        <f t="shared" si="1"/>
        <v>100</v>
      </c>
      <c r="G13" s="3">
        <v>200</v>
      </c>
    </row>
    <row r="14" spans="2:7">
      <c r="B14" s="7" t="s">
        <v>80</v>
      </c>
      <c r="C14" s="3">
        <f t="shared" si="0"/>
        <v>370.5</v>
      </c>
      <c r="D14" s="4">
        <f t="shared" si="2"/>
        <v>500.17500000000001</v>
      </c>
      <c r="E14" s="7"/>
      <c r="F14" s="4">
        <f t="shared" si="1"/>
        <v>123.5</v>
      </c>
      <c r="G14" s="3">
        <v>247</v>
      </c>
    </row>
    <row r="15" spans="2:7">
      <c r="B15" s="7" t="s">
        <v>69</v>
      </c>
      <c r="C15" s="3">
        <f>SUM(F15:G15)</f>
        <v>339</v>
      </c>
      <c r="D15" s="4">
        <f>(C15*35/100)+C15</f>
        <v>457.65</v>
      </c>
      <c r="E15" s="7"/>
      <c r="F15" s="4">
        <f t="shared" si="1"/>
        <v>113</v>
      </c>
      <c r="G15" s="3">
        <v>226</v>
      </c>
    </row>
    <row r="16" spans="2:7">
      <c r="B16" s="7"/>
      <c r="C16" s="7"/>
      <c r="D16" s="7"/>
      <c r="E16" s="7"/>
      <c r="F16" s="7"/>
      <c r="G16" s="7"/>
    </row>
    <row r="17" spans="2:7">
      <c r="B17" s="7" t="s">
        <v>84</v>
      </c>
      <c r="C17" s="4">
        <f>AVERAGE(C2:C15)</f>
        <v>340.60714285714283</v>
      </c>
      <c r="D17" s="7"/>
      <c r="E17" s="7"/>
      <c r="F17" s="7"/>
      <c r="G17" s="7"/>
    </row>
    <row r="18" spans="2:7">
      <c r="B18" s="5">
        <v>0.35</v>
      </c>
      <c r="C18" s="4">
        <f>C17*B18</f>
        <v>119.21249999999998</v>
      </c>
      <c r="D18" s="7"/>
      <c r="E18" s="7"/>
      <c r="F18" s="7"/>
      <c r="G18" s="7"/>
    </row>
    <row r="19" spans="2:7">
      <c r="B19" s="7" t="s">
        <v>85</v>
      </c>
      <c r="C19" s="4">
        <f>SUM(C17:C18)</f>
        <v>459.81964285714281</v>
      </c>
      <c r="D19" s="7"/>
      <c r="E19" s="7"/>
      <c r="F19" s="7"/>
      <c r="G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ExtractZen</vt:lpstr>
      <vt:lpstr>DecoupageGEO</vt:lpstr>
      <vt:lpstr>Orders2011-2013</vt:lpstr>
      <vt:lpstr>Potentiel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GIRAUD - SESA211450</dc:creator>
  <cp:lastModifiedBy>Windows User</cp:lastModifiedBy>
  <cp:lastPrinted>2014-01-07T16:18:26Z</cp:lastPrinted>
  <dcterms:created xsi:type="dcterms:W3CDTF">2013-06-20T13:28:39Z</dcterms:created>
  <dcterms:modified xsi:type="dcterms:W3CDTF">2014-03-19T11:07:52Z</dcterms:modified>
</cp:coreProperties>
</file>