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345" yWindow="300" windowWidth="12555" windowHeight="12090"/>
  </bookViews>
  <sheets>
    <sheet name="Bon de prepa" sheetId="1" r:id="rId1"/>
    <sheet name="magasin" sheetId="2" r:id="rId2"/>
    <sheet name="zyrax" sheetId="3" r:id="rId3"/>
    <sheet name="tarifs" sheetId="4" r:id="rId4"/>
    <sheet name="modulable" sheetId="5" r:id="rId5"/>
    <sheet name="transport" sheetId="6" r:id="rId6"/>
  </sheets>
  <definedNames>
    <definedName name="adresses">magasin!$C:$C</definedName>
    <definedName name="cession">magasin!$F:$F</definedName>
    <definedName name="commercial">magasin!$K:$K</definedName>
    <definedName name="condition">magasin!$D:$D</definedName>
    <definedName name="coop">magasin!$J:$J</definedName>
    <definedName name="delai">magasin!$P:$P</definedName>
    <definedName name="fax">magasin!$M:$M</definedName>
    <definedName name="fr">magasin!$N:$N</definedName>
    <definedName name="gie">magasin!$I:$I</definedName>
    <definedName name="jours">magasin!$O:$O</definedName>
    <definedName name="logidis">magasin!$E:$E</definedName>
    <definedName name="magasin">magasin!$B:$B</definedName>
    <definedName name="marche">magasin!$G:$G</definedName>
    <definedName name="plancher">magasin!$H:$H</definedName>
    <definedName name="_xlnm.Print_Area" localSheetId="0">'Bon de prepa'!$A$1:$M$88</definedName>
    <definedName name="telephonne">magasin!$L:$L</definedName>
  </definedNames>
  <calcPr calcId="145621"/>
</workbook>
</file>

<file path=xl/calcChain.xml><?xml version="1.0" encoding="utf-8"?>
<calcChain xmlns="http://schemas.openxmlformats.org/spreadsheetml/2006/main">
  <c r="M37" i="3" l="1"/>
  <c r="P37" i="3" s="1"/>
  <c r="N37" i="3"/>
  <c r="O37" i="3"/>
  <c r="M38" i="3"/>
  <c r="P38" i="3" s="1"/>
  <c r="N38" i="3"/>
  <c r="O38" i="3"/>
  <c r="M39" i="3"/>
  <c r="P39" i="3" s="1"/>
  <c r="N39" i="3"/>
  <c r="O39" i="3"/>
  <c r="M40" i="3"/>
  <c r="P40" i="3" s="1"/>
  <c r="N40" i="3"/>
  <c r="O40" i="3"/>
  <c r="Q40" i="2" l="1"/>
  <c r="B40" i="2"/>
  <c r="Q154" i="2" l="1"/>
  <c r="B154" i="2"/>
  <c r="B17" i="2" l="1"/>
  <c r="Q17" i="2" l="1"/>
  <c r="Q436" i="2"/>
  <c r="Q437" i="2"/>
  <c r="Q438" i="2"/>
  <c r="Q434" i="2"/>
  <c r="Q396" i="2"/>
  <c r="Q439" i="2"/>
  <c r="Q440" i="2"/>
  <c r="Q441" i="2"/>
  <c r="Q442" i="2"/>
  <c r="Q443" i="2"/>
  <c r="Q444" i="2"/>
  <c r="Q413" i="2" l="1"/>
  <c r="Q163" i="2"/>
  <c r="M32" i="3" l="1"/>
  <c r="P32" i="3" s="1"/>
  <c r="N32" i="3"/>
  <c r="O32" i="3"/>
  <c r="M33" i="3"/>
  <c r="P33" i="3" s="1"/>
  <c r="N33" i="3"/>
  <c r="O33" i="3"/>
  <c r="M34" i="3"/>
  <c r="P34" i="3" s="1"/>
  <c r="N34" i="3"/>
  <c r="O34" i="3"/>
  <c r="M35" i="3"/>
  <c r="P35" i="3" s="1"/>
  <c r="N35" i="3"/>
  <c r="O35" i="3"/>
  <c r="M36" i="3"/>
  <c r="P36" i="3" s="1"/>
  <c r="N36" i="3"/>
  <c r="O36" i="3"/>
  <c r="M31" i="3"/>
  <c r="P31" i="3" s="1"/>
  <c r="N31" i="3"/>
  <c r="O31" i="3"/>
  <c r="M12" i="3"/>
  <c r="M13" i="3"/>
  <c r="M14" i="3"/>
  <c r="M15" i="3"/>
  <c r="M17" i="3"/>
  <c r="M18" i="3"/>
  <c r="M19" i="3"/>
  <c r="M20" i="3"/>
  <c r="M21" i="3"/>
  <c r="P21" i="3" s="1"/>
  <c r="M22" i="3"/>
  <c r="M23" i="3"/>
  <c r="M24" i="3"/>
  <c r="M25" i="3"/>
  <c r="P25" i="3" s="1"/>
  <c r="M26" i="3"/>
  <c r="M27" i="3"/>
  <c r="M28" i="3"/>
  <c r="M29" i="3"/>
  <c r="P29" i="3" s="1"/>
  <c r="M30" i="3"/>
  <c r="U10" i="1"/>
  <c r="S10" i="1" s="1"/>
  <c r="U9" i="1"/>
  <c r="B12" i="1" s="1"/>
  <c r="G15" i="5"/>
  <c r="H15" i="5" s="1"/>
  <c r="L15" i="5" s="1"/>
  <c r="G16" i="5"/>
  <c r="X16" i="5" s="1"/>
  <c r="G17" i="5"/>
  <c r="G18" i="5"/>
  <c r="X18" i="5" s="1"/>
  <c r="G19" i="5"/>
  <c r="H19" i="5" s="1"/>
  <c r="L19" i="5" s="1"/>
  <c r="M19" i="5" s="1"/>
  <c r="G20" i="5"/>
  <c r="H20" i="5" s="1"/>
  <c r="L20" i="5" s="1"/>
  <c r="G21" i="5"/>
  <c r="G22" i="5"/>
  <c r="H22" i="5" s="1"/>
  <c r="L22" i="5" s="1"/>
  <c r="G23" i="5"/>
  <c r="X23" i="5" s="1"/>
  <c r="G24" i="5"/>
  <c r="H24" i="5" s="1"/>
  <c r="L24" i="5" s="1"/>
  <c r="G25" i="5"/>
  <c r="G26" i="5"/>
  <c r="X26" i="5" s="1"/>
  <c r="G27" i="5"/>
  <c r="H27" i="5" s="1"/>
  <c r="L27" i="5" s="1"/>
  <c r="N27" i="5" s="1"/>
  <c r="G28" i="5"/>
  <c r="H28" i="5" s="1"/>
  <c r="L28" i="5" s="1"/>
  <c r="G14" i="5"/>
  <c r="G11" i="5"/>
  <c r="X11" i="5" s="1"/>
  <c r="G12" i="5"/>
  <c r="H12" i="5" s="1"/>
  <c r="L12" i="5" s="1"/>
  <c r="G13" i="5"/>
  <c r="H13" i="5" s="1"/>
  <c r="L13" i="5" s="1"/>
  <c r="G10" i="5"/>
  <c r="W23" i="5"/>
  <c r="H23" i="5"/>
  <c r="L23" i="5" s="1"/>
  <c r="Y23" i="5"/>
  <c r="Z23" i="5" s="1"/>
  <c r="B3" i="2"/>
  <c r="B4" i="2"/>
  <c r="K2" i="1" s="1"/>
  <c r="B1" i="3" s="1"/>
  <c r="B5" i="2"/>
  <c r="B6" i="2"/>
  <c r="B7" i="2"/>
  <c r="B8" i="2"/>
  <c r="B9" i="2"/>
  <c r="B10" i="2"/>
  <c r="B11" i="2"/>
  <c r="B12" i="2"/>
  <c r="B13" i="2"/>
  <c r="B14" i="2"/>
  <c r="B15" i="2"/>
  <c r="B16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5" i="2"/>
  <c r="B156" i="2"/>
  <c r="B157" i="2"/>
  <c r="B158" i="2"/>
  <c r="B159" i="2"/>
  <c r="B160" i="2"/>
  <c r="B161" i="2"/>
  <c r="B162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5" i="2"/>
  <c r="B413" i="2"/>
  <c r="B163" i="2"/>
  <c r="B434" i="2"/>
  <c r="B396" i="2"/>
  <c r="B439" i="2"/>
  <c r="B440" i="2"/>
  <c r="B441" i="2"/>
  <c r="B442" i="2"/>
  <c r="B443" i="2"/>
  <c r="B444" i="2"/>
  <c r="B2" i="2"/>
  <c r="C5" i="6"/>
  <c r="C8" i="6"/>
  <c r="C10" i="6"/>
  <c r="C12" i="6"/>
  <c r="C13" i="6"/>
  <c r="C14" i="6"/>
  <c r="C15" i="6"/>
  <c r="C16" i="6"/>
  <c r="C18" i="6"/>
  <c r="C19" i="6"/>
  <c r="C20" i="6"/>
  <c r="C21" i="6"/>
  <c r="C23" i="6"/>
  <c r="C24" i="6"/>
  <c r="C25" i="6"/>
  <c r="C26" i="6"/>
  <c r="C28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3" i="6"/>
  <c r="C56" i="6"/>
  <c r="C57" i="6"/>
  <c r="C58" i="6"/>
  <c r="C59" i="6"/>
  <c r="C61" i="6"/>
  <c r="C64" i="6"/>
  <c r="C65" i="6"/>
  <c r="C66" i="6"/>
  <c r="C67" i="6"/>
  <c r="C68" i="6"/>
  <c r="C69" i="6"/>
  <c r="C70" i="6"/>
  <c r="C71" i="6"/>
  <c r="C73" i="6"/>
  <c r="C74" i="6"/>
  <c r="C75" i="6"/>
  <c r="C76" i="6"/>
  <c r="C81" i="6"/>
  <c r="C82" i="6"/>
  <c r="C83" i="6"/>
  <c r="C84" i="6"/>
  <c r="C85" i="6"/>
  <c r="C86" i="6"/>
  <c r="C87" i="6"/>
  <c r="C88" i="6"/>
  <c r="C89" i="6"/>
  <c r="C90" i="6"/>
  <c r="C91" i="6"/>
  <c r="C93" i="6"/>
  <c r="C96" i="6"/>
  <c r="C97" i="6"/>
  <c r="C4" i="6"/>
  <c r="C3" i="6"/>
  <c r="D12" i="3"/>
  <c r="O12" i="3" s="1"/>
  <c r="D13" i="3"/>
  <c r="D14" i="3"/>
  <c r="D15" i="3"/>
  <c r="D16" i="3"/>
  <c r="O16" i="3" s="1"/>
  <c r="D17" i="3"/>
  <c r="D18" i="3"/>
  <c r="D19" i="3"/>
  <c r="D20" i="3"/>
  <c r="O20" i="3" s="1"/>
  <c r="D21" i="3"/>
  <c r="D22" i="3"/>
  <c r="D23" i="3"/>
  <c r="D24" i="3"/>
  <c r="O24" i="3" s="1"/>
  <c r="D25" i="3"/>
  <c r="D26" i="3"/>
  <c r="D27" i="3"/>
  <c r="D28" i="3"/>
  <c r="O28" i="3" s="1"/>
  <c r="D29" i="3"/>
  <c r="D30" i="3"/>
  <c r="D31" i="3"/>
  <c r="D32" i="3"/>
  <c r="V32" i="3" s="1"/>
  <c r="D33" i="3"/>
  <c r="D34" i="3"/>
  <c r="D35" i="3"/>
  <c r="D36" i="3"/>
  <c r="V36" i="3" s="1"/>
  <c r="D37" i="3"/>
  <c r="D38" i="3"/>
  <c r="D39" i="3"/>
  <c r="D40" i="3"/>
  <c r="V40" i="3" s="1"/>
  <c r="D11" i="3"/>
  <c r="B6" i="3"/>
  <c r="B7" i="1"/>
  <c r="G7" i="1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5" i="2"/>
  <c r="Q156" i="2"/>
  <c r="Q157" i="2"/>
  <c r="Q158" i="2"/>
  <c r="Q159" i="2"/>
  <c r="Q160" i="2"/>
  <c r="Q161" i="2"/>
  <c r="Q162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5" i="2"/>
  <c r="Q2" i="2"/>
  <c r="Y53" i="5"/>
  <c r="Z53" i="5" s="1"/>
  <c r="X53" i="5" s="1"/>
  <c r="W53" i="5"/>
  <c r="H53" i="5"/>
  <c r="L53" i="5" s="1"/>
  <c r="N53" i="5" s="1"/>
  <c r="O53" i="5" s="1"/>
  <c r="Y52" i="5"/>
  <c r="Z52" i="5"/>
  <c r="X52" i="5" s="1"/>
  <c r="W52" i="5"/>
  <c r="H52" i="5"/>
  <c r="L52" i="5"/>
  <c r="N52" i="5" s="1"/>
  <c r="P52" i="5" s="1"/>
  <c r="R52" i="5" s="1"/>
  <c r="Y51" i="5"/>
  <c r="Z51" i="5" s="1"/>
  <c r="X51" i="5" s="1"/>
  <c r="W51" i="5"/>
  <c r="H51" i="5"/>
  <c r="L51" i="5" s="1"/>
  <c r="M51" i="5" s="1"/>
  <c r="N51" i="5"/>
  <c r="O51" i="5" s="1"/>
  <c r="Y50" i="5"/>
  <c r="Z50" i="5" s="1"/>
  <c r="X50" i="5" s="1"/>
  <c r="W50" i="5"/>
  <c r="H50" i="5"/>
  <c r="L50" i="5" s="1"/>
  <c r="N50" i="5" s="1"/>
  <c r="Y46" i="5"/>
  <c r="Z46" i="5" s="1"/>
  <c r="X46" i="5" s="1"/>
  <c r="W46" i="5"/>
  <c r="AB46" i="5"/>
  <c r="H46" i="5"/>
  <c r="L46" i="5"/>
  <c r="Y45" i="5"/>
  <c r="Z45" i="5" s="1"/>
  <c r="X45" i="5" s="1"/>
  <c r="W45" i="5"/>
  <c r="AB45" i="5"/>
  <c r="H45" i="5"/>
  <c r="L45" i="5"/>
  <c r="Y44" i="5"/>
  <c r="Z44" i="5" s="1"/>
  <c r="X44" i="5" s="1"/>
  <c r="W44" i="5"/>
  <c r="AB44" i="5"/>
  <c r="H44" i="5"/>
  <c r="L44" i="5"/>
  <c r="M44" i="5" s="1"/>
  <c r="Y43" i="5"/>
  <c r="Z43" i="5" s="1"/>
  <c r="X43" i="5" s="1"/>
  <c r="W43" i="5"/>
  <c r="AB43" i="5"/>
  <c r="H43" i="5"/>
  <c r="L43" i="5"/>
  <c r="M43" i="5" s="1"/>
  <c r="Y42" i="5"/>
  <c r="Z42" i="5" s="1"/>
  <c r="X42" i="5" s="1"/>
  <c r="W42" i="5"/>
  <c r="AB42" i="5"/>
  <c r="H42" i="5"/>
  <c r="L42" i="5"/>
  <c r="Y41" i="5"/>
  <c r="Z41" i="5" s="1"/>
  <c r="X41" i="5" s="1"/>
  <c r="W41" i="5"/>
  <c r="AB41" i="5"/>
  <c r="H41" i="5"/>
  <c r="L41" i="5"/>
  <c r="Y40" i="5"/>
  <c r="Z40" i="5" s="1"/>
  <c r="X40" i="5" s="1"/>
  <c r="W40" i="5"/>
  <c r="AB40" i="5"/>
  <c r="H40" i="5"/>
  <c r="L40" i="5"/>
  <c r="Y39" i="5"/>
  <c r="Z39" i="5" s="1"/>
  <c r="X39" i="5" s="1"/>
  <c r="W39" i="5"/>
  <c r="AB39" i="5"/>
  <c r="H39" i="5"/>
  <c r="L39" i="5"/>
  <c r="M39" i="5" s="1"/>
  <c r="Y38" i="5"/>
  <c r="Z38" i="5" s="1"/>
  <c r="X38" i="5" s="1"/>
  <c r="W38" i="5"/>
  <c r="AB38" i="5"/>
  <c r="H38" i="5"/>
  <c r="L38" i="5"/>
  <c r="Y37" i="5"/>
  <c r="Z37" i="5" s="1"/>
  <c r="X37" i="5" s="1"/>
  <c r="W37" i="5"/>
  <c r="AB37" i="5"/>
  <c r="H37" i="5"/>
  <c r="L37" i="5"/>
  <c r="M37" i="5" s="1"/>
  <c r="AB36" i="5"/>
  <c r="AB35" i="5"/>
  <c r="AB34" i="5"/>
  <c r="Y34" i="5"/>
  <c r="Z34" i="5" s="1"/>
  <c r="X34" i="5" s="1"/>
  <c r="W34" i="5"/>
  <c r="H34" i="5"/>
  <c r="L34" i="5"/>
  <c r="N34" i="5" s="1"/>
  <c r="O34" i="5" s="1"/>
  <c r="Z33" i="5"/>
  <c r="X33" i="5" s="1"/>
  <c r="Y33" i="5"/>
  <c r="W33" i="5"/>
  <c r="AB33" i="5"/>
  <c r="H33" i="5"/>
  <c r="L33" i="5"/>
  <c r="M33" i="5" s="1"/>
  <c r="Y32" i="5"/>
  <c r="Z32" i="5" s="1"/>
  <c r="X32" i="5" s="1"/>
  <c r="W32" i="5"/>
  <c r="AB32" i="5"/>
  <c r="H32" i="5"/>
  <c r="L32" i="5"/>
  <c r="M32" i="5" s="1"/>
  <c r="Y31" i="5"/>
  <c r="Z31" i="5" s="1"/>
  <c r="X31" i="5" s="1"/>
  <c r="W31" i="5"/>
  <c r="AB31" i="5"/>
  <c r="H31" i="5"/>
  <c r="L31" i="5"/>
  <c r="M31" i="5" s="1"/>
  <c r="AB30" i="5"/>
  <c r="Y30" i="5"/>
  <c r="Z30" i="5" s="1"/>
  <c r="X30" i="5" s="1"/>
  <c r="W30" i="5"/>
  <c r="H30" i="5"/>
  <c r="L30" i="5"/>
  <c r="M30" i="5" s="1"/>
  <c r="Z28" i="5"/>
  <c r="Y28" i="5"/>
  <c r="W28" i="5"/>
  <c r="Y27" i="5"/>
  <c r="Z27" i="5" s="1"/>
  <c r="W27" i="5"/>
  <c r="Z26" i="5"/>
  <c r="Y26" i="5"/>
  <c r="W26" i="5"/>
  <c r="Z25" i="5"/>
  <c r="X25" i="5" s="1"/>
  <c r="Y25" i="5"/>
  <c r="W25" i="5"/>
  <c r="H25" i="5"/>
  <c r="L25" i="5" s="1"/>
  <c r="Y24" i="5"/>
  <c r="Z24" i="5"/>
  <c r="W24" i="5"/>
  <c r="Y22" i="5"/>
  <c r="Z22" i="5"/>
  <c r="W22" i="5"/>
  <c r="Y21" i="5"/>
  <c r="Z21" i="5"/>
  <c r="X21" i="5" s="1"/>
  <c r="W21" i="5"/>
  <c r="H21" i="5"/>
  <c r="L21" i="5" s="1"/>
  <c r="Y20" i="5"/>
  <c r="Z20" i="5" s="1"/>
  <c r="W20" i="5"/>
  <c r="Y19" i="5"/>
  <c r="Z19" i="5" s="1"/>
  <c r="W19" i="5"/>
  <c r="Z18" i="5"/>
  <c r="Y18" i="5"/>
  <c r="W18" i="5"/>
  <c r="Z17" i="5"/>
  <c r="X17" i="5" s="1"/>
  <c r="Y17" i="5"/>
  <c r="W17" i="5"/>
  <c r="H17" i="5"/>
  <c r="L17" i="5" s="1"/>
  <c r="N17" i="5" s="1"/>
  <c r="Y16" i="5"/>
  <c r="Z16" i="5" s="1"/>
  <c r="W16" i="5"/>
  <c r="Y15" i="5"/>
  <c r="Z15" i="5" s="1"/>
  <c r="W15" i="5"/>
  <c r="Y14" i="5"/>
  <c r="Z14" i="5"/>
  <c r="X14" i="5"/>
  <c r="W14" i="5"/>
  <c r="H14" i="5"/>
  <c r="L14" i="5" s="1"/>
  <c r="N14" i="5" s="1"/>
  <c r="Y13" i="5"/>
  <c r="Z13" i="5"/>
  <c r="Y12" i="5"/>
  <c r="Z12" i="5"/>
  <c r="W12" i="5"/>
  <c r="Y11" i="5"/>
  <c r="Z11" i="5"/>
  <c r="Y10" i="5"/>
  <c r="Z10" i="5" s="1"/>
  <c r="X10" i="5" s="1"/>
  <c r="W10" i="5"/>
  <c r="H10" i="5"/>
  <c r="L10" i="5"/>
  <c r="N10" i="5" s="1"/>
  <c r="N39" i="5"/>
  <c r="O39" i="5" s="1"/>
  <c r="N32" i="5"/>
  <c r="O32" i="5" s="1"/>
  <c r="N43" i="5"/>
  <c r="O43" i="5" s="1"/>
  <c r="N44" i="5"/>
  <c r="O44" i="5" s="1"/>
  <c r="N31" i="5"/>
  <c r="O31" i="5"/>
  <c r="N37" i="5"/>
  <c r="O37" i="5" s="1"/>
  <c r="O52" i="5"/>
  <c r="N30" i="5"/>
  <c r="O30" i="5"/>
  <c r="N33" i="5"/>
  <c r="M52" i="5"/>
  <c r="P32" i="5"/>
  <c r="Q32" i="5" s="1"/>
  <c r="P44" i="5"/>
  <c r="Q44" i="5" s="1"/>
  <c r="P37" i="5"/>
  <c r="Q37" i="5" s="1"/>
  <c r="P31" i="5"/>
  <c r="Q31" i="5" s="1"/>
  <c r="P30" i="5"/>
  <c r="R30" i="5" s="1"/>
  <c r="P43" i="5"/>
  <c r="Q43" i="5" s="1"/>
  <c r="Q52" i="5"/>
  <c r="Q30" i="5"/>
  <c r="R32" i="5"/>
  <c r="O33" i="5"/>
  <c r="P33" i="5"/>
  <c r="R33" i="5" s="1"/>
  <c r="R31" i="5"/>
  <c r="Q33" i="5"/>
  <c r="S52" i="5"/>
  <c r="T52" i="5"/>
  <c r="U52" i="5" s="1"/>
  <c r="B5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11" i="3"/>
  <c r="N88" i="1"/>
  <c r="N87" i="1"/>
  <c r="N86" i="1"/>
  <c r="N85" i="1"/>
  <c r="N84" i="1"/>
  <c r="N83" i="1"/>
  <c r="N82" i="1"/>
  <c r="N81" i="1"/>
  <c r="N80" i="1"/>
  <c r="N79" i="1"/>
  <c r="N78" i="1"/>
  <c r="N77" i="1"/>
  <c r="N76" i="1"/>
  <c r="N75" i="1"/>
  <c r="N74" i="1"/>
  <c r="N73" i="1"/>
  <c r="N72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7" i="1"/>
  <c r="N18" i="1"/>
  <c r="B40" i="3"/>
  <c r="B39" i="3"/>
  <c r="B38" i="3"/>
  <c r="B37" i="3"/>
  <c r="B36" i="3"/>
  <c r="B35" i="3"/>
  <c r="E35" i="3" s="1"/>
  <c r="B34" i="3"/>
  <c r="E34" i="3" s="1"/>
  <c r="B33" i="3"/>
  <c r="E33" i="3" s="1"/>
  <c r="B32" i="3"/>
  <c r="E32" i="3" s="1"/>
  <c r="B31" i="3"/>
  <c r="E31" i="3" s="1"/>
  <c r="M16" i="3"/>
  <c r="M11" i="3"/>
  <c r="O13" i="3"/>
  <c r="O14" i="3"/>
  <c r="O15" i="3"/>
  <c r="O17" i="3"/>
  <c r="O18" i="3"/>
  <c r="O19" i="3"/>
  <c r="O21" i="3"/>
  <c r="O22" i="3"/>
  <c r="O23" i="3"/>
  <c r="O25" i="3"/>
  <c r="O26" i="3"/>
  <c r="O27" i="3"/>
  <c r="O29" i="3"/>
  <c r="O30" i="3"/>
  <c r="O11" i="3"/>
  <c r="V13" i="3"/>
  <c r="V14" i="3"/>
  <c r="V15" i="3"/>
  <c r="V17" i="3"/>
  <c r="V18" i="3"/>
  <c r="V19" i="3"/>
  <c r="V21" i="3"/>
  <c r="V22" i="3"/>
  <c r="V23" i="3"/>
  <c r="V25" i="3"/>
  <c r="V26" i="3"/>
  <c r="V27" i="3"/>
  <c r="V29" i="3"/>
  <c r="V30" i="3"/>
  <c r="V31" i="3"/>
  <c r="V33" i="3"/>
  <c r="V34" i="3"/>
  <c r="V35" i="3"/>
  <c r="V37" i="3"/>
  <c r="V38" i="3"/>
  <c r="V39" i="3"/>
  <c r="V11" i="3"/>
  <c r="T40" i="3"/>
  <c r="T39" i="3"/>
  <c r="T38" i="3"/>
  <c r="T37" i="3"/>
  <c r="T36" i="3"/>
  <c r="T35" i="3"/>
  <c r="W35" i="3" s="1"/>
  <c r="X35" i="3" s="1"/>
  <c r="T34" i="3"/>
  <c r="W34" i="3" s="1"/>
  <c r="X34" i="3" s="1"/>
  <c r="T33" i="3"/>
  <c r="W33" i="3" s="1"/>
  <c r="X33" i="3" s="1"/>
  <c r="T32" i="3"/>
  <c r="T31" i="3"/>
  <c r="W31" i="3" s="1"/>
  <c r="X31" i="3" s="1"/>
  <c r="T30" i="3"/>
  <c r="W30" i="3" s="1"/>
  <c r="X30" i="3" s="1"/>
  <c r="T29" i="3"/>
  <c r="W29" i="3" s="1"/>
  <c r="X29" i="3" s="1"/>
  <c r="T28" i="3"/>
  <c r="T27" i="3"/>
  <c r="W27" i="3" s="1"/>
  <c r="X27" i="3" s="1"/>
  <c r="T26" i="3"/>
  <c r="W26" i="3" s="1"/>
  <c r="X26" i="3" s="1"/>
  <c r="T25" i="3"/>
  <c r="W25" i="3" s="1"/>
  <c r="X25" i="3" s="1"/>
  <c r="T24" i="3"/>
  <c r="T23" i="3"/>
  <c r="W23" i="3" s="1"/>
  <c r="X23" i="3" s="1"/>
  <c r="T22" i="3"/>
  <c r="W22" i="3" s="1"/>
  <c r="X22" i="3" s="1"/>
  <c r="T21" i="3"/>
  <c r="W21" i="3" s="1"/>
  <c r="X21" i="3" s="1"/>
  <c r="T20" i="3"/>
  <c r="T19" i="3"/>
  <c r="W19" i="3" s="1"/>
  <c r="X19" i="3" s="1"/>
  <c r="T18" i="3"/>
  <c r="W18" i="3" s="1"/>
  <c r="X18" i="3" s="1"/>
  <c r="T17" i="3"/>
  <c r="W17" i="3" s="1"/>
  <c r="X17" i="3" s="1"/>
  <c r="T16" i="3"/>
  <c r="T15" i="3"/>
  <c r="W15" i="3" s="1"/>
  <c r="X15" i="3" s="1"/>
  <c r="T14" i="3"/>
  <c r="W14" i="3" s="1"/>
  <c r="X14" i="3" s="1"/>
  <c r="T13" i="3"/>
  <c r="W13" i="3" s="1"/>
  <c r="X13" i="3" s="1"/>
  <c r="T12" i="3"/>
  <c r="T11" i="3"/>
  <c r="O2" i="1"/>
  <c r="E1" i="3" s="1"/>
  <c r="C40" i="3"/>
  <c r="C12" i="3"/>
  <c r="U12" i="3" s="1"/>
  <c r="C13" i="3"/>
  <c r="C14" i="3"/>
  <c r="C15" i="3"/>
  <c r="N15" i="3" s="1"/>
  <c r="C16" i="3"/>
  <c r="C17" i="3"/>
  <c r="C18" i="3"/>
  <c r="U18" i="3" s="1"/>
  <c r="C19" i="3"/>
  <c r="U19" i="3" s="1"/>
  <c r="C20" i="3"/>
  <c r="U20" i="3" s="1"/>
  <c r="C21" i="3"/>
  <c r="C22" i="3"/>
  <c r="C23" i="3"/>
  <c r="N23" i="3" s="1"/>
  <c r="C24" i="3"/>
  <c r="N24" i="3" s="1"/>
  <c r="C25" i="3"/>
  <c r="C26" i="3"/>
  <c r="U26" i="3" s="1"/>
  <c r="C27" i="3"/>
  <c r="U27" i="3" s="1"/>
  <c r="C28" i="3"/>
  <c r="U28" i="3" s="1"/>
  <c r="C29" i="3"/>
  <c r="C30" i="3"/>
  <c r="C31" i="3"/>
  <c r="U31" i="3" s="1"/>
  <c r="C32" i="3"/>
  <c r="C33" i="3"/>
  <c r="C34" i="3"/>
  <c r="C35" i="3"/>
  <c r="U35" i="3" s="1"/>
  <c r="C36" i="3"/>
  <c r="U36" i="3" s="1"/>
  <c r="C37" i="3"/>
  <c r="C38" i="3"/>
  <c r="U38" i="3" s="1"/>
  <c r="C39" i="3"/>
  <c r="C11" i="3"/>
  <c r="U11" i="3" s="1"/>
  <c r="B30" i="3"/>
  <c r="E30" i="3" s="1"/>
  <c r="B29" i="3"/>
  <c r="E29" i="3" s="1"/>
  <c r="B28" i="3"/>
  <c r="E28" i="3" s="1"/>
  <c r="B27" i="3"/>
  <c r="E27" i="3" s="1"/>
  <c r="B26" i="3"/>
  <c r="E26" i="3" s="1"/>
  <c r="B25" i="3"/>
  <c r="E25" i="3" s="1"/>
  <c r="B24" i="3"/>
  <c r="E24" i="3" s="1"/>
  <c r="B23" i="3"/>
  <c r="E23" i="3" s="1"/>
  <c r="B22" i="3"/>
  <c r="E22" i="3" s="1"/>
  <c r="B21" i="3"/>
  <c r="E21" i="3" s="1"/>
  <c r="B20" i="3"/>
  <c r="E20" i="3" s="1"/>
  <c r="B18" i="3"/>
  <c r="E18" i="3" s="1"/>
  <c r="B19" i="3"/>
  <c r="E19" i="3" s="1"/>
  <c r="B17" i="3"/>
  <c r="E17" i="3" s="1"/>
  <c r="B16" i="3"/>
  <c r="E16" i="3" s="1"/>
  <c r="B15" i="3"/>
  <c r="E15" i="3" s="1"/>
  <c r="B14" i="3"/>
  <c r="E14" i="3" s="1"/>
  <c r="B13" i="3"/>
  <c r="E13" i="3" s="1"/>
  <c r="B12" i="3"/>
  <c r="E12" i="3" s="1"/>
  <c r="B11" i="3"/>
  <c r="B2" i="3"/>
  <c r="B3" i="3"/>
  <c r="B4" i="3"/>
  <c r="D76" i="1"/>
  <c r="D78" i="1"/>
  <c r="D80" i="1"/>
  <c r="D82" i="1"/>
  <c r="D84" i="1"/>
  <c r="D86" i="1"/>
  <c r="D88" i="1"/>
  <c r="D70" i="1"/>
  <c r="D72" i="1"/>
  <c r="D74" i="1"/>
  <c r="D50" i="1"/>
  <c r="D48" i="1"/>
  <c r="D36" i="1"/>
  <c r="D34" i="1"/>
  <c r="D32" i="1"/>
  <c r="D30" i="1"/>
  <c r="D22" i="1"/>
  <c r="D24" i="1"/>
  <c r="D26" i="1"/>
  <c r="D28" i="1"/>
  <c r="D38" i="1"/>
  <c r="D40" i="1"/>
  <c r="D42" i="1"/>
  <c r="D44" i="1"/>
  <c r="D46" i="1"/>
  <c r="D52" i="1"/>
  <c r="D54" i="1"/>
  <c r="D56" i="1"/>
  <c r="D58" i="1"/>
  <c r="D60" i="1"/>
  <c r="D62" i="1"/>
  <c r="D64" i="1"/>
  <c r="D66" i="1"/>
  <c r="D68" i="1"/>
  <c r="D20" i="1"/>
  <c r="D18" i="1"/>
  <c r="B6" i="1"/>
  <c r="U34" i="3"/>
  <c r="U30" i="3"/>
  <c r="N30" i="3"/>
  <c r="N26" i="3"/>
  <c r="U22" i="3"/>
  <c r="N22" i="3"/>
  <c r="N18" i="3"/>
  <c r="U14" i="3"/>
  <c r="N14" i="3"/>
  <c r="U37" i="3"/>
  <c r="U33" i="3"/>
  <c r="U29" i="3"/>
  <c r="N29" i="3"/>
  <c r="U25" i="3"/>
  <c r="N25" i="3"/>
  <c r="U21" i="3"/>
  <c r="N21" i="3"/>
  <c r="U17" i="3"/>
  <c r="N17" i="3"/>
  <c r="U13" i="3"/>
  <c r="N13" i="3"/>
  <c r="N11" i="3"/>
  <c r="U32" i="3"/>
  <c r="N28" i="3"/>
  <c r="U24" i="3"/>
  <c r="N20" i="3"/>
  <c r="U16" i="3"/>
  <c r="N16" i="3"/>
  <c r="U39" i="3"/>
  <c r="U23" i="3"/>
  <c r="U40" i="3"/>
  <c r="X27" i="5" l="1"/>
  <c r="I12" i="1"/>
  <c r="P9" i="1"/>
  <c r="R9" i="1" s="1"/>
  <c r="S9" i="1"/>
  <c r="E38" i="3"/>
  <c r="E39" i="3"/>
  <c r="E37" i="3"/>
  <c r="W39" i="3"/>
  <c r="X39" i="3" s="1"/>
  <c r="W38" i="3"/>
  <c r="X38" i="3" s="1"/>
  <c r="W37" i="3"/>
  <c r="X37" i="3" s="1"/>
  <c r="G6" i="1"/>
  <c r="B5" i="1"/>
  <c r="O3" i="1"/>
  <c r="E2" i="3" s="1"/>
  <c r="H11" i="5"/>
  <c r="L11" i="5" s="1"/>
  <c r="N11" i="5" s="1"/>
  <c r="H18" i="5"/>
  <c r="L18" i="5" s="1"/>
  <c r="N18" i="5" s="1"/>
  <c r="H26" i="5"/>
  <c r="L26" i="5" s="1"/>
  <c r="M26" i="5" s="1"/>
  <c r="X22" i="5"/>
  <c r="M24" i="5"/>
  <c r="N24" i="5"/>
  <c r="P24" i="5" s="1"/>
  <c r="Q24" i="5" s="1"/>
  <c r="H16" i="5"/>
  <c r="L16" i="5" s="1"/>
  <c r="X24" i="5"/>
  <c r="X28" i="5"/>
  <c r="M17" i="5"/>
  <c r="X12" i="5"/>
  <c r="X20" i="5"/>
  <c r="X13" i="5"/>
  <c r="X15" i="5"/>
  <c r="X19" i="5"/>
  <c r="P17" i="3"/>
  <c r="O50" i="5"/>
  <c r="P50" i="5"/>
  <c r="N12" i="5"/>
  <c r="O12" i="5" s="1"/>
  <c r="M12" i="5"/>
  <c r="M50" i="5"/>
  <c r="O7" i="1"/>
  <c r="E5" i="3" s="1"/>
  <c r="B3" i="1"/>
  <c r="B4" i="1"/>
  <c r="U15" i="3"/>
  <c r="N27" i="3"/>
  <c r="N12" i="3"/>
  <c r="G5" i="1"/>
  <c r="W20" i="3"/>
  <c r="X20" i="3" s="1"/>
  <c r="W32" i="3"/>
  <c r="X32" i="3" s="1"/>
  <c r="W36" i="3"/>
  <c r="X36" i="3" s="1"/>
  <c r="W40" i="3"/>
  <c r="X40" i="3" s="1"/>
  <c r="O4" i="1"/>
  <c r="E3" i="3" s="1"/>
  <c r="AB52" i="5"/>
  <c r="O6" i="1"/>
  <c r="M53" i="5"/>
  <c r="P51" i="5"/>
  <c r="P53" i="5"/>
  <c r="M38" i="5"/>
  <c r="N38" i="5"/>
  <c r="M40" i="5"/>
  <c r="N40" i="5"/>
  <c r="M42" i="5"/>
  <c r="N42" i="5"/>
  <c r="M46" i="5"/>
  <c r="N46" i="5"/>
  <c r="O5" i="1"/>
  <c r="E4" i="3" s="1"/>
  <c r="N19" i="3"/>
  <c r="P39" i="5"/>
  <c r="Q39" i="5" s="1"/>
  <c r="V28" i="3"/>
  <c r="W28" i="3" s="1"/>
  <c r="X28" i="3" s="1"/>
  <c r="V24" i="3"/>
  <c r="W24" i="3" s="1"/>
  <c r="X24" i="3" s="1"/>
  <c r="V20" i="3"/>
  <c r="V16" i="3"/>
  <c r="W16" i="3" s="1"/>
  <c r="X16" i="3" s="1"/>
  <c r="V12" i="3"/>
  <c r="W12" i="3" s="1"/>
  <c r="X12" i="3" s="1"/>
  <c r="E36" i="3"/>
  <c r="E40" i="3"/>
  <c r="P34" i="5"/>
  <c r="M10" i="5"/>
  <c r="M41" i="5"/>
  <c r="N41" i="5"/>
  <c r="M45" i="5"/>
  <c r="N45" i="5"/>
  <c r="M34" i="5"/>
  <c r="G12" i="1"/>
  <c r="E12" i="1"/>
  <c r="P10" i="1"/>
  <c r="R10" i="1" s="1"/>
  <c r="P10" i="5"/>
  <c r="O10" i="5"/>
  <c r="O11" i="5"/>
  <c r="P11" i="5"/>
  <c r="P17" i="5"/>
  <c r="O17" i="5"/>
  <c r="M21" i="5"/>
  <c r="N21" i="5"/>
  <c r="N26" i="5"/>
  <c r="N22" i="5"/>
  <c r="M22" i="5"/>
  <c r="R24" i="5"/>
  <c r="M13" i="5"/>
  <c r="N13" i="5"/>
  <c r="P14" i="5"/>
  <c r="O14" i="5"/>
  <c r="M15" i="5"/>
  <c r="N15" i="5"/>
  <c r="M20" i="5"/>
  <c r="N20" i="5"/>
  <c r="N25" i="5"/>
  <c r="M25" i="5"/>
  <c r="P27" i="5"/>
  <c r="O27" i="5"/>
  <c r="M28" i="5"/>
  <c r="N28" i="5"/>
  <c r="M23" i="5"/>
  <c r="N23" i="5"/>
  <c r="P16" i="3"/>
  <c r="P30" i="3"/>
  <c r="P28" i="3"/>
  <c r="P26" i="3"/>
  <c r="P24" i="3"/>
  <c r="P22" i="3"/>
  <c r="P20" i="3"/>
  <c r="P18" i="3"/>
  <c r="P15" i="3"/>
  <c r="P13" i="3"/>
  <c r="P11" i="3"/>
  <c r="M14" i="5"/>
  <c r="M27" i="5"/>
  <c r="M11" i="5"/>
  <c r="N19" i="5"/>
  <c r="P27" i="3"/>
  <c r="P23" i="3"/>
  <c r="P19" i="3"/>
  <c r="P14" i="3"/>
  <c r="P12" i="3"/>
  <c r="T42" i="3"/>
  <c r="W11" i="3"/>
  <c r="X11" i="3" s="1"/>
  <c r="M42" i="3"/>
  <c r="B42" i="3"/>
  <c r="K6" i="1"/>
  <c r="E11" i="3"/>
  <c r="P12" i="5" l="1"/>
  <c r="M18" i="5"/>
  <c r="R37" i="3"/>
  <c r="R38" i="3"/>
  <c r="R39" i="3"/>
  <c r="R40" i="3"/>
  <c r="Q38" i="3"/>
  <c r="Q40" i="3"/>
  <c r="Q39" i="3"/>
  <c r="Q37" i="3"/>
  <c r="R8" i="1"/>
  <c r="J7" i="1" s="1"/>
  <c r="M16" i="5"/>
  <c r="N16" i="5"/>
  <c r="O24" i="5"/>
  <c r="P42" i="3"/>
  <c r="F25" i="3"/>
  <c r="G25" i="3" s="1"/>
  <c r="H25" i="3" s="1"/>
  <c r="I25" i="3" s="1"/>
  <c r="J25" i="3" s="1"/>
  <c r="AC25" i="3" s="1"/>
  <c r="F23" i="3"/>
  <c r="G23" i="3" s="1"/>
  <c r="H23" i="3" s="1"/>
  <c r="I23" i="3" s="1"/>
  <c r="J23" i="3" s="1"/>
  <c r="AC23" i="3" s="1"/>
  <c r="R11" i="3"/>
  <c r="F24" i="3"/>
  <c r="G24" i="3" s="1"/>
  <c r="H24" i="3" s="1"/>
  <c r="I24" i="3" s="1"/>
  <c r="J24" i="3" s="1"/>
  <c r="AC24" i="3" s="1"/>
  <c r="R35" i="3"/>
  <c r="AC35" i="3" s="1"/>
  <c r="F28" i="3"/>
  <c r="G28" i="3" s="1"/>
  <c r="H28" i="3" s="1"/>
  <c r="I28" i="3" s="1"/>
  <c r="J28" i="3" s="1"/>
  <c r="AC28" i="3" s="1"/>
  <c r="F22" i="3"/>
  <c r="G22" i="3" s="1"/>
  <c r="H22" i="3" s="1"/>
  <c r="I22" i="3" s="1"/>
  <c r="J22" i="3" s="1"/>
  <c r="AC22" i="3" s="1"/>
  <c r="F26" i="3"/>
  <c r="G26" i="3" s="1"/>
  <c r="H26" i="3" s="1"/>
  <c r="I26" i="3" s="1"/>
  <c r="J26" i="3" s="1"/>
  <c r="AC26" i="3" s="1"/>
  <c r="F13" i="3"/>
  <c r="G13" i="3" s="1"/>
  <c r="H13" i="3" s="1"/>
  <c r="I13" i="3" s="1"/>
  <c r="J13" i="3" s="1"/>
  <c r="R36" i="3"/>
  <c r="AC36" i="3" s="1"/>
  <c r="R28" i="3"/>
  <c r="F19" i="3"/>
  <c r="G19" i="3" s="1"/>
  <c r="H19" i="3" s="1"/>
  <c r="I19" i="3" s="1"/>
  <c r="J19" i="3" s="1"/>
  <c r="AC19" i="3" s="1"/>
  <c r="F12" i="3"/>
  <c r="G12" i="3" s="1"/>
  <c r="H12" i="3" s="1"/>
  <c r="I12" i="3" s="1"/>
  <c r="J12" i="3" s="1"/>
  <c r="AC12" i="3" s="1"/>
  <c r="F11" i="3"/>
  <c r="G11" i="3" s="1"/>
  <c r="H11" i="3" s="1"/>
  <c r="I11" i="3" s="1"/>
  <c r="F40" i="3"/>
  <c r="AC40" i="3" s="1"/>
  <c r="F38" i="3"/>
  <c r="F37" i="3"/>
  <c r="R21" i="3"/>
  <c r="R34" i="3"/>
  <c r="AC34" i="3" s="1"/>
  <c r="R26" i="3"/>
  <c r="F36" i="3"/>
  <c r="G36" i="3" s="1"/>
  <c r="H36" i="3" s="1"/>
  <c r="I36" i="3" s="1"/>
  <c r="J36" i="3" s="1"/>
  <c r="F34" i="3"/>
  <c r="G34" i="3" s="1"/>
  <c r="H34" i="3" s="1"/>
  <c r="I34" i="3" s="1"/>
  <c r="J34" i="3" s="1"/>
  <c r="F33" i="3"/>
  <c r="G33" i="3" s="1"/>
  <c r="H33" i="3" s="1"/>
  <c r="I33" i="3" s="1"/>
  <c r="J33" i="3" s="1"/>
  <c r="F32" i="3"/>
  <c r="G32" i="3" s="1"/>
  <c r="H32" i="3" s="1"/>
  <c r="I32" i="3" s="1"/>
  <c r="J32" i="3" s="1"/>
  <c r="F30" i="3"/>
  <c r="G30" i="3" s="1"/>
  <c r="H30" i="3" s="1"/>
  <c r="I30" i="3" s="1"/>
  <c r="J30" i="3" s="1"/>
  <c r="AC30" i="3" s="1"/>
  <c r="F21" i="3"/>
  <c r="G21" i="3" s="1"/>
  <c r="H21" i="3" s="1"/>
  <c r="I21" i="3" s="1"/>
  <c r="J21" i="3" s="1"/>
  <c r="F31" i="3"/>
  <c r="G31" i="3" s="1"/>
  <c r="H31" i="3" s="1"/>
  <c r="I31" i="3" s="1"/>
  <c r="J31" i="3" s="1"/>
  <c r="F35" i="3"/>
  <c r="G35" i="3" s="1"/>
  <c r="H35" i="3" s="1"/>
  <c r="I35" i="3" s="1"/>
  <c r="J35" i="3" s="1"/>
  <c r="F15" i="3"/>
  <c r="G15" i="3" s="1"/>
  <c r="H15" i="3" s="1"/>
  <c r="I15" i="3" s="1"/>
  <c r="J15" i="3" s="1"/>
  <c r="AC15" i="3" s="1"/>
  <c r="R32" i="3"/>
  <c r="AC32" i="3" s="1"/>
  <c r="R14" i="3"/>
  <c r="F20" i="3"/>
  <c r="G20" i="3" s="1"/>
  <c r="H20" i="3" s="1"/>
  <c r="I20" i="3" s="1"/>
  <c r="J20" i="3" s="1"/>
  <c r="AC20" i="3" s="1"/>
  <c r="F18" i="3"/>
  <c r="G18" i="3" s="1"/>
  <c r="H18" i="3" s="1"/>
  <c r="I18" i="3" s="1"/>
  <c r="J18" i="3" s="1"/>
  <c r="F17" i="3"/>
  <c r="G17" i="3" s="1"/>
  <c r="H17" i="3" s="1"/>
  <c r="I17" i="3" s="1"/>
  <c r="J17" i="3" s="1"/>
  <c r="F16" i="3"/>
  <c r="G16" i="3" s="1"/>
  <c r="H16" i="3" s="1"/>
  <c r="I16" i="3" s="1"/>
  <c r="J16" i="3" s="1"/>
  <c r="AC16" i="3" s="1"/>
  <c r="F14" i="3"/>
  <c r="G14" i="3" s="1"/>
  <c r="H14" i="3" s="1"/>
  <c r="I14" i="3" s="1"/>
  <c r="J14" i="3" s="1"/>
  <c r="AC14" i="3" s="1"/>
  <c r="R22" i="3"/>
  <c r="F27" i="3"/>
  <c r="G27" i="3" s="1"/>
  <c r="H27" i="3" s="1"/>
  <c r="I27" i="3" s="1"/>
  <c r="J27" i="3" s="1"/>
  <c r="AC27" i="3" s="1"/>
  <c r="F39" i="3"/>
  <c r="R31" i="3"/>
  <c r="AC31" i="3" s="1"/>
  <c r="R33" i="3"/>
  <c r="AC33" i="3" s="1"/>
  <c r="Q20" i="3"/>
  <c r="Q34" i="3"/>
  <c r="Q36" i="3"/>
  <c r="Q35" i="3"/>
  <c r="Q31" i="3"/>
  <c r="Q23" i="3"/>
  <c r="Q14" i="3"/>
  <c r="AC13" i="3"/>
  <c r="Q32" i="3"/>
  <c r="Q16" i="3"/>
  <c r="Q26" i="3"/>
  <c r="AC18" i="3"/>
  <c r="AC17" i="3"/>
  <c r="Q33" i="3"/>
  <c r="O42" i="5"/>
  <c r="P42" i="5"/>
  <c r="Q42" i="5" s="1"/>
  <c r="O38" i="5"/>
  <c r="P38" i="5"/>
  <c r="Q38" i="5" s="1"/>
  <c r="Q13" i="3"/>
  <c r="Q29" i="3"/>
  <c r="Q21" i="3"/>
  <c r="Q12" i="3"/>
  <c r="R19" i="3"/>
  <c r="R20" i="3"/>
  <c r="R18" i="3"/>
  <c r="R17" i="3"/>
  <c r="Q15" i="3"/>
  <c r="R23" i="3"/>
  <c r="E42" i="3"/>
  <c r="Q18" i="3"/>
  <c r="X42" i="3"/>
  <c r="O45" i="5"/>
  <c r="P45" i="5"/>
  <c r="Q45" i="5" s="1"/>
  <c r="Q22" i="3"/>
  <c r="Q27" i="3"/>
  <c r="Q19" i="3"/>
  <c r="Q11" i="3"/>
  <c r="R29" i="3"/>
  <c r="R30" i="3"/>
  <c r="R16" i="3"/>
  <c r="R15" i="3"/>
  <c r="F29" i="3"/>
  <c r="G29" i="3" s="1"/>
  <c r="H29" i="3" s="1"/>
  <c r="I29" i="3" s="1"/>
  <c r="J29" i="3" s="1"/>
  <c r="AC29" i="3" s="1"/>
  <c r="Q24" i="3"/>
  <c r="Q28" i="3"/>
  <c r="Q34" i="5"/>
  <c r="R34" i="5"/>
  <c r="O46" i="5"/>
  <c r="P46" i="5"/>
  <c r="Q46" i="5" s="1"/>
  <c r="O40" i="5"/>
  <c r="P40" i="5"/>
  <c r="Q40" i="5" s="1"/>
  <c r="R53" i="5"/>
  <c r="Q53" i="5"/>
  <c r="R50" i="5"/>
  <c r="Q50" i="5"/>
  <c r="Q30" i="3"/>
  <c r="Q25" i="3"/>
  <c r="Q17" i="3"/>
  <c r="R13" i="3"/>
  <c r="R25" i="3"/>
  <c r="R27" i="3"/>
  <c r="R24" i="3"/>
  <c r="R12" i="3"/>
  <c r="P41" i="5"/>
  <c r="Q41" i="5" s="1"/>
  <c r="O41" i="5"/>
  <c r="Q51" i="5"/>
  <c r="R51" i="5"/>
  <c r="P19" i="5"/>
  <c r="O19" i="5"/>
  <c r="R27" i="5"/>
  <c r="Q27" i="5"/>
  <c r="O25" i="5"/>
  <c r="P25" i="5"/>
  <c r="R14" i="5"/>
  <c r="Q14" i="5"/>
  <c r="R12" i="5"/>
  <c r="Q12" i="5"/>
  <c r="P22" i="5"/>
  <c r="O22" i="5"/>
  <c r="O26" i="5"/>
  <c r="P26" i="5"/>
  <c r="R17" i="5"/>
  <c r="Q17" i="5"/>
  <c r="R10" i="5"/>
  <c r="Q10" i="5"/>
  <c r="P23" i="5"/>
  <c r="O23" i="5"/>
  <c r="P28" i="5"/>
  <c r="O28" i="5"/>
  <c r="P20" i="5"/>
  <c r="O20" i="5"/>
  <c r="P15" i="5"/>
  <c r="O15" i="5"/>
  <c r="O13" i="5"/>
  <c r="P13" i="5"/>
  <c r="T24" i="5"/>
  <c r="S24" i="5"/>
  <c r="O21" i="5"/>
  <c r="P21" i="5"/>
  <c r="O18" i="5"/>
  <c r="P18" i="5"/>
  <c r="R11" i="5"/>
  <c r="Q11" i="5"/>
  <c r="W42" i="3"/>
  <c r="M7" i="1"/>
  <c r="AC38" i="3" l="1"/>
  <c r="K39" i="3"/>
  <c r="AC39" i="3"/>
  <c r="AA37" i="3"/>
  <c r="AC37" i="3"/>
  <c r="J11" i="3"/>
  <c r="AC11" i="3" s="1"/>
  <c r="P16" i="5"/>
  <c r="O16" i="5"/>
  <c r="AA25" i="3"/>
  <c r="AA39" i="3"/>
  <c r="AA24" i="3"/>
  <c r="AA23" i="3"/>
  <c r="AA26" i="3"/>
  <c r="AA28" i="3"/>
  <c r="AA22" i="3"/>
  <c r="AA12" i="3"/>
  <c r="AA40" i="3"/>
  <c r="AA13" i="3"/>
  <c r="AA20" i="3"/>
  <c r="K37" i="3"/>
  <c r="AA38" i="3"/>
  <c r="K38" i="3"/>
  <c r="AA30" i="3"/>
  <c r="AA34" i="3"/>
  <c r="AA27" i="3"/>
  <c r="AA17" i="3"/>
  <c r="AA32" i="3"/>
  <c r="AA19" i="3"/>
  <c r="AA14" i="3"/>
  <c r="G37" i="3"/>
  <c r="H37" i="3" s="1"/>
  <c r="I37" i="3" s="1"/>
  <c r="J37" i="3" s="1"/>
  <c r="AA33" i="3"/>
  <c r="AA29" i="3"/>
  <c r="AA36" i="3"/>
  <c r="AA15" i="3"/>
  <c r="AA18" i="3"/>
  <c r="G38" i="3"/>
  <c r="H38" i="3" s="1"/>
  <c r="I38" i="3" s="1"/>
  <c r="J38" i="3" s="1"/>
  <c r="G39" i="3"/>
  <c r="H39" i="3" s="1"/>
  <c r="I39" i="3" s="1"/>
  <c r="J39" i="3" s="1"/>
  <c r="AA16" i="3"/>
  <c r="AA21" i="3"/>
  <c r="G40" i="3"/>
  <c r="H40" i="3" s="1"/>
  <c r="I40" i="3" s="1"/>
  <c r="J40" i="3" s="1"/>
  <c r="AC21" i="3"/>
  <c r="K40" i="3"/>
  <c r="AA35" i="3"/>
  <c r="AA31" i="3"/>
  <c r="Q42" i="3"/>
  <c r="M5" i="1"/>
  <c r="Q11" i="1" s="1"/>
  <c r="T51" i="5"/>
  <c r="S51" i="5"/>
  <c r="S53" i="5"/>
  <c r="T53" i="5"/>
  <c r="T50" i="5"/>
  <c r="S50" i="5"/>
  <c r="T11" i="5"/>
  <c r="S11" i="5"/>
  <c r="AB24" i="5"/>
  <c r="U24" i="5"/>
  <c r="R15" i="5"/>
  <c r="Q15" i="5"/>
  <c r="R20" i="5"/>
  <c r="Q20" i="5"/>
  <c r="R28" i="5"/>
  <c r="Q28" i="5"/>
  <c r="R23" i="5"/>
  <c r="Q23" i="5"/>
  <c r="T10" i="5"/>
  <c r="S10" i="5"/>
  <c r="T17" i="5"/>
  <c r="S17" i="5"/>
  <c r="R22" i="5"/>
  <c r="Q22" i="5"/>
  <c r="T12" i="5"/>
  <c r="S12" i="5"/>
  <c r="T14" i="5"/>
  <c r="S14" i="5"/>
  <c r="T27" i="5"/>
  <c r="S27" i="5"/>
  <c r="R19" i="5"/>
  <c r="Q19" i="5"/>
  <c r="R18" i="5"/>
  <c r="Q18" i="5"/>
  <c r="R21" i="5"/>
  <c r="Q21" i="5"/>
  <c r="R13" i="5"/>
  <c r="Q13" i="5"/>
  <c r="R26" i="5"/>
  <c r="Q26" i="5"/>
  <c r="R25" i="5"/>
  <c r="Q25" i="5"/>
  <c r="AA11" i="3" l="1"/>
  <c r="AA42" i="3" s="1"/>
  <c r="Z45" i="3" s="1"/>
  <c r="Q16" i="5"/>
  <c r="R16" i="5"/>
  <c r="Z46" i="3"/>
  <c r="AC42" i="3"/>
  <c r="M3" i="1" s="1"/>
  <c r="U53" i="5"/>
  <c r="AB53" i="5"/>
  <c r="U50" i="5"/>
  <c r="AB50" i="5"/>
  <c r="AB51" i="5"/>
  <c r="U51" i="5"/>
  <c r="T25" i="5"/>
  <c r="S25" i="5"/>
  <c r="T13" i="5"/>
  <c r="S13" i="5"/>
  <c r="S18" i="5"/>
  <c r="T18" i="5"/>
  <c r="U27" i="5"/>
  <c r="AB27" i="5"/>
  <c r="U12" i="5"/>
  <c r="AB12" i="5"/>
  <c r="T22" i="5"/>
  <c r="S22" i="5"/>
  <c r="U10" i="5"/>
  <c r="AB10" i="5"/>
  <c r="S23" i="5"/>
  <c r="T23" i="5"/>
  <c r="S28" i="5"/>
  <c r="T28" i="5"/>
  <c r="S20" i="5"/>
  <c r="T20" i="5"/>
  <c r="T15" i="5"/>
  <c r="S15" i="5"/>
  <c r="U11" i="5"/>
  <c r="AB11" i="5"/>
  <c r="T26" i="5"/>
  <c r="S26" i="5"/>
  <c r="T21" i="5"/>
  <c r="S21" i="5"/>
  <c r="S19" i="5"/>
  <c r="T19" i="5"/>
  <c r="U14" i="5"/>
  <c r="AB14" i="5"/>
  <c r="U17" i="5"/>
  <c r="AB17" i="5"/>
  <c r="S16" i="5" l="1"/>
  <c r="T16" i="5"/>
  <c r="Z47" i="3"/>
  <c r="Z48" i="3" s="1"/>
  <c r="Z49" i="3" s="1"/>
  <c r="U21" i="5"/>
  <c r="AB21" i="5"/>
  <c r="U26" i="5"/>
  <c r="AB26" i="5"/>
  <c r="U15" i="5"/>
  <c r="AB15" i="5"/>
  <c r="U22" i="5"/>
  <c r="AB22" i="5"/>
  <c r="AB13" i="5"/>
  <c r="U13" i="5"/>
  <c r="AB25" i="5"/>
  <c r="U25" i="5"/>
  <c r="U19" i="5"/>
  <c r="AB19" i="5"/>
  <c r="U20" i="5"/>
  <c r="AB20" i="5"/>
  <c r="U28" i="5"/>
  <c r="AB28" i="5"/>
  <c r="U23" i="5"/>
  <c r="AB23" i="5"/>
  <c r="U18" i="5"/>
  <c r="AB18" i="5"/>
  <c r="U16" i="5" l="1"/>
  <c r="AB16" i="5"/>
</calcChain>
</file>

<file path=xl/comments1.xml><?xml version="1.0" encoding="utf-8"?>
<comments xmlns="http://schemas.openxmlformats.org/spreadsheetml/2006/main">
  <authors>
    <author>+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Tapez le debut du nom de votre client</t>
        </r>
      </text>
    </comment>
    <comment ref="K3" authorId="0">
      <text>
        <r>
          <rPr>
            <b/>
            <sz val="9"/>
            <color indexed="81"/>
            <rFont val="Tahoma"/>
            <family val="2"/>
          </rPr>
          <t>remise arriere 1</t>
        </r>
      </text>
    </comment>
    <comment ref="K4" authorId="0">
      <text>
        <r>
          <rPr>
            <b/>
            <sz val="9"/>
            <color indexed="81"/>
            <rFont val="Tahoma"/>
            <family val="2"/>
          </rPr>
          <t>remise arriere 2</t>
        </r>
      </text>
    </comment>
    <comment ref="K5" authorId="0">
      <text>
        <r>
          <rPr>
            <b/>
            <sz val="9"/>
            <color indexed="81"/>
            <rFont val="Tahoma"/>
            <family val="2"/>
          </rPr>
          <t>remise arriere 3</t>
        </r>
      </text>
    </comment>
    <comment ref="F7" authorId="0">
      <text>
        <r>
          <rPr>
            <b/>
            <sz val="9"/>
            <color indexed="81"/>
            <rFont val="Tahoma"/>
            <family val="2"/>
          </rPr>
          <t>Nombre de jours d'animation</t>
        </r>
      </text>
    </comment>
    <comment ref="I7" authorId="0">
      <text>
        <r>
          <rPr>
            <b/>
            <sz val="9"/>
            <color indexed="81"/>
            <rFont val="Tahoma"/>
            <family val="2"/>
          </rPr>
          <t>Nombre de meubles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inscrivez le jour de livraison desiré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Montant de la location de meuble</t>
        </r>
      </text>
    </comment>
    <comment ref="Q9" authorId="0">
      <text>
        <r>
          <rPr>
            <b/>
            <sz val="9"/>
            <color indexed="81"/>
            <rFont val="Tahoma"/>
            <family val="2"/>
          </rPr>
          <t>montant recuperé entre le prix et la surfacturation du VACHE</t>
        </r>
      </text>
    </comment>
    <comment ref="Q10" authorId="0">
      <text>
        <r>
          <rPr>
            <b/>
            <sz val="9"/>
            <color indexed="81"/>
            <rFont val="Tahoma"/>
            <family val="2"/>
          </rPr>
          <t>montant recuperé entre le prix et la surfacturation du BREBIS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jean jacques</author>
    <author>+</author>
  </authors>
  <commentList>
    <comment ref="D1" authorId="0">
      <text>
        <r>
          <rPr>
            <b/>
            <sz val="9"/>
            <color indexed="81"/>
            <rFont val="Tahoma"/>
            <family val="2"/>
          </rPr>
          <t>taux de remise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mettre 1 si logidis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mettre 1 si prix de cession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mettre un 1 si tarif marché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mettre 1 si prix plancher</t>
        </r>
      </text>
    </comment>
    <comment ref="I1" authorId="1">
      <text>
        <r>
          <rPr>
            <b/>
            <sz val="9"/>
            <color indexed="81"/>
            <rFont val="Tahoma"/>
            <family val="2"/>
          </rPr>
          <t>mettre 1 si client GIE</t>
        </r>
      </text>
    </comment>
    <comment ref="J1" authorId="1">
      <text>
        <r>
          <rPr>
            <b/>
            <sz val="9"/>
            <color indexed="81"/>
            <rFont val="Tahoma"/>
            <family val="2"/>
          </rPr>
          <t>tarif coop</t>
        </r>
      </text>
    </comment>
  </commentList>
</comments>
</file>

<file path=xl/sharedStrings.xml><?xml version="1.0" encoding="utf-8"?>
<sst xmlns="http://schemas.openxmlformats.org/spreadsheetml/2006/main" count="3271" uniqueCount="1914">
  <si>
    <t>-</t>
  </si>
  <si>
    <t>ARMOR FRAIS</t>
  </si>
  <si>
    <t>zone artisanale des accacias 44260 SAVENAY</t>
  </si>
  <si>
    <t>PREVOT Jerome</t>
  </si>
  <si>
    <t>02.40.56.40.23</t>
  </si>
  <si>
    <t>02.40.56.00.29</t>
  </si>
  <si>
    <t>FR 46343410437</t>
  </si>
  <si>
    <t>lundi/mardi/mercredi/jeudi/vendredi</t>
  </si>
  <si>
    <t>A pour C</t>
  </si>
  <si>
    <t>AU angouleme (N° 044)</t>
  </si>
  <si>
    <t>route de bordeaux 16400 LA COURONNE</t>
  </si>
  <si>
    <t>DUMADELAGE Daniel</t>
  </si>
  <si>
    <t>05.45.24.45.24</t>
  </si>
  <si>
    <t>05.45.24.45.55</t>
  </si>
  <si>
    <t>lundi/mercredi/vendredi</t>
  </si>
  <si>
    <t>AU avrille</t>
  </si>
  <si>
    <t>6 route nationale 49240 AVRILLE</t>
  </si>
  <si>
    <t>02 41 31 11 40</t>
  </si>
  <si>
    <t>mardi/mercredi/jeudi/vendredi</t>
  </si>
  <si>
    <t>A pour B</t>
  </si>
  <si>
    <t>AU BEZIERS (N°015)</t>
  </si>
  <si>
    <t>4 avenue de la voie domitienne 34536 BEZIERS</t>
  </si>
  <si>
    <t>PRADIE Didier</t>
  </si>
  <si>
    <t>04.67.11.81.10</t>
  </si>
  <si>
    <t>lundi/mardi/mercredi/jeudi/vendredi/samedi</t>
  </si>
  <si>
    <t>AU biganos (N°139)</t>
  </si>
  <si>
    <t>71 ru des fonderies, lieu-dit facture 33380 BIGANOS</t>
  </si>
  <si>
    <t>MATHIEU Florian</t>
  </si>
  <si>
    <t>05.56.82.65.00</t>
  </si>
  <si>
    <t>05.56.26.74.69</t>
  </si>
  <si>
    <t>Au Blois</t>
  </si>
  <si>
    <t>Auchan Blois ZI des Sablons 41350 Vineuil</t>
  </si>
  <si>
    <t>02.54.50.20.36</t>
  </si>
  <si>
    <t>02.54.42.30.32</t>
  </si>
  <si>
    <t>FR 20410409460</t>
  </si>
  <si>
    <t>AU castres (N°156)</t>
  </si>
  <si>
    <t>10 rue Albert Calmette 81115 CASTRES</t>
  </si>
  <si>
    <t>Au Chateauroux (N°147)</t>
  </si>
  <si>
    <t>Route de Montluçon,36330 Le Poinçonnet</t>
  </si>
  <si>
    <t>02.54.53.66.04</t>
  </si>
  <si>
    <t>02.54.53.66.56</t>
  </si>
  <si>
    <t>AU cognac (N° 142)</t>
  </si>
  <si>
    <t>40 rue anisserie 16100 CHATEAUBERNARD</t>
  </si>
  <si>
    <t>mardi/mercredi/jeudi/vendredi/samedi</t>
  </si>
  <si>
    <t>AU le lac (N°030)</t>
  </si>
  <si>
    <t>avenue du lac 33000 BORDEAUX</t>
  </si>
  <si>
    <t>05.56.43.44.00</t>
  </si>
  <si>
    <t>AU marsac</t>
  </si>
  <si>
    <t>BP 226 24430 PERIGUEUX</t>
  </si>
  <si>
    <t>CC mériadeck, rue Robert Lateulade 33000 BORDEAUX</t>
  </si>
  <si>
    <t>05.56.99.59.00</t>
  </si>
  <si>
    <t>05.56.98.34.14</t>
  </si>
  <si>
    <t>AU perpignan (N° 020)</t>
  </si>
  <si>
    <t>avenue d'Espagne 66028 PERPIGNAN</t>
  </si>
  <si>
    <t>mardi / jeudi</t>
  </si>
  <si>
    <t>AU poitier sud (N° 143)</t>
  </si>
  <si>
    <t>58 rue vercors 86240 FONTAINE LE COMTE</t>
  </si>
  <si>
    <t>AU saint sebastien sur loire (N° 053)</t>
  </si>
  <si>
    <t>rue pierre mendes France 44230 SAINT SEBASTIEN SUR LOIRE</t>
  </si>
  <si>
    <t>OUEST</t>
  </si>
  <si>
    <t>AU toulouse (N°70)</t>
  </si>
  <si>
    <t>chemin de gabardie 31075 TOULOUSE</t>
  </si>
  <si>
    <t>05.61.26.73.00</t>
  </si>
  <si>
    <t>TEYCHENEY Jean</t>
  </si>
  <si>
    <t>mercredi/vendredi</t>
  </si>
  <si>
    <t>BEC laurent</t>
  </si>
  <si>
    <t>98 chemin du riolet 83136 LA ROQUE BRUSSANNE</t>
  </si>
  <si>
    <t>MAGASIN</t>
  </si>
  <si>
    <t>06.11.14.93.02</t>
  </si>
  <si>
    <t>az quai TFE toulon</t>
  </si>
  <si>
    <t>blaty christophe</t>
  </si>
  <si>
    <t>13 lotissement de la gare 47140 PENNE D'AGENAIS</t>
  </si>
  <si>
    <t>05.24.32.10.11</t>
  </si>
  <si>
    <t>BLESSON veronique</t>
  </si>
  <si>
    <t>70 impasse du lavoir 83260 la  crau</t>
  </si>
  <si>
    <t>06.37.77.23.62</t>
  </si>
  <si>
    <t>CAR dax (guyenne)</t>
  </si>
  <si>
    <t>7 r Gaston Phoebus 40100 DAX</t>
  </si>
  <si>
    <t>05.58.90.93.60</t>
  </si>
  <si>
    <t>05.58.74.93.54</t>
  </si>
  <si>
    <t>FR 71780330118</t>
  </si>
  <si>
    <t>CAR mt de marsan (guyenne)</t>
  </si>
  <si>
    <t>760 av Mar Juin  40000 MONT DE MARSAN</t>
  </si>
  <si>
    <t>05.58.51.50.70</t>
  </si>
  <si>
    <t>05.58.06.45.34</t>
  </si>
  <si>
    <t>CAR narbonne</t>
  </si>
  <si>
    <t>avenue de la  Mer route de Gruissan 11100 NARBONNE</t>
  </si>
  <si>
    <t>04.68.90.36.00</t>
  </si>
  <si>
    <t>04.68.90.70.48</t>
  </si>
  <si>
    <t>FR 32304352768</t>
  </si>
  <si>
    <t>CAR PAU lescar</t>
  </si>
  <si>
    <t>CAR st jean de luz (guyenne)</t>
  </si>
  <si>
    <t>20 zi Jalday 64500 SAINT JEAN DE LUZ</t>
  </si>
  <si>
    <t>05.59.51.86.86</t>
  </si>
  <si>
    <t>05.59.26.90.43</t>
  </si>
  <si>
    <t>CAR tarnos guyenne)</t>
  </si>
  <si>
    <t>route nationnale 10 avenue J Duclos 40220 TARNOS</t>
  </si>
  <si>
    <t>lundi/mardi/mercredi/jeudi</t>
  </si>
  <si>
    <t>Centrale system U Carquefou</t>
  </si>
  <si>
    <t>System U ouest Z.I la belle etoile 44470 CARQUEFOU</t>
  </si>
  <si>
    <t>Centrale system U Raussan Plaintel</t>
  </si>
  <si>
    <t>System U ouest Z.A du raussan 22940 PLAINTEL</t>
  </si>
  <si>
    <t>A pour D</t>
  </si>
  <si>
    <t>Centrale system U savigny en veron</t>
  </si>
  <si>
    <t>System U ouest Z.A les champs fleury 37420 SAVIGNY EN VERON</t>
  </si>
  <si>
    <t>mercredi</t>
  </si>
  <si>
    <t>client magasin</t>
  </si>
  <si>
    <t>Closquinet damien</t>
  </si>
  <si>
    <t>3 rue de saulnay 85270 NOTRE DAME DE RIEZ</t>
  </si>
  <si>
    <t>06.89.28.26.69</t>
  </si>
  <si>
    <t>CM auterive</t>
  </si>
  <si>
    <t>zi du midi 31190 AUTERIVE</t>
  </si>
  <si>
    <t>05.61.50.26.70</t>
  </si>
  <si>
    <t>05.61.50.26.71</t>
  </si>
  <si>
    <t>CM aytre</t>
  </si>
  <si>
    <t>rue nicolat gargot 17440 AYTRE</t>
  </si>
  <si>
    <t>05.46.45.73.20</t>
  </si>
  <si>
    <t>05.46.45.73.21</t>
  </si>
  <si>
    <t>CM bagnere de bigorre</t>
  </si>
  <si>
    <t>26 avenue geruzet 65200 BAGNERE DE BIGORRE</t>
  </si>
  <si>
    <t>05.62.91.02.62</t>
  </si>
  <si>
    <t>05.62.91.05.25</t>
  </si>
  <si>
    <t>mardi/jeudi/samedi</t>
  </si>
  <si>
    <t>mardi/jeudi</t>
  </si>
  <si>
    <t>CM beauzelle</t>
  </si>
  <si>
    <t>144 Avenue GAROSSOS 31700 BEAUZELLE</t>
  </si>
  <si>
    <t>05.31.42.89.01</t>
  </si>
  <si>
    <t>D32 ;route de saint-alvère ; lieu-dit crabol  24100 BERGERAC</t>
  </si>
  <si>
    <t>05.53.22.24.00</t>
  </si>
  <si>
    <t>05.53.63.27.48</t>
  </si>
  <si>
    <t>CM branne (logidis)</t>
  </si>
  <si>
    <t>pey du prat 33420 GREZILLAC</t>
  </si>
  <si>
    <t>05.57.84.62.00</t>
  </si>
  <si>
    <t>05.57.84.61.33</t>
  </si>
  <si>
    <t>FR 11501238414</t>
  </si>
  <si>
    <t>CM bx cauderans (altis)</t>
  </si>
  <si>
    <t xml:space="preserve">172 rue Jules Ferry 33021 BORDEAUX CEDEX </t>
  </si>
  <si>
    <t>05.56.28.48.45</t>
  </si>
  <si>
    <t>05.56.28.77.31</t>
  </si>
  <si>
    <t>FR 63310710223</t>
  </si>
  <si>
    <t>CM colomiers</t>
  </si>
  <si>
    <t>4 chemin de l'ormeau 31770 COLOMIERS</t>
  </si>
  <si>
    <t>05.61.16.84.84</t>
  </si>
  <si>
    <t>CM creon (logidis)</t>
  </si>
  <si>
    <t xml:space="preserve">avenue de l' Entre Deux Mers 33670 CREON </t>
  </si>
  <si>
    <t>05.57.34.30.34</t>
  </si>
  <si>
    <t>05.57.34.50.10</t>
  </si>
  <si>
    <t>FR 79389180480</t>
  </si>
  <si>
    <t>CM dax (guyenne)</t>
  </si>
  <si>
    <t>rue  Paul Lahargou 40100 DAX</t>
  </si>
  <si>
    <t>05.58.74.45.46</t>
  </si>
  <si>
    <t>05.58.90.16.58</t>
  </si>
  <si>
    <t>CM ferrieres d'aunis</t>
  </si>
  <si>
    <t>rue de la juillerie 17170 ferrieres</t>
  </si>
  <si>
    <t>vendredi</t>
  </si>
  <si>
    <t>CM fleurance (altis)</t>
  </si>
  <si>
    <t>route de Lectoure 32500 FLEURANCE</t>
  </si>
  <si>
    <t>05.62.06.63.65</t>
  </si>
  <si>
    <t>CM gujan mestras</t>
  </si>
  <si>
    <t>25 cours de la republique 33470 GUJAN MESTRAS</t>
  </si>
  <si>
    <t>05.57.52.79.46</t>
  </si>
  <si>
    <t>CM ille sur têt</t>
  </si>
  <si>
    <t>CC du riberal  ILLE SUR TET 66130</t>
  </si>
  <si>
    <t>04.68.84.87.70</t>
  </si>
  <si>
    <t>04.68.84.22.83</t>
  </si>
  <si>
    <t>CM lannemezan "guyenne "</t>
  </si>
  <si>
    <t>Cclarramondia 65300 LANNEMEZAN</t>
  </si>
  <si>
    <t>05.62.50.05.10</t>
  </si>
  <si>
    <t>05.62.40.10.98</t>
  </si>
  <si>
    <t>CM le taillan</t>
  </si>
  <si>
    <t>1 chemin de geles 33320 LE TAILLAN MEDOC</t>
  </si>
  <si>
    <t>CM leon (guyenne)</t>
  </si>
  <si>
    <t>230 avenue Marensin 40550 LEON</t>
  </si>
  <si>
    <t>05.58.49.20.20</t>
  </si>
  <si>
    <t>05.58.48.70.71</t>
  </si>
  <si>
    <t>CM lourdes</t>
  </si>
  <si>
    <t>11 rue lucien pourxet 65100 LOURDES</t>
  </si>
  <si>
    <t>05.62.42.76.30</t>
  </si>
  <si>
    <t>05.62.94.64.15</t>
  </si>
  <si>
    <t>CM marmande</t>
  </si>
  <si>
    <t>route de tonneins 47200 MARMANDE</t>
  </si>
  <si>
    <t>DUMASDELAGE Daniel</t>
  </si>
  <si>
    <t>05.53.20.94.00</t>
  </si>
  <si>
    <t>05.53.20.23.21</t>
  </si>
  <si>
    <t>FR 41502812928</t>
  </si>
  <si>
    <t>49 avenue Montesquieu 33700 MERIGNAC</t>
  </si>
  <si>
    <t>05.56.10.10.20</t>
  </si>
  <si>
    <t>05.56.10.10.21</t>
  </si>
  <si>
    <t>CM mimizan</t>
  </si>
  <si>
    <t>route de baleste 40200 MIMIZAN</t>
  </si>
  <si>
    <t>05.58.09.04.93</t>
  </si>
  <si>
    <t>05.58.09.21.35</t>
  </si>
  <si>
    <t xml:space="preserve">FR </t>
  </si>
  <si>
    <t>CM montrejeau</t>
  </si>
  <si>
    <t>avenue du nord 31210 MONTREJEAU</t>
  </si>
  <si>
    <t>05.61.95.26.26</t>
  </si>
  <si>
    <t>05.61.95.91.95</t>
  </si>
  <si>
    <t>CM muzillac</t>
  </si>
  <si>
    <t>ZAC toulan 56190 AMBON</t>
  </si>
  <si>
    <t>02.97.41.51.51</t>
  </si>
  <si>
    <t>02.97.45.64.88</t>
  </si>
  <si>
    <t>CM nay (guyenne)</t>
  </si>
  <si>
    <t xml:space="preserve">lot 4 Chemins 64800 NAY </t>
  </si>
  <si>
    <t>05.59.61.09.33</t>
  </si>
  <si>
    <t>05.5992.93.41</t>
  </si>
  <si>
    <t>CM OBJAT</t>
  </si>
  <si>
    <t>Avenue Raymond Poincaré 19130 Objat</t>
  </si>
  <si>
    <t>05.55.25.90.44</t>
  </si>
  <si>
    <t>05.55.25.90.45</t>
  </si>
  <si>
    <t>cm pauillac</t>
  </si>
  <si>
    <t>29 rue Maquis de Vignes Oudides 33250 PAUILLAC</t>
  </si>
  <si>
    <t>05.56.59.09.15</t>
  </si>
  <si>
    <t>CM peyrehorade n°804 (guyenne)</t>
  </si>
  <si>
    <t xml:space="preserve">route de bayonne 40300 PEYREHORADE </t>
  </si>
  <si>
    <t>05.58.73.00.31</t>
  </si>
  <si>
    <t>05.58.73.18.98</t>
  </si>
  <si>
    <t xml:space="preserve">CM pezenas </t>
  </si>
  <si>
    <t>30 avenue de verdun 34120 PEZENAS</t>
  </si>
  <si>
    <t>04.67.90.43.50</t>
  </si>
  <si>
    <t>04.67.90.79.45</t>
  </si>
  <si>
    <t>FR 88316980085</t>
  </si>
  <si>
    <t>CM PIBRAC</t>
  </si>
  <si>
    <t>route de toulouse CD 65 31820 PIBRAC</t>
  </si>
  <si>
    <t>05.34.57.22.10</t>
  </si>
  <si>
    <t>route d'orthez 64270 SALIES DE BEARN</t>
  </si>
  <si>
    <t>05.59.38.18.54</t>
  </si>
  <si>
    <t>05.59.65.04.55</t>
  </si>
  <si>
    <t>CM st georges de didonne</t>
  </si>
  <si>
    <t>68 avenue du marechal juin 17110 SAINT GEORGES DE DIDONNE</t>
  </si>
  <si>
    <t>05.46.05.78.12</t>
  </si>
  <si>
    <t>05.46.05.72.66</t>
  </si>
  <si>
    <t>COOP ATLANTIQUES</t>
  </si>
  <si>
    <t>CM St Léonard de Noblat</t>
  </si>
  <si>
    <t>8 Avenue Jean Moulin 87400 St Léonard de Noblat</t>
  </si>
  <si>
    <t>05,55,56,11,37</t>
  </si>
  <si>
    <t>05,55,56,11,07</t>
  </si>
  <si>
    <t>CM st palais (guyenne)</t>
  </si>
  <si>
    <t xml:space="preserve">       CC le lehena 64120 AMENDEUIX ONEIX</t>
  </si>
  <si>
    <t>05.59.65.72.72</t>
  </si>
  <si>
    <t>05.59.65.59.59</t>
  </si>
  <si>
    <t>CM st pierre d'irube (guyenne)</t>
  </si>
  <si>
    <t>4 chemin Jupiter 64990 SAINT PIERRE D'IRUBE</t>
  </si>
  <si>
    <t>05.59.44.08.73</t>
  </si>
  <si>
    <t>05.59.44.08.74</t>
  </si>
  <si>
    <t>CM st pierre d'oleron</t>
  </si>
  <si>
    <t>1 avenue du general leclerc 17310 SAINT PIERRE D'OLERON</t>
  </si>
  <si>
    <t>05.46.47.00.47</t>
  </si>
  <si>
    <t xml:space="preserve">CM st sever </t>
  </si>
  <si>
    <t>route de pau 40500 saint sever</t>
  </si>
  <si>
    <t>05.58.76.06.00</t>
  </si>
  <si>
    <t>CM toulouse "cite de l'hers"</t>
  </si>
  <si>
    <t>6 rue clauduis rougenet  31500 TOULOUSE</t>
  </si>
  <si>
    <t>05.62.47.84.10</t>
  </si>
  <si>
    <t>05.62.16.33.34</t>
  </si>
  <si>
    <t>FR 35400859039</t>
  </si>
  <si>
    <t>CM toulouse "mirail"</t>
  </si>
  <si>
    <t>41/43 avenue de lombez 31300 TOULOUSE</t>
  </si>
  <si>
    <t>05.62.48.60.70</t>
  </si>
  <si>
    <t>05.62.48.50.75</t>
  </si>
  <si>
    <t>FR 11501238114</t>
  </si>
  <si>
    <t>CM tournefeuille</t>
  </si>
  <si>
    <t>route de tarbes 31170 tournefeuille</t>
  </si>
  <si>
    <t>05.34.51.68.00</t>
  </si>
  <si>
    <t>05.34.51.68.01</t>
  </si>
  <si>
    <t>CM vic fezensac (altis)</t>
  </si>
  <si>
    <t>avenue Hountète 32190 VIC FEZENSAC</t>
  </si>
  <si>
    <t>05.62.64.48.48</t>
  </si>
  <si>
    <t>05.62.64.44.43</t>
  </si>
  <si>
    <t>CM villeneuve de marsan (guyenne)</t>
  </si>
  <si>
    <t>avenue jean jaures 40190 VILLENEUVE DE MARSAN</t>
  </si>
  <si>
    <t>05,58,45,27,85</t>
  </si>
  <si>
    <t>05,58,45,85,20</t>
  </si>
  <si>
    <t>CM villeneuve les béziers</t>
  </si>
  <si>
    <t>ZAE Pôle Méditerranée 34420 VILLENEUVE LES BEZIERS</t>
  </si>
  <si>
    <t>04.67.00.87.20</t>
  </si>
  <si>
    <t>04.67.00.87.22</t>
  </si>
  <si>
    <t>college alain fournier</t>
  </si>
  <si>
    <t>21 rue cassignol 33000 BORDEAUX</t>
  </si>
  <si>
    <t>05.56.81.80.25</t>
  </si>
  <si>
    <t>college cassignol</t>
  </si>
  <si>
    <t>62 rue Laroche 33000 BORDEAUX</t>
  </si>
  <si>
    <t>compagnie des fromagers</t>
  </si>
  <si>
    <t>la plaine des Astres 34310 MONTADY</t>
  </si>
  <si>
    <t>06.11.33.46.48</t>
  </si>
  <si>
    <t>Couturier J luc</t>
  </si>
  <si>
    <t>maison ene pausua 310 chemin zuraidegarai 64250 souraide</t>
  </si>
  <si>
    <t>06.85.62.28.68</t>
  </si>
  <si>
    <t>Crémerie Laurent</t>
  </si>
  <si>
    <t>05.59.27.93.58</t>
  </si>
  <si>
    <t xml:space="preserve">demontier damien </t>
  </si>
  <si>
    <t>a quai TFE BEGLES</t>
  </si>
  <si>
    <t>06.86.28.49.49</t>
  </si>
  <si>
    <t>DESAILLY</t>
  </si>
  <si>
    <t>6 rue de strasbourg 94154 RUNGIS</t>
  </si>
  <si>
    <t>01.46.87.24.45</t>
  </si>
  <si>
    <t>01.46.75.09.67</t>
  </si>
  <si>
    <t>DISFRAIS</t>
  </si>
  <si>
    <t>182 route de Montfavet BP 20756   84035 AVIGNON Cédex 03</t>
  </si>
  <si>
    <t>04.90.13.61.37</t>
  </si>
  <si>
    <t>04.90.13.61.36</t>
  </si>
  <si>
    <t>DUBOURG J.P</t>
  </si>
  <si>
    <t>domaine de st paul 34370 MAUREILHAN</t>
  </si>
  <si>
    <t>06.24.24.40.21</t>
  </si>
  <si>
    <t>a quai TFE narbonne</t>
  </si>
  <si>
    <t>echantillons gratuit</t>
  </si>
  <si>
    <t>entrepôt coop atlantique ingrandes</t>
  </si>
  <si>
    <t>camp de saint ustre 86220 INGRANDES</t>
  </si>
  <si>
    <t>entrepôt coop atlantique saintes</t>
  </si>
  <si>
    <t>grandes bauches 17100 saintes</t>
  </si>
  <si>
    <t>entrepôt coop atlantiquee condat sur vienne</t>
  </si>
  <si>
    <t>entrepôt de crassat 87920 CONDAT SUR VIENNE</t>
  </si>
  <si>
    <t>FMCD</t>
  </si>
  <si>
    <t>ZAE le landry 24750 BOULAZAC</t>
  </si>
  <si>
    <t>08.99.70.00.49</t>
  </si>
  <si>
    <t>05.53.05.85.54</t>
  </si>
  <si>
    <t>FR 48484347299</t>
  </si>
  <si>
    <t>gantier philippe</t>
  </si>
  <si>
    <t>60 avenue de verdun 17420 st palais sur mer</t>
  </si>
  <si>
    <t>gendre michel</t>
  </si>
  <si>
    <t>12 rue du lavoir 11200 MONTSERET</t>
  </si>
  <si>
    <t>06.77.09.91.45</t>
  </si>
  <si>
    <t>GIVERSO frederic</t>
  </si>
  <si>
    <t>BP 14 40150 HOSSEGOR</t>
  </si>
  <si>
    <t>06.40.89.15.99</t>
  </si>
  <si>
    <t>GOEHNER edy</t>
  </si>
  <si>
    <t>mas tude 30B route des aresquiers 34110 VIC LA GARDIOLE</t>
  </si>
  <si>
    <t>06.89.44.33.01</t>
  </si>
  <si>
    <t>A quai TFE vendargue</t>
  </si>
  <si>
    <t>guyenne et gascogne</t>
  </si>
  <si>
    <t>ZI route nationale 10 40530 LABENNE</t>
  </si>
  <si>
    <t>05.59.44.56.25</t>
  </si>
  <si>
    <t>05.59.44.56.00</t>
  </si>
  <si>
    <t>hachin yann</t>
  </si>
  <si>
    <t>59 avenue de verdun 17420 st palais sur mer</t>
  </si>
  <si>
    <t>06.68.79.79.92</t>
  </si>
  <si>
    <t>hardas delphine</t>
  </si>
  <si>
    <t>98 chemin du riolet haut 83136 LA ROQUE BRUSSANNE</t>
  </si>
  <si>
    <t>06.18.65.46.37</t>
  </si>
  <si>
    <t>quai TFE toulon</t>
  </si>
  <si>
    <t>HF 12 SAS sovia</t>
  </si>
  <si>
    <t xml:space="preserve">Espace St Marc 2 rond point du bowling 12850 ONET LE CHÂTEAU </t>
  </si>
  <si>
    <t>05.65.87.00.25</t>
  </si>
  <si>
    <t>05.65.87.18.05</t>
  </si>
  <si>
    <t>FR 78410152979</t>
  </si>
  <si>
    <t>HU ales</t>
  </si>
  <si>
    <t xml:space="preserve">Rocade Sud avenue Olivier de Serres 30100 ALES </t>
  </si>
  <si>
    <t>04.66.52.92.40</t>
  </si>
  <si>
    <t>04.66.52.10.71</t>
  </si>
  <si>
    <t>FR 89378358840</t>
  </si>
  <si>
    <t>HU challans</t>
  </si>
  <si>
    <t>boulevard jean vingt trois 85300 CHALLANS</t>
  </si>
  <si>
    <t>HU chantonnay</t>
  </si>
  <si>
    <t>45 avenue georges clemenceau 85110 CHANTONNAY</t>
  </si>
  <si>
    <t>02.51.09.09.09</t>
  </si>
  <si>
    <t>02.51.94.56.12</t>
  </si>
  <si>
    <t>FR 24775691190</t>
  </si>
  <si>
    <t>HU chateaubriant</t>
  </si>
  <si>
    <t>route de saint aubin des chateaux 44110 CHATEAUBRIANT</t>
  </si>
  <si>
    <t>HU chateaugiron</t>
  </si>
  <si>
    <t xml:space="preserve">Les grands chênes, 35410 Chateaugiron </t>
  </si>
  <si>
    <t>02,99,37,49,45</t>
  </si>
  <si>
    <t>02,99,35,51,17</t>
  </si>
  <si>
    <t>02.99.37.51.17</t>
  </si>
  <si>
    <t xml:space="preserve">HU gujan mestras </t>
  </si>
  <si>
    <t xml:space="preserve">centre commercial Grand Large 33470 GUJAN MESTRAS </t>
  </si>
  <si>
    <t>05.56.22.36.00</t>
  </si>
  <si>
    <t>05.56.66.59.40</t>
  </si>
  <si>
    <t>FR 31822697400</t>
  </si>
  <si>
    <t>HU Hanches</t>
  </si>
  <si>
    <t>02,37,18,28,60</t>
  </si>
  <si>
    <t>02,37,18,27,90</t>
  </si>
  <si>
    <t>FR 44441194164</t>
  </si>
  <si>
    <t>HU le cres</t>
  </si>
  <si>
    <t>route nationale 113 34920 le crès</t>
  </si>
  <si>
    <t>04.67.87.66.66</t>
  </si>
  <si>
    <t>04.67.87.66.77</t>
  </si>
  <si>
    <t>FR 22397770199</t>
  </si>
  <si>
    <t>HU les herbiers</t>
  </si>
  <si>
    <t>avenue de la maine  85500 LES HERBIERS</t>
  </si>
  <si>
    <t>02.51.91.02.97</t>
  </si>
  <si>
    <t>HU lucon</t>
  </si>
  <si>
    <t>boulevard michel phelippon 85400 LUCON</t>
  </si>
  <si>
    <t>02.51.56.02.06</t>
  </si>
  <si>
    <t>02.51.56.09.10</t>
  </si>
  <si>
    <t>HU PARTHENAY</t>
  </si>
  <si>
    <t>1 AVENUE FRANCOIS MITTERAND 79200 PARTHENAY</t>
  </si>
  <si>
    <t>HU SAVENAY</t>
  </si>
  <si>
    <t>PARC COMMERCIAL DE LA COLLEVAYE  BP 131  44260 SAVENAY</t>
  </si>
  <si>
    <t>HU st gilles croix de vie</t>
  </si>
  <si>
    <t>hu st philibert de grand lieu</t>
  </si>
  <si>
    <t>CC grand lac 44310 ST PHILIBERT DE GRAND LIEU</t>
  </si>
  <si>
    <t>HU vallet</t>
  </si>
  <si>
    <t>ROUTE ANCENIS 44330 VALLET</t>
  </si>
  <si>
    <t>02 40 36 33 44</t>
  </si>
  <si>
    <t>02 40 36 43 77</t>
  </si>
  <si>
    <t>HU villefranche de rouergue</t>
  </si>
  <si>
    <t xml:space="preserve">avenue de Toulouse 12200 VILLEFRANCHE DE ROUERGUE </t>
  </si>
  <si>
    <t>05.65.65.15.30</t>
  </si>
  <si>
    <t>05.65.65.15.40</t>
  </si>
  <si>
    <t>FR 68306092669</t>
  </si>
  <si>
    <t>mardi/mercredi/vendredi</t>
  </si>
  <si>
    <t>ITM andernos</t>
  </si>
  <si>
    <t xml:space="preserve">2 rue Bertin Lalande 33510 ANDERNOS LES BAINS </t>
  </si>
  <si>
    <t>05.56.82.52.24</t>
  </si>
  <si>
    <t>05.56.82.51.11</t>
  </si>
  <si>
    <t>FR 85342043429</t>
  </si>
  <si>
    <t>ITM angouleme</t>
  </si>
  <si>
    <t>ma campagne 1 boulevard jean moulin 16000 ANGOULEME</t>
  </si>
  <si>
    <t>05.45.61.10.19</t>
  </si>
  <si>
    <t>05.45.41.62.52</t>
  </si>
  <si>
    <t>FR 05404578494</t>
  </si>
  <si>
    <t>ITM apt</t>
  </si>
  <si>
    <t xml:space="preserve">368 avenue de la Libération 84400 APT </t>
  </si>
  <si>
    <t>04.90.04.45.60</t>
  </si>
  <si>
    <t>04.90.04.78.24</t>
  </si>
  <si>
    <t>FR 90305810665</t>
  </si>
  <si>
    <t>ITM argentré du plessis</t>
  </si>
  <si>
    <t>8 rue des sports 35370 Argentré du plessis</t>
  </si>
  <si>
    <t>02,99,96,79,55</t>
  </si>
  <si>
    <t>02,99,96,54,69</t>
  </si>
  <si>
    <t>FR 02341424703</t>
  </si>
  <si>
    <t>ITM balma</t>
  </si>
  <si>
    <t xml:space="preserve">31 avenue des Arènes 31130 BALMA </t>
  </si>
  <si>
    <t>05.61.24.75.00</t>
  </si>
  <si>
    <t>05.61.24.75.03</t>
  </si>
  <si>
    <t xml:space="preserve">ITM beguey </t>
  </si>
  <si>
    <t xml:space="preserve">2 centre commercial Clos du Pin 33410 BEGUEY </t>
  </si>
  <si>
    <t>05.56.62.94.33</t>
  </si>
  <si>
    <t>05.56.62.12.91</t>
  </si>
  <si>
    <t>FR 13390002921</t>
  </si>
  <si>
    <t>ITM bidart</t>
  </si>
  <si>
    <t>route de bayonne route nationale 10 64210 BIDART</t>
  </si>
  <si>
    <t>05.59.47.58.00</t>
  </si>
  <si>
    <t>05.59.47.58.01</t>
  </si>
  <si>
    <t>FR 55353152150</t>
  </si>
  <si>
    <t>ITM billere</t>
  </si>
  <si>
    <t>78 route de bayonne 64140 BILLERE</t>
  </si>
  <si>
    <t>05.59.92.08.00</t>
  </si>
  <si>
    <t>05.59.62.56.48</t>
  </si>
  <si>
    <t xml:space="preserve">ITM Boen  </t>
  </si>
  <si>
    <t>Zone Artisanale Giraud  42130 BOEN</t>
  </si>
  <si>
    <t>04,77,97,38,80</t>
  </si>
  <si>
    <t>04,77,97,39,01</t>
  </si>
  <si>
    <t>FR 10404000408</t>
  </si>
  <si>
    <t>Apour C</t>
  </si>
  <si>
    <t>ITM brive</t>
  </si>
  <si>
    <t>chemin du pilou 19100 BRIVE</t>
  </si>
  <si>
    <t>05.55.23.19.22</t>
  </si>
  <si>
    <t>05.55.84.38.10</t>
  </si>
  <si>
    <t xml:space="preserve"> avenue ribot 19100 BRIVE</t>
  </si>
  <si>
    <t>05.55.88.92.90</t>
  </si>
  <si>
    <t>05.55.87.74.40</t>
  </si>
  <si>
    <t>FR 16385194535</t>
  </si>
  <si>
    <t>ITM bruz</t>
  </si>
  <si>
    <t xml:space="preserve">avenue d'Ouessant 35170 BRUZ </t>
  </si>
  <si>
    <t>02.99.05.04.10</t>
  </si>
  <si>
    <t>02.99.05.04.11</t>
  </si>
  <si>
    <t>ITM cabestany</t>
  </si>
  <si>
    <t>4 rue gay lussac 66330 CABESTANY</t>
  </si>
  <si>
    <t>04.68.50.02.27</t>
  </si>
  <si>
    <t>04.68.50.13.03</t>
  </si>
  <si>
    <t>FR 64339082885</t>
  </si>
  <si>
    <t>ITM castanet</t>
  </si>
  <si>
    <t xml:space="preserve">Rabaudy 31320 CASTANET TOLOSAN </t>
  </si>
  <si>
    <t>05.34.66.79.79</t>
  </si>
  <si>
    <t>05.34.66.79.70</t>
  </si>
  <si>
    <t>FR 32338549827</t>
  </si>
  <si>
    <t>ITM castelnau (avensan)</t>
  </si>
  <si>
    <t xml:space="preserve">Herreyre Route de  Bordeaux 33480 AVENSAN </t>
  </si>
  <si>
    <t>05.56.58.38.99</t>
  </si>
  <si>
    <t>05.56.58.71.93</t>
  </si>
  <si>
    <t>FR 07391186707</t>
  </si>
  <si>
    <t>ITM cauneille</t>
  </si>
  <si>
    <t>plaine de laregle 40300 CAUNEILLE</t>
  </si>
  <si>
    <t>05.58.73.19.33</t>
  </si>
  <si>
    <t>05.58.73.08.71</t>
  </si>
  <si>
    <t>FR 44382318947</t>
  </si>
  <si>
    <t>ITM cestas gazinet</t>
  </si>
  <si>
    <t>gazinet nord 33610 CESTAS</t>
  </si>
  <si>
    <t>05.57.26.04.26</t>
  </si>
  <si>
    <t>05.57.26.04.20</t>
  </si>
  <si>
    <t>FR 09338521560</t>
  </si>
  <si>
    <t>ITM chalais</t>
  </si>
  <si>
    <t xml:space="preserve">rue de la Tude 16210 CHALAIS </t>
  </si>
  <si>
    <t>05.45.98.16.74</t>
  </si>
  <si>
    <t>05.45.98.68.39</t>
  </si>
  <si>
    <t>FR 21350964045</t>
  </si>
  <si>
    <t>ITM cognac</t>
  </si>
  <si>
    <t xml:space="preserve">20 avenue de Saintes 16100 COGNAC </t>
  </si>
  <si>
    <t>05.45.36.37.40</t>
  </si>
  <si>
    <t>05.45.36.37.41</t>
  </si>
  <si>
    <t>FR 11350525440</t>
  </si>
  <si>
    <t>ITM commercy</t>
  </si>
  <si>
    <t>rue de breuil 55200 COMMERCY</t>
  </si>
  <si>
    <t>PAGNOTTA Sergio</t>
  </si>
  <si>
    <t>03.29.91.27.30</t>
  </si>
  <si>
    <t>03.29.92.00.70</t>
  </si>
  <si>
    <t>ITM condom</t>
  </si>
  <si>
    <t>rue bonne maison 32100 CONDOM</t>
  </si>
  <si>
    <t>05.62.68.36.36</t>
  </si>
  <si>
    <t>05.62.68.36.30</t>
  </si>
  <si>
    <t>FR 28383790367</t>
  </si>
  <si>
    <t>ITM coutras</t>
  </si>
  <si>
    <t>5 rue Bouquets 33230 COUTRAS</t>
  </si>
  <si>
    <t>05.57.49.01.66</t>
  </si>
  <si>
    <t>05.57.49.13.66</t>
  </si>
  <si>
    <t>FR 76349772871</t>
  </si>
  <si>
    <t>ITM creney</t>
  </si>
  <si>
    <t>ZAC de creney 10150 TROYES</t>
  </si>
  <si>
    <t>03.25.76.98.20</t>
  </si>
  <si>
    <t>03.25.76.93.58</t>
  </si>
  <si>
    <t>FR 17387877426</t>
  </si>
  <si>
    <t>ITM Creysse</t>
  </si>
  <si>
    <t>154 Avenue de la Roque 24100 Creysse</t>
  </si>
  <si>
    <t>05.53.22.14.50</t>
  </si>
  <si>
    <t>05.53.22.14.51</t>
  </si>
  <si>
    <t>FR 35751315771</t>
  </si>
  <si>
    <t>ITM deneuvre</t>
  </si>
  <si>
    <t>route de la chapelle 54120 DENEUVRE</t>
  </si>
  <si>
    <t>03.83.75.49.32</t>
  </si>
  <si>
    <t>03.83.75.19.48</t>
  </si>
  <si>
    <t>ITM ECROUVES</t>
  </si>
  <si>
    <t>153 avenue du 15e Génie  54200  ECROUVES</t>
  </si>
  <si>
    <t>03 83 43 41 42</t>
  </si>
  <si>
    <t>ITM gauchy</t>
  </si>
  <si>
    <t xml:space="preserve">rue Auguste Delaune 02430 GAUCHY </t>
  </si>
  <si>
    <t>03.23.50.33.77</t>
  </si>
  <si>
    <t>03.23.50.35.17</t>
  </si>
  <si>
    <t>FR 58304748924</t>
  </si>
  <si>
    <t>ITM gignac</t>
  </si>
  <si>
    <t xml:space="preserve">La Croix 34150 GIGNAC </t>
  </si>
  <si>
    <t>04.67.57.90.00</t>
  </si>
  <si>
    <t>04.67.57.93.04</t>
  </si>
  <si>
    <t>FR 23341644318</t>
  </si>
  <si>
    <t>mardi/jeudi/vendredi</t>
  </si>
  <si>
    <t>ITM jarville</t>
  </si>
  <si>
    <t>115 rue de la republique 54140 JARVILLE</t>
  </si>
  <si>
    <t>03.83.65.27.16</t>
  </si>
  <si>
    <t>ITM joinville SA CAPIE</t>
  </si>
  <si>
    <t>avenue de la marne 52300 JOINVILLE</t>
  </si>
  <si>
    <t>03.25.94.00.34</t>
  </si>
  <si>
    <t>03.25.94.34.70</t>
  </si>
  <si>
    <t>ITM Jonzac</t>
  </si>
  <si>
    <t>Avenue du 57ème Régiment d'Infanterie 17500 Jonzac</t>
  </si>
  <si>
    <t>05.46.86.19.00</t>
  </si>
  <si>
    <t>05.46.86.19.01</t>
  </si>
  <si>
    <t>FR 32315515916</t>
  </si>
  <si>
    <t>ITM la reole</t>
  </si>
  <si>
    <t>route nationale 113 ZI frimon 33190 LA REOLE</t>
  </si>
  <si>
    <t>05.56.61.18.29</t>
  </si>
  <si>
    <t>05.56.71.22.63</t>
  </si>
  <si>
    <t>FR 59351339189</t>
  </si>
  <si>
    <t>jeudi</t>
  </si>
  <si>
    <t>ITM la rochelle</t>
  </si>
  <si>
    <t>rue du château la fond 17000 LA ROCHELLE</t>
  </si>
  <si>
    <t>05.46.34.65.18</t>
  </si>
  <si>
    <t>05.46.67.38.93</t>
  </si>
  <si>
    <t>itm la teste (Hyper)</t>
  </si>
  <si>
    <t>CC Cap océan, rue lagrua 33260 LA TESTE DE BUCH</t>
  </si>
  <si>
    <t>05.57.52.70.20</t>
  </si>
  <si>
    <t>05.57.52.70.38</t>
  </si>
  <si>
    <t>ITM lamballe</t>
  </si>
  <si>
    <t>avenue clemenceau 22400 LAMBALLE</t>
  </si>
  <si>
    <t>02.96.31.17.96</t>
  </si>
  <si>
    <t>02.96.34.74.68</t>
  </si>
  <si>
    <t>FR 83394183321</t>
  </si>
  <si>
    <t>ITM langon</t>
  </si>
  <si>
    <t>rue jules ferry 33210 langon</t>
  </si>
  <si>
    <t>05.56.63.30.79</t>
  </si>
  <si>
    <t>ITM lanton</t>
  </si>
  <si>
    <t>avenue de la plage lieu dit le braou 33138 LANTON</t>
  </si>
  <si>
    <t>05.56.82.99.52</t>
  </si>
  <si>
    <t>05.56.82.95.72</t>
  </si>
  <si>
    <t>ITM le mans (bollé)</t>
  </si>
  <si>
    <t>284 avenue bollé 72000 LE MANS</t>
  </si>
  <si>
    <t>02.43.72.62.42</t>
  </si>
  <si>
    <t>02.43.78.19.63</t>
  </si>
  <si>
    <t>ITM Le Palais sur Vienne</t>
  </si>
  <si>
    <t>Avenue Jean Giraudou 87410 Le Palais sur Vienne</t>
  </si>
  <si>
    <t>ITM les ponts de ce</t>
  </si>
  <si>
    <t>rue des maisons rouges 49130 LES PONTS DE CE</t>
  </si>
  <si>
    <t>ITM limoges</t>
  </si>
  <si>
    <t xml:space="preserve">ZAC de montevert avenue du mas loge 87100 LIMOGES </t>
  </si>
  <si>
    <t>05.55.01.11.22</t>
  </si>
  <si>
    <t>05.55.50.91.60</t>
  </si>
  <si>
    <t>ITM Malicorne</t>
  </si>
  <si>
    <t>Z.I la brande   route de Chamblet   03 600 MALICORNE</t>
  </si>
  <si>
    <t>04 70 64 48 48</t>
  </si>
  <si>
    <t>04 70 64 30 89</t>
  </si>
  <si>
    <t>pdv08829@mousquetaires.com</t>
  </si>
  <si>
    <t>ITM mallemort</t>
  </si>
  <si>
    <t xml:space="preserve">avenue de Craponne 13370 MALLEMORT </t>
  </si>
  <si>
    <t>04.90.59.10.11</t>
  </si>
  <si>
    <t>04.90.59.43.18</t>
  </si>
  <si>
    <t>FR 32340476829</t>
  </si>
  <si>
    <t>ITM marambat</t>
  </si>
  <si>
    <t xml:space="preserve">A Tiret 32190 MARAMBAT </t>
  </si>
  <si>
    <t>05.62.06.39.67</t>
  </si>
  <si>
    <t>05.62.06.37.26</t>
  </si>
  <si>
    <t>FR 53352857916</t>
  </si>
  <si>
    <t>ITM marennes</t>
  </si>
  <si>
    <t xml:space="preserve">zone artisanale Grossines 17320 MARENNES </t>
  </si>
  <si>
    <t>05.46.85.80.50</t>
  </si>
  <si>
    <t>05.46.85.80.51</t>
  </si>
  <si>
    <t>FR 94341545531</t>
  </si>
  <si>
    <t>ITM matha</t>
  </si>
  <si>
    <t>36 rue Marc Jeanjean - 17160 MATHA</t>
  </si>
  <si>
    <t>05,46,58,79,08</t>
  </si>
  <si>
    <t>05,46,58,56,37</t>
  </si>
  <si>
    <t>FR 91399255389</t>
  </si>
  <si>
    <t>mardi</t>
  </si>
  <si>
    <t>ITM montendre</t>
  </si>
  <si>
    <t xml:space="preserve">boulebard Saintonge 17130 MONTENDRE </t>
  </si>
  <si>
    <t>05.46.70.32.23</t>
  </si>
  <si>
    <t>05.46.70.79.55</t>
  </si>
  <si>
    <t>FR 09527350102</t>
  </si>
  <si>
    <t>ITM Montguyon</t>
  </si>
  <si>
    <t>Espace Commercial Clairvent BP 19 17270 Montguyon</t>
  </si>
  <si>
    <t>05.46.04.18.82</t>
  </si>
  <si>
    <t>05.46.04.20.12</t>
  </si>
  <si>
    <t>FR 64316920131</t>
  </si>
  <si>
    <t>ITM moustajon</t>
  </si>
  <si>
    <t>lieu dit les trêtes CD 125 31110 MOUSTAJON</t>
  </si>
  <si>
    <t>05.61.79.24.00</t>
  </si>
  <si>
    <t>ITM Nieul</t>
  </si>
  <si>
    <t>S.A SYTAVER fief Arnaud  17137  NIEUL SUR MER</t>
  </si>
  <si>
    <t>05,46,37,81,12</t>
  </si>
  <si>
    <t>05,46,37,07,23</t>
  </si>
  <si>
    <t>FR 04332746825</t>
  </si>
  <si>
    <t>ITM Nontron</t>
  </si>
  <si>
    <t>Société Domibor, 2 Rte de la Maladrerie, 24300 Nontron</t>
  </si>
  <si>
    <t>05.53.56.21.65</t>
  </si>
  <si>
    <t>05.53.60.73.41</t>
  </si>
  <si>
    <t>FR71328221668</t>
  </si>
  <si>
    <t xml:space="preserve">ITM ouxal </t>
  </si>
  <si>
    <t>cite des provinces 54520 LAXOU</t>
  </si>
  <si>
    <t>03.83.27.07.54</t>
  </si>
  <si>
    <t>ITM parentis</t>
  </si>
  <si>
    <t>avenue henry guillaumet 40160 PARENTIS EN BORN</t>
  </si>
  <si>
    <t>ITM plaisance du touch</t>
  </si>
  <si>
    <t xml:space="preserve">2 rue Pierre Loti 31830 PLAISANCE DU TOUCH </t>
  </si>
  <si>
    <t>05.34.51.61.61</t>
  </si>
  <si>
    <t>05.34.51.61.69</t>
  </si>
  <si>
    <t>FR 10385282124</t>
  </si>
  <si>
    <t>ITM pollestre</t>
  </si>
  <si>
    <t xml:space="preserve">parc Activités La Dévèze 66450 POLLESTRES </t>
  </si>
  <si>
    <t>04.68.83.54.20</t>
  </si>
  <si>
    <t>04.68.21.28.97</t>
  </si>
  <si>
    <t>FR 47478922412</t>
  </si>
  <si>
    <t>ITM riberac</t>
  </si>
  <si>
    <t>route de mussidan 24600 riberac</t>
  </si>
  <si>
    <t>ITM rochefort</t>
  </si>
  <si>
    <t>route de la rochelle le brillouet 17300 ROCHEFORT SUR MER</t>
  </si>
  <si>
    <t>1 sainte feyre 23000 SAINTE-FEYRE</t>
  </si>
  <si>
    <t>05.55.52.60.95</t>
  </si>
  <si>
    <t>05.55.41.00.24</t>
  </si>
  <si>
    <t>FR 39417954773</t>
  </si>
  <si>
    <t>ITM semeac</t>
  </si>
  <si>
    <t>80 avenue francois mitterrand 65600 SEMEAC</t>
  </si>
  <si>
    <t>05.62.36.00.60</t>
  </si>
  <si>
    <t>05.62.36.04.09</t>
  </si>
  <si>
    <t>FR 10421112566</t>
  </si>
  <si>
    <t>ITM st denis de pile</t>
  </si>
  <si>
    <t>32 route de lussac 33910 SAINT DENIS DE PILE</t>
  </si>
  <si>
    <t>05.57.74.28.24</t>
  </si>
  <si>
    <t>05.57.84.26.24</t>
  </si>
  <si>
    <t>ITM st hilaire de loulay</t>
  </si>
  <si>
    <t>route de cholet 85600 SAINT HILAIRE DE LOULAY</t>
  </si>
  <si>
    <t>ITM st medard en jalles</t>
  </si>
  <si>
    <t>route de lacanau 33160 SAINT MEDARD EN JALLES</t>
  </si>
  <si>
    <t>05.56.05.70.60</t>
  </si>
  <si>
    <t>05.56.70.47.48</t>
  </si>
  <si>
    <t>ITM st nizier</t>
  </si>
  <si>
    <t>route de roanne " pont de tigny" 42190 st nizier/charlieu</t>
  </si>
  <si>
    <t>04,77,60,27,33</t>
  </si>
  <si>
    <t>04,77,60,26,02</t>
  </si>
  <si>
    <t>FR 14383512134</t>
  </si>
  <si>
    <t>ITM st pee sur nivelle</t>
  </si>
  <si>
    <t xml:space="preserve">zone artisanale Lizardia 64310 SAINT PEE SUR NIVELLE </t>
  </si>
  <si>
    <t>05 59 54 10 61</t>
  </si>
  <si>
    <t>05 59 54 53 85</t>
  </si>
  <si>
    <t>FR</t>
  </si>
  <si>
    <t>ITM tartas</t>
  </si>
  <si>
    <t xml:space="preserve">129 rue Victor Hugo 40400 TARTAS </t>
  </si>
  <si>
    <t>05.58.73.53.27</t>
  </si>
  <si>
    <t>ITM Tulle</t>
  </si>
  <si>
    <t>Quai Contensouza 19 000  TULLE</t>
  </si>
  <si>
    <t>05,55,20,76,85</t>
  </si>
  <si>
    <t>05,55,20,76,89</t>
  </si>
  <si>
    <t>FR 14338191018</t>
  </si>
  <si>
    <t>ITM vieux thann</t>
  </si>
  <si>
    <t>Knauss jean paul</t>
  </si>
  <si>
    <t>15 rue des parees 85270 saint hilaire de riez</t>
  </si>
  <si>
    <t>La Ferme de TROSSY</t>
  </si>
  <si>
    <t>90, Route de TROSSY 74200 LE LYAUD</t>
  </si>
  <si>
    <t>04.50.70.57.19</t>
  </si>
  <si>
    <t>06.33.15.71.98</t>
  </si>
  <si>
    <t>La Table Basque</t>
  </si>
  <si>
    <t>05,46,45,32,02</t>
  </si>
  <si>
    <t>05,46,44,50,38</t>
  </si>
  <si>
    <t>Lalliard chrostophe</t>
  </si>
  <si>
    <t>568 route de toisinges 74800 ST PIERRE EN FAUCIGNY</t>
  </si>
  <si>
    <t>04.50.97.05.36</t>
  </si>
  <si>
    <t>06.84.81.67.61</t>
  </si>
  <si>
    <t>LC allones</t>
  </si>
  <si>
    <t>route de la suze sur sarthe, 72700 Allones</t>
  </si>
  <si>
    <t xml:space="preserve">02 43 39 40 41 </t>
  </si>
  <si>
    <t>02,43,39,40,39</t>
  </si>
  <si>
    <t>FR 29,577,351,216</t>
  </si>
  <si>
    <t>LC amilly montargis</t>
  </si>
  <si>
    <t>02.38.95.05.15</t>
  </si>
  <si>
    <t>02.38.95.05.95</t>
  </si>
  <si>
    <t>FR 3433066531</t>
  </si>
  <si>
    <t>LC angers</t>
  </si>
  <si>
    <t>02.41.73.28.88</t>
  </si>
  <si>
    <t>02.41.36.03.30</t>
  </si>
  <si>
    <t>LC anglet</t>
  </si>
  <si>
    <t>43 rue bois belin 64000 ANGLET</t>
  </si>
  <si>
    <t>LC angouleme</t>
  </si>
  <si>
    <t xml:space="preserve">31 rue Lunesse 16000 ANGOULEME </t>
  </si>
  <si>
    <t>05.45.69.64.64</t>
  </si>
  <si>
    <t>05.45.69.30.52</t>
  </si>
  <si>
    <t>FR 61343120994</t>
  </si>
  <si>
    <t>445 route du nord 82000 MONTAUBAN</t>
  </si>
  <si>
    <t>05.63.66.03.00</t>
  </si>
  <si>
    <t>05.63.20.20.96</t>
  </si>
  <si>
    <t>FR 04344392063</t>
  </si>
  <si>
    <t>LC autun</t>
  </si>
  <si>
    <t>36 rue de la croix blanche 71400 AUTUN</t>
  </si>
  <si>
    <t>03.85.86.52.80</t>
  </si>
  <si>
    <t>03.85.86.27.75</t>
  </si>
  <si>
    <t>FR 69448848507</t>
  </si>
  <si>
    <t>LC auxerre</t>
  </si>
  <si>
    <t>avenue jean jaures 89000 AUXERRE</t>
  </si>
  <si>
    <t>LC barbezieux</t>
  </si>
  <si>
    <t>9 bis du commandant foucau 16300 BARBEZIEUX</t>
  </si>
  <si>
    <t>05.45.78.09.55</t>
  </si>
  <si>
    <t>05.45.78.31.46</t>
  </si>
  <si>
    <t>LC beautor</t>
  </si>
  <si>
    <t>8 RUE DU CHEMIN BLANC 02800 BEAUTOR</t>
  </si>
  <si>
    <t>03.23.56.61.20</t>
  </si>
  <si>
    <t>03.23.56.61.30</t>
  </si>
  <si>
    <t>LC bergerac "bercadis"</t>
  </si>
  <si>
    <t xml:space="preserve">La Cavaille route Bordeaux 24100 BERGERAC </t>
  </si>
  <si>
    <t>05.53.63.68.68</t>
  </si>
  <si>
    <t>05.53.63.68.66</t>
  </si>
  <si>
    <t>FR 96389881343</t>
  </si>
  <si>
    <t>LC biscarosse</t>
  </si>
  <si>
    <t xml:space="preserve">809 avenue Laouadie 40600 BISCARROSSE </t>
  </si>
  <si>
    <t>05.58.82.83.83</t>
  </si>
  <si>
    <t>05.58.78.02.96</t>
  </si>
  <si>
    <t>FR 24896950177</t>
  </si>
  <si>
    <t>LC blagnac</t>
  </si>
  <si>
    <t>05.62.74.74.74</t>
  </si>
  <si>
    <t xml:space="preserve">05.62.74.74.99
</t>
  </si>
  <si>
    <t>LC bois d'arcy</t>
  </si>
  <si>
    <t>11 av Jean Jaures 78390 BOIS D'ARCY</t>
  </si>
  <si>
    <t>01.30.14.41.41</t>
  </si>
  <si>
    <t>01.30.45.25.22</t>
  </si>
  <si>
    <t>LC bout du pont de l'arn</t>
  </si>
  <si>
    <t>CD 54 RN 112 lieu dit laggarrigue 81660 BOUT DU PONT DE L ARN</t>
  </si>
  <si>
    <t>05.63.61.77.22</t>
  </si>
  <si>
    <t>05.63.98.92.37</t>
  </si>
  <si>
    <t>LC bressuire</t>
  </si>
  <si>
    <t xml:space="preserve">quartier Bellefeuille 13 rue des Joncs 79300 BRESSUIRE </t>
  </si>
  <si>
    <t>05.49.74.24.44</t>
  </si>
  <si>
    <t>05.49.74.13.22</t>
  </si>
  <si>
    <t>FR 45327775524</t>
  </si>
  <si>
    <t>LC brive</t>
  </si>
  <si>
    <t>86 avenue Président Kennedy 19100 BRIVE LA GAILLARDE</t>
  </si>
  <si>
    <t>05.55.92.76.00</t>
  </si>
  <si>
    <t>05.55.92.76.01</t>
  </si>
  <si>
    <t>LC BRUGES</t>
  </si>
  <si>
    <t>427 route du medoc BP66 33520 BRUGES</t>
  </si>
  <si>
    <t>05.56.16.10.00</t>
  </si>
  <si>
    <t>05.56.16.05.59</t>
  </si>
  <si>
    <t>LC capbreton</t>
  </si>
  <si>
    <t>rue des ecureuils 40130 CAPBRETON</t>
  </si>
  <si>
    <t>05.58.41.86.20</t>
  </si>
  <si>
    <t>05.58.72.03.96</t>
  </si>
  <si>
    <t>FR 15987020203</t>
  </si>
  <si>
    <t>LC capdenac le haut</t>
  </si>
  <si>
    <t>LE COUQUET CAPDENAC LE HAUT 46100 FIGEAC</t>
  </si>
  <si>
    <t>05.65.50.78.00</t>
  </si>
  <si>
    <t>05.65.50.03.25</t>
  </si>
  <si>
    <t>LC castillon</t>
  </si>
  <si>
    <t xml:space="preserve">2 chem Perrin 33350 SAINT MAGNE DE CASTILLON </t>
  </si>
  <si>
    <t>05.57.56.42.51</t>
  </si>
  <si>
    <t>05.57.40.39.89</t>
  </si>
  <si>
    <t>FR 77394338131</t>
  </si>
  <si>
    <t>LC cernay</t>
  </si>
  <si>
    <t>LC challans</t>
  </si>
  <si>
    <t>route de noirmoutier 85300 CHALLAN</t>
  </si>
  <si>
    <t>02.51.49.79.80</t>
  </si>
  <si>
    <t>02.51.49.82.03</t>
  </si>
  <si>
    <t>LC château thierry</t>
  </si>
  <si>
    <t>ZI rue de la plaine 02400 CHÂTEAU THIERRY</t>
  </si>
  <si>
    <t>03.23.84.28.72</t>
  </si>
  <si>
    <t>03.23.83.21.71</t>
  </si>
  <si>
    <t>FR 395079933277</t>
  </si>
  <si>
    <t>LC chatelleraut</t>
  </si>
  <si>
    <t>444 avenue foch 86100 CHATELLERAUT</t>
  </si>
  <si>
    <t>05.49.20.04.50</t>
  </si>
  <si>
    <t>05.49.93.35.69</t>
  </si>
  <si>
    <t>FR 74384756276</t>
  </si>
  <si>
    <t>LC cholet</t>
  </si>
  <si>
    <t>1 avenue du Marechal Koénig 49300 CHOLET</t>
  </si>
  <si>
    <t>02.41.75.27.77</t>
  </si>
  <si>
    <t>02.41.75.27.89</t>
  </si>
  <si>
    <t>FR 24400461497</t>
  </si>
  <si>
    <t>LC Civrieux d'Azergues</t>
  </si>
  <si>
    <t>04 78 43 15 55</t>
  </si>
  <si>
    <t>04 78 43 79 45</t>
  </si>
  <si>
    <t>FR 21323086827</t>
  </si>
  <si>
    <t>lc clermont-ferrand</t>
  </si>
  <si>
    <t>04 73 44 29 09</t>
  </si>
  <si>
    <t>04 73 27 58 81</t>
  </si>
  <si>
    <t>LC coutances</t>
  </si>
  <si>
    <t xml:space="preserve">route Carentan 50200 COUTANCES </t>
  </si>
  <si>
    <t>02.33.76.63.63</t>
  </si>
  <si>
    <t>LC coutras</t>
  </si>
  <si>
    <t>1 rue françois mittérand 33230 COUTRAS</t>
  </si>
  <si>
    <t>05,57,56,02,56</t>
  </si>
  <si>
    <t>05,57,56,02,57</t>
  </si>
  <si>
    <t>FR 17319471959</t>
  </si>
  <si>
    <t>LC creutzwald</t>
  </si>
  <si>
    <t>zone artisanale rue de st etienne 57150 CREUTZWALT</t>
  </si>
  <si>
    <t>03.87.29.23.33</t>
  </si>
  <si>
    <t>03.87.23.96</t>
  </si>
  <si>
    <t>LC dammarie les lys</t>
  </si>
  <si>
    <t>544 AV andre ampere ZAC champlys 77190 DAMMARIE LES LYS</t>
  </si>
  <si>
    <t>01.64.79.34.34</t>
  </si>
  <si>
    <t>LC digoin</t>
  </si>
  <si>
    <t>rue de la faiencerie des donjons 71160 DIGOIN</t>
  </si>
  <si>
    <t>LC ENVAL</t>
  </si>
  <si>
    <t>route de volvic 63530 ENVAL</t>
  </si>
  <si>
    <t>04.73.63.23.89</t>
  </si>
  <si>
    <t>LC ferney voltaire</t>
  </si>
  <si>
    <t>route de meyrin 01210 FERNEY VOLTAIRE</t>
  </si>
  <si>
    <t>04.50.32.80.00</t>
  </si>
  <si>
    <t>04.50.40.75.69</t>
  </si>
  <si>
    <t>LC fontenay le comte</t>
  </si>
  <si>
    <t>02,51,69,19,47</t>
  </si>
  <si>
    <t>02,51,69,08,73</t>
  </si>
  <si>
    <t>FR 93303644850</t>
  </si>
  <si>
    <t>LC gaillac</t>
  </si>
  <si>
    <t xml:space="preserve">route de Toulouse 81600 GAILLAC </t>
  </si>
  <si>
    <t>05.63.57.30.00</t>
  </si>
  <si>
    <t>05.63.57.60.36</t>
  </si>
  <si>
    <t>FR 74318828092</t>
  </si>
  <si>
    <t>LC geispolsheim</t>
  </si>
  <si>
    <t>rue du fort 67118 GEISPOLSHEIM</t>
  </si>
  <si>
    <t>LC Gouesnou</t>
  </si>
  <si>
    <t>02,98,41,20,20</t>
  </si>
  <si>
    <t>02,98,41,20,21</t>
  </si>
  <si>
    <t>FR 45442439709</t>
  </si>
  <si>
    <t>LC graulhet</t>
  </si>
  <si>
    <t>route de lavaur 81300 GRAULHET</t>
  </si>
  <si>
    <t>LC gueret</t>
  </si>
  <si>
    <t>05.55.51.91.00</t>
  </si>
  <si>
    <t>05.55.52.36.99</t>
  </si>
  <si>
    <t xml:space="preserve">LC ibos </t>
  </si>
  <si>
    <t>centre commercial le Méridien; route de pau 65420 IBOS</t>
  </si>
  <si>
    <t>05.62.90.62.62</t>
  </si>
  <si>
    <t>05.62.90.06.43</t>
  </si>
  <si>
    <t>FR 50592780043</t>
  </si>
  <si>
    <t>LC issoudun</t>
  </si>
  <si>
    <t>rue de la Limoise 36100 ISSOUDUN</t>
  </si>
  <si>
    <t>02.54.03.66.66</t>
  </si>
  <si>
    <t>02.54.03.20.03</t>
  </si>
  <si>
    <t>FR 08329506703</t>
  </si>
  <si>
    <t>LC JARDRES</t>
  </si>
  <si>
    <t>sa chrislis zi la carte rn 151 86800 JARDRES</t>
  </si>
  <si>
    <t>05.49.46.27.01</t>
  </si>
  <si>
    <t>05.49.47.56.88</t>
  </si>
  <si>
    <t>FR 35333403202</t>
  </si>
  <si>
    <t>rue du chene de denant 85000 la roche sur yon</t>
  </si>
  <si>
    <t>02.51.47.81.00</t>
  </si>
  <si>
    <t>02.51.37.01.80</t>
  </si>
  <si>
    <t>LC la roche sur yon sodiroche</t>
  </si>
  <si>
    <t xml:space="preserve">route de la tranche 85000 LA ROCHE SUR YON </t>
  </si>
  <si>
    <t>02.51.24.18.00</t>
  </si>
  <si>
    <t>02.51.37.44.63</t>
  </si>
  <si>
    <t>FR 81350056339</t>
  </si>
  <si>
    <t>LC La Rochefoucauld</t>
  </si>
  <si>
    <t>Route de Limoges  16 110 RIVIERES</t>
  </si>
  <si>
    <t>05,45,63,06,82</t>
  </si>
  <si>
    <t>FR 75388081986</t>
  </si>
  <si>
    <t>LC la seyne sur mer</t>
  </si>
  <si>
    <t>LC la souterainne</t>
  </si>
  <si>
    <t>avenue jean jaures 23300 LA SOUTERAINNE</t>
  </si>
  <si>
    <t>05.55.63.95.00</t>
  </si>
  <si>
    <t>05.55.63.95.10</t>
  </si>
  <si>
    <t>LC lamballe</t>
  </si>
  <si>
    <t>66 rue mouexigne 22400 LAMBALLE</t>
  </si>
  <si>
    <t>02.96.50.11.30</t>
  </si>
  <si>
    <t>02.96.50.11.49</t>
  </si>
  <si>
    <t>FR 67389496308</t>
  </si>
  <si>
    <t>LC Landerneau</t>
  </si>
  <si>
    <t>02,98,21,47,11</t>
  </si>
  <si>
    <t>02,98,21,43,68</t>
  </si>
  <si>
    <t>LC langon</t>
  </si>
  <si>
    <t xml:space="preserve">Moléon 33210 LANGON </t>
  </si>
  <si>
    <t>05.57.98.08.38</t>
  </si>
  <si>
    <t>05.57.98.08.29</t>
  </si>
  <si>
    <t>FR 58390923175</t>
  </si>
  <si>
    <t>LC le mans</t>
  </si>
  <si>
    <t>route de bonnetable 72016 LE MANS</t>
  </si>
  <si>
    <t>02.43.74.60.00</t>
  </si>
  <si>
    <t>02.43.74.60.01</t>
  </si>
  <si>
    <t>LC le sequestre</t>
  </si>
  <si>
    <t>C.C les portes d'albi Fonlabour 81000 ALBI</t>
  </si>
  <si>
    <t>05.63.47.01.56</t>
  </si>
  <si>
    <t>05.63.38.91.50</t>
  </si>
  <si>
    <t>FR 58086520103</t>
  </si>
  <si>
    <t>LC lecousse (fougeres)</t>
  </si>
  <si>
    <t>route de rennes 35133 LECOUSSE</t>
  </si>
  <si>
    <t>LC LEHON</t>
  </si>
  <si>
    <t>LC lescure d'albigeois</t>
  </si>
  <si>
    <t>route de carmaux 81380 LESCURE D'ALBIGEOIS</t>
  </si>
  <si>
    <t>05.63.77.84.70</t>
  </si>
  <si>
    <t>05.63.46.14.31</t>
  </si>
  <si>
    <t>FR 63087220380</t>
  </si>
  <si>
    <t>LC lesparre</t>
  </si>
  <si>
    <t xml:space="preserve">1 zac Belloc 33340 LESPARRE MEDOC </t>
  </si>
  <si>
    <t>05.56.73.25.00</t>
  </si>
  <si>
    <t>05.56.73.25.10</t>
  </si>
  <si>
    <t>LC libourne</t>
  </si>
  <si>
    <t xml:space="preserve">23 avenue de la Roudet 33500 LIBOURNE </t>
  </si>
  <si>
    <t>05.57.55.08.08</t>
  </si>
  <si>
    <t>05.57.51.70.70</t>
  </si>
  <si>
    <t>FR 51333593101</t>
  </si>
  <si>
    <t>LC limoges</t>
  </si>
  <si>
    <t xml:space="preserve">2 rue Henri Giffard 87280 LIMOGES </t>
  </si>
  <si>
    <t>05.55.38.14.28</t>
  </si>
  <si>
    <t>05.55.38.48.59</t>
  </si>
  <si>
    <t>FR 72322033036</t>
  </si>
  <si>
    <t>LC limoux</t>
  </si>
  <si>
    <t>route de Carcassonne 11300 LIMOUX</t>
  </si>
  <si>
    <t>04.68.74.60.60</t>
  </si>
  <si>
    <t>FR 53337797211</t>
  </si>
  <si>
    <t>LC marmoutier</t>
  </si>
  <si>
    <t>LC mimizan</t>
  </si>
  <si>
    <t>52 avenue de bordeaux 40200 MIMIZAN</t>
  </si>
  <si>
    <t>05.58.09.04.04</t>
  </si>
  <si>
    <t>05.58.09.27.08</t>
  </si>
  <si>
    <t>FR 25394121545</t>
  </si>
  <si>
    <t>LC mont de marsan</t>
  </si>
  <si>
    <t>1234 avenue du vignau rocade est 40000 MONT DE MARSAN</t>
  </si>
  <si>
    <t>05.58.05.54.54</t>
  </si>
  <si>
    <t>05.58.06.27.67</t>
  </si>
  <si>
    <t>FR 83322376161</t>
  </si>
  <si>
    <t>LC montauban aussonne</t>
  </si>
  <si>
    <t>rue de l'abbaye 82000 MONTAUBAN</t>
  </si>
  <si>
    <t>05.63.63.62.66</t>
  </si>
  <si>
    <t>05.63.66.38.89</t>
  </si>
  <si>
    <t>LC Montceau les mines</t>
  </si>
  <si>
    <t>Avenue du Maréchal Leclerc  71 300 Montceau les mines</t>
  </si>
  <si>
    <t>03 85 67 70 70</t>
  </si>
  <si>
    <t>03 85 67 70 79</t>
  </si>
  <si>
    <t>LC nantes "atlantis"</t>
  </si>
  <si>
    <t>ZAC atlantis le moulin neuf 44800 saint herblain</t>
  </si>
  <si>
    <t>02.40.92.09.10</t>
  </si>
  <si>
    <t>02.40.02.92</t>
  </si>
  <si>
    <t>FR 74869800508</t>
  </si>
  <si>
    <t>1 rue de la conraie 44700 ORVAULT</t>
  </si>
  <si>
    <t>02.40.40.40.90</t>
  </si>
  <si>
    <t>02.40.40.85.70</t>
  </si>
  <si>
    <t>FR 21310083589</t>
  </si>
  <si>
    <t>LC narbonne</t>
  </si>
  <si>
    <t xml:space="preserve">voie Elysiques 11100 NARBONNE </t>
  </si>
  <si>
    <t>04.68.45.00.00</t>
  </si>
  <si>
    <t>04.68.41.46.92</t>
  </si>
  <si>
    <t>FR 91350532289</t>
  </si>
  <si>
    <t>LC niort "trentes ormeaux"</t>
  </si>
  <si>
    <t xml:space="preserve">boulevard pierre mendes france 79000 NIORT </t>
  </si>
  <si>
    <t>05.49.17.80.00</t>
  </si>
  <si>
    <t>05.49.33.31.91</t>
  </si>
  <si>
    <t>FR 11331302562</t>
  </si>
  <si>
    <t>LC noidan-les-vesoul</t>
  </si>
  <si>
    <t>rue albert olivier 70000 NOIDAN LES VESOUL</t>
  </si>
  <si>
    <t>03.84.76.33.74</t>
  </si>
  <si>
    <t>LC noirmoutier</t>
  </si>
  <si>
    <t>route de noirmoutier l'auvardiere 85300 CHALLAN</t>
  </si>
  <si>
    <t xml:space="preserve">LC olonne sur mer </t>
  </si>
  <si>
    <t>Avenue Francois Mitterand, 85340 Olonne sur mer</t>
  </si>
  <si>
    <t>02,51,23,84,87</t>
  </si>
  <si>
    <t>02,51,23,11,75</t>
  </si>
  <si>
    <t>LC paray le monial</t>
  </si>
  <si>
    <t>parc d'activité du champ bossu  71 600 Paray-le-Monial</t>
  </si>
  <si>
    <t>03,85,81,92,92</t>
  </si>
  <si>
    <t>03,85,81,92,90</t>
  </si>
  <si>
    <t>FR 313377515936</t>
  </si>
  <si>
    <t>LC parthenay</t>
  </si>
  <si>
    <t xml:space="preserve">rue Léonard de Vinci 79200 PARTHENAY </t>
  </si>
  <si>
    <t>05.49.64.58.88</t>
  </si>
  <si>
    <t>05.49.64.34.50</t>
  </si>
  <si>
    <t>LC pau</t>
  </si>
  <si>
    <t>avenue Louis Sallenave 64000 PAU</t>
  </si>
  <si>
    <t>05.59.80.80.80</t>
  </si>
  <si>
    <t>05.59.80.80.00</t>
  </si>
  <si>
    <t>FR 87342802196</t>
  </si>
  <si>
    <t>rue clos chassaing 24000 PERIGUEUX</t>
  </si>
  <si>
    <t>05.53.53.67.73</t>
  </si>
  <si>
    <t>05.53.07.69.72</t>
  </si>
  <si>
    <t xml:space="preserve">67 avenue Victor Dalbiez 66000 PERPIGNAN </t>
  </si>
  <si>
    <t>04.68.68.32.00</t>
  </si>
  <si>
    <t>04.68.55.33.36</t>
  </si>
  <si>
    <t>FR 29316539071</t>
  </si>
  <si>
    <t>LC perpignan espace polygone</t>
  </si>
  <si>
    <t xml:space="preserve"> 2130 avenue du languedoc BP 19917 66000 PERPIGNAN cédex 9</t>
  </si>
  <si>
    <t>04.68.61.58.66</t>
  </si>
  <si>
    <t>04.68.61.59.93</t>
  </si>
  <si>
    <t>LC pian medoc</t>
  </si>
  <si>
    <t xml:space="preserve">route de Pauillac 33290 LE PIAN MEDOC </t>
  </si>
  <si>
    <t>05.56.95.58.00</t>
  </si>
  <si>
    <t>05.56.95.58.01</t>
  </si>
  <si>
    <t>FR 88344978747</t>
  </si>
  <si>
    <t>LC pierry</t>
  </si>
  <si>
    <t>rue jules lobet 51530 PIERRY</t>
  </si>
  <si>
    <t>LC plerin</t>
  </si>
  <si>
    <t>centre commercial du plateau 22190 PLERIN</t>
  </si>
  <si>
    <t>02.96.79.27.92</t>
  </si>
  <si>
    <t>02.96.79.27.60</t>
  </si>
  <si>
    <t>LC Pleuven</t>
  </si>
  <si>
    <t xml:space="preserve">quai 29  Z.A.C de penhoat salaun  29170 PLEUVEN </t>
  </si>
  <si>
    <t>02,98,56,05,67</t>
  </si>
  <si>
    <t>02,98,56,64,99</t>
  </si>
  <si>
    <t>LC ploufragan</t>
  </si>
  <si>
    <t>CC du carpont 22440 PLOUFRAGAN</t>
  </si>
  <si>
    <t>LC plougastel daoulas</t>
  </si>
  <si>
    <t>ty ar menez 29470 PLOUGASTEL DAOULAS</t>
  </si>
  <si>
    <t>LC poitier</t>
  </si>
  <si>
    <t xml:space="preserve">93 route Gençay 86000 POITIERS </t>
  </si>
  <si>
    <t>05.49.42.20.00</t>
  </si>
  <si>
    <t>05.49.42.20.50</t>
  </si>
  <si>
    <t>LC QUEVEN</t>
  </si>
  <si>
    <t>PLACE PIERRE QUINIO 56530 QUEVEN</t>
  </si>
  <si>
    <t>02 97 80 13 13</t>
  </si>
  <si>
    <t>02 97 05 39 96</t>
  </si>
  <si>
    <t>LC quimper</t>
  </si>
  <si>
    <t>150 route de brest 29000 QUIMPER</t>
  </si>
  <si>
    <t>02.98.98.50.50</t>
  </si>
  <si>
    <t>02.98.95.11.63</t>
  </si>
  <si>
    <t>LC riberac</t>
  </si>
  <si>
    <t>zi Chaumes 24600 RIBERAC</t>
  </si>
  <si>
    <t>05.53.92.48.48</t>
  </si>
  <si>
    <t>05.53.90.19.34</t>
  </si>
  <si>
    <t>FR 79342189412</t>
  </si>
  <si>
    <t>LC rochefort</t>
  </si>
  <si>
    <t>avenue du 11 novembre 17300 ROCHEFORT SUR MER</t>
  </si>
  <si>
    <t>LC roques sur garonne</t>
  </si>
  <si>
    <t>3 alleés Fraixinet 31120 ROQUES SUR GARONNE</t>
  </si>
  <si>
    <t>05.61.72.72.72</t>
  </si>
  <si>
    <t>05.61.72.72.99</t>
  </si>
  <si>
    <t>FR 55301795597</t>
  </si>
  <si>
    <t>LC rouffiac</t>
  </si>
  <si>
    <t xml:space="preserve">route Albi 31180 ROUFFIAC TOLOSAN </t>
  </si>
  <si>
    <t>05.61.37.89.37</t>
  </si>
  <si>
    <t>05.61.74.02.09</t>
  </si>
  <si>
    <t>FR 88327216883</t>
  </si>
  <si>
    <t>LC royan</t>
  </si>
  <si>
    <t xml:space="preserve">2 rue Antoine de Lavoisier 17200 ROYAN CEDEX </t>
  </si>
  <si>
    <t>05.46.05.11.89</t>
  </si>
  <si>
    <t>LC ruffec</t>
  </si>
  <si>
    <t>route d'aigre - le clos geay  16700 RUFFEC</t>
  </si>
  <si>
    <t>05,45,31,07,76</t>
  </si>
  <si>
    <t>05,45,31,32,97</t>
  </si>
  <si>
    <t>FR 18661820332</t>
  </si>
  <si>
    <t>LC sainte foy la gande</t>
  </si>
  <si>
    <t xml:space="preserve">113 av Bordeaux 33220 PORT SAINTE FOY ET PONCHAPT </t>
  </si>
  <si>
    <t>05.53.63.58.58</t>
  </si>
  <si>
    <t>05.53.24.86.90</t>
  </si>
  <si>
    <t>FR 78332235886</t>
  </si>
  <si>
    <t>LC saintes</t>
  </si>
  <si>
    <t>15 RUE CHAMPAGNE SAINT GEORGES 17100 SAINTES</t>
  </si>
  <si>
    <t>lc Sarlat</t>
  </si>
  <si>
    <t>10 Chemin des sables 24200 Sarlat</t>
  </si>
  <si>
    <t>05.53.31.35.35</t>
  </si>
  <si>
    <t>05.53.59.08.30</t>
  </si>
  <si>
    <t>FR 03514215524</t>
  </si>
  <si>
    <t>LC sedan</t>
  </si>
  <si>
    <t>14 avenue pasteur 08200 SEDAN</t>
  </si>
  <si>
    <t>03.24.2973.73</t>
  </si>
  <si>
    <t>03.24.29.91.67</t>
  </si>
  <si>
    <t>FR 94507620201</t>
  </si>
  <si>
    <t>LC selestat</t>
  </si>
  <si>
    <t>lc souston</t>
  </si>
  <si>
    <t>route de Tosse 40140 SOUSTONS</t>
  </si>
  <si>
    <t>05.58.41.40.00</t>
  </si>
  <si>
    <t>05.58.41.40.10</t>
  </si>
  <si>
    <t>LC st eulalie</t>
  </si>
  <si>
    <t xml:space="preserve">centre cial Grand Tour av Aquitaine 33560 SAINTE EULALIE </t>
  </si>
  <si>
    <t>05.56.77.35.35</t>
  </si>
  <si>
    <t>05.56.77.35.05</t>
  </si>
  <si>
    <t>FR 29301295424</t>
  </si>
  <si>
    <t>LC st gilles croix de vie</t>
  </si>
  <si>
    <t>LC st gregoire</t>
  </si>
  <si>
    <t xml:space="preserve">rue Etang au Diable 35760 SAINT GREGOIRE </t>
  </si>
  <si>
    <t>02.99.84.86.86</t>
  </si>
  <si>
    <t>02.99.84.86.87</t>
  </si>
  <si>
    <t>FR 56320292204</t>
  </si>
  <si>
    <t>LC st medard en jalles</t>
  </si>
  <si>
    <t>34 av Descartes 33160 ST MEDARD EN JALLES</t>
  </si>
  <si>
    <t>05.56.70.80.80</t>
  </si>
  <si>
    <t>05.56070.80.90</t>
  </si>
  <si>
    <t>FR 77470202995</t>
  </si>
  <si>
    <t>LC st orens</t>
  </si>
  <si>
    <t xml:space="preserve">14 alleès Champs Pinsons 31650 SAINT ORENS DE GAMEVILLE </t>
  </si>
  <si>
    <t>05.61.17.17.17</t>
  </si>
  <si>
    <t>05.61.17.17.99</t>
  </si>
  <si>
    <t>FR 47309066876</t>
  </si>
  <si>
    <t>LC talence</t>
  </si>
  <si>
    <t>chemin de pacaris 33400 TALENCE</t>
  </si>
  <si>
    <t>LC trelissac</t>
  </si>
  <si>
    <t xml:space="preserve">centre commercial La Feuilleraie 24750 TRÉLISSAC </t>
  </si>
  <si>
    <t>05.53.35.75.75</t>
  </si>
  <si>
    <t>05.53.35.75.50</t>
  </si>
  <si>
    <t>FR 67395363450</t>
  </si>
  <si>
    <t>LC urrugne</t>
  </si>
  <si>
    <t xml:space="preserve">RN 10 Centre Commercial Argia 64122 URRUGNE  </t>
  </si>
  <si>
    <t>05.59.47.07.66</t>
  </si>
  <si>
    <t>05.59.47.22.28</t>
  </si>
  <si>
    <t>FR 04333542710</t>
  </si>
  <si>
    <t>LC valreas</t>
  </si>
  <si>
    <t>1 rond point de la liberation 84600 VALREAS</t>
  </si>
  <si>
    <t>LC vandoeuvre</t>
  </si>
  <si>
    <t>2 rue palissy 54500 VANDOEUVRE</t>
  </si>
  <si>
    <t>03.83.50.80.00</t>
  </si>
  <si>
    <t>LC verdun</t>
  </si>
  <si>
    <t>place maurice genevoix 55100 VERDUN</t>
  </si>
  <si>
    <t>03.29.86.02.00</t>
  </si>
  <si>
    <t>03.29.86.28.22</t>
  </si>
  <si>
    <t>LC Vierzon</t>
  </si>
  <si>
    <t>Rue du mouton  18100  VIERZON</t>
  </si>
  <si>
    <t>02 48 53 00 10</t>
  </si>
  <si>
    <t>02 48 53 00 11</t>
  </si>
  <si>
    <t>frederick.moreau@scacentre.fr</t>
  </si>
  <si>
    <t>Les Fromages d'Harmony Mme DARDEAU</t>
  </si>
  <si>
    <t>170 rue des breuils 17940 RIVEDOUX PLAGE</t>
  </si>
  <si>
    <t>07.78.87.75.89</t>
  </si>
  <si>
    <t>les saveurs montagnarde Mr DUMOUCHEL remi</t>
  </si>
  <si>
    <t>1 route de la vallée 76340 saint martin au bosc</t>
  </si>
  <si>
    <t>06.84.78.60.22</t>
  </si>
  <si>
    <t>02.35.17.58.43</t>
  </si>
  <si>
    <t>l'etal du gourmand</t>
  </si>
  <si>
    <t>marche bois plage en ré 17580 LE BOIS PLAGE EN RE</t>
  </si>
  <si>
    <t>05.46.01.22.09</t>
  </si>
  <si>
    <t>LISSALDE DENIS</t>
  </si>
  <si>
    <t>LACORBELLA 14 PASEO COLON 20302 IRUN GIPUZKOA</t>
  </si>
  <si>
    <t>06 99 47 45 46</t>
  </si>
  <si>
    <t>LOJEWSKI</t>
  </si>
  <si>
    <t>20 rue jean baptiste corot 16710 SAINT YRIEIX</t>
  </si>
  <si>
    <t>06.67.69.71.80</t>
  </si>
  <si>
    <t>lycee albert camus</t>
  </si>
  <si>
    <t>avenue pierre angot 64150 MOURENX</t>
  </si>
  <si>
    <t>05.59.60.11.61</t>
  </si>
  <si>
    <t>05.59.60.07.06</t>
  </si>
  <si>
    <t>lycee laure gatet</t>
  </si>
  <si>
    <t xml:space="preserve">25 avenue Georges Pompidou 24000 PERIGUEUX </t>
  </si>
  <si>
    <t>05.53.02.47.00</t>
  </si>
  <si>
    <t>05.53.02.47.07</t>
  </si>
  <si>
    <t>lycee ramiro arrue</t>
  </si>
  <si>
    <t>4 rue Rodolphe Caillaux  64 500  ST JEAN DE LUZ</t>
  </si>
  <si>
    <t>05.59.51.55.55</t>
  </si>
  <si>
    <t>05.59.51.23.57</t>
  </si>
  <si>
    <t>lycee saint exupery</t>
  </si>
  <si>
    <t>route palais 87000 LIMOGES</t>
  </si>
  <si>
    <t>05.55.33.18.28</t>
  </si>
  <si>
    <t>MONTEIL</t>
  </si>
  <si>
    <t>chemin de constantine lieu dit castelnau 40410 SAUGNAC &amp; MURET</t>
  </si>
  <si>
    <t>a quai TFE begles</t>
  </si>
  <si>
    <t xml:space="preserve">MORENO Marc </t>
  </si>
  <si>
    <t>Nanard le Savoyard</t>
  </si>
  <si>
    <t>15 ruelle Boitout 71530 Sassenay</t>
  </si>
  <si>
    <t>03.85.44.16.54</t>
  </si>
  <si>
    <t>06.60.28.52.23</t>
  </si>
  <si>
    <t>noiseline du perigord</t>
  </si>
  <si>
    <t>chez carrier le bourg 24250 la roques gajac</t>
  </si>
  <si>
    <t>05.53.28.25.91</t>
  </si>
  <si>
    <t>06.85.08.57.90</t>
  </si>
  <si>
    <t>opera des fromages</t>
  </si>
  <si>
    <t>place des halles 85000 la roche sur yon</t>
  </si>
  <si>
    <t>Pagnotta sergio</t>
  </si>
  <si>
    <t>promocash agen</t>
  </si>
  <si>
    <t>rue d'Espagne - ZI sud 47000 AGEN</t>
  </si>
  <si>
    <t>05.53.77.07.20</t>
  </si>
  <si>
    <t>05.53.77.07.29</t>
  </si>
  <si>
    <t>promocash bergerac</t>
  </si>
  <si>
    <t xml:space="preserve">Vallade 24100 BERGERAC </t>
  </si>
  <si>
    <t>05.53.74.42.60</t>
  </si>
  <si>
    <t>FR 90502749377</t>
  </si>
  <si>
    <t>promocash bordeaux</t>
  </si>
  <si>
    <t xml:space="preserve">14 rue Carle Vernet 33000 BORDEAUX </t>
  </si>
  <si>
    <t>05.57.35.83.83</t>
  </si>
  <si>
    <t>restaurant la maison de pays</t>
  </si>
  <si>
    <t>aire de repos de la briande 86200 chalais</t>
  </si>
  <si>
    <t>05.49.98.26.57</t>
  </si>
  <si>
    <t>restivo michel</t>
  </si>
  <si>
    <t>274 chemin du tym 34400 LUNEL ( a quai TFE vendargues</t>
  </si>
  <si>
    <t>06.08.06.11.04</t>
  </si>
  <si>
    <t>ROUCAN thomas</t>
  </si>
  <si>
    <t>les pres grands 81320 MURAT</t>
  </si>
  <si>
    <t>06.76.02.94.37</t>
  </si>
  <si>
    <t>a quai TFE Narbonne</t>
  </si>
  <si>
    <t xml:space="preserve">Salomon gerard </t>
  </si>
  <si>
    <t>les moise 74420 HABERE POCHE</t>
  </si>
  <si>
    <t>04.50.31.09.05</t>
  </si>
  <si>
    <t>06.25.30.22.74</t>
  </si>
  <si>
    <t>sas kerbassi</t>
  </si>
  <si>
    <t>avenue des pyrennée 65700 MAUBOURGUET</t>
  </si>
  <si>
    <t>05.62.96.98.587</t>
  </si>
  <si>
    <t>05.62.96.31.37</t>
  </si>
  <si>
    <t>mercredi / vendredi</t>
  </si>
  <si>
    <t>SCACHAP</t>
  </si>
  <si>
    <t>ZI DE LA GARE BP 108 16700 RUFFEC</t>
  </si>
  <si>
    <t>SOCAMIL</t>
  </si>
  <si>
    <t>1 chemin de larramet 31170 TOURNEFEUILLE</t>
  </si>
  <si>
    <t>Soret sebastien</t>
  </si>
  <si>
    <t>130 avenue de la rive 74500 AMPHION LES BAINS</t>
  </si>
  <si>
    <t>06.89.02.81.63</t>
  </si>
  <si>
    <t>STE MP Pascal RABUSSEAU</t>
  </si>
  <si>
    <t>la chabeaudie sud notre dame de sanilhiac 24660</t>
  </si>
  <si>
    <t>06.33.50.33.62</t>
  </si>
  <si>
    <t>SU ANGERS LES JUSTICES</t>
  </si>
  <si>
    <t>6 SQUARE LOIUS JOUVET 49000 ANGERS</t>
  </si>
  <si>
    <t>02.41.47.55.61</t>
  </si>
  <si>
    <t>02.41.47.95.26</t>
  </si>
  <si>
    <t>SU arc sur tille</t>
  </si>
  <si>
    <t>rue des chezeaux 21560 ARC SUR TILLE</t>
  </si>
  <si>
    <t>SU arnage</t>
  </si>
  <si>
    <t>CC rives sud boulevard pierre lefaucheux 72230 ARNAGE</t>
  </si>
  <si>
    <t>02.43.21.22.23</t>
  </si>
  <si>
    <t>SU auray</t>
  </si>
  <si>
    <t>porte oceane 56400 AURAY</t>
  </si>
  <si>
    <t>02.97.56.23.51</t>
  </si>
  <si>
    <t>02.97.56.60.27</t>
  </si>
  <si>
    <t>SU bain de bretragne</t>
  </si>
  <si>
    <t>ZA château gaillard 35470 BAIN DE BRETAGNE</t>
  </si>
  <si>
    <t>02.99.43.78.79</t>
  </si>
  <si>
    <t>02.99.43.85.43</t>
  </si>
  <si>
    <t>FR 34495405029</t>
  </si>
  <si>
    <t>SU bazas (franchisé)</t>
  </si>
  <si>
    <t xml:space="preserve">1 Malbrought 33430 BAZAS </t>
  </si>
  <si>
    <t>05.56.65.05.50</t>
  </si>
  <si>
    <t>05.56.65.05.58</t>
  </si>
  <si>
    <t>FR 44343870572</t>
  </si>
  <si>
    <t>SU Beaune La Rolande</t>
  </si>
  <si>
    <t>route de Bois commun  45340 Beaune La Rolande</t>
  </si>
  <si>
    <t>02,38,33,23,30</t>
  </si>
  <si>
    <t>FR 50493267355</t>
  </si>
  <si>
    <t>SU beauvoisin</t>
  </si>
  <si>
    <t>Zone industrielle de la baronie 73330 PONT DE BEAUVOISIN</t>
  </si>
  <si>
    <t>04.76.37.38.39</t>
  </si>
  <si>
    <t>04.76.37.34.78</t>
  </si>
  <si>
    <t>FR 34400996229</t>
  </si>
  <si>
    <t>SU belberaud</t>
  </si>
  <si>
    <t>ZA de la balme  31450 BELBERAUD</t>
  </si>
  <si>
    <t>05.34.66.10.80</t>
  </si>
  <si>
    <t>05.34.66.72.40</t>
  </si>
  <si>
    <t xml:space="preserve">mardi /jeudi </t>
  </si>
  <si>
    <t>SU belin beliet</t>
  </si>
  <si>
    <t>avenue des platagenet N10 33830 BELIN BELIET</t>
  </si>
  <si>
    <t>05.56.88.12.12</t>
  </si>
  <si>
    <t>05.56.88.10.67</t>
  </si>
  <si>
    <t>SU binic</t>
  </si>
  <si>
    <t>espace commercial les pres catalan 22520 BINIC</t>
  </si>
  <si>
    <t>02.96.73.38.28</t>
  </si>
  <si>
    <t>02.96.73.60.56</t>
  </si>
  <si>
    <t>SU blain</t>
  </si>
  <si>
    <t>route de lissac 44130 BLAIN</t>
  </si>
  <si>
    <t>02.40.79.02.23</t>
  </si>
  <si>
    <t>02.40.79.14.77</t>
  </si>
  <si>
    <t>SU bonnetable</t>
  </si>
  <si>
    <t>avenue du 8 mai 1945 72110 BONNETABLE</t>
  </si>
  <si>
    <t>02.43.52.11.22</t>
  </si>
  <si>
    <t>02.43.29.73.04</t>
  </si>
  <si>
    <t>SU boulay</t>
  </si>
  <si>
    <t xml:space="preserve">rue du general newinger 57220 BOULAY </t>
  </si>
  <si>
    <t>SU briey</t>
  </si>
  <si>
    <t>avenue m. puhl demange 54150 BRIEY</t>
  </si>
  <si>
    <t>03.82.46.62.34</t>
  </si>
  <si>
    <t>03.29.46.31.88</t>
  </si>
  <si>
    <t>mercredi/jeudi/vendredi</t>
  </si>
  <si>
    <t>SU bruz</t>
  </si>
  <si>
    <t>12 place de bretagne 35170 BRUZ</t>
  </si>
  <si>
    <t>02.99.05.90.00</t>
  </si>
  <si>
    <t>FR 43997685912</t>
  </si>
  <si>
    <t>SU camblanes</t>
  </si>
  <si>
    <t xml:space="preserve">4 route de Morillon 33360 CAMBLANES ET MEYNAC </t>
  </si>
  <si>
    <t>05.56.20.11.11</t>
  </si>
  <si>
    <t>05.56.20.11.06</t>
  </si>
  <si>
    <t>FR 83343512752</t>
  </si>
  <si>
    <t>SU castres</t>
  </si>
  <si>
    <t>05.63.35.33.52</t>
  </si>
  <si>
    <t>05.63.35.38.88</t>
  </si>
  <si>
    <t>FR 56348076399</t>
  </si>
  <si>
    <t>SU cavignac</t>
  </si>
  <si>
    <t>le bourg 33620 CAVIGNAC</t>
  </si>
  <si>
    <t>05.57.68.11.20</t>
  </si>
  <si>
    <t>05.57.68.12.00</t>
  </si>
  <si>
    <t xml:space="preserve">SU cestas </t>
  </si>
  <si>
    <t>chemin Pujau 33610 CESTAS</t>
  </si>
  <si>
    <t>05.56.78.12.60</t>
  </si>
  <si>
    <t>05.56.21.58.94</t>
  </si>
  <si>
    <t>SU chabanais</t>
  </si>
  <si>
    <t xml:space="preserve">Moulin du Bouchaud 16150 CHABANAIS </t>
  </si>
  <si>
    <t>05.45.30.73.00</t>
  </si>
  <si>
    <t>05.45.30.73.09</t>
  </si>
  <si>
    <t>SU Changé</t>
  </si>
  <si>
    <t>le grand pins, 72560 CHANGE</t>
  </si>
  <si>
    <t>02 43 78 30 10</t>
  </si>
  <si>
    <t xml:space="preserve">02 43 78 30 09 </t>
  </si>
  <si>
    <t>FR 65432478915</t>
  </si>
  <si>
    <t>SU chateauneuf</t>
  </si>
  <si>
    <t xml:space="preserve">route de Blanzac 16120 CHATEAUNEUF SUR CHARENTE </t>
  </si>
  <si>
    <t>05.45.66.24.28</t>
  </si>
  <si>
    <t>FR 78325147320</t>
  </si>
  <si>
    <t>SU chenove</t>
  </si>
  <si>
    <t>SU claouey</t>
  </si>
  <si>
    <t>Avenue des Halles 33950 CLAOUEY</t>
  </si>
  <si>
    <t>SU colomiers</t>
  </si>
  <si>
    <t xml:space="preserve">SA les croise rue du centre 31770 COLOMIERS </t>
  </si>
  <si>
    <t>05.61.16.81.21</t>
  </si>
  <si>
    <t>05.61.16.81.22</t>
  </si>
  <si>
    <t>FR 82403196884</t>
  </si>
  <si>
    <t>SU combourg</t>
  </si>
  <si>
    <t xml:space="preserve">7 avenue des Erables 35270 COMBOURG </t>
  </si>
  <si>
    <t>02.99.73.25.78</t>
  </si>
  <si>
    <t>SU doué la fontaine</t>
  </si>
  <si>
    <t>boulevard du docteur lionet, 49700 Doué la fontaine</t>
  </si>
  <si>
    <t>02.41.40.19.60</t>
  </si>
  <si>
    <t>02.41.40.19.69</t>
  </si>
  <si>
    <t>FR 87431816768</t>
  </si>
  <si>
    <t>SU eysines</t>
  </si>
  <si>
    <t>325 route du taillan 33320 EYSINES</t>
  </si>
  <si>
    <t>05.56.28.92.58</t>
  </si>
  <si>
    <t>05.56.28.43.95</t>
  </si>
  <si>
    <t>FR 50502143340</t>
  </si>
  <si>
    <t>SU fargues</t>
  </si>
  <si>
    <t xml:space="preserve">1 centre cial Val Laurence 33370 FARGUES SAINT HILAIRE </t>
  </si>
  <si>
    <t>05.56.68.33.33</t>
  </si>
  <si>
    <t>05.56.68.31.12</t>
  </si>
  <si>
    <t>SU fessenheim</t>
  </si>
  <si>
    <t>rue de la 1° arméé 68740 FESSENHEIM</t>
  </si>
  <si>
    <t>SU flourens</t>
  </si>
  <si>
    <t>lieu dit MOUSSARD 31130 FLOURENS</t>
  </si>
  <si>
    <t>08.99.02.30.09</t>
  </si>
  <si>
    <t>05.34.43.29.19</t>
  </si>
  <si>
    <t>SU fonbeauzard</t>
  </si>
  <si>
    <t>121 route de Bessières 31140 FONBEAUZARD</t>
  </si>
  <si>
    <t>05.62.79.88.18</t>
  </si>
  <si>
    <t xml:space="preserve">05.62.79.88.19 </t>
  </si>
  <si>
    <t>SU fontoy</t>
  </si>
  <si>
    <t>cd 59 a le rond bois 57650 FONTOY</t>
  </si>
  <si>
    <t>03.82.84.94.94</t>
  </si>
  <si>
    <t>03.82.84.87.51</t>
  </si>
  <si>
    <t>SU galgon</t>
  </si>
  <si>
    <t xml:space="preserve">29 Rigole Est 33133 GALGON </t>
  </si>
  <si>
    <t>05.57.74.30.07</t>
  </si>
  <si>
    <t>05.57.84.31.18</t>
  </si>
  <si>
    <t>FR 94421346073</t>
  </si>
  <si>
    <t>SU gambsheim</t>
  </si>
  <si>
    <t>sa madina route de herrlisheim 67760 GAMBSHEIM</t>
  </si>
  <si>
    <t>SU gemozac</t>
  </si>
  <si>
    <t xml:space="preserve">zac Pied Sec 17260 GÉMOZAC </t>
  </si>
  <si>
    <t>05.46.94.21.10</t>
  </si>
  <si>
    <t>05.46.94.62.55</t>
  </si>
  <si>
    <t>FR 31311274314</t>
  </si>
  <si>
    <t>SU gertwiller</t>
  </si>
  <si>
    <t>2 route de bourgheim 67140 GERTWILLER</t>
  </si>
  <si>
    <t>SU gourdan polignan</t>
  </si>
  <si>
    <t>zone Lane Bazert 31210 GOURDAN POLIGNAN</t>
  </si>
  <si>
    <t>05.61.95.79.79</t>
  </si>
  <si>
    <t>05.61.95.52.40</t>
  </si>
  <si>
    <t>SU grasse</t>
  </si>
  <si>
    <t>28 route Valbonne 06130 GRASSE</t>
  </si>
  <si>
    <t>04.93.40.57.00</t>
  </si>
  <si>
    <t>04.93.40.57.01</t>
  </si>
  <si>
    <t>FR 44325473940</t>
  </si>
  <si>
    <t>SU guebwiller</t>
  </si>
  <si>
    <t>rue theodore deck 68500 GUEBWILLER</t>
  </si>
  <si>
    <t>SU ingwiller</t>
  </si>
  <si>
    <t>9 rue wittholz 67340 INGWILLER</t>
  </si>
  <si>
    <t>SU josselin</t>
  </si>
  <si>
    <t>rue de l'ecuson 56120 JOSSELIN</t>
  </si>
  <si>
    <t>02.97.75.61.23</t>
  </si>
  <si>
    <t>02.97.22.34.36</t>
  </si>
  <si>
    <t>SU joué les tours</t>
  </si>
  <si>
    <t>boulevard bretoniere 37300 JOUE LES TOURS</t>
  </si>
  <si>
    <t xml:space="preserve">SU La Riche </t>
  </si>
  <si>
    <t>42 rue des hautes Marches  37 520 LA RICHE</t>
  </si>
  <si>
    <t>02,47,37,49,69</t>
  </si>
  <si>
    <t>02,37,38,73,92</t>
  </si>
  <si>
    <t>fr 26326832128</t>
  </si>
  <si>
    <t>SU la suze sur sarthe</t>
  </si>
  <si>
    <t>les trenetières 72210 LA SUZE SUR SARTHE</t>
  </si>
  <si>
    <t>02.43.39.02.50</t>
  </si>
  <si>
    <t>02.43.39.02.59</t>
  </si>
  <si>
    <t>FR 57867800427</t>
  </si>
  <si>
    <t>SU la tranche sur mer</t>
  </si>
  <si>
    <t>chemin du vasais de millet 85360 LA TRANCHE SUR MER</t>
  </si>
  <si>
    <t>su lacanau</t>
  </si>
  <si>
    <t>27 avenue de bordeaux 33680 LACANAU</t>
  </si>
  <si>
    <t>05.57.70.78.70</t>
  </si>
  <si>
    <t>05.56.26.75.98</t>
  </si>
  <si>
    <t>SU l'aiguillon sur mer</t>
  </si>
  <si>
    <t>route de saint michel 85460 l AIGUILLON SUR MER</t>
  </si>
  <si>
    <t>02.51.56.41.86</t>
  </si>
  <si>
    <t>02.51.97.11.92</t>
  </si>
  <si>
    <t>FR 52306762675</t>
  </si>
  <si>
    <t xml:space="preserve">SU L'Arbresle </t>
  </si>
  <si>
    <t>Z.I Les Martinets  69 210 L'ARBRESLE</t>
  </si>
  <si>
    <t>04,74,01,29,37</t>
  </si>
  <si>
    <t>04,74,26,91,18</t>
  </si>
  <si>
    <t>FR 73957510753</t>
  </si>
  <si>
    <t>su le barp</t>
  </si>
  <si>
    <t>avenue du Médoc 33114 LE BARP</t>
  </si>
  <si>
    <t>05.56.88.60.02</t>
  </si>
  <si>
    <t>SU le teich (GIE)</t>
  </si>
  <si>
    <t>avenue de bordeaux 33470 LE TEICH</t>
  </si>
  <si>
    <t>05.56.22.88.21</t>
  </si>
  <si>
    <t>05.56.22.68.81</t>
  </si>
  <si>
    <t>SU le vigan</t>
  </si>
  <si>
    <t xml:space="preserve">place de la Gare 30120 LE VIGAN </t>
  </si>
  <si>
    <t>04.67.81.25.23</t>
  </si>
  <si>
    <t>04.67.81.26.34</t>
  </si>
  <si>
    <t>FR 62314658543</t>
  </si>
  <si>
    <t>SU lemud</t>
  </si>
  <si>
    <t>route de metz 57580 LEMUD REMILLY</t>
  </si>
  <si>
    <t>SU les essarts</t>
  </si>
  <si>
    <t>rond point les charmettes, 85140  Les Essarts</t>
  </si>
  <si>
    <t>02,51,48,43,45</t>
  </si>
  <si>
    <t>02,51,06,03,39</t>
  </si>
  <si>
    <t>FR 79321018483</t>
  </si>
  <si>
    <t>SU limoges labussiere</t>
  </si>
  <si>
    <t>avenue emile labussiere 87100 LIMOGES</t>
  </si>
  <si>
    <t>05.55.77.46.16</t>
  </si>
  <si>
    <t>05.55.77.48.05</t>
  </si>
  <si>
    <t>FR 89341032464</t>
  </si>
  <si>
    <t>SU lingolsheim</t>
  </si>
  <si>
    <t>rue d'eckbolsheim 67380 LINGOLSHEIM</t>
  </si>
  <si>
    <t>SU lubersac</t>
  </si>
  <si>
    <t>route de pompadour 19210 LUBERSAC</t>
  </si>
  <si>
    <t>05.55.73.56.84</t>
  </si>
  <si>
    <t>05.55.73.66.59</t>
  </si>
  <si>
    <t>FR 28310792338</t>
  </si>
  <si>
    <t>SU mamers</t>
  </si>
  <si>
    <t>route de belleme 72600 MAMERS</t>
  </si>
  <si>
    <t>02.43.31.11.40</t>
  </si>
  <si>
    <t>02.43.31.16.74</t>
  </si>
  <si>
    <t>FR 64350642278</t>
  </si>
  <si>
    <t>lundi/mardi/jeudi/vendredi</t>
  </si>
  <si>
    <t>SU marans</t>
  </si>
  <si>
    <t>1 B rue d'aligre 17230 MARANS</t>
  </si>
  <si>
    <t>SU masevaux</t>
  </si>
  <si>
    <t>fossé des veaux 68290 MASEVAUX</t>
  </si>
  <si>
    <t>03.89.82.47.00</t>
  </si>
  <si>
    <t>03.89.82.80.90</t>
  </si>
  <si>
    <t>SU maubourguet</t>
  </si>
  <si>
    <t>FR 67343051447</t>
  </si>
  <si>
    <t>SU maxeville</t>
  </si>
  <si>
    <t>avenue de la meurthe 54320 MAXEVILLE</t>
  </si>
  <si>
    <t>03.83.36.66.80</t>
  </si>
  <si>
    <t>03.83.36.55.99</t>
  </si>
  <si>
    <t>SU mazé</t>
  </si>
  <si>
    <t>5 rue principale 49630 MAZE</t>
  </si>
  <si>
    <t>02.41.66.13.10</t>
  </si>
  <si>
    <t>02.41.66.13.19</t>
  </si>
  <si>
    <t>SU melesse</t>
  </si>
  <si>
    <t>zone artinanale la metairie 35520 MELESSE</t>
  </si>
  <si>
    <t>02.99.66.11.58</t>
  </si>
  <si>
    <t>02.99.66.04.98</t>
  </si>
  <si>
    <t>SU mer</t>
  </si>
  <si>
    <t xml:space="preserve">53 route Nationale 41500 MER </t>
  </si>
  <si>
    <t>02.54.81.32.30</t>
  </si>
  <si>
    <t>02.54.81.34.09</t>
  </si>
  <si>
    <t>SU mirambeau</t>
  </si>
  <si>
    <t xml:space="preserve">109 avenue de la République 17150 MIRAMBEAU </t>
  </si>
  <si>
    <t>05.46.49.72.33</t>
  </si>
  <si>
    <t>05.46.70.70.96</t>
  </si>
  <si>
    <t>FR 75324018530</t>
  </si>
  <si>
    <t>SU mussidan</t>
  </si>
  <si>
    <t xml:space="preserve">rue du 11 Juin 1944 24400 SAINT MEDARD DE MUSSIDAN </t>
  </si>
  <si>
    <t>05.53.82.86.80</t>
  </si>
  <si>
    <t>05.53.82.86.90</t>
  </si>
  <si>
    <t>FR 29449889336</t>
  </si>
  <si>
    <t>SU nexon</t>
  </si>
  <si>
    <t>route de la meyze 87800 NEXON</t>
  </si>
  <si>
    <t>05.55.58.32.32</t>
  </si>
  <si>
    <t>05.55.58.31.92</t>
  </si>
  <si>
    <t>FR 459461097</t>
  </si>
  <si>
    <t>SU noirmoutier en l'ile</t>
  </si>
  <si>
    <t>SU nontron</t>
  </si>
  <si>
    <t>26 avenue jules ferry 24300 NONTRON</t>
  </si>
  <si>
    <t>05.53.60.93.00</t>
  </si>
  <si>
    <t>05.53.60.77.37</t>
  </si>
  <si>
    <t>FR 05391218005</t>
  </si>
  <si>
    <t>SU notre dame de sanilhac</t>
  </si>
  <si>
    <t>Zone de créavallée sud 24660</t>
  </si>
  <si>
    <t>.05.53.05.52.80</t>
  </si>
  <si>
    <t>05.53.05.52.81</t>
  </si>
  <si>
    <t>SU noyal chatillon sur seiche</t>
  </si>
  <si>
    <t>rue des potiers 35230 NOYAL CHATILLON SUR SEICHE</t>
  </si>
  <si>
    <t>02.99.52.26.52</t>
  </si>
  <si>
    <t>02.99.52.28.33</t>
  </si>
  <si>
    <t>SU olemps</t>
  </si>
  <si>
    <t xml:space="preserve">Le Lachet 12510 OLEMPS </t>
  </si>
  <si>
    <t>05.65.73.64.30</t>
  </si>
  <si>
    <t>05.65.73.64.32</t>
  </si>
  <si>
    <t>FR 00326876901</t>
  </si>
  <si>
    <t>SU parentis</t>
  </si>
  <si>
    <t>avenue bremontier 40160 PARENTIS EN BORN</t>
  </si>
  <si>
    <t>SU pays de monfort</t>
  </si>
  <si>
    <t>launay quero 35160 BRETEIL</t>
  </si>
  <si>
    <t>02.99.09.13.41</t>
  </si>
  <si>
    <t>02.99.09.13.88</t>
  </si>
  <si>
    <t>FR 96399519651</t>
  </si>
  <si>
    <t>SU pfastatt</t>
  </si>
  <si>
    <t>rue de richwiller 68120 PFASTATT</t>
  </si>
  <si>
    <t>SU pineuilh</t>
  </si>
  <si>
    <t>avenue Marechal Juin 33220 PINEUILH</t>
  </si>
  <si>
    <t>05.57.48.11.30</t>
  </si>
  <si>
    <t>SU plancoet</t>
  </si>
  <si>
    <t>Rue Connetable de clisson, 22 130 Plancoët</t>
  </si>
  <si>
    <t>02,96,89,40,10</t>
  </si>
  <si>
    <t>02,96,89,40,69</t>
  </si>
  <si>
    <t>FR 92389996125</t>
  </si>
  <si>
    <t>SU podensac</t>
  </si>
  <si>
    <t xml:space="preserve">77 Bis cours Marechal Foch 33720 PODENSAC </t>
  </si>
  <si>
    <t>05.56.27.23.00</t>
  </si>
  <si>
    <t>05.56.27.11.33</t>
  </si>
  <si>
    <t>SU pouxeux SAS ronal</t>
  </si>
  <si>
    <t xml:space="preserve"> route remiremont ZA savrons 88550 POUXEUX</t>
  </si>
  <si>
    <t>03.29.36.91.92</t>
  </si>
  <si>
    <t>03.29.36.96.60</t>
  </si>
  <si>
    <t>SU pouzauges</t>
  </si>
  <si>
    <t xml:space="preserve">La Grande Fournière 85700 POUZAUGES </t>
  </si>
  <si>
    <t>02.51.57.53.53</t>
  </si>
  <si>
    <t>02.51.57.07.22</t>
  </si>
  <si>
    <t>SU rennes "brest"</t>
  </si>
  <si>
    <t>21 rue de brest 35000 RENNES</t>
  </si>
  <si>
    <t>02.99.14.31.10</t>
  </si>
  <si>
    <t>02.99.14.31.11</t>
  </si>
  <si>
    <t>FR 428793673</t>
  </si>
  <si>
    <t>SU rennes "fougeres"</t>
  </si>
  <si>
    <t>205 rue de fougeres 35700 RENNES</t>
  </si>
  <si>
    <t>02.99.36.04.26</t>
  </si>
  <si>
    <t>02.99.36.49.55</t>
  </si>
  <si>
    <t>FR 53659200018</t>
  </si>
  <si>
    <t>SU romillè</t>
  </si>
  <si>
    <t>2 rue de brocelliande 35850 ROMILLE</t>
  </si>
  <si>
    <t>02.99.68.28.30</t>
  </si>
  <si>
    <t>02.99.68.28.31</t>
  </si>
  <si>
    <t>SU sauveterrre de guyenne</t>
  </si>
  <si>
    <t>route de  libourne 33540 SAUVETERRE DE GUYENNE</t>
  </si>
  <si>
    <t>05.56.71.59.21</t>
  </si>
  <si>
    <t>05.56.71.55.13</t>
  </si>
  <si>
    <t>SU sennecey</t>
  </si>
  <si>
    <t>route de chevigny 21800 SENNECY LES DIJON</t>
  </si>
  <si>
    <t>SU soual</t>
  </si>
  <si>
    <t>ZA de la prade 81580 SOUAL</t>
  </si>
  <si>
    <t>05.63.74.47.47</t>
  </si>
  <si>
    <t>05.63.74.47.</t>
  </si>
  <si>
    <t>FR 19489216366</t>
  </si>
  <si>
    <t>mercredi /vendredi</t>
  </si>
  <si>
    <t>SU st amour</t>
  </si>
  <si>
    <t>2 avenue franche comté 39160 SAINT AMOUR</t>
  </si>
  <si>
    <t>03.84.48.70.29</t>
  </si>
  <si>
    <t>03.84.48.81.60</t>
  </si>
  <si>
    <t>su st bazeille</t>
  </si>
  <si>
    <t>lieu dit beylard 47180 sainte bazeille</t>
  </si>
  <si>
    <t>05.53.98.39.50</t>
  </si>
  <si>
    <t>05.53.83.21.66</t>
  </si>
  <si>
    <t>FR 10530172576</t>
  </si>
  <si>
    <t>SU st phillibert de grand lieu</t>
  </si>
  <si>
    <t xml:space="preserve">SU st seurin sur l'isle </t>
  </si>
  <si>
    <t xml:space="preserve">12 route Bordeaux 33660 SAINT SEURIN SUR L'ISLE </t>
  </si>
  <si>
    <t>05.57.49.72.40</t>
  </si>
  <si>
    <t>05.57.49.62.51</t>
  </si>
  <si>
    <t>FR 50340510106</t>
  </si>
  <si>
    <t>SU st suplice et cameyrac</t>
  </si>
  <si>
    <t xml:space="preserve">17 place Maucaillou 33450 SAINT SULPICE ET CAMEYRAC </t>
  </si>
  <si>
    <t>05.57.34.51.00</t>
  </si>
  <si>
    <t>05.56.30.83.01</t>
  </si>
  <si>
    <t>FR 95419077599</t>
  </si>
  <si>
    <t>SU thouare sur loire</t>
  </si>
  <si>
    <t>rue de la manoue 44470 THOUARE SUR LOIRE</t>
  </si>
  <si>
    <t>02.40.68.09.41</t>
  </si>
  <si>
    <t>SU thouars</t>
  </si>
  <si>
    <t xml:space="preserve">route Puyraveau 79100 THOUARS </t>
  </si>
  <si>
    <t>05.49.66.30.34</t>
  </si>
  <si>
    <t>05.49.96.12.79</t>
  </si>
  <si>
    <t>FR 63311440051</t>
  </si>
  <si>
    <t>SU tinténiac</t>
  </si>
  <si>
    <t>rue papegault 35190 TINTENIAC</t>
  </si>
  <si>
    <t>02.99.68.09.22</t>
  </si>
  <si>
    <t>02.99.68.12.48</t>
  </si>
  <si>
    <t>SU tonnay sur charente</t>
  </si>
  <si>
    <t>ZAC la varenne 17430 TONNAY SUR CHARENTE</t>
  </si>
  <si>
    <t>05.46.84.01.57</t>
  </si>
  <si>
    <t>05.46.84.74.87</t>
  </si>
  <si>
    <t>FR 20322094010</t>
  </si>
  <si>
    <t>SU uzerche</t>
  </si>
  <si>
    <t>route de limoges 19140 UZERCHE</t>
  </si>
  <si>
    <t>05.55.98.80.80</t>
  </si>
  <si>
    <t>05.55.98.82.50</t>
  </si>
  <si>
    <t>FR 34402290209</t>
  </si>
  <si>
    <t>SU vénissieux</t>
  </si>
  <si>
    <t>04.78.75.09.42</t>
  </si>
  <si>
    <t>04.78.76.43.92</t>
  </si>
  <si>
    <t>FR 31851669714</t>
  </si>
  <si>
    <t>SU vertou</t>
  </si>
  <si>
    <t>boulevard de l'europe 44120 VERTOU</t>
  </si>
  <si>
    <t>SU vihiers</t>
  </si>
  <si>
    <t>ZI des courtils 49310 VIHIERS</t>
  </si>
  <si>
    <t>02.41.75.01.39</t>
  </si>
  <si>
    <t>02.41.56.12.54</t>
  </si>
  <si>
    <t>SU ville</t>
  </si>
  <si>
    <t>ZAC rue de l'ungersberg 67220 VILLE</t>
  </si>
  <si>
    <t>team ouest</t>
  </si>
  <si>
    <t>ZA la riviere rue ravalet BP 93311 35533 NOYAL SUR VILAINE</t>
  </si>
  <si>
    <t>02.30.21.01.21</t>
  </si>
  <si>
    <t>02.30.21.01.22</t>
  </si>
  <si>
    <t>begles</t>
  </si>
  <si>
    <t>TOTARO veronique</t>
  </si>
  <si>
    <t>quartier erketa 64240 AYHERRE</t>
  </si>
  <si>
    <t>vincent severine</t>
  </si>
  <si>
    <t>6 rue de la mairie 17800 CHADENAC</t>
  </si>
  <si>
    <t>09.81.74.12.66</t>
  </si>
  <si>
    <t>06.01.16.56.21</t>
  </si>
  <si>
    <t xml:space="preserve"> </t>
  </si>
  <si>
    <r>
      <t xml:space="preserve">Client </t>
    </r>
    <r>
      <rPr>
        <sz val="10"/>
        <color theme="1"/>
        <rFont val="Wingdings 3"/>
        <family val="1"/>
        <charset val="2"/>
      </rPr>
      <t>[</t>
    </r>
  </si>
  <si>
    <r>
      <t xml:space="preserve">Adresse </t>
    </r>
    <r>
      <rPr>
        <sz val="10"/>
        <color theme="1"/>
        <rFont val="Wingdings 3"/>
        <family val="1"/>
        <charset val="2"/>
      </rPr>
      <t>[</t>
    </r>
  </si>
  <si>
    <r>
      <t xml:space="preserve">Jours de liv </t>
    </r>
    <r>
      <rPr>
        <sz val="10"/>
        <color theme="1"/>
        <rFont val="Wingdings 3"/>
        <family val="1"/>
        <charset val="2"/>
      </rPr>
      <t>[</t>
    </r>
  </si>
  <si>
    <r>
      <t xml:space="preserve">Teleponne </t>
    </r>
    <r>
      <rPr>
        <sz val="10"/>
        <color theme="1"/>
        <rFont val="Wingdings 3"/>
        <family val="1"/>
        <charset val="2"/>
      </rPr>
      <t>[</t>
    </r>
  </si>
  <si>
    <r>
      <t xml:space="preserve">Fax </t>
    </r>
    <r>
      <rPr>
        <sz val="10"/>
        <color theme="1"/>
        <rFont val="Wingdings 3"/>
        <family val="1"/>
        <charset val="2"/>
      </rPr>
      <t>[</t>
    </r>
  </si>
  <si>
    <r>
      <t xml:space="preserve">Condition 1 </t>
    </r>
    <r>
      <rPr>
        <sz val="10"/>
        <color theme="1"/>
        <rFont val="Wingdings 3"/>
        <family val="1"/>
        <charset val="2"/>
      </rPr>
      <t>[</t>
    </r>
  </si>
  <si>
    <r>
      <t xml:space="preserve">Condition 2 </t>
    </r>
    <r>
      <rPr>
        <sz val="10"/>
        <color theme="1"/>
        <rFont val="Wingdings 3"/>
        <family val="1"/>
        <charset val="2"/>
      </rPr>
      <t>[</t>
    </r>
  </si>
  <si>
    <r>
      <t xml:space="preserve">Condition 3 </t>
    </r>
    <r>
      <rPr>
        <sz val="10"/>
        <color theme="1"/>
        <rFont val="Wingdings 3"/>
        <family val="1"/>
        <charset val="2"/>
      </rPr>
      <t>[</t>
    </r>
  </si>
  <si>
    <r>
      <t xml:space="preserve">Condition 4 </t>
    </r>
    <r>
      <rPr>
        <sz val="10"/>
        <color theme="1"/>
        <rFont val="Wingdings 3"/>
        <family val="1"/>
        <charset val="2"/>
      </rPr>
      <t>[</t>
    </r>
  </si>
  <si>
    <r>
      <t xml:space="preserve">Commercial </t>
    </r>
    <r>
      <rPr>
        <sz val="10"/>
        <color theme="1"/>
        <rFont val="Wingdings 3"/>
        <family val="1"/>
        <charset val="2"/>
      </rPr>
      <t>[</t>
    </r>
  </si>
  <si>
    <t>Jerome</t>
  </si>
  <si>
    <t>Daniel</t>
  </si>
  <si>
    <t>Didier</t>
  </si>
  <si>
    <r>
      <t xml:space="preserve">NB </t>
    </r>
    <r>
      <rPr>
        <sz val="8"/>
        <color theme="1"/>
        <rFont val="Wingdings 3"/>
        <family val="1"/>
        <charset val="2"/>
      </rPr>
      <t>[</t>
    </r>
  </si>
  <si>
    <t>MARGE</t>
  </si>
  <si>
    <t>POIDS</t>
  </si>
  <si>
    <r>
      <t xml:space="preserve">Objet &amp; Nb </t>
    </r>
    <r>
      <rPr>
        <sz val="8"/>
        <color theme="1"/>
        <rFont val="Wingdings 3"/>
        <family val="1"/>
        <charset val="2"/>
      </rPr>
      <t>[</t>
    </r>
  </si>
  <si>
    <r>
      <t xml:space="preserve">Particularitées
</t>
    </r>
    <r>
      <rPr>
        <sz val="9"/>
        <color theme="1"/>
        <rFont val="Wingdings 3"/>
        <family val="1"/>
        <charset val="2"/>
      </rPr>
      <t>[</t>
    </r>
  </si>
  <si>
    <t>ATTENTION AUX PRIX</t>
  </si>
  <si>
    <t>Brebis lait cru</t>
  </si>
  <si>
    <t>Vache</t>
  </si>
  <si>
    <t>Trois laits</t>
  </si>
  <si>
    <t>Brebis nature</t>
  </si>
  <si>
    <t>Brebis "promo"</t>
  </si>
  <si>
    <t>Brebis 0,600 KG</t>
  </si>
  <si>
    <t>Brebis bleu</t>
  </si>
  <si>
    <t>Brebis piment</t>
  </si>
  <si>
    <t>Brebis fenugrec</t>
  </si>
  <si>
    <t>Chevre nature</t>
  </si>
  <si>
    <t>Chevre 0,600</t>
  </si>
  <si>
    <t>Chevre au bleu</t>
  </si>
  <si>
    <t>Vache piment</t>
  </si>
  <si>
    <t>Vache poivre</t>
  </si>
  <si>
    <t>Vache pesto</t>
  </si>
  <si>
    <t>Brebis Vache</t>
  </si>
  <si>
    <t>Brebis Chevre</t>
  </si>
  <si>
    <t>Vache fumé</t>
  </si>
  <si>
    <t>Vache AFH</t>
  </si>
  <si>
    <t>Vache fenugrec</t>
  </si>
  <si>
    <t>Brebis 10 kg</t>
  </si>
  <si>
    <t>Brebis pim 10 kg</t>
  </si>
  <si>
    <t>Brebis fenu 10 kg</t>
  </si>
  <si>
    <t>Vache 10 kg</t>
  </si>
  <si>
    <t>Vache pesto 10 kg</t>
  </si>
  <si>
    <t>Trois laits 10 kg</t>
  </si>
  <si>
    <t>Cerises noires 100 g</t>
  </si>
  <si>
    <t>Piquillos 100 g</t>
  </si>
  <si>
    <t>Cerises noires 30 g</t>
  </si>
  <si>
    <t>Cerises noires 3kg</t>
  </si>
  <si>
    <r>
      <t xml:space="preserve">Livraison le </t>
    </r>
    <r>
      <rPr>
        <sz val="8"/>
        <color theme="1"/>
        <rFont val="Wingdings 3"/>
        <family val="1"/>
        <charset val="2"/>
      </rPr>
      <t>[</t>
    </r>
  </si>
  <si>
    <t>Quantitées</t>
  </si>
  <si>
    <t>Produit</t>
  </si>
  <si>
    <r>
      <t xml:space="preserve">Condition 1 </t>
    </r>
    <r>
      <rPr>
        <sz val="8"/>
        <color theme="1"/>
        <rFont val="Wingdings 3"/>
        <family val="1"/>
        <charset val="2"/>
      </rPr>
      <t>[</t>
    </r>
  </si>
  <si>
    <r>
      <t xml:space="preserve">Condition 2 </t>
    </r>
    <r>
      <rPr>
        <sz val="8"/>
        <color theme="1"/>
        <rFont val="Wingdings 3"/>
        <family val="1"/>
        <charset val="2"/>
      </rPr>
      <t>[</t>
    </r>
  </si>
  <si>
    <r>
      <t xml:space="preserve">Condition 3 </t>
    </r>
    <r>
      <rPr>
        <sz val="8"/>
        <color theme="1"/>
        <rFont val="Wingdings 3"/>
        <family val="1"/>
        <charset val="2"/>
      </rPr>
      <t>[</t>
    </r>
  </si>
  <si>
    <r>
      <t xml:space="preserve">Condition 4 </t>
    </r>
    <r>
      <rPr>
        <sz val="8"/>
        <color theme="1"/>
        <rFont val="Wingdings 3"/>
        <family val="1"/>
        <charset val="2"/>
      </rPr>
      <t>[</t>
    </r>
  </si>
  <si>
    <t>Prix tarif
general</t>
  </si>
  <si>
    <t>Poids
unitaire</t>
  </si>
  <si>
    <t>tarif 
logidis</t>
  </si>
  <si>
    <t>Prix marché</t>
  </si>
  <si>
    <t>Prix de
cession</t>
  </si>
  <si>
    <t>prix de cession rabaissé</t>
  </si>
  <si>
    <t>Tarif</t>
  </si>
  <si>
    <t>magasin</t>
  </si>
  <si>
    <t>logidis</t>
  </si>
  <si>
    <t>cession</t>
  </si>
  <si>
    <t>Prix 
d'achat
remise 1</t>
  </si>
  <si>
    <t>Prix 
d'achat
remise 2</t>
  </si>
  <si>
    <t>Prix 
d'achat
remise 3</t>
  </si>
  <si>
    <t>Prix 
d'achat
remise 4</t>
  </si>
  <si>
    <t>Total 
facture</t>
  </si>
  <si>
    <t>poids de la
commande</t>
  </si>
  <si>
    <r>
      <t xml:space="preserve">Poids total de la commande </t>
    </r>
    <r>
      <rPr>
        <sz val="8"/>
        <color theme="1"/>
        <rFont val="Wingdings 3"/>
        <family val="1"/>
        <charset val="2"/>
      </rPr>
      <t>[</t>
    </r>
  </si>
  <si>
    <t>marge</t>
  </si>
  <si>
    <t>Annimation</t>
  </si>
  <si>
    <t>Facturation</t>
  </si>
  <si>
    <t>Produits</t>
  </si>
  <si>
    <t>Poids
 unitaire</t>
  </si>
  <si>
    <t>poids des 
gratuits</t>
  </si>
  <si>
    <t>marge a deduire</t>
  </si>
  <si>
    <t>Gratuit</t>
  </si>
  <si>
    <t>Prix de cession</t>
  </si>
  <si>
    <t>Marge</t>
  </si>
  <si>
    <r>
      <t>DELAI de livraison</t>
    </r>
    <r>
      <rPr>
        <sz val="8"/>
        <color theme="1"/>
        <rFont val="Wingdings 3"/>
        <family val="1"/>
        <charset val="2"/>
      </rPr>
      <t>[</t>
    </r>
  </si>
  <si>
    <r>
      <t xml:space="preserve">Total </t>
    </r>
    <r>
      <rPr>
        <sz val="10"/>
        <color theme="1"/>
        <rFont val="Wingdings 3"/>
        <family val="1"/>
        <charset val="2"/>
      </rPr>
      <t>[</t>
    </r>
  </si>
  <si>
    <t>%</t>
  </si>
  <si>
    <t>Plancher</t>
  </si>
  <si>
    <t>Prix
plancher</t>
  </si>
  <si>
    <t>SCASO</t>
  </si>
  <si>
    <t>avenue du marechal de lattre de tassigny 33610 CESTAS</t>
  </si>
  <si>
    <t>NB de colis</t>
  </si>
  <si>
    <r>
      <t xml:space="preserve">NB de colis </t>
    </r>
    <r>
      <rPr>
        <sz val="8"/>
        <color theme="1"/>
        <rFont val="Wingdings 3"/>
        <family val="1"/>
        <charset val="2"/>
      </rPr>
      <t>[</t>
    </r>
  </si>
  <si>
    <t>a quai TFE toulon</t>
  </si>
  <si>
    <t>Prix</t>
  </si>
  <si>
    <t>Tarif coop</t>
  </si>
  <si>
    <r>
      <t xml:space="preserve"> </t>
    </r>
    <r>
      <rPr>
        <b/>
        <sz val="28"/>
        <color indexed="17"/>
        <rFont val="Magda"/>
        <family val="2"/>
      </rPr>
      <t>ZYRAX</t>
    </r>
  </si>
  <si>
    <t>Prix Plancher</t>
  </si>
  <si>
    <t>Pourcentage plancher</t>
  </si>
  <si>
    <t>Marge restant au KG</t>
  </si>
  <si>
    <t xml:space="preserve">Siège Social : </t>
  </si>
  <si>
    <r>
      <t>TAUX DE 
REMISE</t>
    </r>
    <r>
      <rPr>
        <b/>
        <sz val="10"/>
        <rFont val="Wingdings"/>
        <charset val="2"/>
      </rPr>
      <t>ò</t>
    </r>
  </si>
  <si>
    <r>
      <t xml:space="preserve">Remise 
arriere 1 </t>
    </r>
    <r>
      <rPr>
        <b/>
        <i/>
        <sz val="10"/>
        <rFont val="Wingdings"/>
        <charset val="2"/>
      </rPr>
      <t>ò</t>
    </r>
  </si>
  <si>
    <r>
      <t xml:space="preserve">% de
remise
</t>
    </r>
    <r>
      <rPr>
        <b/>
        <sz val="10"/>
        <rFont val="Wingdings"/>
        <charset val="2"/>
      </rPr>
      <t>ò</t>
    </r>
  </si>
  <si>
    <r>
      <t xml:space="preserve">Remise 
arriere 2 </t>
    </r>
    <r>
      <rPr>
        <b/>
        <i/>
        <sz val="10"/>
        <rFont val="Wingdings"/>
        <charset val="2"/>
      </rPr>
      <t>ò</t>
    </r>
  </si>
  <si>
    <r>
      <t xml:space="preserve">% de 
remise
</t>
    </r>
    <r>
      <rPr>
        <b/>
        <i/>
        <sz val="10"/>
        <rFont val="Wingdings"/>
        <charset val="2"/>
      </rPr>
      <t>ò</t>
    </r>
  </si>
  <si>
    <r>
      <t xml:space="preserve">Remise 
arriere 3 </t>
    </r>
    <r>
      <rPr>
        <b/>
        <i/>
        <sz val="10"/>
        <rFont val="Wingdings"/>
        <charset val="2"/>
      </rPr>
      <t>ò</t>
    </r>
  </si>
  <si>
    <r>
      <t xml:space="preserve">% de
 remise </t>
    </r>
    <r>
      <rPr>
        <b/>
        <sz val="10"/>
        <rFont val="Wingdings"/>
        <charset val="2"/>
      </rPr>
      <t>ò</t>
    </r>
  </si>
  <si>
    <r>
      <t xml:space="preserve">Remise 
arriere 4 </t>
    </r>
    <r>
      <rPr>
        <b/>
        <i/>
        <sz val="10"/>
        <rFont val="Wingdings"/>
        <charset val="2"/>
      </rPr>
      <t>ò</t>
    </r>
  </si>
  <si>
    <r>
      <t xml:space="preserve">Remise 
arriere 5 </t>
    </r>
    <r>
      <rPr>
        <b/>
        <i/>
        <sz val="10"/>
        <rFont val="Wingdings"/>
        <charset val="2"/>
      </rPr>
      <t>ò</t>
    </r>
  </si>
  <si>
    <t xml:space="preserve">  Siret : 488 525 361 00017                                       </t>
  </si>
  <si>
    <t>GRILLE TARIFAIRE AU 01/01/2012</t>
  </si>
  <si>
    <t>Prix
 remisé</t>
  </si>
  <si>
    <r>
      <t>Prix de 
cession</t>
    </r>
    <r>
      <rPr>
        <b/>
        <i/>
        <sz val="12"/>
        <color rgb="FFFF0000"/>
        <rFont val="Wingdings"/>
        <charset val="2"/>
      </rPr>
      <t>ò</t>
    </r>
  </si>
  <si>
    <t>Gencod</t>
  </si>
  <si>
    <t>Désignation</t>
  </si>
  <si>
    <t>M.G
PF</t>
  </si>
  <si>
    <t>Affinage</t>
  </si>
  <si>
    <t>Poids moyens</t>
  </si>
  <si>
    <t>Prix Tarif /kg</t>
  </si>
  <si>
    <t xml:space="preserve"> Brebis lait cru</t>
  </si>
  <si>
    <t>4 mois</t>
  </si>
  <si>
    <t>Tomme de 5,0 kg</t>
  </si>
  <si>
    <r>
      <t xml:space="preserve"> Vache "</t>
    </r>
    <r>
      <rPr>
        <b/>
        <sz val="10"/>
        <color rgb="FFFF0000"/>
        <rFont val="Times New Roman"/>
        <family val="1"/>
      </rPr>
      <t>salé a la main"</t>
    </r>
    <r>
      <rPr>
        <sz val="10"/>
        <rFont val="Times New Roman"/>
        <family val="1"/>
      </rPr>
      <t xml:space="preserve"> </t>
    </r>
  </si>
  <si>
    <t>3 mois</t>
  </si>
  <si>
    <t>Tomme de 4,5 kg</t>
  </si>
  <si>
    <t xml:space="preserve">Trois Laits </t>
  </si>
  <si>
    <t>Tomme de 3 kg</t>
  </si>
  <si>
    <t xml:space="preserve"> Brebis nature </t>
  </si>
  <si>
    <t>6 mois</t>
  </si>
  <si>
    <t xml:space="preserve">Brebis nature 0,600 kg </t>
  </si>
  <si>
    <t>Tommette de 0,6 kg x 5</t>
  </si>
  <si>
    <t>Tomme de 5 kg</t>
  </si>
  <si>
    <t>Brebis au bleu</t>
  </si>
  <si>
    <t>Brebis au piment</t>
  </si>
  <si>
    <t>7 mois</t>
  </si>
  <si>
    <t>Brebis au fenugrec</t>
  </si>
  <si>
    <t>8 mois</t>
  </si>
  <si>
    <t>Chèvre nature</t>
  </si>
  <si>
    <t xml:space="preserve"> Chèvre nature 0,600 kg </t>
  </si>
  <si>
    <t>Tommette de 0,6 kg</t>
  </si>
  <si>
    <t xml:space="preserve">Chèvre au bleu </t>
  </si>
  <si>
    <t>Vache au piment</t>
  </si>
  <si>
    <t xml:space="preserve">Vache au poivre </t>
  </si>
  <si>
    <t xml:space="preserve">Brebis vache </t>
  </si>
  <si>
    <t>Brebis chèvre</t>
  </si>
  <si>
    <t>Tomme de vache fume feu de bois</t>
  </si>
  <si>
    <t>Pain  de 5kg</t>
  </si>
  <si>
    <t>Tomme de vache ail &amp; fine herbes</t>
  </si>
  <si>
    <t>Tomme de vache au fenugrec</t>
  </si>
  <si>
    <t>Raclette au poivre</t>
  </si>
  <si>
    <t>Carre 5 kg 1 pièce</t>
  </si>
  <si>
    <t>Raclette ail &amp; fines herbes</t>
  </si>
  <si>
    <t>Raclette au fenugrec</t>
  </si>
  <si>
    <t>Ronde 5 kg 1 pièce</t>
  </si>
  <si>
    <t>Raclette fumé au feu de bois</t>
  </si>
  <si>
    <t>Raclette au piments</t>
  </si>
  <si>
    <t>D.L.C</t>
  </si>
  <si>
    <t xml:space="preserve"> Colisage </t>
  </si>
  <si>
    <t>Prix 
HT / KG</t>
  </si>
  <si>
    <t>SV Pur brebis affine</t>
  </si>
  <si>
    <t>60 jours</t>
  </si>
  <si>
    <t xml:space="preserve"> 24 portions de 200 g a 250 g</t>
  </si>
  <si>
    <t>SV Pur vache termisé</t>
  </si>
  <si>
    <t>SV Pur vache au piment</t>
  </si>
  <si>
    <t>SV Pur vache au poivre</t>
  </si>
  <si>
    <t>SV Pur vache fume au feu de bois</t>
  </si>
  <si>
    <t>SV Pur vache ail &amp; fines herbes</t>
  </si>
  <si>
    <t>SV Pur vache au fenugrec</t>
  </si>
  <si>
    <t>SV Vache &amp; brebis</t>
  </si>
  <si>
    <t>SV Brebis &amp; chèvre</t>
  </si>
  <si>
    <t>SV 1/2 Tommette de brebis 0,600 kg</t>
  </si>
  <si>
    <t xml:space="preserve"> 10 1/2 tommette de 200 g a 250 g</t>
  </si>
  <si>
    <t>Tarif 3 FOIS NET</t>
  </si>
  <si>
    <t>Brebis nature 10 kg</t>
  </si>
  <si>
    <t xml:space="preserve">Tomme de 10 kg </t>
  </si>
  <si>
    <t>Vache nature 10 kg</t>
  </si>
  <si>
    <t>Confiture cerise noire 100g</t>
  </si>
  <si>
    <t>fruits</t>
  </si>
  <si>
    <t>24 pots par colis  le pot</t>
  </si>
  <si>
    <r>
      <rPr>
        <sz val="8"/>
        <color indexed="8"/>
        <rFont val="Wingdings 3"/>
        <family val="1"/>
        <charset val="2"/>
      </rPr>
      <t>\</t>
    </r>
    <r>
      <rPr>
        <sz val="9.1999999999999993"/>
        <color indexed="8"/>
        <rFont val="Times New Roman"/>
        <family val="1"/>
      </rPr>
      <t xml:space="preserve"> le pot </t>
    </r>
    <r>
      <rPr>
        <sz val="9.1999999999999993"/>
        <color indexed="8"/>
        <rFont val="Wingdings 3"/>
        <family val="1"/>
        <charset val="2"/>
      </rPr>
      <t>[</t>
    </r>
  </si>
  <si>
    <t>Confiture de piquillos au piment d'espelette</t>
  </si>
  <si>
    <t>24 pots par colis le pot</t>
  </si>
  <si>
    <t>Confiture cerise noire 30g</t>
  </si>
  <si>
    <t>90 pots par colis le pot</t>
  </si>
  <si>
    <t>Confiture cerise noire 3 kg</t>
  </si>
  <si>
    <t>1 pot par colis + 11 coupelles le KG</t>
  </si>
  <si>
    <r>
      <rPr>
        <sz val="8"/>
        <color indexed="8"/>
        <rFont val="Wingdings 3"/>
        <family val="1"/>
        <charset val="2"/>
      </rPr>
      <t>\</t>
    </r>
    <r>
      <rPr>
        <sz val="9.1999999999999993"/>
        <color indexed="8"/>
        <rFont val="Times New Roman"/>
        <family val="1"/>
      </rPr>
      <t xml:space="preserve"> le KG </t>
    </r>
    <r>
      <rPr>
        <sz val="9.1999999999999993"/>
        <color indexed="8"/>
        <rFont val="Wingdings 3"/>
        <family val="1"/>
        <charset val="2"/>
      </rPr>
      <t>[</t>
    </r>
  </si>
  <si>
    <t>D L U O : 70 jours</t>
  </si>
  <si>
    <t>ITM ST FEYRE</t>
  </si>
  <si>
    <t>ITM BRIVE sa loxili</t>
  </si>
  <si>
    <t>Coop</t>
  </si>
  <si>
    <t>CM salies de bearn (guyenne)</t>
  </si>
  <si>
    <r>
      <rPr>
        <sz val="9"/>
        <color theme="1"/>
        <rFont val="Wingdings 3"/>
        <family val="1"/>
        <charset val="2"/>
      </rPr>
      <t>Z</t>
    </r>
    <r>
      <rPr>
        <sz val="9"/>
        <color theme="1"/>
        <rFont val="Comic Sans MS"/>
        <family val="2"/>
      </rPr>
      <t xml:space="preserve"> LOC MEUBLE</t>
    </r>
  </si>
  <si>
    <r>
      <t xml:space="preserve">3% remise arr GIE </t>
    </r>
    <r>
      <rPr>
        <sz val="8"/>
        <color theme="1"/>
        <rFont val="Wingdings 3"/>
        <family val="1"/>
        <charset val="2"/>
      </rPr>
      <t>[</t>
    </r>
  </si>
  <si>
    <r>
      <t xml:space="preserve">Loc meuble </t>
    </r>
    <r>
      <rPr>
        <sz val="8"/>
        <color theme="1"/>
        <rFont val="Wingdings 3"/>
        <family val="1"/>
        <charset val="2"/>
      </rPr>
      <t>[</t>
    </r>
  </si>
  <si>
    <t>departements</t>
  </si>
  <si>
    <t>0/100</t>
  </si>
  <si>
    <t>didier.pradie@gmail.com</t>
  </si>
  <si>
    <t>florian.zyrax@voila.fr</t>
  </si>
  <si>
    <t>jerome.zyrax@sfr.fr</t>
  </si>
  <si>
    <t>sergiozyrax@sfr.fr</t>
  </si>
  <si>
    <t>daniel.zyrax@gmail.com</t>
  </si>
  <si>
    <t>teycheney.jean@gmail.com</t>
  </si>
  <si>
    <t>Poids 
moyen</t>
  </si>
  <si>
    <r>
      <t xml:space="preserve">Total </t>
    </r>
    <r>
      <rPr>
        <sz val="8"/>
        <color theme="1"/>
        <rFont val="Wingdings 3"/>
        <family val="1"/>
        <charset val="2"/>
      </rPr>
      <t>[</t>
    </r>
  </si>
  <si>
    <r>
      <t xml:space="preserve">confiture </t>
    </r>
    <r>
      <rPr>
        <sz val="8"/>
        <color theme="1"/>
        <rFont val="Wingdings 3"/>
        <family val="1"/>
        <charset val="2"/>
      </rPr>
      <t>[</t>
    </r>
  </si>
  <si>
    <r>
      <t xml:space="preserve">1.5% annuel hors gratuit &amp; confiture </t>
    </r>
    <r>
      <rPr>
        <sz val="8"/>
        <color theme="1"/>
        <rFont val="Wingdings 3"/>
        <family val="1"/>
        <charset val="2"/>
      </rPr>
      <t>[</t>
    </r>
  </si>
  <si>
    <r>
      <t xml:space="preserve">Sous total sans confiture &amp; gratuit </t>
    </r>
    <r>
      <rPr>
        <sz val="8"/>
        <color theme="1"/>
        <rFont val="Wingdings 3"/>
        <family val="1"/>
        <charset val="2"/>
      </rPr>
      <t>[</t>
    </r>
  </si>
  <si>
    <t>INSEREZ DES LIGNES AU DESSUS</t>
  </si>
  <si>
    <t>Vache au pesto</t>
  </si>
  <si>
    <t>Franco : 40 kg</t>
  </si>
  <si>
    <t xml:space="preserve">RD 933 route de sauveterre
64120 ARBERATS SILLEGUES
Tel/Fax : 05.59.65.69.76
</t>
  </si>
  <si>
    <t>Fromagerie LAUBURU</t>
  </si>
  <si>
    <t>CM bergerac route de st alvere</t>
  </si>
  <si>
    <t>CM merignac (montesquieu)</t>
  </si>
  <si>
    <t>mardi/jeudi/vendredi/samedi</t>
  </si>
  <si>
    <t>mardi / jeudi/samedi</t>
  </si>
  <si>
    <t>CC Le Loreau   route de Gallardon 28130 HANCHES</t>
  </si>
  <si>
    <t>1 rue de la drie BP 444 85800 ST GILLES CROIX DE VIE</t>
  </si>
  <si>
    <t>route de bayonne 64230 PAU</t>
  </si>
  <si>
    <t>mardi/vendredi</t>
  </si>
  <si>
    <t>66 route de mulhouse 68800 VIEUX THANN</t>
  </si>
  <si>
    <t>37 Av. des Minimes   17000 LA ROCHELLE</t>
  </si>
  <si>
    <t>1094 avenue d'antibe 45200 AMILLY MONTARGIS</t>
  </si>
  <si>
    <t>boulevard albert camus 49000 ANGERS</t>
  </si>
  <si>
    <t xml:space="preserve">2 allée emille zola ZAC du grand noble 31700 BLAGNAC </t>
  </si>
  <si>
    <t>avenue d'alsace 68700 CERNAY</t>
  </si>
  <si>
    <t>Route de Lozanne   69380 CIVRIEUX D AZERGUES</t>
  </si>
  <si>
    <t>175 Bd Gustave Flaubert  63000 Clermont-Ferrand</t>
  </si>
  <si>
    <t>Route de la Rochelle  85200 FONTENAY LE COMTE</t>
  </si>
  <si>
    <t>Kergaradec  29850 GOUESNOU</t>
  </si>
  <si>
    <t>36/40 avenue du berry 23000 GUERET</t>
  </si>
  <si>
    <t>LC la roche sud oudairies</t>
  </si>
  <si>
    <t>quartier Lery 83500 LA SEYNE SUR MER</t>
  </si>
  <si>
    <t>Route du Leck   29800 LANDERNEAU</t>
  </si>
  <si>
    <t>la coulebart-lehin 22100 DINAN</t>
  </si>
  <si>
    <t>4 rue de saverne 67440 MARMOUTIER</t>
  </si>
  <si>
    <t>lundi/mardi/jeudi/vendredi/samedi</t>
  </si>
  <si>
    <t>LC montauban sodibag</t>
  </si>
  <si>
    <t>LC nantes "grand orvault"</t>
  </si>
  <si>
    <t>LC perigueux</t>
  </si>
  <si>
    <t>LC perpignan centre sodicat</t>
  </si>
  <si>
    <t>3 allée Westrich ZI nord 67600 SELESTAT</t>
  </si>
  <si>
    <t>rond point de l'europe 85800 ST GILLES CROIX DE VIE</t>
  </si>
  <si>
    <t>lundi/jeudi</t>
  </si>
  <si>
    <t>avenue georges pompidou ZAC de la prade 81100 CASTRES</t>
  </si>
  <si>
    <t>lundi/mercredi/vendredi/samedi</t>
  </si>
  <si>
    <t>route nationale l'epine 85330 NOIRMOUTIER en l'ile</t>
  </si>
  <si>
    <t>mercredi/vendredi/samedi</t>
  </si>
  <si>
    <t>40 rue du moulin à vent  69 200 VENISSIEUX</t>
  </si>
  <si>
    <r>
      <t xml:space="preserve">Preparation le </t>
    </r>
    <r>
      <rPr>
        <sz val="8"/>
        <color theme="1"/>
        <rFont val="Wingdings 3"/>
        <family val="1"/>
        <charset val="2"/>
      </rPr>
      <t>[</t>
    </r>
  </si>
  <si>
    <t>12 rue des romarins 26290 DONZERE</t>
  </si>
  <si>
    <t>avenue du 14 juillet 21300  CHENOVE</t>
  </si>
  <si>
    <t xml:space="preserve">SU SAS VILLARDIS </t>
  </si>
  <si>
    <t>zac de la tuilerie  01330 VILLARS LES DOMBES</t>
  </si>
  <si>
    <t>04.74.98.11.50</t>
  </si>
  <si>
    <t>04.74.98.11.88</t>
  </si>
  <si>
    <t>AU meriadeck (N°029)</t>
  </si>
  <si>
    <t>itm montignac</t>
  </si>
  <si>
    <t>les rives route de thonac 24290 MONTIGNAC</t>
  </si>
  <si>
    <t>05.53.51.85.60</t>
  </si>
  <si>
    <t>05.53.51.08.09</t>
  </si>
  <si>
    <t>FR 29432657286</t>
  </si>
  <si>
    <t>7 rue grange laidet zi st liguaire 79000 NIORT</t>
  </si>
  <si>
    <t>05.49.79.54.37</t>
  </si>
  <si>
    <t>05.49.79.54.41</t>
  </si>
  <si>
    <t>traditions terroirs</t>
  </si>
  <si>
    <t>RD 617 la maladrerie 31410 NOE</t>
  </si>
  <si>
    <t>05.61.87.71.30</t>
  </si>
  <si>
    <t>05.61.87.71.31</t>
  </si>
  <si>
    <t>su noe</t>
  </si>
  <si>
    <t>au st cyr sur loire</t>
  </si>
  <si>
    <t>02.47.85.57.05</t>
  </si>
  <si>
    <t>02.47.42.66.85</t>
  </si>
  <si>
    <t>247 bl charles de gaulle bp 60157  37540 st cyr sur loire</t>
  </si>
  <si>
    <t>rue de l'estagnol 11200 LEZIGNAN CORBIERES</t>
  </si>
  <si>
    <t>04.68.27.20.33</t>
  </si>
  <si>
    <t>ITM lezignan corbières</t>
  </si>
  <si>
    <t>05.56.33.34.50</t>
  </si>
  <si>
    <t>CM bx st jean</t>
  </si>
  <si>
    <t>13 rue saget 33000 BORDEAUX</t>
  </si>
  <si>
    <t>etal n°3 halle de pau 64000 PAU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</si>
</sst>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&quot;€&quot;* #,##0.00_);_(&quot;€&quot;* \(#,##0.00\);_(&quot;€&quot;* &quot;-&quot;??_);_(@_)"/>
    <numFmt numFmtId="165" formatCode="00000"/>
    <numFmt numFmtId="166" formatCode="#,##0.00\ &quot;€&quot;"/>
    <numFmt numFmtId="167" formatCode="[$-F800]dddd\,\ mmmm\ dd\,\ yyyy"/>
    <numFmt numFmtId="168" formatCode="ddd\ dd/mm/yyyy"/>
    <numFmt numFmtId="169" formatCode="0.000"/>
    <numFmt numFmtId="170" formatCode="_(&quot;€&quot;* #.##0.00_);_(&quot;€&quot;* \(#.##0.00\);_(&quot;€&quot;* &quot;-&quot;??_);_(@_)"/>
    <numFmt numFmtId="171" formatCode="&quot;€&quot;#,##0.00_);[Red]\(&quot;€&quot;#,##0.00\)"/>
    <numFmt numFmtId="172" formatCode="dddd\ dd\ mmmm\ yyyy"/>
    <numFmt numFmtId="173" formatCode="00"/>
  </numFmts>
  <fonts count="86">
    <font>
      <sz val="11"/>
      <color theme="1"/>
      <name val="Comic Sans MS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8"/>
      <name val="Calibri"/>
      <family val="2"/>
    </font>
    <font>
      <sz val="9"/>
      <name val="Arial"/>
      <family val="2"/>
    </font>
    <font>
      <sz val="8"/>
      <color theme="1"/>
      <name val="Arial"/>
      <family val="2"/>
    </font>
    <font>
      <u/>
      <sz val="8"/>
      <color theme="10"/>
      <name val="Arial"/>
      <family val="2"/>
    </font>
    <font>
      <sz val="8"/>
      <color rgb="FF000000"/>
      <name val="Arial"/>
      <family val="2"/>
    </font>
    <font>
      <sz val="8"/>
      <name val="Comic Sans MS"/>
      <family val="4"/>
    </font>
    <font>
      <sz val="10"/>
      <color theme="1"/>
      <name val="Comic Sans MS"/>
      <family val="2"/>
    </font>
    <font>
      <sz val="9"/>
      <color theme="1"/>
      <name val="Comic Sans MS"/>
      <family val="2"/>
    </font>
    <font>
      <sz val="8"/>
      <color theme="1"/>
      <name val="Comic Sans MS"/>
      <family val="2"/>
    </font>
    <font>
      <sz val="9"/>
      <color theme="1"/>
      <name val="Wingdings 3"/>
      <family val="1"/>
      <charset val="2"/>
    </font>
    <font>
      <sz val="10"/>
      <color theme="1"/>
      <name val="Wingdings 3"/>
      <family val="1"/>
      <charset val="2"/>
    </font>
    <font>
      <sz val="8"/>
      <color theme="1"/>
      <name val="Wingdings 3"/>
      <family val="1"/>
      <charset val="2"/>
    </font>
    <font>
      <sz val="44"/>
      <name val="Comic Sans MS"/>
      <family val="4"/>
    </font>
    <font>
      <sz val="44"/>
      <color theme="1"/>
      <name val="Comic Sans MS"/>
      <family val="4"/>
    </font>
    <font>
      <sz val="10"/>
      <color rgb="FFFF0000"/>
      <name val="Comic Sans MS"/>
      <family val="2"/>
    </font>
    <font>
      <sz val="8"/>
      <name val="Comic Sans MS"/>
      <family val="2"/>
    </font>
    <font>
      <b/>
      <sz val="9"/>
      <color indexed="81"/>
      <name val="Tahoma"/>
      <family val="2"/>
    </font>
    <font>
      <sz val="8"/>
      <color rgb="FFFF0000"/>
      <name val="Comic Sans MS"/>
      <family val="2"/>
    </font>
    <font>
      <sz val="11"/>
      <name val="Comic Sans MS"/>
      <family val="2"/>
    </font>
    <font>
      <sz val="11"/>
      <color theme="1"/>
      <name val="Comic Sans MS"/>
      <family val="2"/>
    </font>
    <font>
      <sz val="8"/>
      <color rgb="FF000000"/>
      <name val="Tahoma"/>
      <family val="2"/>
    </font>
    <font>
      <sz val="10"/>
      <color indexed="8"/>
      <name val="Arial"/>
      <family val="2"/>
    </font>
    <font>
      <b/>
      <sz val="28"/>
      <color indexed="17"/>
      <name val="Book Antiqua"/>
      <family val="1"/>
    </font>
    <font>
      <b/>
      <sz val="28"/>
      <color indexed="17"/>
      <name val="Magda"/>
      <family val="2"/>
    </font>
    <font>
      <sz val="10"/>
      <color indexed="17"/>
      <name val="Arial"/>
      <family val="2"/>
    </font>
    <font>
      <b/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theme="0"/>
      <name val="Arial"/>
      <family val="2"/>
    </font>
    <font>
      <b/>
      <sz val="10"/>
      <name val="Arial"/>
      <family val="2"/>
    </font>
    <font>
      <b/>
      <sz val="10"/>
      <name val="Book Antiqua"/>
      <family val="1"/>
    </font>
    <font>
      <b/>
      <sz val="11"/>
      <name val="Book Antiqua"/>
      <family val="1"/>
    </font>
    <font>
      <b/>
      <sz val="12"/>
      <name val="Book Antiqua"/>
      <family val="1"/>
    </font>
    <font>
      <sz val="12"/>
      <name val="Book Antiqua"/>
      <family val="1"/>
    </font>
    <font>
      <b/>
      <u/>
      <sz val="9"/>
      <name val="Book Antiqua"/>
      <family val="1"/>
    </font>
    <font>
      <b/>
      <sz val="9"/>
      <name val="Book Antiqua"/>
      <family val="1"/>
    </font>
    <font>
      <sz val="9"/>
      <name val="Book Antiqua"/>
      <family val="1"/>
    </font>
    <font>
      <b/>
      <i/>
      <sz val="10"/>
      <name val="Arial"/>
      <family val="2"/>
    </font>
    <font>
      <b/>
      <sz val="10"/>
      <name val="Wingdings"/>
      <charset val="2"/>
    </font>
    <font>
      <b/>
      <i/>
      <sz val="10"/>
      <name val="Times New Roman"/>
      <family val="1"/>
    </font>
    <font>
      <b/>
      <i/>
      <sz val="10"/>
      <name val="Wingdings"/>
      <charset val="2"/>
    </font>
    <font>
      <i/>
      <sz val="10"/>
      <name val="Arial"/>
      <family val="2"/>
    </font>
    <font>
      <i/>
      <sz val="16"/>
      <name val="Arial"/>
      <family val="2"/>
    </font>
    <font>
      <b/>
      <i/>
      <sz val="12"/>
      <color rgb="FFFF0000"/>
      <name val="Times New Roman"/>
      <family val="1"/>
    </font>
    <font>
      <b/>
      <i/>
      <sz val="12"/>
      <color rgb="FFFF0000"/>
      <name val="Wingdings"/>
      <charset val="2"/>
    </font>
    <font>
      <b/>
      <i/>
      <sz val="10"/>
      <color indexed="8"/>
      <name val="Arial"/>
      <family val="2"/>
    </font>
    <font>
      <b/>
      <i/>
      <sz val="10"/>
      <color rgb="FFFF0000"/>
      <name val="Times New Roman"/>
      <family val="1"/>
    </font>
    <font>
      <i/>
      <sz val="10"/>
      <name val="Times New Roman"/>
      <family val="1"/>
    </font>
    <font>
      <b/>
      <i/>
      <sz val="12"/>
      <color rgb="FFFF0000"/>
      <name val="Arial"/>
      <family val="2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color indexed="10"/>
      <name val="Times New Roman"/>
      <family val="1"/>
    </font>
    <font>
      <sz val="8"/>
      <color theme="1"/>
      <name val="Times New Roman"/>
      <family val="1"/>
    </font>
    <font>
      <b/>
      <sz val="8"/>
      <name val="Times New Roman"/>
      <family val="1"/>
    </font>
    <font>
      <b/>
      <sz val="8"/>
      <color theme="0"/>
      <name val="Times New Roman"/>
      <family val="1"/>
    </font>
    <font>
      <b/>
      <sz val="10"/>
      <color rgb="FFFF0000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b/>
      <i/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8"/>
      <color indexed="8"/>
      <name val="Wingdings 3"/>
      <family val="1"/>
      <charset val="2"/>
    </font>
    <font>
      <sz val="9.1999999999999993"/>
      <color indexed="8"/>
      <name val="Times New Roman"/>
      <family val="1"/>
    </font>
    <font>
      <sz val="9.1999999999999993"/>
      <color indexed="8"/>
      <name val="Wingdings 3"/>
      <family val="1"/>
      <charset val="2"/>
    </font>
    <font>
      <sz val="8"/>
      <color theme="0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sz val="10"/>
      <color indexed="58"/>
      <name val="Arial"/>
      <family val="2"/>
    </font>
    <font>
      <sz val="11"/>
      <color indexed="58"/>
      <name val="Book Antiqua"/>
      <family val="1"/>
    </font>
    <font>
      <sz val="12"/>
      <color indexed="58"/>
      <name val="Book Antiqua"/>
      <family val="1"/>
    </font>
    <font>
      <sz val="11"/>
      <color indexed="58"/>
      <name val="Arial"/>
      <family val="2"/>
    </font>
    <font>
      <sz val="11"/>
      <color indexed="8"/>
      <name val="Arial"/>
      <family val="2"/>
    </font>
    <font>
      <sz val="8"/>
      <color theme="0"/>
      <name val="Comic Sans MS"/>
      <family val="2"/>
    </font>
    <font>
      <sz val="9"/>
      <name val="Comic Sans MS"/>
      <family val="2"/>
    </font>
    <font>
      <sz val="9"/>
      <color indexed="81"/>
      <name val="Tahoma"/>
      <family val="2"/>
    </font>
    <font>
      <b/>
      <sz val="11"/>
      <color theme="1"/>
      <name val="Comic Sans MS"/>
      <family val="2"/>
    </font>
    <font>
      <b/>
      <sz val="8"/>
      <name val="Arial"/>
      <family val="2"/>
    </font>
    <font>
      <sz val="10"/>
      <name val="Comic Sans MS"/>
      <family val="4"/>
    </font>
    <font>
      <sz val="14"/>
      <name val="Comic Sans MS"/>
      <family val="4"/>
    </font>
    <font>
      <b/>
      <sz val="9"/>
      <name val="Comic Sans MS"/>
      <family val="4"/>
    </font>
    <font>
      <sz val="11"/>
      <color theme="1"/>
      <name val="Comic Sans MS"/>
      <family val="4"/>
    </font>
    <font>
      <sz val="10"/>
      <name val="Comic Sans MS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26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7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  <xf numFmtId="170" fontId="3" fillId="0" borderId="0" applyFont="0" applyFill="0" applyBorder="0" applyAlignment="0" applyProtection="0"/>
  </cellStyleXfs>
  <cellXfs count="437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0" fontId="7" fillId="0" borderId="1" xfId="3" applyBorder="1" applyAlignment="1" applyProtection="1">
      <alignment horizontal="center"/>
    </xf>
    <xf numFmtId="0" fontId="1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12" fillId="5" borderId="1" xfId="0" applyFont="1" applyFill="1" applyBorder="1" applyProtection="1"/>
    <xf numFmtId="2" fontId="19" fillId="5" borderId="1" xfId="0" applyNumberFormat="1" applyFont="1" applyFill="1" applyBorder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2" fillId="4" borderId="0" xfId="0" applyFont="1" applyFill="1" applyBorder="1" applyAlignment="1" applyProtection="1">
      <alignment horizontal="center"/>
    </xf>
    <xf numFmtId="0" fontId="12" fillId="0" borderId="0" xfId="0" applyFont="1" applyProtection="1"/>
    <xf numFmtId="0" fontId="19" fillId="5" borderId="1" xfId="0" applyFont="1" applyFill="1" applyBorder="1" applyAlignment="1" applyProtection="1">
      <alignment horizontal="center"/>
    </xf>
    <xf numFmtId="0" fontId="0" fillId="4" borderId="0" xfId="0" applyFill="1" applyBorder="1" applyAlignment="1" applyProtection="1"/>
    <xf numFmtId="0" fontId="0" fillId="0" borderId="0" xfId="0" applyBorder="1" applyAlignment="1" applyProtection="1"/>
    <xf numFmtId="0" fontId="12" fillId="5" borderId="1" xfId="0" applyFont="1" applyFill="1" applyBorder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 vertical="center" wrapText="1"/>
    </xf>
    <xf numFmtId="0" fontId="12" fillId="4" borderId="0" xfId="0" applyFont="1" applyFill="1" applyBorder="1" applyAlignment="1" applyProtection="1">
      <alignment horizontal="center" vertical="center" wrapText="1"/>
    </xf>
    <xf numFmtId="49" fontId="12" fillId="5" borderId="1" xfId="0" applyNumberFormat="1" applyFont="1" applyFill="1" applyBorder="1" applyAlignment="1" applyProtection="1">
      <alignment horizontal="center"/>
    </xf>
    <xf numFmtId="2" fontId="12" fillId="4" borderId="1" xfId="0" applyNumberFormat="1" applyFont="1" applyFill="1" applyBorder="1" applyAlignment="1" applyProtection="1">
      <alignment horizontal="center"/>
    </xf>
    <xf numFmtId="2" fontId="12" fillId="5" borderId="1" xfId="0" applyNumberFormat="1" applyFont="1" applyFill="1" applyBorder="1" applyAlignment="1" applyProtection="1">
      <alignment horizontal="center"/>
    </xf>
    <xf numFmtId="2" fontId="12" fillId="4" borderId="0" xfId="0" applyNumberFormat="1" applyFont="1" applyFill="1" applyBorder="1" applyAlignment="1" applyProtection="1">
      <alignment horizontal="center"/>
    </xf>
    <xf numFmtId="1" fontId="12" fillId="5" borderId="1" xfId="0" applyNumberFormat="1" applyFont="1" applyFill="1" applyBorder="1" applyAlignment="1" applyProtection="1">
      <alignment horizontal="center"/>
    </xf>
    <xf numFmtId="166" fontId="12" fillId="5" borderId="1" xfId="0" applyNumberFormat="1" applyFont="1" applyFill="1" applyBorder="1" applyAlignment="1" applyProtection="1">
      <alignment horizontal="center"/>
    </xf>
    <xf numFmtId="0" fontId="12" fillId="0" borderId="0" xfId="0" applyFont="1" applyBorder="1" applyProtection="1"/>
    <xf numFmtId="2" fontId="12" fillId="5" borderId="1" xfId="0" applyNumberFormat="1" applyFont="1" applyFill="1" applyBorder="1" applyProtection="1"/>
    <xf numFmtId="0" fontId="0" fillId="0" borderId="0" xfId="0" applyProtection="1"/>
    <xf numFmtId="0" fontId="12" fillId="0" borderId="0" xfId="0" applyFont="1" applyBorder="1" applyAlignment="1" applyProtection="1">
      <alignment horizontal="center" vertical="center" wrapText="1"/>
    </xf>
    <xf numFmtId="49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/>
    </xf>
    <xf numFmtId="2" fontId="12" fillId="0" borderId="1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12" fillId="0" borderId="0" xfId="0" applyFont="1" applyAlignment="1" applyProtection="1">
      <alignment horizontal="center" vertical="center"/>
    </xf>
    <xf numFmtId="0" fontId="12" fillId="5" borderId="1" xfId="0" applyFont="1" applyFill="1" applyBorder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2" fontId="12" fillId="0" borderId="0" xfId="0" applyNumberFormat="1" applyFont="1" applyBorder="1" applyAlignment="1" applyProtection="1">
      <alignment horizontal="center"/>
    </xf>
    <xf numFmtId="0" fontId="32" fillId="4" borderId="0" xfId="0" applyFont="1" applyFill="1" applyBorder="1" applyProtection="1">
      <protection locked="0"/>
    </xf>
    <xf numFmtId="1" fontId="50" fillId="4" borderId="24" xfId="0" applyNumberFormat="1" applyFont="1" applyFill="1" applyBorder="1" applyAlignment="1" applyProtection="1">
      <alignment horizontal="center" vertical="center" wrapText="1"/>
      <protection locked="0"/>
    </xf>
    <xf numFmtId="0" fontId="50" fillId="4" borderId="1" xfId="0" applyFont="1" applyFill="1" applyBorder="1" applyAlignment="1" applyProtection="1">
      <alignment horizontal="center" vertical="center" wrapText="1"/>
      <protection locked="0"/>
    </xf>
    <xf numFmtId="0" fontId="50" fillId="4" borderId="1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2" fillId="5" borderId="1" xfId="0" applyFont="1" applyFill="1" applyBorder="1" applyAlignment="1" applyProtection="1">
      <alignment horizontal="center"/>
    </xf>
    <xf numFmtId="0" fontId="12" fillId="5" borderId="1" xfId="0" applyFont="1" applyFill="1" applyBorder="1" applyAlignment="1" applyProtection="1">
      <alignment horizontal="center"/>
    </xf>
    <xf numFmtId="0" fontId="10" fillId="0" borderId="0" xfId="0" applyFont="1" applyAlignment="1" applyProtection="1">
      <alignment horizontal="right"/>
    </xf>
    <xf numFmtId="0" fontId="12" fillId="0" borderId="5" xfId="0" applyFont="1" applyBorder="1" applyAlignment="1" applyProtection="1">
      <alignment horizontal="right"/>
    </xf>
    <xf numFmtId="0" fontId="10" fillId="0" borderId="1" xfId="0" applyFont="1" applyBorder="1" applyAlignment="1" applyProtection="1">
      <alignment horizontal="right"/>
    </xf>
    <xf numFmtId="0" fontId="11" fillId="4" borderId="1" xfId="0" applyFont="1" applyFill="1" applyBorder="1" applyAlignment="1" applyProtection="1">
      <alignment horizontal="center"/>
    </xf>
    <xf numFmtId="0" fontId="10" fillId="0" borderId="1" xfId="0" applyFont="1" applyBorder="1" applyProtection="1"/>
    <xf numFmtId="0" fontId="10" fillId="0" borderId="1" xfId="0" applyFont="1" applyFill="1" applyBorder="1" applyAlignment="1" applyProtection="1">
      <alignment horizontal="right"/>
    </xf>
    <xf numFmtId="0" fontId="10" fillId="4" borderId="1" xfId="0" applyFont="1" applyFill="1" applyBorder="1" applyAlignment="1" applyProtection="1">
      <alignment horizontal="center"/>
    </xf>
    <xf numFmtId="166" fontId="11" fillId="4" borderId="1" xfId="0" applyNumberFormat="1" applyFont="1" applyFill="1" applyBorder="1" applyAlignment="1" applyProtection="1">
      <alignment horizontal="center"/>
    </xf>
    <xf numFmtId="2" fontId="11" fillId="4" borderId="1" xfId="0" applyNumberFormat="1" applyFont="1" applyFill="1" applyBorder="1" applyAlignment="1" applyProtection="1">
      <alignment horizontal="center"/>
    </xf>
    <xf numFmtId="1" fontId="11" fillId="4" borderId="5" xfId="0" applyNumberFormat="1" applyFont="1" applyFill="1" applyBorder="1" applyAlignment="1" applyProtection="1">
      <alignment horizontal="center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22" fillId="0" borderId="0" xfId="0" applyFont="1" applyProtection="1">
      <protection locked="0"/>
    </xf>
    <xf numFmtId="0" fontId="10" fillId="0" borderId="0" xfId="0" applyFont="1" applyAlignment="1" applyProtection="1">
      <alignment horizontal="right"/>
      <protection locked="0"/>
    </xf>
    <xf numFmtId="0" fontId="19" fillId="0" borderId="0" xfId="0" applyFont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right"/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2" fillId="5" borderId="5" xfId="0" applyFont="1" applyFill="1" applyBorder="1" applyAlignment="1" applyProtection="1">
      <alignment horizontal="center"/>
      <protection locked="0"/>
    </xf>
    <xf numFmtId="1" fontId="11" fillId="5" borderId="1" xfId="0" applyNumberFormat="1" applyFont="1" applyFill="1" applyBorder="1" applyAlignment="1" applyProtection="1">
      <alignment horizontal="center"/>
      <protection locked="0"/>
    </xf>
    <xf numFmtId="167" fontId="0" fillId="0" borderId="0" xfId="0" applyNumberFormat="1" applyBorder="1" applyAlignment="1" applyProtection="1">
      <alignment horizontal="left"/>
      <protection locked="0"/>
    </xf>
    <xf numFmtId="0" fontId="22" fillId="0" borderId="0" xfId="0" applyFont="1" applyAlignment="1" applyProtection="1">
      <alignment horizontal="center"/>
      <protection locked="0"/>
    </xf>
    <xf numFmtId="2" fontId="76" fillId="0" borderId="0" xfId="0" applyNumberFormat="1" applyFont="1" applyAlignment="1" applyProtection="1">
      <alignment horizontal="center"/>
      <protection locked="0"/>
    </xf>
    <xf numFmtId="2" fontId="19" fillId="0" borderId="1" xfId="0" applyNumberFormat="1" applyFont="1" applyBorder="1" applyAlignment="1" applyProtection="1">
      <alignment horizontal="center"/>
      <protection locked="0"/>
    </xf>
    <xf numFmtId="2" fontId="19" fillId="5" borderId="1" xfId="0" applyNumberFormat="1" applyFont="1" applyFill="1" applyBorder="1" applyAlignment="1" applyProtection="1">
      <alignment horizontal="center"/>
      <protection locked="0"/>
    </xf>
    <xf numFmtId="0" fontId="76" fillId="0" borderId="0" xfId="0" applyFont="1" applyProtection="1">
      <protection locked="0"/>
    </xf>
    <xf numFmtId="2" fontId="1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horizontal="left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protection locked="0"/>
    </xf>
    <xf numFmtId="166" fontId="19" fillId="0" borderId="0" xfId="0" applyNumberFormat="1" applyFont="1" applyAlignment="1" applyProtection="1">
      <alignment horizontal="center"/>
      <protection locked="0"/>
    </xf>
    <xf numFmtId="0" fontId="0" fillId="0" borderId="15" xfId="0" applyBorder="1" applyAlignment="1" applyProtection="1">
      <protection locked="0"/>
    </xf>
    <xf numFmtId="0" fontId="0" fillId="0" borderId="0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Protection="1">
      <protection locked="0"/>
    </xf>
    <xf numFmtId="0" fontId="0" fillId="4" borderId="9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4" borderId="15" xfId="0" applyFill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0" xfId="0" applyBorder="1" applyProtection="1"/>
    <xf numFmtId="0" fontId="12" fillId="0" borderId="0" xfId="0" applyFont="1" applyBorder="1" applyAlignment="1" applyProtection="1"/>
    <xf numFmtId="0" fontId="11" fillId="5" borderId="1" xfId="0" applyFont="1" applyFill="1" applyBorder="1" applyAlignment="1" applyProtection="1">
      <alignment horizontal="center"/>
    </xf>
    <xf numFmtId="0" fontId="12" fillId="5" borderId="0" xfId="0" applyFont="1" applyFill="1" applyBorder="1" applyAlignment="1" applyProtection="1">
      <alignment horizontal="center"/>
    </xf>
    <xf numFmtId="173" fontId="12" fillId="3" borderId="1" xfId="0" applyNumberFormat="1" applyFont="1" applyFill="1" applyBorder="1" applyAlignment="1">
      <alignment horizontal="center"/>
    </xf>
    <xf numFmtId="166" fontId="12" fillId="3" borderId="1" xfId="0" applyNumberFormat="1" applyFont="1" applyFill="1" applyBorder="1" applyAlignment="1">
      <alignment horizontal="center"/>
    </xf>
    <xf numFmtId="0" fontId="12" fillId="0" borderId="0" xfId="0" applyFont="1"/>
    <xf numFmtId="166" fontId="12" fillId="0" borderId="1" xfId="0" applyNumberFormat="1" applyFont="1" applyBorder="1" applyAlignment="1">
      <alignment horizontal="center"/>
    </xf>
    <xf numFmtId="173" fontId="12" fillId="0" borderId="1" xfId="0" applyNumberFormat="1" applyFont="1" applyBorder="1" applyAlignment="1">
      <alignment horizontal="center"/>
    </xf>
    <xf numFmtId="2" fontId="12" fillId="0" borderId="14" xfId="0" applyNumberFormat="1" applyFont="1" applyBorder="1" applyAlignment="1">
      <alignment horizontal="center"/>
    </xf>
    <xf numFmtId="0" fontId="12" fillId="0" borderId="1" xfId="0" applyFont="1" applyBorder="1" applyAlignment="1" applyProtection="1">
      <alignment horizontal="center"/>
    </xf>
    <xf numFmtId="0" fontId="11" fillId="5" borderId="1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>
      <alignment horizontal="center" vertical="center"/>
    </xf>
    <xf numFmtId="0" fontId="11" fillId="5" borderId="3" xfId="0" applyFont="1" applyFill="1" applyBorder="1" applyAlignment="1" applyProtection="1">
      <alignment horizontal="center" vertical="center"/>
      <protection locked="0"/>
    </xf>
    <xf numFmtId="49" fontId="12" fillId="0" borderId="0" xfId="0" applyNumberFormat="1" applyFont="1" applyBorder="1" applyAlignment="1" applyProtection="1">
      <alignment horizontal="center"/>
    </xf>
    <xf numFmtId="0" fontId="12" fillId="4" borderId="0" xfId="0" applyFont="1" applyFill="1" applyBorder="1" applyAlignment="1" applyProtection="1">
      <alignment horizontal="center" vertical="center"/>
    </xf>
    <xf numFmtId="0" fontId="0" fillId="5" borderId="1" xfId="0" applyFill="1" applyBorder="1" applyProtection="1">
      <protection locked="0"/>
    </xf>
    <xf numFmtId="0" fontId="12" fillId="5" borderId="1" xfId="0" applyFont="1" applyFill="1" applyBorder="1" applyAlignment="1" applyProtection="1">
      <alignment horizontal="center"/>
    </xf>
    <xf numFmtId="0" fontId="12" fillId="4" borderId="0" xfId="0" applyFont="1" applyFill="1" applyProtection="1"/>
    <xf numFmtId="166" fontId="12" fillId="4" borderId="0" xfId="0" applyNumberFormat="1" applyFont="1" applyFill="1" applyBorder="1" applyAlignment="1" applyProtection="1">
      <alignment horizontal="center"/>
    </xf>
    <xf numFmtId="173" fontId="12" fillId="0" borderId="0" xfId="0" applyNumberFormat="1" applyFont="1" applyAlignment="1">
      <alignment horizontal="center"/>
    </xf>
    <xf numFmtId="0" fontId="12" fillId="0" borderId="4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4" xfId="0" applyFont="1" applyBorder="1" applyAlignment="1" applyProtection="1">
      <protection locked="0"/>
    </xf>
    <xf numFmtId="0" fontId="1" fillId="0" borderId="29" xfId="0" applyFont="1" applyBorder="1" applyAlignment="1">
      <alignment horizontal="center"/>
    </xf>
    <xf numFmtId="0" fontId="1" fillId="0" borderId="24" xfId="0" applyFont="1" applyBorder="1" applyAlignment="1">
      <alignment horizontal="left"/>
    </xf>
    <xf numFmtId="0" fontId="1" fillId="0" borderId="24" xfId="0" applyFont="1" applyFill="1" applyBorder="1" applyAlignment="1" applyProtection="1">
      <alignment horizontal="left"/>
      <protection locked="0"/>
    </xf>
    <xf numFmtId="0" fontId="1" fillId="2" borderId="24" xfId="0" applyFont="1" applyFill="1" applyBorder="1" applyAlignment="1" applyProtection="1">
      <alignment horizontal="left"/>
      <protection locked="0"/>
    </xf>
    <xf numFmtId="0" fontId="1" fillId="0" borderId="24" xfId="1" applyFont="1" applyBorder="1" applyAlignment="1" applyProtection="1">
      <alignment horizontal="left"/>
      <protection locked="0"/>
    </xf>
    <xf numFmtId="0" fontId="1" fillId="0" borderId="24" xfId="0" applyFont="1" applyBorder="1" applyAlignment="1" applyProtection="1">
      <alignment horizontal="left"/>
      <protection locked="0"/>
    </xf>
    <xf numFmtId="0" fontId="1" fillId="0" borderId="24" xfId="1" applyFont="1" applyFill="1" applyBorder="1" applyAlignment="1" applyProtection="1">
      <alignment horizontal="left"/>
      <protection locked="0"/>
    </xf>
    <xf numFmtId="0" fontId="1" fillId="0" borderId="24" xfId="0" applyFont="1" applyBorder="1"/>
    <xf numFmtId="0" fontId="1" fillId="0" borderId="24" xfId="2" applyFont="1" applyBorder="1" applyAlignment="1" applyProtection="1">
      <protection locked="0"/>
    </xf>
    <xf numFmtId="0" fontId="25" fillId="6" borderId="0" xfId="0" applyFont="1" applyFill="1" applyBorder="1" applyProtection="1"/>
    <xf numFmtId="0" fontId="29" fillId="6" borderId="0" xfId="0" applyFont="1" applyFill="1" applyBorder="1" applyAlignment="1" applyProtection="1">
      <alignment horizontal="center" textRotation="159"/>
    </xf>
    <xf numFmtId="0" fontId="30" fillId="6" borderId="0" xfId="0" applyFont="1" applyFill="1" applyBorder="1" applyProtection="1"/>
    <xf numFmtId="0" fontId="3" fillId="6" borderId="0" xfId="0" applyFont="1" applyFill="1" applyBorder="1" applyProtection="1"/>
    <xf numFmtId="0" fontId="31" fillId="6" borderId="0" xfId="0" applyFont="1" applyFill="1" applyBorder="1" applyProtection="1"/>
    <xf numFmtId="0" fontId="32" fillId="6" borderId="0" xfId="0" applyFont="1" applyFill="1" applyBorder="1" applyAlignment="1" applyProtection="1">
      <alignment horizontal="center"/>
    </xf>
    <xf numFmtId="0" fontId="32" fillId="4" borderId="0" xfId="0" applyFont="1" applyFill="1" applyBorder="1" applyProtection="1"/>
    <xf numFmtId="0" fontId="32" fillId="6" borderId="0" xfId="0" applyFont="1" applyFill="1" applyBorder="1" applyProtection="1"/>
    <xf numFmtId="2" fontId="25" fillId="6" borderId="0" xfId="0" applyNumberFormat="1" applyFont="1" applyFill="1" applyBorder="1" applyAlignment="1" applyProtection="1">
      <alignment horizontal="center"/>
    </xf>
    <xf numFmtId="0" fontId="25" fillId="6" borderId="0" xfId="0" applyFont="1" applyFill="1" applyBorder="1" applyAlignment="1" applyProtection="1">
      <alignment horizontal="center"/>
    </xf>
    <xf numFmtId="0" fontId="33" fillId="0" borderId="0" xfId="0" applyFont="1" applyAlignment="1" applyProtection="1">
      <alignment horizontal="center" textRotation="159"/>
    </xf>
    <xf numFmtId="2" fontId="3" fillId="6" borderId="0" xfId="0" applyNumberFormat="1" applyFont="1" applyFill="1" applyBorder="1" applyAlignment="1" applyProtection="1">
      <alignment horizontal="center"/>
    </xf>
    <xf numFmtId="0" fontId="3" fillId="6" borderId="0" xfId="0" applyFont="1" applyFill="1" applyBorder="1" applyAlignment="1" applyProtection="1">
      <alignment horizontal="center"/>
    </xf>
    <xf numFmtId="49" fontId="34" fillId="0" borderId="0" xfId="0" applyNumberFormat="1" applyFont="1" applyFill="1" applyBorder="1" applyAlignment="1" applyProtection="1">
      <alignment horizontal="center"/>
    </xf>
    <xf numFmtId="2" fontId="36" fillId="6" borderId="0" xfId="0" applyNumberFormat="1" applyFont="1" applyFill="1" applyBorder="1" applyAlignment="1" applyProtection="1">
      <alignment horizontal="center"/>
    </xf>
    <xf numFmtId="2" fontId="37" fillId="6" borderId="0" xfId="0" applyNumberFormat="1" applyFont="1" applyFill="1" applyBorder="1" applyAlignment="1" applyProtection="1">
      <alignment horizontal="center"/>
    </xf>
    <xf numFmtId="2" fontId="37" fillId="0" borderId="0" xfId="0" applyNumberFormat="1" applyFont="1" applyFill="1" applyBorder="1" applyAlignment="1" applyProtection="1">
      <alignment horizontal="center"/>
    </xf>
    <xf numFmtId="169" fontId="35" fillId="0" borderId="0" xfId="0" applyNumberFormat="1" applyFont="1" applyFill="1" applyBorder="1" applyAlignment="1" applyProtection="1"/>
    <xf numFmtId="0" fontId="31" fillId="6" borderId="0" xfId="0" applyFont="1" applyFill="1" applyBorder="1" applyAlignment="1" applyProtection="1">
      <alignment wrapText="1"/>
    </xf>
    <xf numFmtId="49" fontId="38" fillId="0" borderId="0" xfId="0" applyNumberFormat="1" applyFont="1" applyFill="1" applyBorder="1" applyAlignment="1" applyProtection="1">
      <alignment horizontal="center"/>
    </xf>
    <xf numFmtId="2" fontId="40" fillId="6" borderId="0" xfId="0" applyNumberFormat="1" applyFont="1" applyFill="1" applyBorder="1" applyAlignment="1" applyProtection="1">
      <alignment horizontal="center"/>
    </xf>
    <xf numFmtId="2" fontId="40" fillId="0" borderId="0" xfId="0" applyNumberFormat="1" applyFont="1" applyFill="1" applyBorder="1" applyAlignment="1" applyProtection="1">
      <alignment horizontal="center"/>
    </xf>
    <xf numFmtId="169" fontId="39" fillId="0" borderId="0" xfId="0" applyNumberFormat="1" applyFont="1" applyFill="1" applyBorder="1" applyAlignment="1" applyProtection="1"/>
    <xf numFmtId="49" fontId="39" fillId="0" borderId="0" xfId="0" applyNumberFormat="1" applyFont="1" applyFill="1" applyBorder="1" applyAlignment="1" applyProtection="1">
      <alignment horizontal="center"/>
    </xf>
    <xf numFmtId="49" fontId="40" fillId="6" borderId="0" xfId="0" applyNumberFormat="1" applyFont="1" applyFill="1" applyBorder="1" applyAlignment="1" applyProtection="1">
      <alignment horizontal="center"/>
    </xf>
    <xf numFmtId="0" fontId="3" fillId="0" borderId="0" xfId="0" applyFont="1" applyProtection="1"/>
    <xf numFmtId="0" fontId="43" fillId="0" borderId="1" xfId="0" applyFont="1" applyFill="1" applyBorder="1" applyAlignment="1" applyProtection="1">
      <alignment horizontal="center" vertical="center"/>
    </xf>
    <xf numFmtId="0" fontId="43" fillId="0" borderId="1" xfId="0" applyFont="1" applyFill="1" applyBorder="1" applyAlignment="1" applyProtection="1">
      <alignment horizontal="center" vertical="center" wrapText="1"/>
    </xf>
    <xf numFmtId="0" fontId="25" fillId="0" borderId="0" xfId="0" applyFont="1" applyProtection="1"/>
    <xf numFmtId="0" fontId="0" fillId="5" borderId="22" xfId="0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52" fillId="5" borderId="0" xfId="0" applyFont="1" applyFill="1" applyBorder="1" applyAlignment="1" applyProtection="1">
      <alignment horizontal="center" vertical="center"/>
    </xf>
    <xf numFmtId="0" fontId="25" fillId="5" borderId="23" xfId="0" applyFont="1" applyFill="1" applyBorder="1" applyAlignment="1" applyProtection="1">
      <alignment horizontal="center"/>
    </xf>
    <xf numFmtId="0" fontId="25" fillId="4" borderId="0" xfId="0" applyFont="1" applyFill="1" applyBorder="1" applyAlignment="1" applyProtection="1">
      <alignment horizontal="center"/>
    </xf>
    <xf numFmtId="0" fontId="25" fillId="5" borderId="0" xfId="0" applyFont="1" applyFill="1" applyBorder="1" applyAlignment="1" applyProtection="1">
      <alignment horizontal="center"/>
    </xf>
    <xf numFmtId="2" fontId="25" fillId="0" borderId="0" xfId="0" applyNumberFormat="1" applyFont="1" applyAlignment="1" applyProtection="1">
      <alignment horizontal="center"/>
    </xf>
    <xf numFmtId="0" fontId="25" fillId="0" borderId="0" xfId="0" applyFont="1" applyAlignment="1" applyProtection="1">
      <alignment horizontal="center"/>
    </xf>
    <xf numFmtId="1" fontId="31" fillId="0" borderId="14" xfId="0" applyNumberFormat="1" applyFont="1" applyFill="1" applyBorder="1" applyAlignment="1" applyProtection="1">
      <alignment horizontal="center"/>
    </xf>
    <xf numFmtId="0" fontId="31" fillId="0" borderId="14" xfId="0" applyFont="1" applyFill="1" applyBorder="1" applyAlignment="1" applyProtection="1">
      <alignment horizontal="center"/>
    </xf>
    <xf numFmtId="9" fontId="31" fillId="0" borderId="14" xfId="0" applyNumberFormat="1" applyFont="1" applyFill="1" applyBorder="1" applyAlignment="1" applyProtection="1">
      <alignment horizontal="center"/>
    </xf>
    <xf numFmtId="166" fontId="53" fillId="0" borderId="14" xfId="4" applyNumberFormat="1" applyFont="1" applyBorder="1" applyAlignment="1" applyProtection="1">
      <alignment horizontal="center" vertical="center" wrapText="1"/>
    </xf>
    <xf numFmtId="166" fontId="54" fillId="3" borderId="1" xfId="0" applyNumberFormat="1" applyFont="1" applyFill="1" applyBorder="1" applyAlignment="1" applyProtection="1">
      <alignment horizontal="center"/>
    </xf>
    <xf numFmtId="4" fontId="55" fillId="0" borderId="6" xfId="0" applyNumberFormat="1" applyFont="1" applyFill="1" applyBorder="1" applyAlignment="1" applyProtection="1">
      <alignment horizontal="center"/>
    </xf>
    <xf numFmtId="166" fontId="56" fillId="3" borderId="24" xfId="0" applyNumberFormat="1" applyFont="1" applyFill="1" applyBorder="1" applyAlignment="1" applyProtection="1">
      <alignment horizontal="center"/>
    </xf>
    <xf numFmtId="10" fontId="56" fillId="8" borderId="3" xfId="0" applyNumberFormat="1" applyFont="1" applyFill="1" applyBorder="1" applyAlignment="1" applyProtection="1">
      <alignment horizontal="center"/>
    </xf>
    <xf numFmtId="166" fontId="56" fillId="3" borderId="1" xfId="0" applyNumberFormat="1" applyFont="1" applyFill="1" applyBorder="1" applyAlignment="1" applyProtection="1">
      <alignment horizontal="center"/>
    </xf>
    <xf numFmtId="10" fontId="56" fillId="8" borderId="1" xfId="0" applyNumberFormat="1" applyFont="1" applyFill="1" applyBorder="1" applyAlignment="1" applyProtection="1">
      <alignment horizontal="center"/>
    </xf>
    <xf numFmtId="10" fontId="56" fillId="8" borderId="2" xfId="0" applyNumberFormat="1" applyFont="1" applyFill="1" applyBorder="1" applyAlignment="1" applyProtection="1">
      <alignment horizontal="center"/>
    </xf>
    <xf numFmtId="166" fontId="57" fillId="9" borderId="18" xfId="0" applyNumberFormat="1" applyFont="1" applyFill="1" applyBorder="1" applyAlignment="1" applyProtection="1">
      <alignment horizontal="center" vertical="center"/>
    </xf>
    <xf numFmtId="10" fontId="58" fillId="9" borderId="28" xfId="0" applyNumberFormat="1" applyFont="1" applyFill="1" applyBorder="1" applyAlignment="1" applyProtection="1">
      <alignment horizontal="center"/>
    </xf>
    <xf numFmtId="166" fontId="54" fillId="0" borderId="1" xfId="0" applyNumberFormat="1" applyFont="1" applyBorder="1" applyAlignment="1" applyProtection="1">
      <alignment horizontal="center"/>
    </xf>
    <xf numFmtId="1" fontId="31" fillId="0" borderId="1" xfId="0" applyNumberFormat="1" applyFont="1" applyFill="1" applyBorder="1" applyAlignment="1" applyProtection="1">
      <alignment horizontal="center"/>
    </xf>
    <xf numFmtId="0" fontId="31" fillId="0" borderId="1" xfId="0" applyFont="1" applyFill="1" applyBorder="1" applyAlignment="1" applyProtection="1">
      <alignment horizontal="center"/>
    </xf>
    <xf numFmtId="9" fontId="31" fillId="0" borderId="1" xfId="0" applyNumberFormat="1" applyFont="1" applyFill="1" applyBorder="1" applyAlignment="1" applyProtection="1">
      <alignment horizontal="center"/>
    </xf>
    <xf numFmtId="166" fontId="53" fillId="0" borderId="1" xfId="5" applyNumberFormat="1" applyFont="1" applyFill="1" applyBorder="1" applyAlignment="1" applyProtection="1">
      <alignment horizontal="center"/>
    </xf>
    <xf numFmtId="4" fontId="55" fillId="0" borderId="4" xfId="0" applyNumberFormat="1" applyFont="1" applyFill="1" applyBorder="1" applyAlignment="1" applyProtection="1">
      <alignment horizontal="center"/>
    </xf>
    <xf numFmtId="10" fontId="58" fillId="9" borderId="29" xfId="0" applyNumberFormat="1" applyFont="1" applyFill="1" applyBorder="1" applyAlignment="1" applyProtection="1">
      <alignment horizontal="center"/>
    </xf>
    <xf numFmtId="166" fontId="53" fillId="6" borderId="1" xfId="4" applyNumberFormat="1" applyFont="1" applyFill="1" applyBorder="1" applyAlignment="1" applyProtection="1">
      <alignment horizontal="center" vertical="center" wrapText="1"/>
    </xf>
    <xf numFmtId="4" fontId="55" fillId="0" borderId="30" xfId="0" applyNumberFormat="1" applyFont="1" applyFill="1" applyBorder="1" applyAlignment="1" applyProtection="1">
      <alignment horizontal="center"/>
    </xf>
    <xf numFmtId="0" fontId="3" fillId="0" borderId="0" xfId="0" applyFont="1" applyBorder="1" applyProtection="1"/>
    <xf numFmtId="4" fontId="60" fillId="10" borderId="1" xfId="0" applyNumberFormat="1" applyFont="1" applyFill="1" applyBorder="1" applyAlignment="1" applyProtection="1">
      <alignment horizontal="center"/>
    </xf>
    <xf numFmtId="166" fontId="56" fillId="10" borderId="24" xfId="0" applyNumberFormat="1" applyFont="1" applyFill="1" applyBorder="1" applyAlignment="1" applyProtection="1">
      <alignment horizontal="center"/>
    </xf>
    <xf numFmtId="4" fontId="56" fillId="10" borderId="3" xfId="0" applyNumberFormat="1" applyFont="1" applyFill="1" applyBorder="1" applyAlignment="1" applyProtection="1">
      <alignment horizontal="center"/>
    </xf>
    <xf numFmtId="4" fontId="56" fillId="10" borderId="1" xfId="0" applyNumberFormat="1" applyFont="1" applyFill="1" applyBorder="1" applyAlignment="1" applyProtection="1">
      <alignment horizontal="center"/>
    </xf>
    <xf numFmtId="10" fontId="56" fillId="10" borderId="29" xfId="0" applyNumberFormat="1" applyFont="1" applyFill="1" applyBorder="1" applyAlignment="1" applyProtection="1">
      <alignment horizontal="center"/>
    </xf>
    <xf numFmtId="166" fontId="56" fillId="10" borderId="1" xfId="0" applyNumberFormat="1" applyFont="1" applyFill="1" applyBorder="1" applyAlignment="1" applyProtection="1">
      <alignment horizontal="center"/>
    </xf>
    <xf numFmtId="10" fontId="56" fillId="10" borderId="1" xfId="0" applyNumberFormat="1" applyFont="1" applyFill="1" applyBorder="1" applyAlignment="1" applyProtection="1">
      <alignment horizontal="center"/>
    </xf>
    <xf numFmtId="10" fontId="56" fillId="10" borderId="0" xfId="0" applyNumberFormat="1" applyFont="1" applyFill="1" applyBorder="1" applyAlignment="1" applyProtection="1">
      <alignment horizontal="center"/>
    </xf>
    <xf numFmtId="0" fontId="3" fillId="10" borderId="0" xfId="0" applyFont="1" applyFill="1" applyProtection="1"/>
    <xf numFmtId="166" fontId="53" fillId="10" borderId="24" xfId="0" applyNumberFormat="1" applyFont="1" applyFill="1" applyBorder="1" applyAlignment="1" applyProtection="1">
      <alignment horizontal="center"/>
    </xf>
    <xf numFmtId="10" fontId="54" fillId="10" borderId="29" xfId="0" applyNumberFormat="1" applyFont="1" applyFill="1" applyBorder="1" applyAlignment="1" applyProtection="1">
      <alignment horizontal="center"/>
    </xf>
    <xf numFmtId="2" fontId="25" fillId="10" borderId="0" xfId="0" applyNumberFormat="1" applyFont="1" applyFill="1" applyAlignment="1" applyProtection="1">
      <alignment horizontal="center"/>
    </xf>
    <xf numFmtId="0" fontId="25" fillId="10" borderId="0" xfId="0" applyFont="1" applyFill="1" applyProtection="1"/>
    <xf numFmtId="166" fontId="54" fillId="10" borderId="0" xfId="0" applyNumberFormat="1" applyFont="1" applyFill="1" applyAlignment="1" applyProtection="1">
      <alignment horizontal="center"/>
    </xf>
    <xf numFmtId="9" fontId="31" fillId="0" borderId="1" xfId="0" applyNumberFormat="1" applyFont="1" applyFill="1" applyBorder="1" applyAlignment="1" applyProtection="1">
      <alignment horizontal="center" wrapText="1"/>
    </xf>
    <xf numFmtId="166" fontId="53" fillId="0" borderId="14" xfId="5" applyNumberFormat="1" applyFont="1" applyFill="1" applyBorder="1" applyAlignment="1" applyProtection="1">
      <alignment horizontal="center"/>
    </xf>
    <xf numFmtId="10" fontId="56" fillId="7" borderId="3" xfId="0" applyNumberFormat="1" applyFont="1" applyFill="1" applyBorder="1" applyAlignment="1" applyProtection="1">
      <alignment horizontal="center"/>
    </xf>
    <xf numFmtId="10" fontId="56" fillId="7" borderId="1" xfId="0" applyNumberFormat="1" applyFont="1" applyFill="1" applyBorder="1" applyAlignment="1" applyProtection="1">
      <alignment horizontal="center"/>
    </xf>
    <xf numFmtId="10" fontId="56" fillId="7" borderId="2" xfId="0" applyNumberFormat="1" applyFont="1" applyFill="1" applyBorder="1" applyAlignment="1" applyProtection="1">
      <alignment horizontal="center"/>
    </xf>
    <xf numFmtId="166" fontId="57" fillId="10" borderId="24" xfId="0" applyNumberFormat="1" applyFont="1" applyFill="1" applyBorder="1" applyAlignment="1" applyProtection="1">
      <alignment horizontal="center"/>
    </xf>
    <xf numFmtId="10" fontId="58" fillId="10" borderId="29" xfId="0" applyNumberFormat="1" applyFont="1" applyFill="1" applyBorder="1" applyAlignment="1" applyProtection="1">
      <alignment horizontal="center"/>
    </xf>
    <xf numFmtId="166" fontId="54" fillId="10" borderId="0" xfId="0" applyNumberFormat="1" applyFont="1" applyFill="1" applyAlignment="1" applyProtection="1">
      <alignment horizontal="left"/>
    </xf>
    <xf numFmtId="4" fontId="56" fillId="10" borderId="32" xfId="0" applyNumberFormat="1" applyFont="1" applyFill="1" applyBorder="1" applyAlignment="1" applyProtection="1">
      <alignment horizontal="center"/>
    </xf>
    <xf numFmtId="4" fontId="56" fillId="10" borderId="5" xfId="0" applyNumberFormat="1" applyFont="1" applyFill="1" applyBorder="1" applyAlignment="1" applyProtection="1">
      <alignment horizontal="center"/>
    </xf>
    <xf numFmtId="1" fontId="61" fillId="0" borderId="1" xfId="0" applyNumberFormat="1" applyFont="1" applyFill="1" applyBorder="1" applyAlignment="1" applyProtection="1">
      <alignment horizontal="center"/>
    </xf>
    <xf numFmtId="0" fontId="61" fillId="0" borderId="1" xfId="0" applyFont="1" applyFill="1" applyBorder="1" applyAlignment="1" applyProtection="1">
      <alignment horizontal="center"/>
    </xf>
    <xf numFmtId="0" fontId="61" fillId="0" borderId="1" xfId="0" applyFont="1" applyFill="1" applyBorder="1" applyAlignment="1" applyProtection="1">
      <alignment horizontal="center" wrapText="1"/>
    </xf>
    <xf numFmtId="166" fontId="61" fillId="0" borderId="1" xfId="5" applyNumberFormat="1" applyFont="1" applyFill="1" applyBorder="1" applyAlignment="1" applyProtection="1">
      <alignment horizontal="center" wrapText="1"/>
    </xf>
    <xf numFmtId="0" fontId="25" fillId="0" borderId="2" xfId="0" applyNumberFormat="1" applyFont="1" applyBorder="1" applyAlignment="1" applyProtection="1">
      <alignment horizontal="center"/>
    </xf>
    <xf numFmtId="4" fontId="60" fillId="4" borderId="1" xfId="0" applyNumberFormat="1" applyFont="1" applyFill="1" applyBorder="1" applyAlignment="1" applyProtection="1">
      <alignment horizontal="center"/>
    </xf>
    <xf numFmtId="4" fontId="56" fillId="10" borderId="10" xfId="0" applyNumberFormat="1" applyFont="1" applyFill="1" applyBorder="1" applyAlignment="1" applyProtection="1">
      <alignment horizontal="center"/>
    </xf>
    <xf numFmtId="4" fontId="56" fillId="10" borderId="14" xfId="0" applyNumberFormat="1" applyFont="1" applyFill="1" applyBorder="1" applyAlignment="1" applyProtection="1">
      <alignment horizontal="center"/>
    </xf>
    <xf numFmtId="0" fontId="31" fillId="0" borderId="5" xfId="0" applyFont="1" applyFill="1" applyBorder="1" applyAlignment="1" applyProtection="1">
      <alignment horizontal="center"/>
    </xf>
    <xf numFmtId="9" fontId="31" fillId="0" borderId="5" xfId="0" applyNumberFormat="1" applyFont="1" applyFill="1" applyBorder="1" applyAlignment="1" applyProtection="1">
      <alignment horizontal="center"/>
    </xf>
    <xf numFmtId="166" fontId="53" fillId="0" borderId="5" xfId="5" applyNumberFormat="1" applyFont="1" applyFill="1" applyBorder="1" applyAlignment="1" applyProtection="1">
      <alignment horizontal="center"/>
    </xf>
    <xf numFmtId="4" fontId="55" fillId="0" borderId="36" xfId="0" applyNumberFormat="1" applyFont="1" applyFill="1" applyBorder="1" applyAlignment="1" applyProtection="1">
      <alignment horizontal="center"/>
    </xf>
    <xf numFmtId="4" fontId="55" fillId="0" borderId="1" xfId="0" applyNumberFormat="1" applyFont="1" applyFill="1" applyBorder="1" applyAlignment="1" applyProtection="1">
      <alignment horizontal="center"/>
    </xf>
    <xf numFmtId="166" fontId="56" fillId="3" borderId="37" xfId="0" applyNumberFormat="1" applyFont="1" applyFill="1" applyBorder="1" applyAlignment="1" applyProtection="1">
      <alignment horizontal="center"/>
    </xf>
    <xf numFmtId="10" fontId="56" fillId="7" borderId="38" xfId="0" applyNumberFormat="1" applyFont="1" applyFill="1" applyBorder="1" applyAlignment="1" applyProtection="1">
      <alignment horizontal="center"/>
    </xf>
    <xf numFmtId="166" fontId="56" fillId="3" borderId="39" xfId="0" applyNumberFormat="1" applyFont="1" applyFill="1" applyBorder="1" applyAlignment="1" applyProtection="1">
      <alignment horizontal="center"/>
    </xf>
    <xf numFmtId="10" fontId="56" fillId="7" borderId="39" xfId="0" applyNumberFormat="1" applyFont="1" applyFill="1" applyBorder="1" applyAlignment="1" applyProtection="1">
      <alignment horizontal="center"/>
    </xf>
    <xf numFmtId="10" fontId="56" fillId="7" borderId="40" xfId="0" applyNumberFormat="1" applyFont="1" applyFill="1" applyBorder="1" applyAlignment="1" applyProtection="1">
      <alignment horizontal="center"/>
    </xf>
    <xf numFmtId="4" fontId="60" fillId="11" borderId="0" xfId="0" applyNumberFormat="1" applyFont="1" applyFill="1" applyBorder="1" applyAlignment="1" applyProtection="1">
      <alignment horizontal="center"/>
    </xf>
    <xf numFmtId="0" fontId="25" fillId="10" borderId="0" xfId="0" applyFont="1" applyFill="1" applyAlignment="1" applyProtection="1">
      <alignment horizontal="center"/>
    </xf>
    <xf numFmtId="166" fontId="3" fillId="10" borderId="0" xfId="0" applyNumberFormat="1" applyFont="1" applyFill="1" applyProtection="1"/>
    <xf numFmtId="0" fontId="25" fillId="10" borderId="0" xfId="0" applyFont="1" applyFill="1" applyAlignment="1" applyProtection="1">
      <alignment horizontal="left"/>
    </xf>
    <xf numFmtId="1" fontId="30" fillId="0" borderId="14" xfId="0" applyNumberFormat="1" applyFont="1" applyBorder="1" applyAlignment="1" applyProtection="1">
      <alignment horizontal="center"/>
    </xf>
    <xf numFmtId="166" fontId="1" fillId="0" borderId="0" xfId="0" applyNumberFormat="1" applyFont="1" applyBorder="1" applyAlignment="1" applyProtection="1">
      <alignment horizontal="center"/>
    </xf>
    <xf numFmtId="166" fontId="60" fillId="4" borderId="0" xfId="0" applyNumberFormat="1" applyFont="1" applyFill="1" applyBorder="1" applyAlignment="1" applyProtection="1">
      <alignment horizontal="center"/>
    </xf>
    <xf numFmtId="0" fontId="25" fillId="0" borderId="0" xfId="0" applyFont="1" applyBorder="1" applyProtection="1"/>
    <xf numFmtId="4" fontId="60" fillId="4" borderId="0" xfId="0" applyNumberFormat="1" applyFont="1" applyFill="1" applyBorder="1" applyAlignment="1" applyProtection="1">
      <alignment horizontal="center"/>
    </xf>
    <xf numFmtId="0" fontId="25" fillId="0" borderId="0" xfId="0" applyFont="1" applyBorder="1" applyAlignment="1" applyProtection="1">
      <alignment horizontal="center"/>
    </xf>
    <xf numFmtId="166" fontId="3" fillId="0" borderId="0" xfId="0" applyNumberFormat="1" applyFont="1" applyBorder="1" applyProtection="1"/>
    <xf numFmtId="0" fontId="25" fillId="0" borderId="0" xfId="0" applyFont="1" applyAlignment="1" applyProtection="1">
      <alignment horizontal="left"/>
    </xf>
    <xf numFmtId="1" fontId="30" fillId="0" borderId="1" xfId="0" applyNumberFormat="1" applyFont="1" applyBorder="1" applyAlignment="1" applyProtection="1">
      <alignment horizontal="center"/>
    </xf>
    <xf numFmtId="1" fontId="31" fillId="0" borderId="1" xfId="0" applyNumberFormat="1" applyFont="1" applyFill="1" applyBorder="1" applyAlignment="1" applyProtection="1">
      <alignment horizontal="center" wrapText="1"/>
    </xf>
    <xf numFmtId="171" fontId="53" fillId="0" borderId="1" xfId="5" applyNumberFormat="1" applyFont="1" applyFill="1" applyBorder="1" applyAlignment="1" applyProtection="1">
      <alignment horizontal="center"/>
    </xf>
    <xf numFmtId="166" fontId="53" fillId="0" borderId="1" xfId="0" applyNumberFormat="1" applyFont="1" applyBorder="1" applyAlignment="1" applyProtection="1">
      <alignment horizontal="center"/>
    </xf>
    <xf numFmtId="166" fontId="63" fillId="0" borderId="1" xfId="5" applyNumberFormat="1" applyFont="1" applyFill="1" applyBorder="1" applyAlignment="1" applyProtection="1">
      <alignment horizontal="center"/>
    </xf>
    <xf numFmtId="166" fontId="53" fillId="3" borderId="1" xfId="5" applyNumberFormat="1" applyFont="1" applyFill="1" applyBorder="1" applyAlignment="1" applyProtection="1">
      <alignment horizontal="center"/>
    </xf>
    <xf numFmtId="10" fontId="53" fillId="7" borderId="1" xfId="5" applyNumberFormat="1" applyFont="1" applyFill="1" applyBorder="1" applyAlignment="1" applyProtection="1">
      <alignment horizontal="center"/>
    </xf>
    <xf numFmtId="10" fontId="54" fillId="7" borderId="1" xfId="0" applyNumberFormat="1" applyFont="1" applyFill="1" applyBorder="1" applyAlignment="1" applyProtection="1">
      <alignment horizontal="center"/>
    </xf>
    <xf numFmtId="10" fontId="54" fillId="8" borderId="1" xfId="0" applyNumberFormat="1" applyFont="1" applyFill="1" applyBorder="1" applyAlignment="1" applyProtection="1">
      <alignment horizontal="center"/>
    </xf>
    <xf numFmtId="0" fontId="53" fillId="0" borderId="0" xfId="0" applyFont="1" applyProtection="1"/>
    <xf numFmtId="166" fontId="53" fillId="9" borderId="1" xfId="0" applyNumberFormat="1" applyFont="1" applyFill="1" applyBorder="1" applyAlignment="1" applyProtection="1">
      <alignment horizontal="center"/>
    </xf>
    <xf numFmtId="10" fontId="67" fillId="9" borderId="1" xfId="0" applyNumberFormat="1" applyFont="1" applyFill="1" applyBorder="1" applyAlignment="1" applyProtection="1">
      <alignment horizontal="center"/>
    </xf>
    <xf numFmtId="1" fontId="30" fillId="0" borderId="0" xfId="0" applyNumberFormat="1" applyFont="1" applyBorder="1" applyAlignment="1" applyProtection="1">
      <alignment horizontal="center"/>
    </xf>
    <xf numFmtId="0" fontId="31" fillId="0" borderId="0" xfId="0" applyFont="1" applyFill="1" applyBorder="1" applyAlignment="1" applyProtection="1">
      <alignment horizontal="center"/>
    </xf>
    <xf numFmtId="9" fontId="31" fillId="0" borderId="0" xfId="0" applyNumberFormat="1" applyFont="1" applyFill="1" applyBorder="1" applyAlignment="1" applyProtection="1">
      <alignment horizontal="center"/>
    </xf>
    <xf numFmtId="1" fontId="31" fillId="0" borderId="0" xfId="0" applyNumberFormat="1" applyFont="1" applyFill="1" applyBorder="1" applyAlignment="1" applyProtection="1">
      <alignment horizontal="center"/>
    </xf>
    <xf numFmtId="166" fontId="31" fillId="0" borderId="0" xfId="5" applyNumberFormat="1" applyFont="1" applyFill="1" applyBorder="1" applyAlignment="1" applyProtection="1">
      <alignment horizontal="center"/>
    </xf>
    <xf numFmtId="166" fontId="3" fillId="0" borderId="0" xfId="0" applyNumberFormat="1" applyFont="1" applyProtection="1"/>
    <xf numFmtId="0" fontId="68" fillId="0" borderId="0" xfId="0" applyFont="1" applyBorder="1" applyProtection="1"/>
    <xf numFmtId="0" fontId="69" fillId="0" borderId="0" xfId="0" applyFont="1" applyBorder="1" applyAlignment="1" applyProtection="1">
      <alignment horizontal="center"/>
    </xf>
    <xf numFmtId="164" fontId="31" fillId="0" borderId="0" xfId="0" applyNumberFormat="1" applyFont="1" applyBorder="1" applyAlignment="1" applyProtection="1"/>
    <xf numFmtId="0" fontId="70" fillId="0" borderId="0" xfId="0" applyFont="1" applyBorder="1" applyAlignment="1" applyProtection="1"/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</xf>
    <xf numFmtId="0" fontId="71" fillId="0" borderId="0" xfId="0" applyFont="1" applyAlignment="1" applyProtection="1">
      <alignment horizontal="center"/>
    </xf>
    <xf numFmtId="0" fontId="72" fillId="0" borderId="0" xfId="0" applyFont="1" applyBorder="1" applyProtection="1"/>
    <xf numFmtId="0" fontId="73" fillId="0" borderId="0" xfId="0" applyFont="1" applyBorder="1" applyAlignment="1" applyProtection="1">
      <alignment horizontal="center"/>
    </xf>
    <xf numFmtId="172" fontId="72" fillId="0" borderId="0" xfId="0" applyNumberFormat="1" applyFont="1" applyBorder="1" applyAlignment="1" applyProtection="1"/>
    <xf numFmtId="172" fontId="0" fillId="0" borderId="0" xfId="0" applyNumberFormat="1" applyAlignment="1" applyProtection="1"/>
    <xf numFmtId="0" fontId="68" fillId="0" borderId="0" xfId="0" applyFont="1" applyBorder="1" applyAlignment="1" applyProtection="1">
      <alignment horizontal="center"/>
    </xf>
    <xf numFmtId="0" fontId="30" fillId="0" borderId="0" xfId="0" applyFont="1" applyProtection="1"/>
    <xf numFmtId="0" fontId="68" fillId="0" borderId="0" xfId="0" applyFont="1" applyBorder="1" applyAlignment="1" applyProtection="1">
      <alignment horizontal="left"/>
    </xf>
    <xf numFmtId="0" fontId="74" fillId="0" borderId="0" xfId="0" applyFont="1" applyBorder="1" applyAlignment="1" applyProtection="1"/>
    <xf numFmtId="0" fontId="74" fillId="0" borderId="0" xfId="0" applyFont="1" applyBorder="1" applyProtection="1"/>
    <xf numFmtId="0" fontId="71" fillId="0" borderId="0" xfId="0" applyFont="1" applyBorder="1" applyAlignment="1" applyProtection="1">
      <alignment horizontal="center"/>
    </xf>
    <xf numFmtId="0" fontId="74" fillId="0" borderId="0" xfId="0" applyFont="1" applyProtection="1"/>
    <xf numFmtId="0" fontId="74" fillId="0" borderId="0" xfId="0" applyFont="1" applyAlignment="1" applyProtection="1"/>
    <xf numFmtId="0" fontId="3" fillId="0" borderId="0" xfId="0" applyFont="1" applyAlignment="1" applyProtection="1">
      <alignment horizontal="center"/>
    </xf>
    <xf numFmtId="0" fontId="75" fillId="0" borderId="0" xfId="0" applyFont="1" applyProtection="1"/>
    <xf numFmtId="0" fontId="75" fillId="0" borderId="0" xfId="0" applyFont="1" applyAlignment="1" applyProtection="1"/>
    <xf numFmtId="0" fontId="11" fillId="4" borderId="0" xfId="0" applyFont="1" applyFill="1" applyBorder="1" applyAlignment="1">
      <alignment horizontal="center"/>
    </xf>
    <xf numFmtId="0" fontId="1" fillId="4" borderId="0" xfId="0" applyFont="1" applyFill="1" applyBorder="1"/>
    <xf numFmtId="0" fontId="1" fillId="0" borderId="14" xfId="0" applyFont="1" applyBorder="1" applyAlignment="1">
      <alignment horizontal="center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12" fillId="0" borderId="8" xfId="0" applyFont="1" applyBorder="1" applyAlignment="1" applyProtection="1">
      <alignment horizontal="left" vertical="center" wrapText="1"/>
      <protection locked="0"/>
    </xf>
    <xf numFmtId="0" fontId="0" fillId="0" borderId="12" xfId="0" applyBorder="1" applyAlignment="1" applyProtection="1">
      <alignment horizontal="left"/>
      <protection locked="0"/>
    </xf>
    <xf numFmtId="0" fontId="0" fillId="0" borderId="32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0" borderId="15" xfId="0" applyBorder="1" applyAlignment="1" applyProtection="1">
      <alignment horizontal="left"/>
      <protection locked="0"/>
    </xf>
    <xf numFmtId="0" fontId="12" fillId="0" borderId="2" xfId="0" applyFont="1" applyBorder="1" applyAlignment="1" applyProtection="1">
      <alignment horizontal="right"/>
      <protection locked="0"/>
    </xf>
    <xf numFmtId="0" fontId="0" fillId="0" borderId="11" xfId="0" applyBorder="1" applyAlignment="1" applyProtection="1">
      <alignment horizontal="right"/>
      <protection locked="0"/>
    </xf>
    <xf numFmtId="0" fontId="0" fillId="0" borderId="3" xfId="0" applyBorder="1" applyAlignment="1" applyProtection="1">
      <alignment horizontal="right"/>
      <protection locked="0"/>
    </xf>
    <xf numFmtId="2" fontId="12" fillId="0" borderId="2" xfId="0" applyNumberFormat="1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77" fillId="5" borderId="2" xfId="0" applyFont="1" applyFill="1" applyBorder="1" applyAlignment="1" applyProtection="1">
      <alignment horizontal="center"/>
      <protection locked="0"/>
    </xf>
    <xf numFmtId="0" fontId="11" fillId="5" borderId="11" xfId="0" applyFont="1" applyFill="1" applyBorder="1" applyAlignment="1" applyProtection="1">
      <alignment horizontal="center"/>
      <protection locked="0"/>
    </xf>
    <xf numFmtId="0" fontId="11" fillId="5" borderId="3" xfId="0" applyFont="1" applyFill="1" applyBorder="1" applyAlignment="1" applyProtection="1">
      <alignment horizontal="center"/>
      <protection locked="0"/>
    </xf>
    <xf numFmtId="0" fontId="10" fillId="5" borderId="2" xfId="0" applyFont="1" applyFill="1" applyBorder="1" applyAlignment="1" applyProtection="1">
      <protection locked="0"/>
    </xf>
    <xf numFmtId="0" fontId="0" fillId="5" borderId="11" xfId="0" applyFill="1" applyBorder="1" applyAlignment="1" applyProtection="1">
      <protection locked="0"/>
    </xf>
    <xf numFmtId="0" fontId="0" fillId="5" borderId="3" xfId="0" applyFill="1" applyBorder="1" applyAlignment="1" applyProtection="1">
      <protection locked="0"/>
    </xf>
    <xf numFmtId="0" fontId="12" fillId="0" borderId="2" xfId="0" applyFont="1" applyBorder="1" applyAlignment="1" applyProtection="1">
      <alignment horizontal="left"/>
    </xf>
    <xf numFmtId="0" fontId="0" fillId="0" borderId="11" xfId="0" applyBorder="1" applyAlignment="1" applyProtection="1"/>
    <xf numFmtId="0" fontId="0" fillId="0" borderId="3" xfId="0" applyBorder="1" applyAlignment="1" applyProtection="1"/>
    <xf numFmtId="0" fontId="12" fillId="0" borderId="2" xfId="0" applyFont="1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12" fillId="0" borderId="1" xfId="0" applyFont="1" applyBorder="1" applyAlignment="1" applyProtection="1">
      <alignment horizontal="center"/>
    </xf>
    <xf numFmtId="0" fontId="0" fillId="0" borderId="1" xfId="0" applyBorder="1" applyAlignment="1" applyProtection="1"/>
    <xf numFmtId="0" fontId="12" fillId="0" borderId="1" xfId="0" applyFont="1" applyBorder="1" applyAlignment="1" applyProtection="1"/>
    <xf numFmtId="168" fontId="12" fillId="10" borderId="1" xfId="0" applyNumberFormat="1" applyFont="1" applyFill="1" applyBorder="1" applyAlignment="1" applyProtection="1">
      <alignment horizontal="center"/>
    </xf>
    <xf numFmtId="0" fontId="12" fillId="0" borderId="8" xfId="0" applyFont="1" applyBorder="1" applyAlignment="1" applyProtection="1">
      <alignment horizontal="right"/>
    </xf>
    <xf numFmtId="0" fontId="0" fillId="0" borderId="12" xfId="0" applyBorder="1" applyAlignment="1" applyProtection="1">
      <alignment horizontal="right"/>
    </xf>
    <xf numFmtId="0" fontId="0" fillId="0" borderId="12" xfId="0" applyBorder="1" applyAlignment="1" applyProtection="1"/>
    <xf numFmtId="0" fontId="0" fillId="0" borderId="1" xfId="0" applyBorder="1" applyAlignment="1" applyProtection="1">
      <alignment horizontal="center"/>
    </xf>
    <xf numFmtId="168" fontId="12" fillId="4" borderId="5" xfId="0" applyNumberFormat="1" applyFont="1" applyFill="1" applyBorder="1" applyAlignment="1" applyProtection="1">
      <alignment horizontal="center"/>
      <protection locked="0"/>
    </xf>
    <xf numFmtId="168" fontId="12" fillId="4" borderId="5" xfId="0" applyNumberFormat="1" applyFont="1" applyFill="1" applyBorder="1" applyAlignment="1" applyProtection="1">
      <protection locked="0"/>
    </xf>
    <xf numFmtId="166" fontId="12" fillId="4" borderId="1" xfId="0" applyNumberFormat="1" applyFont="1" applyFill="1" applyBorder="1" applyAlignment="1" applyProtection="1">
      <alignment horizontal="center"/>
    </xf>
    <xf numFmtId="0" fontId="12" fillId="4" borderId="1" xfId="0" applyFont="1" applyFill="1" applyBorder="1" applyAlignment="1" applyProtection="1"/>
    <xf numFmtId="0" fontId="11" fillId="0" borderId="25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168" fontId="85" fillId="5" borderId="0" xfId="0" applyNumberFormat="1" applyFont="1" applyFill="1" applyAlignment="1" applyProtection="1">
      <alignment horizontal="center" vertical="center"/>
      <protection locked="0"/>
    </xf>
    <xf numFmtId="168" fontId="10" fillId="5" borderId="0" xfId="0" applyNumberFormat="1" applyFont="1" applyFill="1" applyAlignment="1">
      <alignment vertical="center"/>
    </xf>
    <xf numFmtId="0" fontId="12" fillId="4" borderId="2" xfId="0" applyFont="1" applyFill="1" applyBorder="1" applyAlignment="1" applyProtection="1">
      <alignment horizontal="center"/>
    </xf>
    <xf numFmtId="0" fontId="12" fillId="4" borderId="3" xfId="0" applyFont="1" applyFill="1" applyBorder="1" applyAlignment="1" applyProtection="1">
      <alignment horizontal="center"/>
    </xf>
    <xf numFmtId="0" fontId="0" fillId="0" borderId="8" xfId="0" applyBorder="1" applyAlignment="1" applyProtection="1">
      <protection locked="0"/>
    </xf>
    <xf numFmtId="0" fontId="0" fillId="0" borderId="14" xfId="0" applyBorder="1" applyAlignment="1" applyProtection="1"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/>
      <protection locked="0"/>
    </xf>
    <xf numFmtId="0" fontId="18" fillId="0" borderId="3" xfId="0" applyFont="1" applyBorder="1" applyAlignment="1" applyProtection="1">
      <alignment horizont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12" fillId="4" borderId="2" xfId="0" applyFont="1" applyFill="1" applyBorder="1" applyAlignment="1" applyProtection="1">
      <alignment horizontal="right"/>
    </xf>
    <xf numFmtId="0" fontId="12" fillId="4" borderId="3" xfId="0" applyFont="1" applyFill="1" applyBorder="1" applyAlignment="1" applyProtection="1">
      <alignment horizontal="right"/>
    </xf>
    <xf numFmtId="0" fontId="0" fillId="0" borderId="12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15" xfId="0" applyBorder="1" applyAlignment="1" applyProtection="1">
      <protection locked="0"/>
    </xf>
    <xf numFmtId="0" fontId="10" fillId="0" borderId="9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80" fillId="3" borderId="42" xfId="0" applyFont="1" applyFill="1" applyBorder="1" applyAlignment="1">
      <alignment horizontal="left"/>
    </xf>
    <xf numFmtId="0" fontId="79" fillId="3" borderId="43" xfId="0" applyFont="1" applyFill="1" applyBorder="1" applyAlignment="1"/>
    <xf numFmtId="0" fontId="79" fillId="3" borderId="44" xfId="0" applyFont="1" applyFill="1" applyBorder="1" applyAlignment="1"/>
    <xf numFmtId="0" fontId="12" fillId="5" borderId="1" xfId="0" applyFont="1" applyFill="1" applyBorder="1" applyAlignment="1" applyProtection="1">
      <alignment horizontal="right"/>
    </xf>
    <xf numFmtId="0" fontId="0" fillId="5" borderId="1" xfId="0" applyFill="1" applyBorder="1" applyAlignment="1"/>
    <xf numFmtId="0" fontId="12" fillId="5" borderId="2" xfId="0" applyFont="1" applyFill="1" applyBorder="1" applyAlignment="1">
      <alignment horizontal="right"/>
    </xf>
    <xf numFmtId="0" fontId="12" fillId="0" borderId="11" xfId="0" applyFont="1" applyBorder="1" applyAlignment="1">
      <alignment horizontal="right"/>
    </xf>
    <xf numFmtId="0" fontId="12" fillId="0" borderId="3" xfId="0" applyFont="1" applyBorder="1" applyAlignment="1">
      <alignment horizontal="right"/>
    </xf>
    <xf numFmtId="0" fontId="12" fillId="5" borderId="1" xfId="0" applyFont="1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12" fillId="4" borderId="1" xfId="0" applyFont="1" applyFill="1" applyBorder="1" applyAlignment="1" applyProtection="1">
      <alignment horizontal="center"/>
    </xf>
    <xf numFmtId="0" fontId="54" fillId="0" borderId="7" xfId="0" applyFont="1" applyBorder="1" applyAlignment="1" applyProtection="1">
      <alignment horizontal="center"/>
    </xf>
    <xf numFmtId="0" fontId="54" fillId="0" borderId="13" xfId="0" applyFont="1" applyBorder="1" applyAlignment="1" applyProtection="1">
      <alignment horizontal="center"/>
    </xf>
    <xf numFmtId="168" fontId="72" fillId="0" borderId="0" xfId="0" applyNumberFormat="1" applyFont="1" applyBorder="1" applyAlignment="1" applyProtection="1"/>
    <xf numFmtId="168" fontId="0" fillId="0" borderId="0" xfId="0" applyNumberFormat="1" applyAlignment="1" applyProtection="1"/>
    <xf numFmtId="166" fontId="53" fillId="10" borderId="31" xfId="0" applyNumberFormat="1" applyFont="1" applyFill="1" applyBorder="1" applyAlignment="1" applyProtection="1">
      <alignment horizontal="center"/>
    </xf>
    <xf numFmtId="166" fontId="53" fillId="10" borderId="34" xfId="0" applyNumberFormat="1" applyFont="1" applyFill="1" applyBorder="1" applyAlignment="1" applyProtection="1">
      <alignment horizontal="center"/>
    </xf>
    <xf numFmtId="10" fontId="54" fillId="10" borderId="33" xfId="0" applyNumberFormat="1" applyFont="1" applyFill="1" applyBorder="1" applyAlignment="1" applyProtection="1">
      <alignment horizontal="center"/>
    </xf>
    <xf numFmtId="10" fontId="54" fillId="10" borderId="35" xfId="0" applyNumberFormat="1" applyFont="1" applyFill="1" applyBorder="1" applyAlignment="1" applyProtection="1">
      <alignment horizontal="center"/>
    </xf>
    <xf numFmtId="1" fontId="62" fillId="10" borderId="2" xfId="0" applyNumberFormat="1" applyFont="1" applyFill="1" applyBorder="1" applyAlignment="1" applyProtection="1">
      <alignment horizontal="center" vertical="center"/>
    </xf>
    <xf numFmtId="0" fontId="41" fillId="10" borderId="11" xfId="0" applyFont="1" applyFill="1" applyBorder="1" applyAlignment="1" applyProtection="1">
      <alignment horizontal="center" vertical="center"/>
    </xf>
    <xf numFmtId="0" fontId="0" fillId="10" borderId="12" xfId="0" applyFill="1" applyBorder="1" applyAlignment="1" applyProtection="1">
      <alignment vertical="center"/>
    </xf>
    <xf numFmtId="10" fontId="56" fillId="10" borderId="33" xfId="0" applyNumberFormat="1" applyFont="1" applyFill="1" applyBorder="1" applyAlignment="1" applyProtection="1">
      <alignment horizontal="center"/>
    </xf>
    <xf numFmtId="10" fontId="56" fillId="10" borderId="35" xfId="0" applyNumberFormat="1" applyFont="1" applyFill="1" applyBorder="1" applyAlignment="1" applyProtection="1">
      <alignment horizontal="center"/>
    </xf>
    <xf numFmtId="1" fontId="31" fillId="10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/>
    <xf numFmtId="0" fontId="3" fillId="10" borderId="0" xfId="0" applyFont="1" applyFill="1" applyBorder="1" applyAlignment="1" applyProtection="1">
      <alignment horizontal="center"/>
    </xf>
    <xf numFmtId="4" fontId="56" fillId="10" borderId="31" xfId="0" applyNumberFormat="1" applyFont="1" applyFill="1" applyBorder="1" applyAlignment="1" applyProtection="1">
      <alignment horizontal="center"/>
    </xf>
    <xf numFmtId="4" fontId="56" fillId="10" borderId="34" xfId="0" applyNumberFormat="1" applyFont="1" applyFill="1" applyBorder="1" applyAlignment="1" applyProtection="1">
      <alignment horizontal="center"/>
    </xf>
    <xf numFmtId="4" fontId="56" fillId="10" borderId="5" xfId="0" applyNumberFormat="1" applyFont="1" applyFill="1" applyBorder="1" applyAlignment="1" applyProtection="1">
      <alignment horizontal="center"/>
    </xf>
    <xf numFmtId="4" fontId="56" fillId="10" borderId="14" xfId="0" applyNumberFormat="1" applyFont="1" applyFill="1" applyBorder="1" applyAlignment="1" applyProtection="1">
      <alignment horizontal="center"/>
    </xf>
    <xf numFmtId="4" fontId="56" fillId="10" borderId="1" xfId="0" applyNumberFormat="1" applyFont="1" applyFill="1" applyBorder="1" applyAlignment="1" applyProtection="1">
      <alignment horizontal="center"/>
    </xf>
    <xf numFmtId="0" fontId="43" fillId="7" borderId="19" xfId="0" applyFont="1" applyFill="1" applyBorder="1" applyAlignment="1" applyProtection="1">
      <alignment horizontal="center" vertical="center" wrapText="1"/>
    </xf>
    <xf numFmtId="0" fontId="3" fillId="7" borderId="25" xfId="0" applyFont="1" applyFill="1" applyBorder="1" applyAlignment="1" applyProtection="1"/>
    <xf numFmtId="0" fontId="3" fillId="7" borderId="14" xfId="0" applyFont="1" applyFill="1" applyBorder="1" applyAlignment="1" applyProtection="1"/>
    <xf numFmtId="49" fontId="39" fillId="0" borderId="0" xfId="0" applyNumberFormat="1" applyFont="1" applyFill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2" fontId="39" fillId="6" borderId="0" xfId="0" applyNumberFormat="1" applyFont="1" applyFill="1" applyBorder="1" applyAlignment="1" applyProtection="1">
      <alignment horizontal="center"/>
    </xf>
    <xf numFmtId="0" fontId="5" fillId="0" borderId="0" xfId="0" applyFont="1" applyAlignment="1" applyProtection="1"/>
    <xf numFmtId="0" fontId="46" fillId="6" borderId="5" xfId="0" applyFont="1" applyFill="1" applyBorder="1" applyAlignment="1" applyProtection="1">
      <alignment horizontal="center"/>
    </xf>
    <xf numFmtId="0" fontId="41" fillId="0" borderId="5" xfId="0" applyFont="1" applyBorder="1" applyAlignment="1" applyProtection="1">
      <alignment horizontal="center" vertical="center" wrapText="1"/>
    </xf>
    <xf numFmtId="0" fontId="45" fillId="0" borderId="14" xfId="0" applyFont="1" applyBorder="1" applyAlignment="1" applyProtection="1">
      <alignment horizontal="center" vertical="center"/>
    </xf>
    <xf numFmtId="0" fontId="47" fillId="6" borderId="1" xfId="0" applyFont="1" applyFill="1" applyBorder="1" applyAlignment="1" applyProtection="1">
      <alignment horizontal="center" vertical="center" wrapText="1"/>
    </xf>
    <xf numFmtId="0" fontId="52" fillId="0" borderId="1" xfId="0" applyFont="1" applyBorder="1" applyAlignment="1" applyProtection="1">
      <alignment horizontal="center" vertical="center"/>
    </xf>
    <xf numFmtId="49" fontId="83" fillId="6" borderId="0" xfId="0" applyNumberFormat="1" applyFont="1" applyFill="1" applyBorder="1" applyAlignment="1" applyProtection="1">
      <alignment horizontal="center" vertical="center" wrapText="1"/>
    </xf>
    <xf numFmtId="0" fontId="84" fillId="0" borderId="0" xfId="0" applyFont="1" applyAlignment="1" applyProtection="1">
      <alignment horizontal="center" vertical="center"/>
    </xf>
    <xf numFmtId="0" fontId="25" fillId="6" borderId="0" xfId="0" applyFont="1" applyFill="1" applyBorder="1" applyAlignment="1" applyProtection="1">
      <alignment horizontal="left" textRotation="75"/>
    </xf>
    <xf numFmtId="0" fontId="0" fillId="0" borderId="0" xfId="0" applyAlignment="1" applyProtection="1">
      <alignment horizontal="left" textRotation="75"/>
    </xf>
    <xf numFmtId="49" fontId="82" fillId="0" borderId="0" xfId="0" applyNumberFormat="1" applyFont="1" applyFill="1" applyBorder="1" applyAlignment="1" applyProtection="1">
      <alignment horizontal="left" vertical="center"/>
    </xf>
    <xf numFmtId="0" fontId="81" fillId="0" borderId="0" xfId="0" applyFont="1" applyBorder="1" applyAlignment="1" applyProtection="1">
      <alignment horizontal="left" vertical="center"/>
    </xf>
    <xf numFmtId="0" fontId="81" fillId="0" borderId="0" xfId="0" applyFont="1" applyAlignment="1" applyProtection="1">
      <alignment horizontal="left" vertical="center"/>
    </xf>
    <xf numFmtId="0" fontId="41" fillId="6" borderId="16" xfId="0" applyFont="1" applyFill="1" applyBorder="1" applyAlignment="1" applyProtection="1">
      <alignment horizontal="center" vertical="center" wrapText="1"/>
    </xf>
    <xf numFmtId="0" fontId="0" fillId="0" borderId="17" xfId="0" applyBorder="1" applyAlignment="1" applyProtection="1"/>
    <xf numFmtId="0" fontId="0" fillId="0" borderId="22" xfId="0" applyBorder="1" applyAlignment="1" applyProtection="1"/>
    <xf numFmtId="0" fontId="0" fillId="0" borderId="23" xfId="0" applyBorder="1" applyAlignment="1" applyProtection="1"/>
    <xf numFmtId="0" fontId="0" fillId="0" borderId="26" xfId="0" applyBorder="1" applyAlignment="1" applyProtection="1"/>
    <xf numFmtId="0" fontId="0" fillId="0" borderId="27" xfId="0" applyBorder="1" applyAlignment="1" applyProtection="1"/>
    <xf numFmtId="0" fontId="43" fillId="6" borderId="18" xfId="0" applyFont="1" applyFill="1" applyBorder="1" applyAlignment="1" applyProtection="1">
      <alignment horizontal="center" vertical="center" wrapText="1"/>
    </xf>
    <xf numFmtId="0" fontId="41" fillId="0" borderId="24" xfId="0" applyFont="1" applyBorder="1" applyAlignment="1" applyProtection="1"/>
    <xf numFmtId="0" fontId="43" fillId="6" borderId="19" xfId="0" applyFont="1" applyFill="1" applyBorder="1" applyAlignment="1" applyProtection="1">
      <alignment horizontal="center" vertical="center" wrapText="1"/>
    </xf>
    <xf numFmtId="0" fontId="43" fillId="6" borderId="25" xfId="0" applyFont="1" applyFill="1" applyBorder="1" applyAlignment="1" applyProtection="1">
      <alignment horizontal="center" vertical="center"/>
    </xf>
    <xf numFmtId="0" fontId="43" fillId="6" borderId="14" xfId="0" applyFont="1" applyFill="1" applyBorder="1" applyAlignment="1" applyProtection="1">
      <alignment horizontal="center" vertical="center"/>
    </xf>
    <xf numFmtId="0" fontId="43" fillId="7" borderId="20" xfId="0" applyFont="1" applyFill="1" applyBorder="1" applyAlignment="1" applyProtection="1">
      <alignment horizontal="center" vertical="center" wrapText="1"/>
    </xf>
    <xf numFmtId="0" fontId="45" fillId="7" borderId="1" xfId="0" applyFont="1" applyFill="1" applyBorder="1" applyAlignment="1" applyProtection="1">
      <alignment horizontal="center" vertical="center"/>
    </xf>
    <xf numFmtId="2" fontId="26" fillId="6" borderId="0" xfId="0" applyNumberFormat="1" applyFont="1" applyFill="1" applyBorder="1" applyAlignment="1" applyProtection="1">
      <alignment horizontal="left" vertical="center"/>
    </xf>
    <xf numFmtId="0" fontId="28" fillId="0" borderId="0" xfId="0" applyFont="1" applyAlignment="1" applyProtection="1">
      <alignment horizontal="left" vertical="center"/>
    </xf>
    <xf numFmtId="166" fontId="3" fillId="0" borderId="0" xfId="0" applyNumberFormat="1" applyFont="1" applyBorder="1" applyAlignment="1" applyProtection="1">
      <alignment horizontal="left" textRotation="75"/>
    </xf>
    <xf numFmtId="0" fontId="3" fillId="0" borderId="0" xfId="0" applyFont="1" applyBorder="1" applyAlignment="1" applyProtection="1">
      <alignment horizontal="left" textRotation="75"/>
    </xf>
    <xf numFmtId="0" fontId="25" fillId="0" borderId="0" xfId="0" applyFont="1" applyBorder="1" applyAlignment="1" applyProtection="1">
      <alignment horizontal="left" textRotation="75"/>
    </xf>
    <xf numFmtId="0" fontId="0" fillId="0" borderId="0" xfId="0" applyBorder="1" applyAlignment="1" applyProtection="1">
      <alignment horizontal="left" textRotation="75"/>
    </xf>
    <xf numFmtId="0" fontId="49" fillId="6" borderId="10" xfId="0" applyFont="1" applyFill="1" applyBorder="1" applyAlignment="1" applyProtection="1">
      <alignment horizontal="center" vertical="center"/>
      <protection locked="0"/>
    </xf>
    <xf numFmtId="0" fontId="49" fillId="6" borderId="9" xfId="0" applyFont="1" applyFill="1" applyBorder="1" applyAlignment="1" applyProtection="1">
      <alignment horizontal="center" vertical="center"/>
      <protection locked="0"/>
    </xf>
    <xf numFmtId="0" fontId="43" fillId="6" borderId="20" xfId="0" applyFont="1" applyFill="1" applyBorder="1" applyAlignment="1" applyProtection="1">
      <alignment horizontal="center" vertical="center" wrapText="1"/>
    </xf>
    <xf numFmtId="0" fontId="45" fillId="0" borderId="1" xfId="0" applyFont="1" applyBorder="1" applyAlignment="1" applyProtection="1">
      <alignment horizontal="center" vertical="center"/>
    </xf>
    <xf numFmtId="0" fontId="43" fillId="7" borderId="21" xfId="0" applyFont="1" applyFill="1" applyBorder="1" applyAlignment="1" applyProtection="1">
      <alignment horizontal="center" vertical="center" wrapText="1"/>
    </xf>
    <xf numFmtId="0" fontId="43" fillId="7" borderId="7" xfId="0" applyFont="1" applyFill="1" applyBorder="1" applyAlignment="1" applyProtection="1">
      <alignment horizontal="center" vertical="center"/>
    </xf>
    <xf numFmtId="0" fontId="51" fillId="7" borderId="9" xfId="0" applyFont="1" applyFill="1" applyBorder="1" applyAlignment="1" applyProtection="1">
      <alignment horizontal="center"/>
    </xf>
  </cellXfs>
  <cellStyles count="6">
    <cellStyle name="Currency" xfId="4" builtinId="4"/>
    <cellStyle name="Euro" xfId="5"/>
    <cellStyle name="Excel_BuiltIn_Normal 2" xfId="1"/>
    <cellStyle name="Hyperlink" xfId="3" builtinId="8"/>
    <cellStyle name="Normal" xfId="0" builtinId="0"/>
    <cellStyle name="Normal 2" xfId="2"/>
  </cellStyles>
  <dxfs count="173"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FF00"/>
      </font>
      <fill>
        <patternFill>
          <bgColor rgb="FF66FF33"/>
        </patternFill>
      </fill>
    </dxf>
    <dxf>
      <font>
        <color rgb="FF00FF00"/>
      </font>
      <fill>
        <patternFill>
          <bgColor rgb="FF66FF33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32F828"/>
      </font>
      <fill>
        <patternFill>
          <bgColor rgb="FF00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FF000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84BA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16" fmlaLink="$J$8" max="35" page="10" val="0"/>
</file>

<file path=xl/ctrlProps/ctrlProp2.xml><?xml version="1.0" encoding="utf-8"?>
<formControlPr xmlns="http://schemas.microsoft.com/office/spreadsheetml/2009/9/main" objectType="CheckBox" fmlaLink="$U$1"/>
</file>

<file path=xl/ctrlProps/ctrlProp3.xml><?xml version="1.0" encoding="utf-8"?>
<formControlPr xmlns="http://schemas.microsoft.com/office/spreadsheetml/2009/9/main" objectType="CheckBox" checked="Checked" fmlaLink="$U$2" noThreeD="1"/>
</file>

<file path=xl/ctrlProps/ctrlProp4.xml><?xml version="1.0" encoding="utf-8"?>
<formControlPr xmlns="http://schemas.microsoft.com/office/spreadsheetml/2009/9/main" objectType="CheckBox" checked="Checked" fmlaLink="$U$3" noThreeD="1"/>
</file>

<file path=xl/ctrlProps/ctrlProp5.xml><?xml version="1.0" encoding="utf-8"?>
<formControlPr xmlns="http://schemas.microsoft.com/office/spreadsheetml/2009/9/main" objectType="CheckBox" checked="Checked" fmlaLink="$U$4" noThreeD="1"/>
</file>

<file path=xl/ctrlProps/ctrlProp6.xml><?xml version="1.0" encoding="utf-8"?>
<formControlPr xmlns="http://schemas.microsoft.com/office/spreadsheetml/2009/9/main" objectType="Spin" dx="16" fmlaLink="$L$8" max="30000" page="10" val="0"/>
</file>

<file path=xl/ctrlProps/ctrlProp7.xml><?xml version="1.0" encoding="utf-8"?>
<formControlPr xmlns="http://schemas.microsoft.com/office/spreadsheetml/2009/9/main" objectType="Spin" dx="16" fmlaLink="$N$8" max="30000" page="10" val="0"/>
</file>

<file path=xl/ctrlProps/ctrlProp8.xml><?xml version="1.0" encoding="utf-8"?>
<formControlPr xmlns="http://schemas.microsoft.com/office/spreadsheetml/2009/9/main" objectType="Spin" dx="16" fmlaLink="$P$8" max="30000" page="10" val="0"/>
</file>

<file path=xl/ctrlProps/ctrlProp9.xml><?xml version="1.0" encoding="utf-8"?>
<formControlPr xmlns="http://schemas.microsoft.com/office/spreadsheetml/2009/9/main" objectType="CheckBox" checked="Checked" fmlaLink="$V$3" noThreeD="1"/>
</file>

<file path=xl/ctrlProps/ctrlProp10.xml><?xml version="1.0" encoding="utf-8"?>
<formControlPr xmlns="http://schemas.microsoft.com/office/spreadsheetml/2009/9/main" objectType="CheckBox" checked="Checked" fmlaLink="$V$2" lockText="1" noThreeD="1"/>
</file>

<file path=xl/ctrlProps/ctrlProp11.xml><?xml version="1.0" encoding="utf-8"?>
<formControlPr xmlns="http://schemas.microsoft.com/office/spreadsheetml/2009/9/main" objectType="Spin" dx="16" fmlaLink="$R$8" max="30000" page="10" val="0"/>
</file>

<file path=xl/ctrlProps/ctrlProp12.xml><?xml version="1.0" encoding="utf-8"?>
<formControlPr xmlns="http://schemas.microsoft.com/office/spreadsheetml/2009/9/main" objectType="Spin" dx="16" fmlaLink="$T$8" max="30000" page="10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47625</xdr:colOff>
      <xdr:row>5</xdr:row>
      <xdr:rowOff>95250</xdr:rowOff>
    </xdr:from>
    <xdr:to>
      <xdr:col>20</xdr:col>
      <xdr:colOff>276225</xdr:colOff>
      <xdr:row>7</xdr:row>
      <xdr:rowOff>38100</xdr:rowOff>
    </xdr:to>
    <xdr:sp macro="[0]!masquerlignes" textlink="">
      <xdr:nvSpPr>
        <xdr:cNvPr id="3" name="Rectangle à coins arrondis 2"/>
        <xdr:cNvSpPr/>
      </xdr:nvSpPr>
      <xdr:spPr>
        <a:xfrm>
          <a:off x="7305675" y="1028700"/>
          <a:ext cx="2486025" cy="3619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Comic Sans MS" panose="030F0702030302020204" pitchFamily="66" charset="0"/>
            </a:rPr>
            <a:t>Masquez lignes</a:t>
          </a:r>
        </a:p>
      </xdr:txBody>
    </xdr:sp>
    <xdr:clientData/>
  </xdr:twoCellAnchor>
  <xdr:twoCellAnchor>
    <xdr:from>
      <xdr:col>16</xdr:col>
      <xdr:colOff>57150</xdr:colOff>
      <xdr:row>3</xdr:row>
      <xdr:rowOff>47626</xdr:rowOff>
    </xdr:from>
    <xdr:to>
      <xdr:col>20</xdr:col>
      <xdr:colOff>276225</xdr:colOff>
      <xdr:row>5</xdr:row>
      <xdr:rowOff>19050</xdr:rowOff>
    </xdr:to>
    <xdr:sp macro="[0]!Affichertoutesleslignes" textlink="">
      <xdr:nvSpPr>
        <xdr:cNvPr id="4" name="Rectangle à coins arrondis 3"/>
        <xdr:cNvSpPr/>
      </xdr:nvSpPr>
      <xdr:spPr>
        <a:xfrm>
          <a:off x="7315200" y="561976"/>
          <a:ext cx="2476500" cy="390524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Comic Sans MS" panose="030F0702030302020204" pitchFamily="66" charset="0"/>
            </a:rPr>
            <a:t>Affichez tout</a:t>
          </a:r>
        </a:p>
      </xdr:txBody>
    </xdr:sp>
    <xdr:clientData/>
  </xdr:twoCellAnchor>
  <xdr:twoCellAnchor>
    <xdr:from>
      <xdr:col>12</xdr:col>
      <xdr:colOff>990599</xdr:colOff>
      <xdr:row>16</xdr:row>
      <xdr:rowOff>219075</xdr:rowOff>
    </xdr:from>
    <xdr:to>
      <xdr:col>22</xdr:col>
      <xdr:colOff>1162050</xdr:colOff>
      <xdr:row>28</xdr:row>
      <xdr:rowOff>247650</xdr:rowOff>
    </xdr:to>
    <xdr:sp macro="" textlink="" fLocksText="0">
      <xdr:nvSpPr>
        <xdr:cNvPr id="5" name="Alerte" hidden="1"/>
        <xdr:cNvSpPr>
          <a:spLocks noChangeArrowheads="1"/>
        </xdr:cNvSpPr>
      </xdr:nvSpPr>
      <xdr:spPr bwMode="auto">
        <a:xfrm>
          <a:off x="7258049" y="2409825"/>
          <a:ext cx="5276851" cy="3228975"/>
        </a:xfrm>
        <a:prstGeom prst="irregularSeal2">
          <a:avLst/>
        </a:prstGeom>
        <a:gradFill rotWithShape="0">
          <a:gsLst>
            <a:gs pos="0">
              <a:srgbClr val="FF0000"/>
            </a:gs>
            <a:gs pos="59000">
              <a:srgbClr val="FF0000"/>
            </a:gs>
            <a:gs pos="79500">
              <a:srgbClr val="FF8000"/>
            </a:gs>
            <a:gs pos="89751">
              <a:srgbClr val="FFC000"/>
            </a:gs>
            <a:gs pos="100000">
              <a:srgbClr val="FFFF00"/>
            </a:gs>
          </a:gsLst>
          <a:path path="shape">
            <a:fillToRect l="50000" t="50000" r="50000" b="50000"/>
          </a:path>
        </a:gra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Attention vous avez selectionné </a:t>
          </a:r>
        </a:p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les prix plancher et non les prix de cession........</a:t>
          </a:r>
        </a:p>
      </xdr:txBody>
    </xdr:sp>
    <xdr:clientData fLocksWithSheet="0" fPrintsWithSheet="0"/>
  </xdr:twoCellAnchor>
  <xdr:twoCellAnchor editAs="oneCell">
    <xdr:from>
      <xdr:col>21</xdr:col>
      <xdr:colOff>47624</xdr:colOff>
      <xdr:row>6</xdr:row>
      <xdr:rowOff>104777</xdr:rowOff>
    </xdr:from>
    <xdr:to>
      <xdr:col>22</xdr:col>
      <xdr:colOff>219074</xdr:colOff>
      <xdr:row>10</xdr:row>
      <xdr:rowOff>133351</xdr:rowOff>
    </xdr:to>
    <xdr:pic macro="[0]!imprimer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499" y="1247777"/>
          <a:ext cx="866775" cy="866774"/>
        </a:xfrm>
        <a:prstGeom prst="rect">
          <a:avLst/>
        </a:prstGeom>
      </xdr:spPr>
    </xdr:pic>
    <xdr:clientData/>
  </xdr:twoCellAnchor>
  <xdr:twoCellAnchor editAs="oneCell">
    <xdr:from>
      <xdr:col>20</xdr:col>
      <xdr:colOff>394572</xdr:colOff>
      <xdr:row>2</xdr:row>
      <xdr:rowOff>41854</xdr:rowOff>
    </xdr:from>
    <xdr:to>
      <xdr:col>21</xdr:col>
      <xdr:colOff>590549</xdr:colOff>
      <xdr:row>4</xdr:row>
      <xdr:rowOff>180976</xdr:rowOff>
    </xdr:to>
    <xdr:pic macro="[0]!EnvoiXlMail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10047" y="346654"/>
          <a:ext cx="729377" cy="558222"/>
        </a:xfrm>
        <a:prstGeom prst="rect">
          <a:avLst/>
        </a:prstGeom>
      </xdr:spPr>
    </xdr:pic>
    <xdr:clientData/>
  </xdr:twoCellAnchor>
  <xdr:twoCellAnchor editAs="oneCell">
    <xdr:from>
      <xdr:col>22</xdr:col>
      <xdr:colOff>571500</xdr:colOff>
      <xdr:row>6</xdr:row>
      <xdr:rowOff>66675</xdr:rowOff>
    </xdr:from>
    <xdr:to>
      <xdr:col>22</xdr:col>
      <xdr:colOff>1371601</xdr:colOff>
      <xdr:row>10</xdr:row>
      <xdr:rowOff>28576</xdr:rowOff>
    </xdr:to>
    <xdr:pic macro="[0]!Feuil1.fromag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5700" y="1209675"/>
          <a:ext cx="800101" cy="8001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1533525</xdr:colOff>
      <xdr:row>0</xdr:row>
      <xdr:rowOff>85725</xdr:rowOff>
    </xdr:from>
    <xdr:to>
      <xdr:col>2</xdr:col>
      <xdr:colOff>1933575</xdr:colOff>
      <xdr:row>1</xdr:row>
      <xdr:rowOff>123825</xdr:rowOff>
    </xdr:to>
    <xdr:pic>
      <xdr:nvPicPr>
        <xdr:cNvPr id="3" name="Picture 86" descr="croix basqu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14600" y="85725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7</xdr:row>
          <xdr:rowOff>0</xdr:rowOff>
        </xdr:from>
        <xdr:to>
          <xdr:col>11</xdr:col>
          <xdr:colOff>0</xdr:colOff>
          <xdr:row>8</xdr:row>
          <xdr:rowOff>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9</xdr:row>
          <xdr:rowOff>0</xdr:rowOff>
        </xdr:from>
        <xdr:to>
          <xdr:col>10</xdr:col>
          <xdr:colOff>428625</xdr:colOff>
          <xdr:row>11</xdr:row>
          <xdr:rowOff>142875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prix de cession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7</xdr:row>
          <xdr:rowOff>57150</xdr:rowOff>
        </xdr:from>
        <xdr:to>
          <xdr:col>11</xdr:col>
          <xdr:colOff>257175</xdr:colOff>
          <xdr:row>8</xdr:row>
          <xdr:rowOff>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438150</xdr:colOff>
          <xdr:row>7</xdr:row>
          <xdr:rowOff>66675</xdr:rowOff>
        </xdr:from>
        <xdr:to>
          <xdr:col>13</xdr:col>
          <xdr:colOff>180975</xdr:colOff>
          <xdr:row>8</xdr:row>
          <xdr:rowOff>9525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447675</xdr:colOff>
          <xdr:row>7</xdr:row>
          <xdr:rowOff>66675</xdr:rowOff>
        </xdr:from>
        <xdr:to>
          <xdr:col>15</xdr:col>
          <xdr:colOff>161925</xdr:colOff>
          <xdr:row>8</xdr:row>
          <xdr:rowOff>9525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485775</xdr:colOff>
          <xdr:row>9</xdr:row>
          <xdr:rowOff>0</xdr:rowOff>
        </xdr:to>
        <xdr:sp macro="" textlink="">
          <xdr:nvSpPr>
            <xdr:cNvPr id="5126" name="Spinner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8</xdr:row>
          <xdr:rowOff>9525</xdr:rowOff>
        </xdr:from>
        <xdr:to>
          <xdr:col>14</xdr:col>
          <xdr:colOff>19050</xdr:colOff>
          <xdr:row>9</xdr:row>
          <xdr:rowOff>0</xdr:rowOff>
        </xdr:to>
        <xdr:sp macro="" textlink="">
          <xdr:nvSpPr>
            <xdr:cNvPr id="5127" name="Spinner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8</xdr:row>
          <xdr:rowOff>0</xdr:rowOff>
        </xdr:from>
        <xdr:to>
          <xdr:col>16</xdr:col>
          <xdr:colOff>0</xdr:colOff>
          <xdr:row>9</xdr:row>
          <xdr:rowOff>0</xdr:rowOff>
        </xdr:to>
        <xdr:sp macro="" textlink="">
          <xdr:nvSpPr>
            <xdr:cNvPr id="5128" name="Spinner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47625</xdr:rowOff>
        </xdr:from>
        <xdr:to>
          <xdr:col>19</xdr:col>
          <xdr:colOff>247650</xdr:colOff>
          <xdr:row>8</xdr:row>
          <xdr:rowOff>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438150</xdr:colOff>
          <xdr:row>7</xdr:row>
          <xdr:rowOff>47625</xdr:rowOff>
        </xdr:from>
        <xdr:to>
          <xdr:col>17</xdr:col>
          <xdr:colOff>200025</xdr:colOff>
          <xdr:row>8</xdr:row>
          <xdr:rowOff>9525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</xdr:colOff>
          <xdr:row>8</xdr:row>
          <xdr:rowOff>0</xdr:rowOff>
        </xdr:from>
        <xdr:to>
          <xdr:col>18</xdr:col>
          <xdr:colOff>0</xdr:colOff>
          <xdr:row>9</xdr:row>
          <xdr:rowOff>0</xdr:rowOff>
        </xdr:to>
        <xdr:sp macro="" textlink="">
          <xdr:nvSpPr>
            <xdr:cNvPr id="5131" name="Spinner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9525</xdr:colOff>
          <xdr:row>8</xdr:row>
          <xdr:rowOff>0</xdr:rowOff>
        </xdr:from>
        <xdr:to>
          <xdr:col>20</xdr:col>
          <xdr:colOff>0</xdr:colOff>
          <xdr:row>9</xdr:row>
          <xdr:rowOff>0</xdr:rowOff>
        </xdr:to>
        <xdr:sp macro="" textlink="">
          <xdr:nvSpPr>
            <xdr:cNvPr id="5132" name="Spinner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dv08829@mousquetaires.com" TargetMode="Externa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89"/>
  <sheetViews>
    <sheetView showGridLines="0" tabSelected="1" zoomScaleNormal="100" workbookViewId="0">
      <pane ySplit="16" topLeftCell="A17" activePane="bottomLeft" state="frozen"/>
      <selection pane="bottomLeft" activeCell="Q21" sqref="Q21"/>
    </sheetView>
  </sheetViews>
  <sheetFormatPr defaultColWidth="11.5546875" defaultRowHeight="16.5"/>
  <cols>
    <col min="1" max="1" width="11.77734375" style="64" customWidth="1"/>
    <col min="2" max="3" width="3.109375" style="64" customWidth="1"/>
    <col min="4" max="4" width="6.77734375" style="64" customWidth="1"/>
    <col min="5" max="5" width="7.33203125" style="64" customWidth="1"/>
    <col min="6" max="6" width="5.109375" style="64" bestFit="1" customWidth="1"/>
    <col min="7" max="7" width="11" style="64" customWidth="1"/>
    <col min="8" max="8" width="1.5546875" style="64" customWidth="1"/>
    <col min="9" max="9" width="5.109375" style="64" customWidth="1"/>
    <col min="10" max="10" width="10" style="64" customWidth="1"/>
    <col min="11" max="11" width="4.6640625" style="64" customWidth="1"/>
    <col min="12" max="12" width="3.5546875" style="64" customWidth="1"/>
    <col min="13" max="13" width="11.5546875" style="64"/>
    <col min="14" max="14" width="11.5546875" style="51" hidden="1" customWidth="1"/>
    <col min="15" max="15" width="9.21875" style="66" hidden="1" customWidth="1"/>
    <col min="16" max="16" width="6.109375" style="66" hidden="1" customWidth="1"/>
    <col min="17" max="17" width="5.44140625" style="66" customWidth="1"/>
    <col min="18" max="18" width="5.6640625" style="64" customWidth="1"/>
    <col min="19" max="19" width="9.109375" style="64" customWidth="1"/>
    <col min="20" max="20" width="6.109375" style="64" customWidth="1"/>
    <col min="21" max="21" width="6.21875" style="64" customWidth="1"/>
    <col min="22" max="22" width="8.109375" style="64" customWidth="1"/>
    <col min="23" max="26" width="17.77734375" style="64" customWidth="1"/>
    <col min="27" max="16384" width="11.5546875" style="64"/>
  </cols>
  <sheetData>
    <row r="1" spans="1:24" ht="7.5" customHeight="1">
      <c r="I1" s="65"/>
      <c r="Q1" s="334">
        <v>41690</v>
      </c>
      <c r="R1" s="335"/>
      <c r="S1" s="335"/>
      <c r="T1" s="335"/>
    </row>
    <row r="2" spans="1:24">
      <c r="A2" s="67" t="s">
        <v>1632</v>
      </c>
      <c r="B2" s="311" t="s">
        <v>0</v>
      </c>
      <c r="C2" s="312"/>
      <c r="D2" s="312"/>
      <c r="E2" s="312"/>
      <c r="F2" s="312"/>
      <c r="G2" s="312"/>
      <c r="H2" s="313"/>
      <c r="I2" s="332" t="s">
        <v>1824</v>
      </c>
      <c r="J2" s="56" t="s">
        <v>1637</v>
      </c>
      <c r="K2" s="57">
        <f>INDEX(condition,MATCH($B$2,magasin,0))</f>
        <v>0</v>
      </c>
      <c r="L2" s="35"/>
      <c r="M2" s="60" t="s">
        <v>1646</v>
      </c>
      <c r="O2" s="68">
        <f>INDEX(marche,MATCH($B$2,magasin,0))</f>
        <v>0</v>
      </c>
      <c r="P2" s="68"/>
      <c r="Q2" s="335"/>
      <c r="R2" s="335"/>
      <c r="S2" s="335"/>
      <c r="T2" s="335"/>
      <c r="X2" s="106" t="s">
        <v>1833</v>
      </c>
    </row>
    <row r="3" spans="1:24">
      <c r="A3" s="67" t="s">
        <v>1633</v>
      </c>
      <c r="B3" s="314" t="str">
        <f>INDEX(adresses,MATCH($B$2,magasin,0))</f>
        <v>-</v>
      </c>
      <c r="C3" s="315"/>
      <c r="D3" s="315"/>
      <c r="E3" s="315"/>
      <c r="F3" s="315"/>
      <c r="G3" s="315"/>
      <c r="H3" s="316"/>
      <c r="I3" s="332"/>
      <c r="J3" s="58" t="s">
        <v>1638</v>
      </c>
      <c r="K3" s="97">
        <v>0</v>
      </c>
      <c r="L3" s="35"/>
      <c r="M3" s="61">
        <f>IF(O6=1,zyrax!AC42+J7-zyrax!Z49,zyrax!AC42+J7)</f>
        <v>0</v>
      </c>
      <c r="O3" s="68">
        <f>INDEX(logidis,MATCH($B$2,magasin,0))</f>
        <v>0</v>
      </c>
      <c r="P3" s="68"/>
      <c r="Q3" s="68"/>
      <c r="X3" s="106" t="s">
        <v>1829</v>
      </c>
    </row>
    <row r="4" spans="1:24">
      <c r="A4" s="67" t="s">
        <v>1634</v>
      </c>
      <c r="B4" s="317" t="str">
        <f>INDEX(jours,MATCH(B2,magasin,0))</f>
        <v>-</v>
      </c>
      <c r="C4" s="318"/>
      <c r="D4" s="318"/>
      <c r="E4" s="318"/>
      <c r="F4" s="318"/>
      <c r="G4" s="318"/>
      <c r="H4" s="319"/>
      <c r="I4" s="332"/>
      <c r="J4" s="58" t="s">
        <v>1639</v>
      </c>
      <c r="K4" s="97">
        <v>0</v>
      </c>
      <c r="L4" s="35"/>
      <c r="M4" s="60" t="s">
        <v>1647</v>
      </c>
      <c r="O4" s="68">
        <f>INDEX(cession,MATCH($B$2,magasin,0))</f>
        <v>0</v>
      </c>
      <c r="P4" s="68"/>
      <c r="Q4" s="68"/>
      <c r="W4" s="106"/>
      <c r="X4" s="108" t="s">
        <v>1830</v>
      </c>
    </row>
    <row r="5" spans="1:24">
      <c r="A5" s="69" t="s">
        <v>1635</v>
      </c>
      <c r="B5" s="317" t="str">
        <f>INDEX(telephonne,MATCH(B2,magasin,0))</f>
        <v>-</v>
      </c>
      <c r="C5" s="315"/>
      <c r="D5" s="316"/>
      <c r="E5" s="35"/>
      <c r="F5" s="54" t="s">
        <v>1636</v>
      </c>
      <c r="G5" s="322" t="str">
        <f>INDEX(fax,MATCH(B2,magasin,0))</f>
        <v>-</v>
      </c>
      <c r="H5" s="321"/>
      <c r="I5" s="332"/>
      <c r="J5" s="56" t="s">
        <v>1640</v>
      </c>
      <c r="K5" s="97">
        <v>0</v>
      </c>
      <c r="L5" s="35"/>
      <c r="M5" s="62">
        <f>zyrax!E42+zyrax!P42+zyrax!W42</f>
        <v>0</v>
      </c>
      <c r="O5" s="68">
        <f>INDEX(plancher,MATCH($B$2,magasin,0))</f>
        <v>0</v>
      </c>
      <c r="P5" s="68"/>
      <c r="Q5" s="68"/>
      <c r="W5" s="111"/>
      <c r="X5" s="106" t="s">
        <v>1831</v>
      </c>
    </row>
    <row r="6" spans="1:24">
      <c r="A6" s="70" t="s">
        <v>1641</v>
      </c>
      <c r="B6" s="317" t="str">
        <f>INDEX(commercial,MATCH($B$2,magasin,0))</f>
        <v>-</v>
      </c>
      <c r="C6" s="315"/>
      <c r="D6" s="316"/>
      <c r="E6" s="317" t="s">
        <v>1715</v>
      </c>
      <c r="F6" s="319"/>
      <c r="G6" s="320" t="str">
        <f>INDEX(delai,MATCH(B2,magasin,0))</f>
        <v>-</v>
      </c>
      <c r="H6" s="321"/>
      <c r="I6" s="333"/>
      <c r="J6" s="59" t="s">
        <v>1716</v>
      </c>
      <c r="K6" s="28">
        <f>100-((1-K2%)*(1-K3%)*(1-K4%)*(1-K5%)*100)</f>
        <v>0</v>
      </c>
      <c r="L6" s="96" t="s">
        <v>1717</v>
      </c>
      <c r="M6" s="57" t="s">
        <v>1722</v>
      </c>
      <c r="O6" s="68">
        <f>INDEX(gie,MATCH($B$2,magasin,0))</f>
        <v>0</v>
      </c>
      <c r="P6" s="68"/>
      <c r="Q6" s="68"/>
      <c r="X6" s="106" t="s">
        <v>1832</v>
      </c>
    </row>
    <row r="7" spans="1:24">
      <c r="A7" s="67" t="s">
        <v>1648</v>
      </c>
      <c r="B7" s="317" t="str">
        <f>IF(F7&gt;0,"ANIMATION","COMMANDE")</f>
        <v>COMMANDE</v>
      </c>
      <c r="C7" s="315"/>
      <c r="D7" s="316"/>
      <c r="E7" s="55" t="s">
        <v>1645</v>
      </c>
      <c r="F7" s="71"/>
      <c r="G7" s="320" t="str">
        <f>IF(B7="animation","155","")</f>
        <v/>
      </c>
      <c r="H7" s="327"/>
      <c r="I7" s="72"/>
      <c r="J7" s="330">
        <f>R8-T11</f>
        <v>0</v>
      </c>
      <c r="K7" s="331"/>
      <c r="L7" s="95"/>
      <c r="M7" s="63">
        <f>zyrax!B42+zyrax!M42+zyrax!T42</f>
        <v>0</v>
      </c>
      <c r="O7" s="68">
        <f>INDEX(coop,MATCH($B$2,magasin,0))</f>
        <v>0</v>
      </c>
      <c r="P7" s="68"/>
      <c r="Q7" s="68"/>
      <c r="X7" s="107" t="s">
        <v>1834</v>
      </c>
    </row>
    <row r="8" spans="1:24">
      <c r="A8" s="67"/>
      <c r="B8" s="324" t="s">
        <v>1882</v>
      </c>
      <c r="C8" s="325"/>
      <c r="D8" s="326"/>
      <c r="E8" s="328"/>
      <c r="F8" s="329"/>
      <c r="G8" s="329"/>
      <c r="H8" s="329"/>
      <c r="I8" s="98"/>
      <c r="J8" s="55" t="s">
        <v>1681</v>
      </c>
      <c r="K8" s="323"/>
      <c r="L8" s="323"/>
      <c r="M8" s="323"/>
      <c r="N8" s="73"/>
      <c r="O8" s="74"/>
      <c r="P8" s="74"/>
      <c r="Q8" s="74"/>
      <c r="R8" s="75">
        <f>SUM(R9:R10)</f>
        <v>0</v>
      </c>
      <c r="X8" s="290"/>
    </row>
    <row r="9" spans="1:24">
      <c r="A9" s="293" t="s">
        <v>1649</v>
      </c>
      <c r="B9" s="295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7"/>
      <c r="O9" s="74"/>
      <c r="P9" s="76" t="str">
        <f>IF(U9="VRAI",C19*6,"")</f>
        <v/>
      </c>
      <c r="Q9" s="77"/>
      <c r="R9" s="28" t="str">
        <f>IF(U9="VRAI",P9*Q9,"")</f>
        <v/>
      </c>
      <c r="S9" s="336" t="str">
        <f>IF(U9="VRAI","Surfacturation vache","")</f>
        <v/>
      </c>
      <c r="T9" s="337"/>
      <c r="U9" s="78" t="str">
        <f>IF(Q9&gt;0,"VRAI","faux")</f>
        <v>faux</v>
      </c>
    </row>
    <row r="10" spans="1:24">
      <c r="A10" s="294"/>
      <c r="B10" s="298"/>
      <c r="C10" s="299"/>
      <c r="D10" s="299"/>
      <c r="E10" s="299"/>
      <c r="F10" s="299"/>
      <c r="G10" s="299"/>
      <c r="H10" s="299"/>
      <c r="I10" s="299"/>
      <c r="J10" s="299"/>
      <c r="K10" s="299"/>
      <c r="L10" s="299"/>
      <c r="M10" s="300"/>
      <c r="O10" s="74"/>
      <c r="P10" s="76" t="str">
        <f>IF(OR(U10="VRAI"),C23*5.5,IF(U10="VRAI",C25*4.5,""))</f>
        <v/>
      </c>
      <c r="Q10" s="77"/>
      <c r="R10" s="28" t="str">
        <f>IF(U10="VRAI",P10*Q10,"")</f>
        <v/>
      </c>
      <c r="S10" s="353" t="str">
        <f>IF(U10="VRAI","Surfacturation brebis","")</f>
        <v/>
      </c>
      <c r="T10" s="354"/>
      <c r="U10" s="78" t="str">
        <f>IF(Q10&gt;0,"VRAI","faux")</f>
        <v>faux</v>
      </c>
    </row>
    <row r="11" spans="1:24">
      <c r="A11" s="294"/>
      <c r="B11" s="301"/>
      <c r="C11" s="302"/>
      <c r="D11" s="302"/>
      <c r="E11" s="302"/>
      <c r="F11" s="302"/>
      <c r="G11" s="302"/>
      <c r="H11" s="302"/>
      <c r="I11" s="302"/>
      <c r="J11" s="302"/>
      <c r="K11" s="299"/>
      <c r="L11" s="299"/>
      <c r="M11" s="300"/>
      <c r="O11" s="68"/>
      <c r="P11" s="68"/>
      <c r="Q11" s="308" t="str">
        <f>IF(M5&lt;40,"Transport si Franco negatif","")</f>
        <v>Transport si Franco negatif</v>
      </c>
      <c r="R11" s="309"/>
      <c r="S11" s="310"/>
      <c r="T11" s="79"/>
      <c r="U11" s="80"/>
    </row>
    <row r="12" spans="1:24" ht="16.5" hidden="1" customHeight="1">
      <c r="A12" s="81"/>
      <c r="B12" s="303" t="str">
        <f>IF(U9="VRAI","Facturation  Vache ","")</f>
        <v/>
      </c>
      <c r="C12" s="304"/>
      <c r="D12" s="305"/>
      <c r="E12" s="306" t="str">
        <f>IF(U9="VRAI",Q9+tarifs!F5,"")</f>
        <v/>
      </c>
      <c r="F12" s="307"/>
      <c r="G12" s="303" t="str">
        <f>IF(U10="VRAI","Facturation Brebis","")</f>
        <v/>
      </c>
      <c r="H12" s="305"/>
      <c r="I12" s="306" t="str">
        <f>IF(U10="VRAI",Q10+tarifs!F7,"")</f>
        <v/>
      </c>
      <c r="J12" s="307"/>
      <c r="K12" s="82"/>
      <c r="L12" s="82"/>
      <c r="M12" s="83"/>
    </row>
    <row r="13" spans="1:24" ht="39.75" hidden="1" customHeight="1">
      <c r="A13" s="346" t="s">
        <v>1650</v>
      </c>
      <c r="B13" s="346"/>
      <c r="C13" s="346"/>
      <c r="D13" s="347"/>
      <c r="E13" s="347"/>
      <c r="F13" s="347"/>
      <c r="G13" s="347"/>
      <c r="H13" s="347"/>
      <c r="I13" s="347"/>
      <c r="J13" s="347"/>
      <c r="K13" s="347"/>
      <c r="L13" s="347"/>
      <c r="M13" s="347"/>
    </row>
    <row r="14" spans="1:24" hidden="1">
      <c r="A14" s="347"/>
      <c r="B14" s="347"/>
      <c r="C14" s="347"/>
      <c r="D14" s="347"/>
      <c r="E14" s="347"/>
      <c r="F14" s="347"/>
      <c r="G14" s="347"/>
      <c r="H14" s="347"/>
      <c r="I14" s="347"/>
      <c r="J14" s="347"/>
      <c r="K14" s="347"/>
      <c r="L14" s="347"/>
      <c r="M14" s="347"/>
    </row>
    <row r="15" spans="1:24" hidden="1">
      <c r="A15" s="347"/>
      <c r="B15" s="347"/>
      <c r="C15" s="347"/>
      <c r="D15" s="347"/>
      <c r="E15" s="347"/>
      <c r="F15" s="347"/>
      <c r="G15" s="347"/>
      <c r="H15" s="347"/>
      <c r="I15" s="347"/>
      <c r="J15" s="347"/>
      <c r="K15" s="347"/>
      <c r="L15" s="347"/>
      <c r="M15" s="347"/>
    </row>
    <row r="16" spans="1:24" hidden="1">
      <c r="A16" s="347"/>
      <c r="B16" s="347"/>
      <c r="C16" s="347"/>
      <c r="D16" s="347"/>
      <c r="E16" s="347"/>
      <c r="F16" s="347"/>
      <c r="G16" s="347"/>
      <c r="H16" s="347"/>
      <c r="I16" s="347"/>
      <c r="J16" s="347"/>
      <c r="K16" s="347"/>
      <c r="L16" s="347"/>
      <c r="M16" s="347"/>
    </row>
    <row r="17" spans="1:17" ht="21" customHeight="1">
      <c r="A17" s="338"/>
      <c r="B17" s="84"/>
      <c r="C17" s="84"/>
      <c r="D17" s="340" t="s">
        <v>1651</v>
      </c>
      <c r="E17" s="341"/>
      <c r="F17" s="85"/>
      <c r="G17" s="85"/>
      <c r="H17" s="85"/>
      <c r="I17" s="85"/>
      <c r="J17" s="85"/>
      <c r="K17" s="85"/>
      <c r="L17" s="85"/>
      <c r="M17" s="85"/>
      <c r="N17" s="51">
        <f>SUM(B17:C18)</f>
        <v>0</v>
      </c>
      <c r="O17" s="86"/>
      <c r="P17" s="86"/>
      <c r="Q17" s="86"/>
    </row>
    <row r="18" spans="1:17" ht="21" customHeight="1">
      <c r="A18" s="339"/>
      <c r="B18" s="342"/>
      <c r="C18" s="343"/>
      <c r="D18" s="344" t="str">
        <f>IF(B18&gt;0,"GRATUIT","")</f>
        <v/>
      </c>
      <c r="E18" s="345"/>
      <c r="F18" s="87"/>
      <c r="G18" s="87"/>
      <c r="H18" s="87"/>
      <c r="I18" s="87"/>
      <c r="J18" s="87"/>
      <c r="K18" s="87"/>
      <c r="L18" s="87"/>
      <c r="M18" s="87"/>
      <c r="N18" s="51">
        <f>SUM(B17:C18)</f>
        <v>0</v>
      </c>
    </row>
    <row r="19" spans="1:17" ht="21" customHeight="1">
      <c r="A19" s="338"/>
      <c r="B19" s="84"/>
      <c r="C19" s="84"/>
      <c r="D19" s="340" t="s">
        <v>1652</v>
      </c>
      <c r="E19" s="341"/>
      <c r="F19" s="85"/>
      <c r="G19" s="85"/>
      <c r="H19" s="85"/>
      <c r="I19" s="85"/>
      <c r="J19" s="85"/>
      <c r="K19" s="85"/>
      <c r="L19" s="85"/>
      <c r="M19" s="85"/>
      <c r="N19" s="51">
        <f>SUM(B19:C20)</f>
        <v>0</v>
      </c>
    </row>
    <row r="20" spans="1:17" ht="21" customHeight="1">
      <c r="A20" s="339"/>
      <c r="B20" s="342"/>
      <c r="C20" s="343"/>
      <c r="D20" s="344" t="str">
        <f>IF(B20&gt;0,"GRATUIT","")</f>
        <v/>
      </c>
      <c r="E20" s="345"/>
      <c r="F20" s="87"/>
      <c r="G20" s="87"/>
      <c r="H20" s="87"/>
      <c r="I20" s="87"/>
      <c r="J20" s="87"/>
      <c r="K20" s="87"/>
      <c r="L20" s="87"/>
      <c r="M20" s="87"/>
      <c r="N20" s="51">
        <f>SUM(B19:C20)</f>
        <v>0</v>
      </c>
    </row>
    <row r="21" spans="1:17" ht="21" customHeight="1">
      <c r="A21" s="338"/>
      <c r="B21" s="84"/>
      <c r="C21" s="84"/>
      <c r="D21" s="340" t="s">
        <v>1653</v>
      </c>
      <c r="E21" s="341"/>
      <c r="F21" s="85"/>
      <c r="G21" s="85"/>
      <c r="H21" s="85"/>
      <c r="I21" s="85"/>
      <c r="J21" s="85"/>
      <c r="K21" s="85"/>
      <c r="L21" s="85"/>
      <c r="M21" s="85"/>
      <c r="N21" s="51">
        <f>SUM(B21:C22)</f>
        <v>0</v>
      </c>
    </row>
    <row r="22" spans="1:17" ht="21" customHeight="1">
      <c r="A22" s="339"/>
      <c r="B22" s="342"/>
      <c r="C22" s="343"/>
      <c r="D22" s="344" t="str">
        <f t="shared" ref="D22" si="0">IF(B22&gt;0,"GRATUIT","")</f>
        <v/>
      </c>
      <c r="E22" s="345"/>
      <c r="F22" s="87"/>
      <c r="G22" s="87"/>
      <c r="H22" s="87"/>
      <c r="I22" s="87"/>
      <c r="J22" s="87"/>
      <c r="K22" s="87"/>
      <c r="L22" s="87"/>
      <c r="M22" s="87"/>
      <c r="N22" s="51">
        <f>SUM(B21:C22)</f>
        <v>0</v>
      </c>
    </row>
    <row r="23" spans="1:17" ht="21" customHeight="1">
      <c r="A23" s="338"/>
      <c r="B23" s="84"/>
      <c r="C23" s="84"/>
      <c r="D23" s="340" t="s">
        <v>1654</v>
      </c>
      <c r="E23" s="341"/>
      <c r="F23" s="85"/>
      <c r="G23" s="85"/>
      <c r="H23" s="85"/>
      <c r="I23" s="85"/>
      <c r="J23" s="85"/>
      <c r="K23" s="85"/>
      <c r="L23" s="85"/>
      <c r="M23" s="85"/>
      <c r="N23" s="51">
        <f>SUM(B23:C24)</f>
        <v>0</v>
      </c>
      <c r="O23" s="64"/>
    </row>
    <row r="24" spans="1:17" ht="21" customHeight="1">
      <c r="A24" s="339"/>
      <c r="B24" s="342"/>
      <c r="C24" s="343"/>
      <c r="D24" s="344" t="str">
        <f t="shared" ref="D24" si="1">IF(B24&gt;0,"GRATUIT","")</f>
        <v/>
      </c>
      <c r="E24" s="345"/>
      <c r="F24" s="87"/>
      <c r="G24" s="87"/>
      <c r="H24" s="87"/>
      <c r="I24" s="87"/>
      <c r="J24" s="87"/>
      <c r="K24" s="87"/>
      <c r="L24" s="87"/>
      <c r="M24" s="87"/>
      <c r="N24" s="51">
        <f>SUM(B23:C24)</f>
        <v>0</v>
      </c>
    </row>
    <row r="25" spans="1:17" ht="21" customHeight="1">
      <c r="A25" s="338"/>
      <c r="B25" s="84"/>
      <c r="C25" s="84"/>
      <c r="D25" s="340" t="s">
        <v>1655</v>
      </c>
      <c r="E25" s="341"/>
      <c r="F25" s="85"/>
      <c r="G25" s="85"/>
      <c r="H25" s="85"/>
      <c r="I25" s="85"/>
      <c r="J25" s="85"/>
      <c r="K25" s="85"/>
      <c r="L25" s="85"/>
      <c r="M25" s="85"/>
      <c r="N25" s="51">
        <f>SUM(B25:C26)</f>
        <v>0</v>
      </c>
    </row>
    <row r="26" spans="1:17" ht="21" customHeight="1">
      <c r="A26" s="339"/>
      <c r="B26" s="342"/>
      <c r="C26" s="343"/>
      <c r="D26" s="344" t="str">
        <f t="shared" ref="D26" si="2">IF(B26&gt;0,"GRATUIT","")</f>
        <v/>
      </c>
      <c r="E26" s="345"/>
      <c r="F26" s="87"/>
      <c r="G26" s="87"/>
      <c r="H26" s="87"/>
      <c r="I26" s="87"/>
      <c r="J26" s="87"/>
      <c r="K26" s="87"/>
      <c r="L26" s="87"/>
      <c r="M26" s="87"/>
      <c r="N26" s="51">
        <f>SUM(B25:C26)</f>
        <v>0</v>
      </c>
    </row>
    <row r="27" spans="1:17" ht="21" customHeight="1">
      <c r="A27" s="338"/>
      <c r="B27" s="84"/>
      <c r="C27" s="84"/>
      <c r="D27" s="340" t="s">
        <v>1656</v>
      </c>
      <c r="E27" s="341"/>
      <c r="F27" s="85"/>
      <c r="G27" s="85"/>
      <c r="H27" s="85"/>
      <c r="I27" s="85"/>
      <c r="J27" s="85"/>
      <c r="K27" s="85"/>
      <c r="L27" s="85"/>
      <c r="M27" s="85"/>
      <c r="N27" s="51">
        <f>SUM(B27:C28)</f>
        <v>0</v>
      </c>
    </row>
    <row r="28" spans="1:17" ht="21" customHeight="1">
      <c r="A28" s="339"/>
      <c r="B28" s="342"/>
      <c r="C28" s="343"/>
      <c r="D28" s="344" t="str">
        <f t="shared" ref="D28" si="3">IF(B28&gt;0,"GRATUIT","")</f>
        <v/>
      </c>
      <c r="E28" s="345"/>
      <c r="F28" s="87"/>
      <c r="G28" s="87"/>
      <c r="H28" s="87"/>
      <c r="I28" s="87"/>
      <c r="J28" s="87"/>
      <c r="K28" s="87"/>
      <c r="L28" s="87"/>
      <c r="M28" s="87"/>
      <c r="N28" s="51">
        <f>SUM(B27:C28)</f>
        <v>0</v>
      </c>
    </row>
    <row r="29" spans="1:17" ht="21" customHeight="1">
      <c r="A29" s="338"/>
      <c r="B29" s="84"/>
      <c r="C29" s="84"/>
      <c r="D29" s="340" t="s">
        <v>1657</v>
      </c>
      <c r="E29" s="341"/>
      <c r="F29" s="85"/>
      <c r="G29" s="85"/>
      <c r="H29" s="85"/>
      <c r="I29" s="85"/>
      <c r="J29" s="85"/>
      <c r="K29" s="85"/>
      <c r="L29" s="85"/>
      <c r="M29" s="85"/>
      <c r="N29" s="51">
        <f>SUM(B29:C30)</f>
        <v>0</v>
      </c>
    </row>
    <row r="30" spans="1:17" ht="21" customHeight="1">
      <c r="A30" s="339"/>
      <c r="B30" s="342"/>
      <c r="C30" s="343"/>
      <c r="D30" s="344" t="str">
        <f>IF(B30&gt;0,"GRATUIT","")</f>
        <v/>
      </c>
      <c r="E30" s="345"/>
      <c r="F30" s="87"/>
      <c r="G30" s="87"/>
      <c r="H30" s="87"/>
      <c r="I30" s="87"/>
      <c r="J30" s="87"/>
      <c r="K30" s="87"/>
      <c r="L30" s="87"/>
      <c r="M30" s="87"/>
      <c r="N30" s="51">
        <f>SUM(B29:C30)</f>
        <v>0</v>
      </c>
    </row>
    <row r="31" spans="1:17" ht="21" customHeight="1">
      <c r="A31" s="338"/>
      <c r="B31" s="84"/>
      <c r="C31" s="84"/>
      <c r="D31" s="340" t="s">
        <v>1658</v>
      </c>
      <c r="E31" s="341"/>
      <c r="F31" s="85"/>
      <c r="G31" s="85"/>
      <c r="H31" s="85"/>
      <c r="I31" s="85"/>
      <c r="J31" s="85"/>
      <c r="K31" s="85"/>
      <c r="L31" s="85"/>
      <c r="M31" s="85"/>
      <c r="N31" s="51">
        <f>SUM(B31:C32)</f>
        <v>0</v>
      </c>
    </row>
    <row r="32" spans="1:17" ht="21" customHeight="1">
      <c r="A32" s="339"/>
      <c r="B32" s="342"/>
      <c r="C32" s="343"/>
      <c r="D32" s="344" t="str">
        <f>IF(B32&gt;0,"GRATUIT","")</f>
        <v/>
      </c>
      <c r="E32" s="345"/>
      <c r="F32" s="87"/>
      <c r="G32" s="87"/>
      <c r="H32" s="87"/>
      <c r="I32" s="87"/>
      <c r="J32" s="87"/>
      <c r="K32" s="87"/>
      <c r="L32" s="87"/>
      <c r="M32" s="87"/>
      <c r="N32" s="51">
        <f>SUM(B31:C32)</f>
        <v>0</v>
      </c>
    </row>
    <row r="33" spans="1:14" ht="21" customHeight="1">
      <c r="A33" s="338"/>
      <c r="B33" s="84"/>
      <c r="C33" s="84"/>
      <c r="D33" s="340" t="s">
        <v>1659</v>
      </c>
      <c r="E33" s="341"/>
      <c r="F33" s="85"/>
      <c r="G33" s="85"/>
      <c r="H33" s="85"/>
      <c r="I33" s="85"/>
      <c r="J33" s="85"/>
      <c r="K33" s="85"/>
      <c r="L33" s="85"/>
      <c r="M33" s="85"/>
      <c r="N33" s="51">
        <f>SUM(B33:C34)</f>
        <v>0</v>
      </c>
    </row>
    <row r="34" spans="1:14" ht="21" customHeight="1">
      <c r="A34" s="339"/>
      <c r="B34" s="342"/>
      <c r="C34" s="343"/>
      <c r="D34" s="344" t="str">
        <f>IF(B34&gt;0,"GRATUIT","")</f>
        <v/>
      </c>
      <c r="E34" s="345"/>
      <c r="F34" s="87"/>
      <c r="G34" s="87"/>
      <c r="H34" s="87"/>
      <c r="I34" s="87"/>
      <c r="J34" s="87"/>
      <c r="K34" s="87"/>
      <c r="L34" s="87"/>
      <c r="M34" s="87"/>
      <c r="N34" s="51">
        <f>SUM(B33:C34)</f>
        <v>0</v>
      </c>
    </row>
    <row r="35" spans="1:14" ht="21" customHeight="1">
      <c r="A35" s="338"/>
      <c r="B35" s="84"/>
      <c r="C35" s="84"/>
      <c r="D35" s="340" t="s">
        <v>1660</v>
      </c>
      <c r="E35" s="341"/>
      <c r="F35" s="85"/>
      <c r="G35" s="85"/>
      <c r="H35" s="85"/>
      <c r="I35" s="85"/>
      <c r="J35" s="85"/>
      <c r="K35" s="85"/>
      <c r="L35" s="85"/>
      <c r="M35" s="85"/>
      <c r="N35" s="51">
        <f>SUM(B35:C36)</f>
        <v>0</v>
      </c>
    </row>
    <row r="36" spans="1:14" ht="21" customHeight="1">
      <c r="A36" s="339"/>
      <c r="B36" s="342"/>
      <c r="C36" s="343"/>
      <c r="D36" s="344" t="str">
        <f>IF(B36&gt;0,"GRATUIT","")</f>
        <v/>
      </c>
      <c r="E36" s="345"/>
      <c r="F36" s="87"/>
      <c r="G36" s="87"/>
      <c r="H36" s="87"/>
      <c r="I36" s="87"/>
      <c r="J36" s="87"/>
      <c r="K36" s="87"/>
      <c r="L36" s="87"/>
      <c r="M36" s="87"/>
      <c r="N36" s="51">
        <f>SUM(B35:C36)</f>
        <v>0</v>
      </c>
    </row>
    <row r="37" spans="1:14" ht="21" customHeight="1">
      <c r="A37" s="338"/>
      <c r="B37" s="84"/>
      <c r="C37" s="84"/>
      <c r="D37" s="340" t="s">
        <v>1661</v>
      </c>
      <c r="E37" s="341"/>
      <c r="F37" s="85"/>
      <c r="G37" s="85"/>
      <c r="H37" s="85"/>
      <c r="I37" s="85"/>
      <c r="J37" s="85"/>
      <c r="K37" s="85"/>
      <c r="L37" s="85"/>
      <c r="M37" s="85"/>
      <c r="N37" s="51">
        <f>SUM(B37:C38)</f>
        <v>0</v>
      </c>
    </row>
    <row r="38" spans="1:14" ht="21" customHeight="1">
      <c r="A38" s="339"/>
      <c r="B38" s="342"/>
      <c r="C38" s="343"/>
      <c r="D38" s="344" t="str">
        <f t="shared" ref="D38" si="4">IF(B38&gt;0,"GRATUIT","")</f>
        <v/>
      </c>
      <c r="E38" s="345"/>
      <c r="F38" s="87"/>
      <c r="G38" s="87"/>
      <c r="H38" s="87"/>
      <c r="I38" s="87"/>
      <c r="J38" s="87"/>
      <c r="K38" s="87"/>
      <c r="L38" s="87"/>
      <c r="M38" s="87"/>
      <c r="N38" s="51">
        <f>SUM(B37:C38)</f>
        <v>0</v>
      </c>
    </row>
    <row r="39" spans="1:14" ht="21" customHeight="1">
      <c r="A39" s="338"/>
      <c r="B39" s="84"/>
      <c r="C39" s="84"/>
      <c r="D39" s="340" t="s">
        <v>1662</v>
      </c>
      <c r="E39" s="341"/>
      <c r="F39" s="85"/>
      <c r="G39" s="85"/>
      <c r="H39" s="85"/>
      <c r="I39" s="85"/>
      <c r="J39" s="85"/>
      <c r="K39" s="85"/>
      <c r="L39" s="85"/>
      <c r="M39" s="85"/>
      <c r="N39" s="51">
        <f>SUM(B39:C40)</f>
        <v>0</v>
      </c>
    </row>
    <row r="40" spans="1:14" ht="21" customHeight="1">
      <c r="A40" s="339"/>
      <c r="B40" s="342"/>
      <c r="C40" s="343"/>
      <c r="D40" s="344" t="str">
        <f t="shared" ref="D40" si="5">IF(B40&gt;0,"GRATUIT","")</f>
        <v/>
      </c>
      <c r="E40" s="345"/>
      <c r="F40" s="87"/>
      <c r="G40" s="87"/>
      <c r="H40" s="87"/>
      <c r="I40" s="87"/>
      <c r="J40" s="87"/>
      <c r="K40" s="87"/>
      <c r="L40" s="87"/>
      <c r="M40" s="87"/>
      <c r="N40" s="51">
        <f>SUM(B39:C40)</f>
        <v>0</v>
      </c>
    </row>
    <row r="41" spans="1:14" ht="21" customHeight="1">
      <c r="A41" s="338"/>
      <c r="B41" s="84"/>
      <c r="C41" s="84"/>
      <c r="D41" s="340" t="s">
        <v>1663</v>
      </c>
      <c r="E41" s="341"/>
      <c r="F41" s="85"/>
      <c r="G41" s="85"/>
      <c r="H41" s="85"/>
      <c r="I41" s="85"/>
      <c r="J41" s="85"/>
      <c r="K41" s="85"/>
      <c r="L41" s="85"/>
      <c r="M41" s="85"/>
      <c r="N41" s="51">
        <f>SUM(B41:C42)</f>
        <v>0</v>
      </c>
    </row>
    <row r="42" spans="1:14" ht="21" customHeight="1">
      <c r="A42" s="339"/>
      <c r="B42" s="342"/>
      <c r="C42" s="343"/>
      <c r="D42" s="344" t="str">
        <f t="shared" ref="D42" si="6">IF(B42&gt;0,"GRATUIT","")</f>
        <v/>
      </c>
      <c r="E42" s="345"/>
      <c r="F42" s="87"/>
      <c r="G42" s="87"/>
      <c r="H42" s="87"/>
      <c r="I42" s="87"/>
      <c r="J42" s="87"/>
      <c r="K42" s="87"/>
      <c r="L42" s="87"/>
      <c r="M42" s="87"/>
      <c r="N42" s="51">
        <f>SUM(B41:C42)</f>
        <v>0</v>
      </c>
    </row>
    <row r="43" spans="1:14" ht="21" customHeight="1">
      <c r="A43" s="338"/>
      <c r="B43" s="84"/>
      <c r="C43" s="84"/>
      <c r="D43" s="340" t="s">
        <v>1664</v>
      </c>
      <c r="E43" s="341"/>
      <c r="F43" s="85"/>
      <c r="G43" s="85"/>
      <c r="H43" s="85"/>
      <c r="I43" s="85"/>
      <c r="J43" s="85"/>
      <c r="K43" s="85"/>
      <c r="L43" s="85"/>
      <c r="M43" s="85"/>
      <c r="N43" s="51">
        <f>SUM(B43:C44)</f>
        <v>0</v>
      </c>
    </row>
    <row r="44" spans="1:14" ht="21" customHeight="1">
      <c r="A44" s="339"/>
      <c r="B44" s="342"/>
      <c r="C44" s="343"/>
      <c r="D44" s="344" t="str">
        <f t="shared" ref="D44" si="7">IF(B44&gt;0,"GRATUIT","")</f>
        <v/>
      </c>
      <c r="E44" s="345"/>
      <c r="F44" s="87"/>
      <c r="G44" s="87"/>
      <c r="H44" s="87"/>
      <c r="I44" s="87"/>
      <c r="J44" s="87"/>
      <c r="K44" s="87"/>
      <c r="L44" s="87"/>
      <c r="M44" s="87"/>
      <c r="N44" s="51">
        <f>SUM(B43:C44)</f>
        <v>0</v>
      </c>
    </row>
    <row r="45" spans="1:14" ht="21" customHeight="1">
      <c r="A45" s="338"/>
      <c r="B45" s="84"/>
      <c r="C45" s="84"/>
      <c r="D45" s="340" t="s">
        <v>1665</v>
      </c>
      <c r="E45" s="341"/>
      <c r="F45" s="85"/>
      <c r="G45" s="85"/>
      <c r="H45" s="85"/>
      <c r="I45" s="85"/>
      <c r="J45" s="85"/>
      <c r="K45" s="85"/>
      <c r="L45" s="85"/>
      <c r="M45" s="85"/>
      <c r="N45" s="51">
        <f>SUM(B45:C46)</f>
        <v>0</v>
      </c>
    </row>
    <row r="46" spans="1:14" ht="21" customHeight="1">
      <c r="A46" s="339"/>
      <c r="B46" s="342"/>
      <c r="C46" s="343"/>
      <c r="D46" s="344" t="str">
        <f t="shared" ref="D46" si="8">IF(B46&gt;0,"GRATUIT","")</f>
        <v/>
      </c>
      <c r="E46" s="345"/>
      <c r="F46" s="87"/>
      <c r="G46" s="87"/>
      <c r="H46" s="87"/>
      <c r="I46" s="87"/>
      <c r="J46" s="87"/>
      <c r="K46" s="87"/>
      <c r="L46" s="87"/>
      <c r="M46" s="87"/>
      <c r="N46" s="51">
        <f>SUM(B45:C46)</f>
        <v>0</v>
      </c>
    </row>
    <row r="47" spans="1:14" ht="21" customHeight="1">
      <c r="A47" s="338"/>
      <c r="B47" s="84"/>
      <c r="C47" s="84"/>
      <c r="D47" s="340" t="s">
        <v>1666</v>
      </c>
      <c r="E47" s="341"/>
      <c r="F47" s="85"/>
      <c r="G47" s="85"/>
      <c r="H47" s="85"/>
      <c r="I47" s="85"/>
      <c r="J47" s="85"/>
      <c r="K47" s="85"/>
      <c r="L47" s="85"/>
      <c r="M47" s="85"/>
      <c r="N47" s="51">
        <f>SUM(B47:C48)</f>
        <v>0</v>
      </c>
    </row>
    <row r="48" spans="1:14" ht="21" customHeight="1">
      <c r="A48" s="339"/>
      <c r="B48" s="342"/>
      <c r="C48" s="343"/>
      <c r="D48" s="344" t="str">
        <f>IF(B48&gt;0,"GRATUIT","")</f>
        <v/>
      </c>
      <c r="E48" s="345"/>
      <c r="F48" s="87"/>
      <c r="G48" s="87"/>
      <c r="H48" s="87"/>
      <c r="I48" s="87"/>
      <c r="J48" s="87"/>
      <c r="K48" s="87"/>
      <c r="L48" s="87"/>
      <c r="M48" s="87"/>
      <c r="N48" s="51">
        <f>SUM(B47:C48)</f>
        <v>0</v>
      </c>
    </row>
    <row r="49" spans="1:14" ht="21" customHeight="1">
      <c r="A49" s="338"/>
      <c r="B49" s="84"/>
      <c r="C49" s="84"/>
      <c r="D49" s="340" t="s">
        <v>1667</v>
      </c>
      <c r="E49" s="341"/>
      <c r="F49" s="85"/>
      <c r="G49" s="85"/>
      <c r="H49" s="85"/>
      <c r="I49" s="85"/>
      <c r="J49" s="85"/>
      <c r="K49" s="85"/>
      <c r="L49" s="85"/>
      <c r="M49" s="85"/>
      <c r="N49" s="51">
        <f>SUM(B49:C50)</f>
        <v>0</v>
      </c>
    </row>
    <row r="50" spans="1:14" ht="21" customHeight="1">
      <c r="A50" s="339"/>
      <c r="B50" s="342"/>
      <c r="C50" s="343"/>
      <c r="D50" s="344" t="str">
        <f>IF(B50&gt;0,"GRATUIT","")</f>
        <v/>
      </c>
      <c r="E50" s="345"/>
      <c r="F50" s="87"/>
      <c r="G50" s="87"/>
      <c r="H50" s="87"/>
      <c r="I50" s="87"/>
      <c r="J50" s="87"/>
      <c r="K50" s="87"/>
      <c r="L50" s="87"/>
      <c r="M50" s="87"/>
      <c r="N50" s="51">
        <f>SUM(B49:C50)</f>
        <v>0</v>
      </c>
    </row>
    <row r="51" spans="1:14" ht="21" customHeight="1">
      <c r="A51" s="338"/>
      <c r="B51" s="84"/>
      <c r="C51" s="84"/>
      <c r="D51" s="340" t="s">
        <v>1668</v>
      </c>
      <c r="E51" s="341"/>
      <c r="F51" s="85"/>
      <c r="G51" s="85"/>
      <c r="H51" s="85"/>
      <c r="I51" s="85"/>
      <c r="J51" s="85"/>
      <c r="K51" s="85"/>
      <c r="L51" s="85"/>
      <c r="M51" s="85"/>
      <c r="N51" s="51">
        <f>SUM(B51:C52)</f>
        <v>0</v>
      </c>
    </row>
    <row r="52" spans="1:14" ht="21" customHeight="1">
      <c r="A52" s="339"/>
      <c r="B52" s="342"/>
      <c r="C52" s="343"/>
      <c r="D52" s="344" t="str">
        <f t="shared" ref="D52" si="9">IF(B52&gt;0,"GRATUIT","")</f>
        <v/>
      </c>
      <c r="E52" s="345"/>
      <c r="F52" s="87"/>
      <c r="G52" s="87"/>
      <c r="H52" s="87"/>
      <c r="I52" s="87"/>
      <c r="J52" s="87"/>
      <c r="K52" s="87"/>
      <c r="L52" s="87"/>
      <c r="M52" s="87"/>
      <c r="N52" s="51">
        <f>SUM(B51:C52)</f>
        <v>0</v>
      </c>
    </row>
    <row r="53" spans="1:14" ht="21" customHeight="1">
      <c r="A53" s="338"/>
      <c r="B53" s="84"/>
      <c r="C53" s="84"/>
      <c r="D53" s="340" t="s">
        <v>1669</v>
      </c>
      <c r="E53" s="341"/>
      <c r="F53" s="85"/>
      <c r="G53" s="85"/>
      <c r="H53" s="85"/>
      <c r="I53" s="85"/>
      <c r="J53" s="85"/>
      <c r="K53" s="85"/>
      <c r="L53" s="85"/>
      <c r="M53" s="85"/>
      <c r="N53" s="51">
        <f>SUM(B53:C54)</f>
        <v>0</v>
      </c>
    </row>
    <row r="54" spans="1:14" ht="21" customHeight="1">
      <c r="A54" s="339"/>
      <c r="B54" s="342"/>
      <c r="C54" s="343"/>
      <c r="D54" s="344" t="str">
        <f t="shared" ref="D54" si="10">IF(B54&gt;0,"GRATUIT","")</f>
        <v/>
      </c>
      <c r="E54" s="345"/>
      <c r="F54" s="87"/>
      <c r="G54" s="87"/>
      <c r="H54" s="87"/>
      <c r="I54" s="87"/>
      <c r="J54" s="87"/>
      <c r="K54" s="87"/>
      <c r="L54" s="87"/>
      <c r="M54" s="87"/>
      <c r="N54" s="51">
        <f>SUM(B53:C54)</f>
        <v>0</v>
      </c>
    </row>
    <row r="55" spans="1:14" ht="21" customHeight="1">
      <c r="A55" s="338"/>
      <c r="B55" s="84"/>
      <c r="C55" s="84"/>
      <c r="D55" s="340" t="s">
        <v>1670</v>
      </c>
      <c r="E55" s="341"/>
      <c r="F55" s="85"/>
      <c r="G55" s="85"/>
      <c r="H55" s="85"/>
      <c r="I55" s="85"/>
      <c r="J55" s="85"/>
      <c r="K55" s="85"/>
      <c r="L55" s="85"/>
      <c r="M55" s="85"/>
      <c r="N55" s="51">
        <f>SUM(B55:C56)</f>
        <v>0</v>
      </c>
    </row>
    <row r="56" spans="1:14" ht="21" customHeight="1">
      <c r="A56" s="339"/>
      <c r="B56" s="342"/>
      <c r="C56" s="343"/>
      <c r="D56" s="344" t="str">
        <f t="shared" ref="D56" si="11">IF(B56&gt;0,"GRATUIT","")</f>
        <v/>
      </c>
      <c r="E56" s="345"/>
      <c r="F56" s="87"/>
      <c r="G56" s="87"/>
      <c r="H56" s="87"/>
      <c r="I56" s="87"/>
      <c r="J56" s="87"/>
      <c r="K56" s="87"/>
      <c r="L56" s="87"/>
      <c r="M56" s="87"/>
      <c r="N56" s="51">
        <f>SUM(B55:C56)</f>
        <v>0</v>
      </c>
    </row>
    <row r="57" spans="1:14" ht="21" customHeight="1">
      <c r="A57" s="338"/>
      <c r="B57" s="348"/>
      <c r="C57" s="349"/>
      <c r="D57" s="340" t="s">
        <v>1671</v>
      </c>
      <c r="E57" s="341"/>
      <c r="F57" s="85"/>
      <c r="G57" s="85"/>
      <c r="H57" s="85"/>
      <c r="I57" s="85"/>
      <c r="J57" s="85"/>
      <c r="K57" s="85"/>
      <c r="L57" s="85"/>
      <c r="M57" s="85"/>
      <c r="N57" s="51">
        <f>SUM(B57:C58)</f>
        <v>0</v>
      </c>
    </row>
    <row r="58" spans="1:14" ht="21" customHeight="1">
      <c r="A58" s="339"/>
      <c r="B58" s="342"/>
      <c r="C58" s="343"/>
      <c r="D58" s="344" t="str">
        <f t="shared" ref="D58" si="12">IF(B58&gt;0,"GRATUIT","")</f>
        <v/>
      </c>
      <c r="E58" s="345"/>
      <c r="F58" s="87"/>
      <c r="G58" s="87"/>
      <c r="H58" s="87"/>
      <c r="I58" s="87"/>
      <c r="J58" s="87"/>
      <c r="K58" s="87"/>
      <c r="L58" s="87"/>
      <c r="M58" s="87"/>
      <c r="N58" s="51">
        <f>SUM(B57:C58)</f>
        <v>0</v>
      </c>
    </row>
    <row r="59" spans="1:14" ht="21" customHeight="1">
      <c r="A59" s="338"/>
      <c r="B59" s="348"/>
      <c r="C59" s="349"/>
      <c r="D59" s="340" t="s">
        <v>1672</v>
      </c>
      <c r="E59" s="341"/>
      <c r="F59" s="85"/>
      <c r="G59" s="85"/>
      <c r="H59" s="85"/>
      <c r="I59" s="85"/>
      <c r="J59" s="85"/>
      <c r="K59" s="85"/>
      <c r="L59" s="85"/>
      <c r="M59" s="85"/>
      <c r="N59" s="51">
        <f>SUM(B59:C60)</f>
        <v>0</v>
      </c>
    </row>
    <row r="60" spans="1:14" ht="21" customHeight="1">
      <c r="A60" s="339"/>
      <c r="B60" s="342"/>
      <c r="C60" s="343"/>
      <c r="D60" s="344" t="str">
        <f t="shared" ref="D60" si="13">IF(B60&gt;0,"GRATUIT","")</f>
        <v/>
      </c>
      <c r="E60" s="345"/>
      <c r="F60" s="87"/>
      <c r="G60" s="87"/>
      <c r="H60" s="87"/>
      <c r="I60" s="87"/>
      <c r="J60" s="87"/>
      <c r="K60" s="87"/>
      <c r="L60" s="87"/>
      <c r="M60" s="87"/>
      <c r="N60" s="51">
        <f>SUM(B59:C60)</f>
        <v>0</v>
      </c>
    </row>
    <row r="61" spans="1:14" ht="21" customHeight="1">
      <c r="A61" s="338"/>
      <c r="B61" s="348"/>
      <c r="C61" s="349"/>
      <c r="D61" s="340" t="s">
        <v>1673</v>
      </c>
      <c r="E61" s="341"/>
      <c r="F61" s="85"/>
      <c r="G61" s="85"/>
      <c r="H61" s="85"/>
      <c r="I61" s="85"/>
      <c r="J61" s="85"/>
      <c r="K61" s="85"/>
      <c r="L61" s="85"/>
      <c r="M61" s="85"/>
      <c r="N61" s="51">
        <f>SUM(B61:C62)</f>
        <v>0</v>
      </c>
    </row>
    <row r="62" spans="1:14" ht="21" customHeight="1">
      <c r="A62" s="339"/>
      <c r="B62" s="342"/>
      <c r="C62" s="343"/>
      <c r="D62" s="344" t="str">
        <f t="shared" ref="D62" si="14">IF(B62&gt;0,"GRATUIT","")</f>
        <v/>
      </c>
      <c r="E62" s="345"/>
      <c r="F62" s="87"/>
      <c r="G62" s="87"/>
      <c r="H62" s="87"/>
      <c r="I62" s="87"/>
      <c r="J62" s="87"/>
      <c r="K62" s="87"/>
      <c r="L62" s="87"/>
      <c r="M62" s="87"/>
      <c r="N62" s="51">
        <f>SUM(B61:C62)</f>
        <v>0</v>
      </c>
    </row>
    <row r="63" spans="1:14" ht="21" customHeight="1">
      <c r="A63" s="338"/>
      <c r="B63" s="348"/>
      <c r="C63" s="349"/>
      <c r="D63" s="340" t="s">
        <v>1674</v>
      </c>
      <c r="E63" s="341"/>
      <c r="F63" s="85"/>
      <c r="G63" s="85"/>
      <c r="H63" s="85"/>
      <c r="I63" s="85"/>
      <c r="J63" s="85"/>
      <c r="K63" s="85"/>
      <c r="L63" s="85"/>
      <c r="M63" s="85"/>
      <c r="N63" s="51">
        <f>SUM(B63:C64)</f>
        <v>0</v>
      </c>
    </row>
    <row r="64" spans="1:14" ht="21" customHeight="1">
      <c r="A64" s="339"/>
      <c r="B64" s="342"/>
      <c r="C64" s="343"/>
      <c r="D64" s="344" t="str">
        <f t="shared" ref="D64" si="15">IF(B64&gt;0,"GRATUIT","")</f>
        <v/>
      </c>
      <c r="E64" s="345"/>
      <c r="F64" s="87"/>
      <c r="G64" s="87"/>
      <c r="H64" s="87"/>
      <c r="I64" s="87"/>
      <c r="J64" s="87"/>
      <c r="K64" s="87"/>
      <c r="L64" s="87"/>
      <c r="M64" s="87"/>
      <c r="N64" s="51">
        <f>SUM(B63:C64)</f>
        <v>0</v>
      </c>
    </row>
    <row r="65" spans="1:14" ht="21" customHeight="1">
      <c r="A65" s="338"/>
      <c r="B65" s="348"/>
      <c r="C65" s="349"/>
      <c r="D65" s="340" t="s">
        <v>1675</v>
      </c>
      <c r="E65" s="341"/>
      <c r="F65" s="85"/>
      <c r="G65" s="85"/>
      <c r="H65" s="85"/>
      <c r="I65" s="85"/>
      <c r="J65" s="85"/>
      <c r="K65" s="85"/>
      <c r="L65" s="85"/>
      <c r="M65" s="85"/>
      <c r="N65" s="51">
        <f>SUM(B65:C66)</f>
        <v>0</v>
      </c>
    </row>
    <row r="66" spans="1:14" ht="21" customHeight="1">
      <c r="A66" s="339"/>
      <c r="B66" s="342"/>
      <c r="C66" s="343"/>
      <c r="D66" s="344" t="str">
        <f t="shared" ref="D66" si="16">IF(B66&gt;0,"GRATUIT","")</f>
        <v/>
      </c>
      <c r="E66" s="345"/>
      <c r="F66" s="87"/>
      <c r="G66" s="87"/>
      <c r="H66" s="87"/>
      <c r="I66" s="87"/>
      <c r="J66" s="87"/>
      <c r="K66" s="87"/>
      <c r="L66" s="87"/>
      <c r="M66" s="87"/>
      <c r="N66" s="51">
        <f>SUM(B65:C66)</f>
        <v>0</v>
      </c>
    </row>
    <row r="67" spans="1:14" ht="21" customHeight="1">
      <c r="A67" s="338"/>
      <c r="B67" s="348"/>
      <c r="C67" s="349"/>
      <c r="D67" s="340" t="s">
        <v>1676</v>
      </c>
      <c r="E67" s="341"/>
      <c r="F67" s="85"/>
      <c r="G67" s="85"/>
      <c r="H67" s="85"/>
      <c r="I67" s="85"/>
      <c r="J67" s="85"/>
      <c r="K67" s="85"/>
      <c r="L67" s="85"/>
      <c r="M67" s="85"/>
      <c r="N67" s="51">
        <f>SUM(B67:C68)</f>
        <v>0</v>
      </c>
    </row>
    <row r="68" spans="1:14" ht="21" customHeight="1">
      <c r="A68" s="339"/>
      <c r="B68" s="342"/>
      <c r="C68" s="343"/>
      <c r="D68" s="344" t="str">
        <f t="shared" ref="D68" si="17">IF(B68&gt;0,"GRATUIT","")</f>
        <v/>
      </c>
      <c r="E68" s="345"/>
      <c r="F68" s="87"/>
      <c r="G68" s="87"/>
      <c r="H68" s="87"/>
      <c r="I68" s="87"/>
      <c r="J68" s="87"/>
      <c r="K68" s="87"/>
      <c r="L68" s="87"/>
      <c r="M68" s="87"/>
      <c r="N68" s="51">
        <f>SUM(B67:C68)</f>
        <v>0</v>
      </c>
    </row>
    <row r="69" spans="1:14" ht="21" customHeight="1">
      <c r="A69" s="350"/>
      <c r="B69" s="348"/>
      <c r="C69" s="349"/>
      <c r="D69" s="358" t="s">
        <v>1677</v>
      </c>
      <c r="E69" s="359"/>
      <c r="F69" s="338"/>
      <c r="G69" s="355"/>
      <c r="H69" s="355"/>
      <c r="I69" s="355"/>
      <c r="J69" s="355"/>
      <c r="K69" s="355"/>
      <c r="L69" s="355"/>
      <c r="M69" s="355"/>
      <c r="N69" s="51">
        <f>SUM(B69:C70)</f>
        <v>0</v>
      </c>
    </row>
    <row r="70" spans="1:14" ht="21" customHeight="1">
      <c r="A70" s="339"/>
      <c r="B70" s="342"/>
      <c r="C70" s="343"/>
      <c r="D70" s="344" t="str">
        <f t="shared" ref="D70" si="18">IF(B70&gt;0,"GRATUIT","")</f>
        <v/>
      </c>
      <c r="E70" s="345"/>
      <c r="F70" s="356"/>
      <c r="G70" s="357"/>
      <c r="H70" s="357"/>
      <c r="I70" s="357"/>
      <c r="J70" s="357"/>
      <c r="K70" s="357"/>
      <c r="L70" s="357"/>
      <c r="M70" s="357"/>
      <c r="N70" s="51">
        <f>SUM(B69:C70)</f>
        <v>0</v>
      </c>
    </row>
    <row r="71" spans="1:14" ht="21" customHeight="1">
      <c r="A71" s="338"/>
      <c r="B71" s="348"/>
      <c r="C71" s="349"/>
      <c r="D71" s="340" t="s">
        <v>1678</v>
      </c>
      <c r="E71" s="341"/>
      <c r="F71" s="88"/>
      <c r="G71" s="88"/>
      <c r="H71" s="88"/>
      <c r="I71" s="88"/>
      <c r="J71" s="88"/>
      <c r="K71" s="88"/>
      <c r="L71" s="88"/>
      <c r="N71" s="51">
        <f>SUM(B71:C72)</f>
        <v>0</v>
      </c>
    </row>
    <row r="72" spans="1:14" ht="21" customHeight="1">
      <c r="A72" s="339"/>
      <c r="B72" s="342"/>
      <c r="C72" s="343"/>
      <c r="D72" s="344" t="str">
        <f t="shared" ref="D72" si="19">IF(B72&gt;0,"GRATUIT","")</f>
        <v/>
      </c>
      <c r="E72" s="345"/>
      <c r="F72" s="89"/>
      <c r="G72" s="87"/>
      <c r="H72" s="87"/>
      <c r="I72" s="87"/>
      <c r="J72" s="87"/>
      <c r="K72" s="87"/>
      <c r="L72" s="87"/>
      <c r="M72" s="90"/>
      <c r="N72" s="51">
        <f>SUM(B71:C72)</f>
        <v>0</v>
      </c>
    </row>
    <row r="73" spans="1:14" ht="21" customHeight="1">
      <c r="A73" s="338"/>
      <c r="B73" s="348"/>
      <c r="C73" s="349"/>
      <c r="D73" s="340" t="s">
        <v>1679</v>
      </c>
      <c r="E73" s="341"/>
      <c r="F73" s="88"/>
      <c r="G73" s="88"/>
      <c r="H73" s="88"/>
      <c r="I73" s="88"/>
      <c r="J73" s="88"/>
      <c r="K73" s="88"/>
      <c r="L73" s="88"/>
      <c r="N73" s="51">
        <f>SUM(B73:C74)</f>
        <v>0</v>
      </c>
    </row>
    <row r="74" spans="1:14" ht="21" customHeight="1">
      <c r="A74" s="339"/>
      <c r="B74" s="342"/>
      <c r="C74" s="343"/>
      <c r="D74" s="344" t="str">
        <f t="shared" ref="D74" si="20">IF(B74&gt;0,"GRATUIT","")</f>
        <v/>
      </c>
      <c r="E74" s="345"/>
      <c r="F74" s="89"/>
      <c r="G74" s="87"/>
      <c r="H74" s="87"/>
      <c r="I74" s="87"/>
      <c r="J74" s="87"/>
      <c r="K74" s="87"/>
      <c r="L74" s="87"/>
      <c r="M74" s="90"/>
      <c r="N74" s="51">
        <f>SUM(B73:C74)</f>
        <v>0</v>
      </c>
    </row>
    <row r="75" spans="1:14" ht="21" customHeight="1">
      <c r="A75" s="338"/>
      <c r="B75" s="348"/>
      <c r="C75" s="349"/>
      <c r="D75" s="340" t="s">
        <v>1680</v>
      </c>
      <c r="E75" s="341"/>
      <c r="F75" s="88"/>
      <c r="G75" s="88"/>
      <c r="H75" s="88"/>
      <c r="I75" s="88"/>
      <c r="J75" s="88"/>
      <c r="K75" s="88"/>
      <c r="L75" s="88"/>
      <c r="N75" s="51">
        <f>SUM(B75:C76)</f>
        <v>0</v>
      </c>
    </row>
    <row r="76" spans="1:14" ht="21" customHeight="1">
      <c r="A76" s="339"/>
      <c r="B76" s="342"/>
      <c r="C76" s="343"/>
      <c r="D76" s="344" t="str">
        <f t="shared" ref="D76" si="21">IF(B76&gt;0,"GRATUIT","")</f>
        <v/>
      </c>
      <c r="E76" s="345"/>
      <c r="F76" s="89"/>
      <c r="G76" s="87"/>
      <c r="H76" s="87"/>
      <c r="I76" s="87"/>
      <c r="J76" s="87"/>
      <c r="K76" s="87"/>
      <c r="L76" s="87"/>
      <c r="M76" s="90"/>
      <c r="N76" s="51">
        <f>SUM(B75:C76)</f>
        <v>0</v>
      </c>
    </row>
    <row r="77" spans="1:14" ht="21" customHeight="1">
      <c r="A77" s="338"/>
      <c r="B77" s="84"/>
      <c r="C77" s="84"/>
      <c r="D77" s="351"/>
      <c r="E77" s="352"/>
      <c r="F77" s="88"/>
      <c r="G77" s="88"/>
      <c r="H77" s="88"/>
      <c r="I77" s="88"/>
      <c r="J77" s="88"/>
      <c r="K77" s="88"/>
      <c r="L77" s="88"/>
      <c r="N77" s="51">
        <f>SUM(B77:C78)</f>
        <v>0</v>
      </c>
    </row>
    <row r="78" spans="1:14" ht="21" customHeight="1">
      <c r="A78" s="339"/>
      <c r="B78" s="342"/>
      <c r="C78" s="343"/>
      <c r="D78" s="344" t="str">
        <f t="shared" ref="D78" si="22">IF(B78&gt;0,"GRATUIT","")</f>
        <v/>
      </c>
      <c r="E78" s="345"/>
      <c r="F78" s="89"/>
      <c r="G78" s="87"/>
      <c r="H78" s="87"/>
      <c r="I78" s="87"/>
      <c r="J78" s="87"/>
      <c r="K78" s="87"/>
      <c r="L78" s="87"/>
      <c r="M78" s="90"/>
      <c r="N78" s="51">
        <f>SUM(B77:C78)</f>
        <v>0</v>
      </c>
    </row>
    <row r="79" spans="1:14" ht="21" customHeight="1">
      <c r="A79" s="338"/>
      <c r="B79" s="84"/>
      <c r="C79" s="84"/>
      <c r="D79" s="351"/>
      <c r="E79" s="352"/>
      <c r="F79" s="88"/>
      <c r="G79" s="88"/>
      <c r="H79" s="88"/>
      <c r="I79" s="88"/>
      <c r="J79" s="88"/>
      <c r="K79" s="88"/>
      <c r="L79" s="88"/>
      <c r="N79" s="51">
        <f>SUM(B79:C80)</f>
        <v>0</v>
      </c>
    </row>
    <row r="80" spans="1:14" ht="21" customHeight="1">
      <c r="A80" s="339"/>
      <c r="B80" s="342"/>
      <c r="C80" s="343"/>
      <c r="D80" s="344" t="str">
        <f t="shared" ref="D80" si="23">IF(B80&gt;0,"GRATUIT","")</f>
        <v/>
      </c>
      <c r="E80" s="345"/>
      <c r="F80" s="89"/>
      <c r="G80" s="87"/>
      <c r="H80" s="87"/>
      <c r="I80" s="87"/>
      <c r="J80" s="87"/>
      <c r="K80" s="87"/>
      <c r="L80" s="87"/>
      <c r="M80" s="90"/>
      <c r="N80" s="51">
        <f>SUM(B79:C80)</f>
        <v>0</v>
      </c>
    </row>
    <row r="81" spans="1:14" ht="21" customHeight="1">
      <c r="A81" s="338"/>
      <c r="B81" s="84"/>
      <c r="C81" s="84"/>
      <c r="D81" s="351"/>
      <c r="E81" s="352"/>
      <c r="F81" s="88"/>
      <c r="G81" s="88"/>
      <c r="H81" s="88"/>
      <c r="I81" s="88"/>
      <c r="J81" s="88"/>
      <c r="K81" s="88"/>
      <c r="L81" s="88"/>
      <c r="N81" s="51">
        <f>SUM(B81:C82)</f>
        <v>0</v>
      </c>
    </row>
    <row r="82" spans="1:14" ht="21" customHeight="1">
      <c r="A82" s="339"/>
      <c r="B82" s="342"/>
      <c r="C82" s="343"/>
      <c r="D82" s="344" t="str">
        <f t="shared" ref="D82" si="24">IF(B82&gt;0,"GRATUIT","")</f>
        <v/>
      </c>
      <c r="E82" s="345"/>
      <c r="F82" s="91"/>
      <c r="G82" s="92"/>
      <c r="H82" s="92"/>
      <c r="I82" s="92"/>
      <c r="J82" s="92"/>
      <c r="K82" s="92"/>
      <c r="L82" s="92"/>
      <c r="M82" s="93"/>
      <c r="N82" s="51">
        <f>SUM(B81:C82)</f>
        <v>0</v>
      </c>
    </row>
    <row r="83" spans="1:14" ht="21" customHeight="1">
      <c r="A83" s="338"/>
      <c r="B83" s="84"/>
      <c r="C83" s="84"/>
      <c r="D83" s="351"/>
      <c r="E83" s="352"/>
      <c r="F83" s="88"/>
      <c r="G83" s="88"/>
      <c r="H83" s="88"/>
      <c r="I83" s="88"/>
      <c r="J83" s="88"/>
      <c r="K83" s="88"/>
      <c r="L83" s="88"/>
      <c r="N83" s="51">
        <f>SUM(B83:C84)</f>
        <v>0</v>
      </c>
    </row>
    <row r="84" spans="1:14" ht="21" customHeight="1">
      <c r="A84" s="339"/>
      <c r="B84" s="342"/>
      <c r="C84" s="343"/>
      <c r="D84" s="344" t="str">
        <f t="shared" ref="D84" si="25">IF(B84&gt;0,"GRATUIT","")</f>
        <v/>
      </c>
      <c r="E84" s="345"/>
      <c r="F84" s="89"/>
      <c r="G84" s="87"/>
      <c r="H84" s="87"/>
      <c r="I84" s="87"/>
      <c r="J84" s="87"/>
      <c r="K84" s="87"/>
      <c r="L84" s="87"/>
      <c r="M84" s="90"/>
      <c r="N84" s="51">
        <f>SUM(B83:C84)</f>
        <v>0</v>
      </c>
    </row>
    <row r="85" spans="1:14" ht="21" customHeight="1">
      <c r="A85" s="338"/>
      <c r="B85" s="84"/>
      <c r="C85" s="84"/>
      <c r="D85" s="351"/>
      <c r="E85" s="352"/>
      <c r="F85" s="88"/>
      <c r="G85" s="88"/>
      <c r="H85" s="88"/>
      <c r="I85" s="88"/>
      <c r="J85" s="88"/>
      <c r="K85" s="88"/>
      <c r="L85" s="88"/>
      <c r="N85" s="51">
        <f>SUM(B85:C86)</f>
        <v>0</v>
      </c>
    </row>
    <row r="86" spans="1:14" ht="21" customHeight="1">
      <c r="A86" s="339"/>
      <c r="B86" s="342"/>
      <c r="C86" s="343"/>
      <c r="D86" s="344" t="str">
        <f t="shared" ref="D86" si="26">IF(B86&gt;0,"GRATUIT","")</f>
        <v/>
      </c>
      <c r="E86" s="345"/>
      <c r="F86" s="89"/>
      <c r="G86" s="87"/>
      <c r="H86" s="87"/>
      <c r="I86" s="87"/>
      <c r="J86" s="87"/>
      <c r="K86" s="87"/>
      <c r="L86" s="87"/>
      <c r="M86" s="90"/>
      <c r="N86" s="51">
        <f>SUM(B85:C86)</f>
        <v>0</v>
      </c>
    </row>
    <row r="87" spans="1:14" ht="21" customHeight="1">
      <c r="A87" s="338"/>
      <c r="B87" s="84"/>
      <c r="C87" s="84"/>
      <c r="D87" s="351"/>
      <c r="E87" s="352"/>
      <c r="F87" s="88"/>
      <c r="G87" s="88"/>
      <c r="H87" s="88"/>
      <c r="I87" s="88"/>
      <c r="J87" s="88"/>
      <c r="K87" s="88"/>
      <c r="L87" s="88"/>
      <c r="N87" s="51">
        <f>SUM(B87:C88)</f>
        <v>0</v>
      </c>
    </row>
    <row r="88" spans="1:14" ht="21" customHeight="1">
      <c r="A88" s="339"/>
      <c r="B88" s="342"/>
      <c r="C88" s="343"/>
      <c r="D88" s="344" t="str">
        <f t="shared" ref="D88" si="27">IF(B88&gt;0,"GRATUIT","")</f>
        <v/>
      </c>
      <c r="E88" s="345"/>
      <c r="F88" s="89"/>
      <c r="G88" s="87"/>
      <c r="H88" s="87"/>
      <c r="I88" s="87"/>
      <c r="J88" s="87"/>
      <c r="K88" s="87"/>
      <c r="L88" s="87"/>
      <c r="M88" s="90"/>
      <c r="N88" s="51">
        <f>SUM(B87:C88)</f>
        <v>0</v>
      </c>
    </row>
    <row r="89" spans="1:14">
      <c r="A89" s="94"/>
      <c r="B89" s="94"/>
      <c r="C89" s="94"/>
      <c r="D89" s="94"/>
      <c r="E89" s="94"/>
      <c r="F89" s="94"/>
      <c r="G89" s="94"/>
      <c r="H89" s="94"/>
      <c r="I89" s="94"/>
      <c r="J89" s="94"/>
      <c r="K89" s="94"/>
      <c r="L89" s="94"/>
      <c r="M89" s="94"/>
    </row>
  </sheetData>
  <sortState ref="X2:X6">
    <sortCondition ref="X22:X26"/>
  </sortState>
  <mergeCells count="181">
    <mergeCell ref="S10:T10"/>
    <mergeCell ref="F69:M70"/>
    <mergeCell ref="B57:C57"/>
    <mergeCell ref="B59:C59"/>
    <mergeCell ref="B61:C61"/>
    <mergeCell ref="B63:C63"/>
    <mergeCell ref="B65:C65"/>
    <mergeCell ref="B67:C67"/>
    <mergeCell ref="B69:C69"/>
    <mergeCell ref="D69:E69"/>
    <mergeCell ref="B70:C70"/>
    <mergeCell ref="D70:E70"/>
    <mergeCell ref="A79:A80"/>
    <mergeCell ref="D79:E79"/>
    <mergeCell ref="B80:C80"/>
    <mergeCell ref="D80:E80"/>
    <mergeCell ref="A81:A82"/>
    <mergeCell ref="D81:E81"/>
    <mergeCell ref="B82:C82"/>
    <mergeCell ref="D82:E82"/>
    <mergeCell ref="A71:A72"/>
    <mergeCell ref="D71:E71"/>
    <mergeCell ref="B72:C72"/>
    <mergeCell ref="A75:A76"/>
    <mergeCell ref="D75:E75"/>
    <mergeCell ref="B76:C76"/>
    <mergeCell ref="D76:E76"/>
    <mergeCell ref="A77:A78"/>
    <mergeCell ref="D77:E77"/>
    <mergeCell ref="B78:C78"/>
    <mergeCell ref="D78:E78"/>
    <mergeCell ref="B75:C75"/>
    <mergeCell ref="B71:C71"/>
    <mergeCell ref="A73:A74"/>
    <mergeCell ref="D73:E73"/>
    <mergeCell ref="B74:C74"/>
    <mergeCell ref="A87:A88"/>
    <mergeCell ref="D87:E87"/>
    <mergeCell ref="B88:C88"/>
    <mergeCell ref="D88:E88"/>
    <mergeCell ref="A83:A84"/>
    <mergeCell ref="D83:E83"/>
    <mergeCell ref="B84:C84"/>
    <mergeCell ref="D84:E84"/>
    <mergeCell ref="A85:A86"/>
    <mergeCell ref="D85:E85"/>
    <mergeCell ref="B86:C86"/>
    <mergeCell ref="D86:E86"/>
    <mergeCell ref="D74:E74"/>
    <mergeCell ref="B73:C73"/>
    <mergeCell ref="A67:A68"/>
    <mergeCell ref="D67:E67"/>
    <mergeCell ref="B68:C68"/>
    <mergeCell ref="D68:E68"/>
    <mergeCell ref="D72:E72"/>
    <mergeCell ref="A69:A70"/>
    <mergeCell ref="A63:A64"/>
    <mergeCell ref="D63:E63"/>
    <mergeCell ref="B64:C64"/>
    <mergeCell ref="D64:E64"/>
    <mergeCell ref="A65:A66"/>
    <mergeCell ref="D65:E65"/>
    <mergeCell ref="B66:C66"/>
    <mergeCell ref="D66:E66"/>
    <mergeCell ref="A59:A60"/>
    <mergeCell ref="D59:E59"/>
    <mergeCell ref="B60:C60"/>
    <mergeCell ref="D60:E60"/>
    <mergeCell ref="A61:A62"/>
    <mergeCell ref="D61:E61"/>
    <mergeCell ref="B62:C62"/>
    <mergeCell ref="D62:E62"/>
    <mergeCell ref="A55:A56"/>
    <mergeCell ref="D55:E55"/>
    <mergeCell ref="B56:C56"/>
    <mergeCell ref="D56:E56"/>
    <mergeCell ref="A57:A58"/>
    <mergeCell ref="D57:E57"/>
    <mergeCell ref="B58:C58"/>
    <mergeCell ref="D58:E58"/>
    <mergeCell ref="A51:A52"/>
    <mergeCell ref="D51:E51"/>
    <mergeCell ref="B52:C52"/>
    <mergeCell ref="D52:E52"/>
    <mergeCell ref="A53:A54"/>
    <mergeCell ref="D53:E53"/>
    <mergeCell ref="B54:C54"/>
    <mergeCell ref="D54:E54"/>
    <mergeCell ref="A47:A48"/>
    <mergeCell ref="D47:E47"/>
    <mergeCell ref="B48:C48"/>
    <mergeCell ref="D48:E48"/>
    <mergeCell ref="A49:A50"/>
    <mergeCell ref="D49:E49"/>
    <mergeCell ref="B50:C50"/>
    <mergeCell ref="D50:E50"/>
    <mergeCell ref="A43:A44"/>
    <mergeCell ref="D43:E43"/>
    <mergeCell ref="B44:C44"/>
    <mergeCell ref="D44:E44"/>
    <mergeCell ref="A45:A46"/>
    <mergeCell ref="D45:E45"/>
    <mergeCell ref="B46:C46"/>
    <mergeCell ref="D46:E46"/>
    <mergeCell ref="A39:A40"/>
    <mergeCell ref="D39:E39"/>
    <mergeCell ref="B40:C40"/>
    <mergeCell ref="D40:E40"/>
    <mergeCell ref="A41:A42"/>
    <mergeCell ref="D41:E41"/>
    <mergeCell ref="B42:C42"/>
    <mergeCell ref="D42:E42"/>
    <mergeCell ref="A35:A36"/>
    <mergeCell ref="D35:E35"/>
    <mergeCell ref="B36:C36"/>
    <mergeCell ref="D36:E36"/>
    <mergeCell ref="A37:A38"/>
    <mergeCell ref="D37:E37"/>
    <mergeCell ref="B38:C38"/>
    <mergeCell ref="D38:E38"/>
    <mergeCell ref="A31:A32"/>
    <mergeCell ref="D31:E31"/>
    <mergeCell ref="B32:C32"/>
    <mergeCell ref="D32:E32"/>
    <mergeCell ref="A33:A34"/>
    <mergeCell ref="D33:E33"/>
    <mergeCell ref="B34:C34"/>
    <mergeCell ref="D34:E34"/>
    <mergeCell ref="A27:A28"/>
    <mergeCell ref="D27:E27"/>
    <mergeCell ref="B28:C28"/>
    <mergeCell ref="D28:E28"/>
    <mergeCell ref="A29:A30"/>
    <mergeCell ref="D29:E29"/>
    <mergeCell ref="B30:C30"/>
    <mergeCell ref="D30:E30"/>
    <mergeCell ref="A23:A24"/>
    <mergeCell ref="D23:E23"/>
    <mergeCell ref="B24:C24"/>
    <mergeCell ref="D24:E24"/>
    <mergeCell ref="A25:A26"/>
    <mergeCell ref="D25:E25"/>
    <mergeCell ref="B26:C26"/>
    <mergeCell ref="D26:E26"/>
    <mergeCell ref="A19:A20"/>
    <mergeCell ref="D19:E19"/>
    <mergeCell ref="B20:C20"/>
    <mergeCell ref="D20:E20"/>
    <mergeCell ref="A21:A22"/>
    <mergeCell ref="D21:E21"/>
    <mergeCell ref="B22:C22"/>
    <mergeCell ref="D22:E22"/>
    <mergeCell ref="A13:M16"/>
    <mergeCell ref="A17:A18"/>
    <mergeCell ref="B18:C18"/>
    <mergeCell ref="D17:E17"/>
    <mergeCell ref="D18:E18"/>
    <mergeCell ref="A9:A11"/>
    <mergeCell ref="B9:M11"/>
    <mergeCell ref="B12:D12"/>
    <mergeCell ref="E12:F12"/>
    <mergeCell ref="G12:H12"/>
    <mergeCell ref="I12:J12"/>
    <mergeCell ref="Q11:S11"/>
    <mergeCell ref="B2:H2"/>
    <mergeCell ref="B3:H3"/>
    <mergeCell ref="B4:H4"/>
    <mergeCell ref="E6:F6"/>
    <mergeCell ref="G6:H6"/>
    <mergeCell ref="G5:H5"/>
    <mergeCell ref="K8:M8"/>
    <mergeCell ref="B8:D8"/>
    <mergeCell ref="G7:H7"/>
    <mergeCell ref="E8:H8"/>
    <mergeCell ref="J7:K7"/>
    <mergeCell ref="B5:D5"/>
    <mergeCell ref="B6:D6"/>
    <mergeCell ref="B7:D7"/>
    <mergeCell ref="I2:I6"/>
    <mergeCell ref="Q1:T2"/>
    <mergeCell ref="S9:T9"/>
  </mergeCells>
  <conditionalFormatting sqref="G5">
    <cfRule type="cellIs" dxfId="172" priority="8" operator="equal">
      <formula>0</formula>
    </cfRule>
  </conditionalFormatting>
  <conditionalFormatting sqref="K2">
    <cfRule type="cellIs" dxfId="171" priority="7" operator="equal">
      <formula>0</formula>
    </cfRule>
  </conditionalFormatting>
  <conditionalFormatting sqref="M3">
    <cfRule type="cellIs" dxfId="170" priority="6" operator="lessThan">
      <formula>0</formula>
    </cfRule>
  </conditionalFormatting>
  <conditionalFormatting sqref="B3:H4 B5:D6 G5 K2:K5">
    <cfRule type="containsErrors" dxfId="169" priority="5">
      <formula>ISERROR(B2)</formula>
    </cfRule>
  </conditionalFormatting>
  <conditionalFormatting sqref="G6:H6 M3">
    <cfRule type="containsErrors" dxfId="168" priority="4">
      <formula>ISERROR(G3)</formula>
    </cfRule>
  </conditionalFormatting>
  <conditionalFormatting sqref="Q11:S11">
    <cfRule type="containsText" dxfId="167" priority="2" operator="containsText" text="transport si franco negatif">
      <formula>NOT(ISERROR(SEARCH("transport si franco negatif",Q11)))</formula>
    </cfRule>
  </conditionalFormatting>
  <dataValidations count="1">
    <dataValidation type="list" allowBlank="1" showInputMessage="1" showErrorMessage="1" sqref="B2">
      <formula1>OFFSET(magasin,MATCH($B$2&amp;"*",magasin,0)-1,,COUNTIF(magasin,$B$2&amp;"*"))</formula1>
    </dataValidation>
  </dataValidations>
  <pageMargins left="0" right="0" top="0" bottom="0" header="0.31496062992125984" footer="0.31496062992125984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1047229"/>
  <sheetViews>
    <sheetView showGridLines="0" zoomScale="120" zoomScaleNormal="120" workbookViewId="0">
      <pane ySplit="1" topLeftCell="A131" activePane="bottomLeft" state="frozen"/>
      <selection pane="bottomLeft" activeCell="A156" sqref="A156:XFD156"/>
    </sheetView>
  </sheetViews>
  <sheetFormatPr defaultColWidth="11.5546875" defaultRowHeight="11.25"/>
  <cols>
    <col min="1" max="1" width="26.33203125" style="118" bestFit="1" customWidth="1"/>
    <col min="2" max="2" width="26.44140625" style="121" hidden="1" customWidth="1"/>
    <col min="3" max="3" width="40" style="120" customWidth="1"/>
    <col min="4" max="4" width="4.109375" style="120" bestFit="1" customWidth="1"/>
    <col min="5" max="5" width="1.44140625" style="120" bestFit="1" customWidth="1"/>
    <col min="6" max="6" width="1.5546875" style="120" bestFit="1" customWidth="1"/>
    <col min="7" max="10" width="1.44140625" style="120" bestFit="1" customWidth="1"/>
    <col min="11" max="11" width="14.77734375" style="120" customWidth="1"/>
    <col min="12" max="13" width="9.109375" style="120" customWidth="1"/>
    <col min="14" max="14" width="13.5546875" style="120" customWidth="1"/>
    <col min="15" max="15" width="28.109375" style="120" customWidth="1"/>
    <col min="16" max="16" width="5.5546875" style="120" customWidth="1"/>
    <col min="17" max="17" width="5" style="120" customWidth="1"/>
    <col min="18" max="16384" width="11.5546875" style="118"/>
  </cols>
  <sheetData>
    <row r="1" spans="1:17" ht="39" customHeight="1" thickBot="1">
      <c r="B1" s="119" t="s">
        <v>0</v>
      </c>
      <c r="C1" s="120" t="s">
        <v>0</v>
      </c>
      <c r="D1" s="2"/>
      <c r="E1" s="2"/>
      <c r="F1" s="2"/>
      <c r="G1" s="2"/>
      <c r="H1" s="2"/>
      <c r="I1" s="2"/>
      <c r="J1" s="2"/>
      <c r="K1" s="120" t="s">
        <v>0</v>
      </c>
      <c r="L1" s="120" t="s">
        <v>0</v>
      </c>
      <c r="M1" s="120" t="s">
        <v>0</v>
      </c>
      <c r="N1" s="120" t="s">
        <v>0</v>
      </c>
      <c r="O1" s="120" t="s">
        <v>0</v>
      </c>
      <c r="P1" s="120" t="s">
        <v>0</v>
      </c>
    </row>
    <row r="2" spans="1:17" ht="12" thickBot="1">
      <c r="A2" s="122" t="s">
        <v>1</v>
      </c>
      <c r="B2" s="123" t="str">
        <f t="shared" ref="B2:B66" si="0">UPPER(A2)</f>
        <v>ARMOR FRAIS</v>
      </c>
      <c r="C2" s="124" t="s">
        <v>2</v>
      </c>
      <c r="D2" s="292"/>
      <c r="E2" s="292"/>
      <c r="F2" s="292"/>
      <c r="G2" s="292"/>
      <c r="H2" s="292"/>
      <c r="I2" s="292"/>
      <c r="J2" s="292"/>
      <c r="K2" s="124" t="s">
        <v>1642</v>
      </c>
      <c r="L2" s="124" t="s">
        <v>4</v>
      </c>
      <c r="M2" s="124" t="s">
        <v>5</v>
      </c>
      <c r="N2" s="124" t="s">
        <v>6</v>
      </c>
      <c r="O2" s="124" t="s">
        <v>7</v>
      </c>
      <c r="P2" s="124" t="s">
        <v>8</v>
      </c>
      <c r="Q2" s="125">
        <f t="shared" ref="Q2:Q66" si="1" xml:space="preserve"> IF(SUM(D2:J2)=0,1,"0 ")</f>
        <v>1</v>
      </c>
    </row>
    <row r="3" spans="1:17" ht="12" thickBot="1">
      <c r="A3" s="126" t="s">
        <v>9</v>
      </c>
      <c r="B3" s="4" t="str">
        <f t="shared" si="0"/>
        <v>AU ANGOULEME (N° 044)</v>
      </c>
      <c r="C3" s="2" t="s">
        <v>10</v>
      </c>
      <c r="D3" s="2">
        <v>17</v>
      </c>
      <c r="E3" s="2"/>
      <c r="F3" s="2"/>
      <c r="G3" s="2"/>
      <c r="H3" s="2"/>
      <c r="I3" s="2"/>
      <c r="J3" s="2"/>
      <c r="K3" s="2" t="s">
        <v>1643</v>
      </c>
      <c r="L3" s="2" t="s">
        <v>12</v>
      </c>
      <c r="M3" s="2" t="s">
        <v>13</v>
      </c>
      <c r="N3" s="2"/>
      <c r="O3" s="2" t="s">
        <v>14</v>
      </c>
      <c r="P3" s="124" t="s">
        <v>8</v>
      </c>
      <c r="Q3" s="127" t="str">
        <f t="shared" si="1"/>
        <v xml:space="preserve">0 </v>
      </c>
    </row>
    <row r="4" spans="1:17" ht="12" thickBot="1">
      <c r="A4" s="128" t="s">
        <v>15</v>
      </c>
      <c r="B4" s="4" t="str">
        <f t="shared" si="0"/>
        <v>AU AVRILLE</v>
      </c>
      <c r="C4" s="2" t="s">
        <v>16</v>
      </c>
      <c r="D4" s="2">
        <v>17</v>
      </c>
      <c r="E4" s="2"/>
      <c r="F4" s="2"/>
      <c r="G4" s="2"/>
      <c r="H4" s="2"/>
      <c r="I4" s="2"/>
      <c r="J4" s="2"/>
      <c r="K4" s="2" t="s">
        <v>59</v>
      </c>
      <c r="L4" s="2"/>
      <c r="M4" s="2" t="s">
        <v>17</v>
      </c>
      <c r="N4" s="2" t="s">
        <v>17</v>
      </c>
      <c r="O4" s="2" t="s">
        <v>18</v>
      </c>
      <c r="P4" s="124" t="s">
        <v>8</v>
      </c>
      <c r="Q4" s="127" t="str">
        <f t="shared" si="1"/>
        <v xml:space="preserve">0 </v>
      </c>
    </row>
    <row r="5" spans="1:17">
      <c r="A5" s="126" t="s">
        <v>20</v>
      </c>
      <c r="B5" s="4" t="str">
        <f t="shared" si="0"/>
        <v>AU BEZIERS (N°015)</v>
      </c>
      <c r="C5" s="2" t="s">
        <v>21</v>
      </c>
      <c r="D5" s="2">
        <v>17</v>
      </c>
      <c r="E5" s="2"/>
      <c r="F5" s="2"/>
      <c r="G5" s="2"/>
      <c r="H5" s="2"/>
      <c r="I5" s="2"/>
      <c r="J5" s="2"/>
      <c r="K5" s="2" t="s">
        <v>1644</v>
      </c>
      <c r="L5" s="2" t="s">
        <v>23</v>
      </c>
      <c r="M5" s="2"/>
      <c r="N5" s="2"/>
      <c r="O5" s="2" t="s">
        <v>24</v>
      </c>
      <c r="P5" s="124" t="s">
        <v>8</v>
      </c>
      <c r="Q5" s="127" t="str">
        <f t="shared" si="1"/>
        <v xml:space="preserve">0 </v>
      </c>
    </row>
    <row r="6" spans="1:17">
      <c r="A6" s="128" t="s">
        <v>25</v>
      </c>
      <c r="B6" s="4" t="str">
        <f t="shared" si="0"/>
        <v>AU BIGANOS (N°139)</v>
      </c>
      <c r="C6" s="2" t="s">
        <v>26</v>
      </c>
      <c r="D6" s="2">
        <v>17</v>
      </c>
      <c r="E6" s="2"/>
      <c r="F6" s="2"/>
      <c r="G6" s="2"/>
      <c r="H6" s="2"/>
      <c r="I6" s="2"/>
      <c r="J6" s="2"/>
      <c r="K6" s="2" t="s">
        <v>27</v>
      </c>
      <c r="L6" s="2" t="s">
        <v>28</v>
      </c>
      <c r="M6" s="2" t="s">
        <v>29</v>
      </c>
      <c r="N6" s="2"/>
      <c r="O6" s="2" t="s">
        <v>24</v>
      </c>
      <c r="P6" s="2" t="s">
        <v>19</v>
      </c>
      <c r="Q6" s="127" t="str">
        <f t="shared" si="1"/>
        <v xml:space="preserve">0 </v>
      </c>
    </row>
    <row r="7" spans="1:17">
      <c r="A7" s="128" t="s">
        <v>30</v>
      </c>
      <c r="B7" s="4" t="str">
        <f t="shared" si="0"/>
        <v>AU BLOIS</v>
      </c>
      <c r="C7" s="2" t="s">
        <v>31</v>
      </c>
      <c r="D7" s="2">
        <v>17</v>
      </c>
      <c r="E7" s="2"/>
      <c r="F7" s="2"/>
      <c r="G7" s="2"/>
      <c r="H7" s="2"/>
      <c r="I7" s="2"/>
      <c r="J7" s="2"/>
      <c r="K7" s="2" t="s">
        <v>11</v>
      </c>
      <c r="L7" s="2" t="s">
        <v>32</v>
      </c>
      <c r="M7" s="2" t="s">
        <v>33</v>
      </c>
      <c r="N7" s="2" t="s">
        <v>34</v>
      </c>
      <c r="O7" s="2" t="s">
        <v>24</v>
      </c>
      <c r="P7" s="2" t="s">
        <v>8</v>
      </c>
      <c r="Q7" s="127" t="str">
        <f t="shared" si="1"/>
        <v xml:space="preserve">0 </v>
      </c>
    </row>
    <row r="8" spans="1:17">
      <c r="A8" s="128" t="s">
        <v>35</v>
      </c>
      <c r="B8" s="4" t="str">
        <f t="shared" si="0"/>
        <v>AU CASTRES (N°156)</v>
      </c>
      <c r="C8" s="2" t="s">
        <v>36</v>
      </c>
      <c r="D8" s="2">
        <v>17</v>
      </c>
      <c r="E8" s="2"/>
      <c r="F8" s="2"/>
      <c r="G8" s="2"/>
      <c r="H8" s="2"/>
      <c r="I8" s="2"/>
      <c r="J8" s="2"/>
      <c r="K8" s="2" t="s">
        <v>22</v>
      </c>
      <c r="L8" s="2"/>
      <c r="M8" s="2"/>
      <c r="N8" s="2"/>
      <c r="O8" s="2" t="s">
        <v>7</v>
      </c>
      <c r="P8" s="2" t="s">
        <v>8</v>
      </c>
      <c r="Q8" s="127" t="str">
        <f t="shared" si="1"/>
        <v xml:space="preserve">0 </v>
      </c>
    </row>
    <row r="9" spans="1:17">
      <c r="A9" s="128" t="s">
        <v>37</v>
      </c>
      <c r="B9" s="4" t="str">
        <f t="shared" si="0"/>
        <v>AU CHATEAUROUX (N°147)</v>
      </c>
      <c r="C9" s="2" t="s">
        <v>38</v>
      </c>
      <c r="D9" s="2">
        <v>17</v>
      </c>
      <c r="E9" s="2"/>
      <c r="F9" s="2"/>
      <c r="G9" s="2"/>
      <c r="H9" s="2"/>
      <c r="I9" s="2"/>
      <c r="J9" s="2"/>
      <c r="K9" s="2" t="s">
        <v>11</v>
      </c>
      <c r="L9" s="2" t="s">
        <v>39</v>
      </c>
      <c r="M9" s="2" t="s">
        <v>40</v>
      </c>
      <c r="N9" s="2" t="s">
        <v>34</v>
      </c>
      <c r="O9" s="2" t="s">
        <v>18</v>
      </c>
      <c r="P9" s="2" t="s">
        <v>8</v>
      </c>
      <c r="Q9" s="127" t="str">
        <f t="shared" si="1"/>
        <v xml:space="preserve">0 </v>
      </c>
    </row>
    <row r="10" spans="1:17">
      <c r="A10" s="126" t="s">
        <v>41</v>
      </c>
      <c r="B10" s="4" t="str">
        <f t="shared" si="0"/>
        <v>AU COGNAC (N° 142)</v>
      </c>
      <c r="C10" s="2" t="s">
        <v>42</v>
      </c>
      <c r="D10" s="2">
        <v>17</v>
      </c>
      <c r="E10" s="2"/>
      <c r="F10" s="2"/>
      <c r="G10" s="2"/>
      <c r="H10" s="2"/>
      <c r="I10" s="2"/>
      <c r="J10" s="2"/>
      <c r="K10" s="2" t="s">
        <v>11</v>
      </c>
      <c r="L10" s="2"/>
      <c r="M10" s="2"/>
      <c r="N10" s="2"/>
      <c r="O10" s="2" t="s">
        <v>43</v>
      </c>
      <c r="P10" s="2" t="s">
        <v>19</v>
      </c>
      <c r="Q10" s="127" t="str">
        <f t="shared" si="1"/>
        <v xml:space="preserve">0 </v>
      </c>
    </row>
    <row r="11" spans="1:17">
      <c r="A11" s="126" t="s">
        <v>44</v>
      </c>
      <c r="B11" s="4" t="str">
        <f t="shared" si="0"/>
        <v>AU LE LAC (N°030)</v>
      </c>
      <c r="C11" s="2" t="s">
        <v>45</v>
      </c>
      <c r="D11" s="2">
        <v>17</v>
      </c>
      <c r="E11" s="2"/>
      <c r="F11" s="2"/>
      <c r="G11" s="2"/>
      <c r="H11" s="2"/>
      <c r="I11" s="2"/>
      <c r="J11" s="2"/>
      <c r="K11" s="2" t="s">
        <v>27</v>
      </c>
      <c r="L11" s="2" t="s">
        <v>46</v>
      </c>
      <c r="M11" s="2"/>
      <c r="N11" s="2"/>
      <c r="O11" s="2" t="s">
        <v>24</v>
      </c>
      <c r="P11" s="2" t="s">
        <v>19</v>
      </c>
      <c r="Q11" s="127" t="str">
        <f t="shared" si="1"/>
        <v xml:space="preserve">0 </v>
      </c>
    </row>
    <row r="12" spans="1:17">
      <c r="A12" s="128" t="s">
        <v>47</v>
      </c>
      <c r="B12" s="4" t="str">
        <f t="shared" si="0"/>
        <v>AU MARSAC</v>
      </c>
      <c r="C12" s="2" t="s">
        <v>48</v>
      </c>
      <c r="D12" s="2">
        <v>17</v>
      </c>
      <c r="E12" s="2"/>
      <c r="F12" s="2"/>
      <c r="G12" s="2"/>
      <c r="H12" s="2"/>
      <c r="I12" s="2"/>
      <c r="J12" s="2"/>
      <c r="K12" s="2" t="s">
        <v>11</v>
      </c>
      <c r="L12" s="2"/>
      <c r="M12" s="2"/>
      <c r="N12" s="2"/>
      <c r="O12" s="2" t="s">
        <v>24</v>
      </c>
      <c r="P12" s="2" t="s">
        <v>19</v>
      </c>
      <c r="Q12" s="127" t="str">
        <f t="shared" si="1"/>
        <v xml:space="preserve">0 </v>
      </c>
    </row>
    <row r="13" spans="1:17">
      <c r="A13" s="128" t="s">
        <v>1889</v>
      </c>
      <c r="B13" s="4" t="str">
        <f t="shared" si="0"/>
        <v>AU MERIADECK (N°029)</v>
      </c>
      <c r="C13" s="2" t="s">
        <v>49</v>
      </c>
      <c r="D13" s="2">
        <v>17</v>
      </c>
      <c r="E13" s="2"/>
      <c r="F13" s="2"/>
      <c r="G13" s="2"/>
      <c r="H13" s="2"/>
      <c r="I13" s="2"/>
      <c r="J13" s="2"/>
      <c r="K13" s="2" t="s">
        <v>27</v>
      </c>
      <c r="L13" s="2" t="s">
        <v>50</v>
      </c>
      <c r="M13" s="2" t="s">
        <v>51</v>
      </c>
      <c r="N13" s="2"/>
      <c r="O13" s="2" t="s">
        <v>24</v>
      </c>
      <c r="P13" s="2" t="s">
        <v>19</v>
      </c>
      <c r="Q13" s="127" t="str">
        <f t="shared" si="1"/>
        <v xml:space="preserve">0 </v>
      </c>
    </row>
    <row r="14" spans="1:17">
      <c r="A14" s="126" t="s">
        <v>52</v>
      </c>
      <c r="B14" s="4" t="str">
        <f t="shared" si="0"/>
        <v>AU PERPIGNAN (N° 020)</v>
      </c>
      <c r="C14" s="2" t="s">
        <v>53</v>
      </c>
      <c r="D14" s="2">
        <v>17</v>
      </c>
      <c r="E14" s="2"/>
      <c r="F14" s="2"/>
      <c r="G14" s="2"/>
      <c r="H14" s="2"/>
      <c r="I14" s="2"/>
      <c r="J14" s="2"/>
      <c r="K14" s="2" t="s">
        <v>22</v>
      </c>
      <c r="L14" s="2"/>
      <c r="M14" s="2"/>
      <c r="N14" s="2"/>
      <c r="O14" s="2" t="s">
        <v>54</v>
      </c>
      <c r="P14" s="2" t="s">
        <v>8</v>
      </c>
      <c r="Q14" s="127" t="str">
        <f t="shared" si="1"/>
        <v xml:space="preserve">0 </v>
      </c>
    </row>
    <row r="15" spans="1:17">
      <c r="A15" s="126" t="s">
        <v>55</v>
      </c>
      <c r="B15" s="4" t="str">
        <f t="shared" si="0"/>
        <v>AU POITIER SUD (N° 143)</v>
      </c>
      <c r="C15" s="2" t="s">
        <v>56</v>
      </c>
      <c r="D15" s="2">
        <v>17</v>
      </c>
      <c r="E15" s="2"/>
      <c r="F15" s="2"/>
      <c r="G15" s="2"/>
      <c r="H15" s="2"/>
      <c r="I15" s="2"/>
      <c r="J15" s="2"/>
      <c r="K15" s="2" t="s">
        <v>11</v>
      </c>
      <c r="L15" s="2"/>
      <c r="M15" s="2"/>
      <c r="N15" s="2"/>
      <c r="O15" s="2" t="s">
        <v>24</v>
      </c>
      <c r="P15" s="2" t="s">
        <v>8</v>
      </c>
      <c r="Q15" s="127" t="str">
        <f t="shared" si="1"/>
        <v xml:space="preserve">0 </v>
      </c>
    </row>
    <row r="16" spans="1:17">
      <c r="A16" s="126" t="s">
        <v>57</v>
      </c>
      <c r="B16" s="4" t="str">
        <f t="shared" si="0"/>
        <v>AU SAINT SEBASTIEN SUR LOIRE (N° 053)</v>
      </c>
      <c r="C16" s="2" t="s">
        <v>58</v>
      </c>
      <c r="D16" s="2">
        <v>17</v>
      </c>
      <c r="E16" s="2"/>
      <c r="F16" s="2"/>
      <c r="G16" s="2"/>
      <c r="H16" s="2"/>
      <c r="I16" s="2"/>
      <c r="J16" s="2"/>
      <c r="K16" s="2" t="s">
        <v>59</v>
      </c>
      <c r="L16" s="2"/>
      <c r="M16" s="2"/>
      <c r="N16" s="2"/>
      <c r="O16" s="2" t="s">
        <v>24</v>
      </c>
      <c r="P16" s="2" t="s">
        <v>8</v>
      </c>
      <c r="Q16" s="127" t="str">
        <f t="shared" si="1"/>
        <v xml:space="preserve">0 </v>
      </c>
    </row>
    <row r="17" spans="1:17">
      <c r="A17" s="134" t="s">
        <v>1903</v>
      </c>
      <c r="B17" s="4" t="str">
        <f t="shared" si="0"/>
        <v>AU ST CYR SUR LOIRE</v>
      </c>
      <c r="C17" s="2" t="s">
        <v>1906</v>
      </c>
      <c r="D17" s="2">
        <v>17</v>
      </c>
      <c r="E17" s="2"/>
      <c r="F17" s="2"/>
      <c r="G17" s="2"/>
      <c r="H17" s="2"/>
      <c r="I17" s="2"/>
      <c r="J17" s="2"/>
      <c r="K17" s="2" t="s">
        <v>11</v>
      </c>
      <c r="L17" s="2" t="s">
        <v>1904</v>
      </c>
      <c r="M17" s="2" t="s">
        <v>1905</v>
      </c>
      <c r="N17" s="2"/>
      <c r="O17" s="2" t="s">
        <v>24</v>
      </c>
      <c r="P17" s="2" t="s">
        <v>8</v>
      </c>
      <c r="Q17" s="127" t="str">
        <f t="shared" si="1"/>
        <v xml:space="preserve">0 </v>
      </c>
    </row>
    <row r="18" spans="1:17">
      <c r="A18" s="128" t="s">
        <v>60</v>
      </c>
      <c r="B18" s="4" t="str">
        <f t="shared" si="0"/>
        <v>AU TOULOUSE (N°70)</v>
      </c>
      <c r="C18" s="2" t="s">
        <v>61</v>
      </c>
      <c r="D18" s="2">
        <v>17</v>
      </c>
      <c r="E18" s="2"/>
      <c r="F18" s="2"/>
      <c r="G18" s="2"/>
      <c r="H18" s="2"/>
      <c r="I18" s="2"/>
      <c r="J18" s="2"/>
      <c r="K18" s="2" t="s">
        <v>1644</v>
      </c>
      <c r="L18" s="2" t="s">
        <v>62</v>
      </c>
      <c r="M18" s="2"/>
      <c r="N18" s="2"/>
      <c r="O18" s="2" t="s">
        <v>24</v>
      </c>
      <c r="P18" s="2" t="s">
        <v>19</v>
      </c>
      <c r="Q18" s="127" t="str">
        <f t="shared" si="1"/>
        <v xml:space="preserve">0 </v>
      </c>
    </row>
    <row r="19" spans="1:17">
      <c r="A19" s="128" t="s">
        <v>65</v>
      </c>
      <c r="B19" s="4" t="str">
        <f t="shared" si="0"/>
        <v>BEC LAURENT</v>
      </c>
      <c r="C19" s="2" t="s">
        <v>66</v>
      </c>
      <c r="D19" s="2"/>
      <c r="E19" s="2"/>
      <c r="F19" s="2"/>
      <c r="G19" s="2">
        <v>1</v>
      </c>
      <c r="H19" s="2"/>
      <c r="I19" s="2"/>
      <c r="J19" s="2"/>
      <c r="K19" s="2" t="s">
        <v>67</v>
      </c>
      <c r="L19" s="2"/>
      <c r="M19" s="2" t="s">
        <v>68</v>
      </c>
      <c r="N19" s="2"/>
      <c r="O19" s="2" t="s">
        <v>1724</v>
      </c>
      <c r="P19" s="2" t="s">
        <v>8</v>
      </c>
      <c r="Q19" s="127" t="str">
        <f t="shared" si="1"/>
        <v xml:space="preserve">0 </v>
      </c>
    </row>
    <row r="20" spans="1:17">
      <c r="A20" s="128" t="s">
        <v>70</v>
      </c>
      <c r="B20" s="4" t="str">
        <f t="shared" si="0"/>
        <v>BLATY CHRISTOPHE</v>
      </c>
      <c r="C20" s="2" t="s">
        <v>71</v>
      </c>
      <c r="D20" s="2"/>
      <c r="E20" s="2"/>
      <c r="F20" s="2"/>
      <c r="G20" s="2">
        <v>1</v>
      </c>
      <c r="H20" s="2"/>
      <c r="I20" s="2"/>
      <c r="J20" s="2"/>
      <c r="K20" s="2" t="s">
        <v>67</v>
      </c>
      <c r="L20" s="2" t="s">
        <v>72</v>
      </c>
      <c r="M20" s="2"/>
      <c r="N20" s="2"/>
      <c r="O20" s="2" t="s">
        <v>64</v>
      </c>
      <c r="P20" s="2" t="s">
        <v>19</v>
      </c>
      <c r="Q20" s="127" t="str">
        <f t="shared" si="1"/>
        <v xml:space="preserve">0 </v>
      </c>
    </row>
    <row r="21" spans="1:17">
      <c r="A21" s="128" t="s">
        <v>73</v>
      </c>
      <c r="B21" s="4" t="str">
        <f t="shared" si="0"/>
        <v>BLESSON VERONIQUE</v>
      </c>
      <c r="C21" s="2" t="s">
        <v>74</v>
      </c>
      <c r="D21" s="2"/>
      <c r="E21" s="2"/>
      <c r="F21" s="2">
        <v>1</v>
      </c>
      <c r="G21" s="2"/>
      <c r="H21" s="2"/>
      <c r="I21" s="2"/>
      <c r="J21" s="2"/>
      <c r="K21" s="2" t="s">
        <v>67</v>
      </c>
      <c r="L21" s="2" t="s">
        <v>75</v>
      </c>
      <c r="M21" s="2"/>
      <c r="N21" s="2"/>
      <c r="O21" s="2" t="s">
        <v>69</v>
      </c>
      <c r="P21" s="2" t="s">
        <v>8</v>
      </c>
      <c r="Q21" s="127" t="str">
        <f t="shared" si="1"/>
        <v xml:space="preserve">0 </v>
      </c>
    </row>
    <row r="22" spans="1:17">
      <c r="A22" s="129" t="s">
        <v>76</v>
      </c>
      <c r="B22" s="4" t="str">
        <f t="shared" si="0"/>
        <v>CAR DAX (GUYENNE)</v>
      </c>
      <c r="C22" s="2" t="s">
        <v>77</v>
      </c>
      <c r="D22" s="2">
        <v>17</v>
      </c>
      <c r="E22" s="2"/>
      <c r="F22" s="2"/>
      <c r="G22" s="2"/>
      <c r="H22" s="2"/>
      <c r="I22" s="2"/>
      <c r="J22" s="2"/>
      <c r="K22" s="2" t="s">
        <v>27</v>
      </c>
      <c r="L22" s="2" t="s">
        <v>78</v>
      </c>
      <c r="M22" s="2" t="s">
        <v>79</v>
      </c>
      <c r="N22" s="2" t="s">
        <v>80</v>
      </c>
      <c r="O22" s="2" t="s">
        <v>24</v>
      </c>
      <c r="P22" s="2" t="s">
        <v>19</v>
      </c>
      <c r="Q22" s="127" t="str">
        <f t="shared" si="1"/>
        <v xml:space="preserve">0 </v>
      </c>
    </row>
    <row r="23" spans="1:17">
      <c r="A23" s="130" t="s">
        <v>81</v>
      </c>
      <c r="B23" s="4" t="str">
        <f t="shared" si="0"/>
        <v>CAR MT DE MARSAN (GUYENNE)</v>
      </c>
      <c r="C23" s="2" t="s">
        <v>82</v>
      </c>
      <c r="D23" s="2">
        <v>17</v>
      </c>
      <c r="E23" s="2"/>
      <c r="F23" s="2"/>
      <c r="G23" s="2"/>
      <c r="H23" s="2"/>
      <c r="I23" s="2"/>
      <c r="J23" s="2"/>
      <c r="K23" s="2" t="s">
        <v>27</v>
      </c>
      <c r="L23" s="2" t="s">
        <v>83</v>
      </c>
      <c r="M23" s="2" t="s">
        <v>84</v>
      </c>
      <c r="N23" s="2" t="s">
        <v>80</v>
      </c>
      <c r="O23" s="2" t="s">
        <v>24</v>
      </c>
      <c r="P23" s="2" t="s">
        <v>19</v>
      </c>
      <c r="Q23" s="127" t="str">
        <f t="shared" si="1"/>
        <v xml:space="preserve">0 </v>
      </c>
    </row>
    <row r="24" spans="1:17">
      <c r="A24" s="131" t="s">
        <v>85</v>
      </c>
      <c r="B24" s="4" t="str">
        <f t="shared" si="0"/>
        <v>CAR NARBONNE</v>
      </c>
      <c r="C24" s="2" t="s">
        <v>86</v>
      </c>
      <c r="D24" s="2">
        <v>15</v>
      </c>
      <c r="E24" s="2"/>
      <c r="F24" s="2"/>
      <c r="G24" s="2"/>
      <c r="H24" s="2"/>
      <c r="I24" s="2"/>
      <c r="J24" s="2"/>
      <c r="K24" s="2" t="s">
        <v>22</v>
      </c>
      <c r="L24" s="2" t="s">
        <v>87</v>
      </c>
      <c r="M24" s="2" t="s">
        <v>88</v>
      </c>
      <c r="N24" s="2" t="s">
        <v>89</v>
      </c>
      <c r="O24" s="2" t="s">
        <v>7</v>
      </c>
      <c r="P24" s="2" t="s">
        <v>8</v>
      </c>
      <c r="Q24" s="127" t="str">
        <f t="shared" si="1"/>
        <v xml:space="preserve">0 </v>
      </c>
    </row>
    <row r="25" spans="1:17">
      <c r="A25" s="128" t="s">
        <v>90</v>
      </c>
      <c r="B25" s="4" t="str">
        <f t="shared" si="0"/>
        <v>CAR PAU LESCAR</v>
      </c>
      <c r="C25" s="2" t="s">
        <v>1851</v>
      </c>
      <c r="D25" s="2"/>
      <c r="E25" s="2">
        <v>1</v>
      </c>
      <c r="F25" s="2"/>
      <c r="G25" s="2"/>
      <c r="H25" s="2"/>
      <c r="I25" s="2"/>
      <c r="J25" s="2"/>
      <c r="K25" s="2" t="s">
        <v>27</v>
      </c>
      <c r="L25" s="2"/>
      <c r="M25" s="2"/>
      <c r="N25" s="2"/>
      <c r="O25" s="2" t="s">
        <v>24</v>
      </c>
      <c r="P25" s="2" t="s">
        <v>19</v>
      </c>
      <c r="Q25" s="127" t="str">
        <f t="shared" si="1"/>
        <v xml:space="preserve">0 </v>
      </c>
    </row>
    <row r="26" spans="1:17">
      <c r="A26" s="132" t="s">
        <v>91</v>
      </c>
      <c r="B26" s="4" t="str">
        <f t="shared" si="0"/>
        <v>CAR ST JEAN DE LUZ (GUYENNE)</v>
      </c>
      <c r="C26" s="2" t="s">
        <v>92</v>
      </c>
      <c r="D26" s="2">
        <v>17</v>
      </c>
      <c r="E26" s="2"/>
      <c r="F26" s="2"/>
      <c r="G26" s="2"/>
      <c r="H26" s="2"/>
      <c r="I26" s="2"/>
      <c r="J26" s="2"/>
      <c r="K26" s="2" t="s">
        <v>3</v>
      </c>
      <c r="L26" s="2" t="s">
        <v>93</v>
      </c>
      <c r="M26" s="2" t="s">
        <v>94</v>
      </c>
      <c r="N26" s="2" t="s">
        <v>80</v>
      </c>
      <c r="O26" s="2" t="s">
        <v>24</v>
      </c>
      <c r="P26" s="2" t="s">
        <v>19</v>
      </c>
      <c r="Q26" s="127" t="str">
        <f t="shared" si="1"/>
        <v xml:space="preserve">0 </v>
      </c>
    </row>
    <row r="27" spans="1:17">
      <c r="A27" s="128" t="s">
        <v>95</v>
      </c>
      <c r="B27" s="4" t="str">
        <f t="shared" si="0"/>
        <v>CAR TARNOS GUYENNE)</v>
      </c>
      <c r="C27" s="2" t="s">
        <v>96</v>
      </c>
      <c r="D27" s="2">
        <v>17</v>
      </c>
      <c r="E27" s="2"/>
      <c r="F27" s="2"/>
      <c r="G27" s="2"/>
      <c r="H27" s="2"/>
      <c r="I27" s="2"/>
      <c r="J27" s="2"/>
      <c r="K27" s="2" t="s">
        <v>27</v>
      </c>
      <c r="L27" s="2"/>
      <c r="M27" s="2"/>
      <c r="N27" s="2"/>
      <c r="O27" s="2" t="s">
        <v>97</v>
      </c>
      <c r="P27" s="2" t="s">
        <v>19</v>
      </c>
      <c r="Q27" s="127" t="str">
        <f t="shared" si="1"/>
        <v xml:space="preserve">0 </v>
      </c>
    </row>
    <row r="28" spans="1:17">
      <c r="A28" s="132" t="s">
        <v>98</v>
      </c>
      <c r="B28" s="4" t="str">
        <f t="shared" si="0"/>
        <v>CENTRALE SYSTEM U CARQUEFOU</v>
      </c>
      <c r="C28" s="2" t="s">
        <v>99</v>
      </c>
      <c r="D28" s="2"/>
      <c r="E28" s="2"/>
      <c r="F28" s="2"/>
      <c r="G28" s="2"/>
      <c r="H28" s="2">
        <v>1</v>
      </c>
      <c r="I28" s="2"/>
      <c r="J28" s="2"/>
      <c r="K28" s="2" t="s">
        <v>3</v>
      </c>
      <c r="L28" s="2"/>
      <c r="M28" s="2"/>
      <c r="N28" s="2"/>
      <c r="O28" s="2" t="s">
        <v>24</v>
      </c>
      <c r="P28" s="2" t="s">
        <v>8</v>
      </c>
      <c r="Q28" s="127" t="str">
        <f t="shared" si="1"/>
        <v xml:space="preserve">0 </v>
      </c>
    </row>
    <row r="29" spans="1:17">
      <c r="A29" s="132" t="s">
        <v>100</v>
      </c>
      <c r="B29" s="4" t="str">
        <f t="shared" si="0"/>
        <v>CENTRALE SYSTEM U RAUSSAN PLAINTEL</v>
      </c>
      <c r="C29" s="2" t="s">
        <v>101</v>
      </c>
      <c r="D29" s="2"/>
      <c r="E29" s="2"/>
      <c r="F29" s="2"/>
      <c r="G29" s="2"/>
      <c r="H29" s="2">
        <v>1</v>
      </c>
      <c r="I29" s="2"/>
      <c r="J29" s="2"/>
      <c r="K29" s="2" t="s">
        <v>3</v>
      </c>
      <c r="L29" s="2"/>
      <c r="M29" s="2"/>
      <c r="N29" s="2"/>
      <c r="O29" s="2" t="s">
        <v>24</v>
      </c>
      <c r="P29" s="2" t="s">
        <v>102</v>
      </c>
      <c r="Q29" s="127" t="str">
        <f t="shared" si="1"/>
        <v xml:space="preserve">0 </v>
      </c>
    </row>
    <row r="30" spans="1:17">
      <c r="A30" s="132" t="s">
        <v>103</v>
      </c>
      <c r="B30" s="4" t="str">
        <f t="shared" si="0"/>
        <v>CENTRALE SYSTEM U SAVIGNY EN VERON</v>
      </c>
      <c r="C30" s="2" t="s">
        <v>104</v>
      </c>
      <c r="D30" s="2"/>
      <c r="E30" s="2"/>
      <c r="F30" s="2"/>
      <c r="G30" s="2"/>
      <c r="H30" s="2">
        <v>1</v>
      </c>
      <c r="I30" s="2"/>
      <c r="J30" s="2"/>
      <c r="K30" s="2" t="s">
        <v>3</v>
      </c>
      <c r="L30" s="2"/>
      <c r="M30" s="2"/>
      <c r="N30" s="2"/>
      <c r="O30" s="2" t="s">
        <v>24</v>
      </c>
      <c r="P30" s="2" t="s">
        <v>8</v>
      </c>
      <c r="Q30" s="127" t="str">
        <f t="shared" si="1"/>
        <v xml:space="preserve">0 </v>
      </c>
    </row>
    <row r="31" spans="1:17">
      <c r="A31" s="132" t="s">
        <v>106</v>
      </c>
      <c r="B31" s="4" t="str">
        <f t="shared" si="0"/>
        <v>CLIENT MAGASIN</v>
      </c>
      <c r="C31" s="2"/>
      <c r="D31" s="2"/>
      <c r="E31" s="2"/>
      <c r="F31" s="2"/>
      <c r="G31" s="2"/>
      <c r="H31" s="2"/>
      <c r="I31" s="2"/>
      <c r="J31" s="2"/>
      <c r="K31" s="2" t="s">
        <v>67</v>
      </c>
      <c r="L31" s="2"/>
      <c r="M31" s="2"/>
      <c r="N31" s="2"/>
      <c r="O31" s="2"/>
      <c r="P31" s="2"/>
      <c r="Q31" s="127">
        <f t="shared" si="1"/>
        <v>1</v>
      </c>
    </row>
    <row r="32" spans="1:17">
      <c r="A32" s="128" t="s">
        <v>107</v>
      </c>
      <c r="B32" s="4" t="str">
        <f t="shared" si="0"/>
        <v>CLOSQUINET DAMIEN</v>
      </c>
      <c r="C32" s="2" t="s">
        <v>108</v>
      </c>
      <c r="D32" s="2"/>
      <c r="E32" s="2"/>
      <c r="F32" s="2"/>
      <c r="G32" s="2">
        <v>1</v>
      </c>
      <c r="H32" s="2"/>
      <c r="I32" s="2"/>
      <c r="J32" s="2"/>
      <c r="K32" s="2" t="s">
        <v>67</v>
      </c>
      <c r="L32" s="2" t="s">
        <v>109</v>
      </c>
      <c r="M32" s="2"/>
      <c r="N32" s="2"/>
      <c r="O32" s="2" t="s">
        <v>24</v>
      </c>
      <c r="P32" s="2" t="s">
        <v>8</v>
      </c>
      <c r="Q32" s="127" t="str">
        <f t="shared" si="1"/>
        <v xml:space="preserve">0 </v>
      </c>
    </row>
    <row r="33" spans="1:17">
      <c r="A33" s="132" t="s">
        <v>110</v>
      </c>
      <c r="B33" s="4" t="str">
        <f t="shared" si="0"/>
        <v>CM AUTERIVE</v>
      </c>
      <c r="C33" s="2" t="s">
        <v>111</v>
      </c>
      <c r="D33" s="2"/>
      <c r="E33" s="2">
        <v>1</v>
      </c>
      <c r="F33" s="2"/>
      <c r="G33" s="2"/>
      <c r="H33" s="2"/>
      <c r="I33" s="2"/>
      <c r="J33" s="2"/>
      <c r="K33" s="2" t="s">
        <v>22</v>
      </c>
      <c r="L33" s="2" t="s">
        <v>112</v>
      </c>
      <c r="M33" s="2" t="s">
        <v>113</v>
      </c>
      <c r="N33" s="2"/>
      <c r="O33" s="2" t="s">
        <v>18</v>
      </c>
      <c r="P33" s="2" t="s">
        <v>19</v>
      </c>
      <c r="Q33" s="127" t="str">
        <f t="shared" si="1"/>
        <v xml:space="preserve">0 </v>
      </c>
    </row>
    <row r="34" spans="1:17">
      <c r="A34" s="128" t="s">
        <v>114</v>
      </c>
      <c r="B34" s="4" t="str">
        <f t="shared" si="0"/>
        <v>CM AYTRE</v>
      </c>
      <c r="C34" s="2" t="s">
        <v>115</v>
      </c>
      <c r="D34" s="2"/>
      <c r="E34" s="2">
        <v>1</v>
      </c>
      <c r="F34" s="2"/>
      <c r="G34" s="2"/>
      <c r="H34" s="2"/>
      <c r="I34" s="2"/>
      <c r="J34" s="2"/>
      <c r="K34" s="2" t="s">
        <v>59</v>
      </c>
      <c r="L34" s="2" t="s">
        <v>116</v>
      </c>
      <c r="M34" s="2" t="s">
        <v>117</v>
      </c>
      <c r="N34" s="2"/>
      <c r="O34" s="2" t="s">
        <v>24</v>
      </c>
      <c r="P34" s="2" t="s">
        <v>19</v>
      </c>
      <c r="Q34" s="127" t="str">
        <f t="shared" si="1"/>
        <v xml:space="preserve">0 </v>
      </c>
    </row>
    <row r="35" spans="1:17">
      <c r="A35" s="126" t="s">
        <v>118</v>
      </c>
      <c r="B35" s="4" t="str">
        <f t="shared" si="0"/>
        <v>CM BAGNERE DE BIGORRE</v>
      </c>
      <c r="C35" s="2" t="s">
        <v>119</v>
      </c>
      <c r="D35" s="2"/>
      <c r="E35" s="2">
        <v>1</v>
      </c>
      <c r="F35" s="2"/>
      <c r="G35" s="2"/>
      <c r="H35" s="2"/>
      <c r="I35" s="2"/>
      <c r="J35" s="2"/>
      <c r="K35" s="2" t="s">
        <v>27</v>
      </c>
      <c r="L35" s="2" t="s">
        <v>120</v>
      </c>
      <c r="M35" s="2" t="s">
        <v>121</v>
      </c>
      <c r="N35" s="2"/>
      <c r="O35" s="2" t="s">
        <v>122</v>
      </c>
      <c r="P35" s="2" t="s">
        <v>19</v>
      </c>
      <c r="Q35" s="127" t="str">
        <f t="shared" si="1"/>
        <v xml:space="preserve">0 </v>
      </c>
    </row>
    <row r="36" spans="1:17">
      <c r="A36" s="132" t="s">
        <v>124</v>
      </c>
      <c r="B36" s="4" t="str">
        <f t="shared" si="0"/>
        <v>CM BEAUZELLE</v>
      </c>
      <c r="C36" s="2" t="s">
        <v>125</v>
      </c>
      <c r="D36" s="2"/>
      <c r="E36" s="2">
        <v>1</v>
      </c>
      <c r="F36" s="2"/>
      <c r="G36" s="2"/>
      <c r="H36" s="2"/>
      <c r="I36" s="2"/>
      <c r="J36" s="2"/>
      <c r="K36" s="2" t="s">
        <v>22</v>
      </c>
      <c r="L36" s="2" t="s">
        <v>126</v>
      </c>
      <c r="M36" s="2"/>
      <c r="N36" s="2"/>
      <c r="O36" s="2" t="s">
        <v>18</v>
      </c>
      <c r="P36" s="2" t="s">
        <v>19</v>
      </c>
      <c r="Q36" s="127" t="str">
        <f t="shared" si="1"/>
        <v xml:space="preserve">0 </v>
      </c>
    </row>
    <row r="37" spans="1:17">
      <c r="A37" s="128" t="s">
        <v>1845</v>
      </c>
      <c r="B37" s="4" t="str">
        <f t="shared" si="0"/>
        <v>CM BERGERAC ROUTE DE ST ALVERE</v>
      </c>
      <c r="C37" s="2" t="s">
        <v>127</v>
      </c>
      <c r="D37" s="2"/>
      <c r="E37" s="2"/>
      <c r="F37" s="2">
        <v>1</v>
      </c>
      <c r="G37" s="2"/>
      <c r="H37" s="2"/>
      <c r="I37" s="2"/>
      <c r="J37" s="2"/>
      <c r="K37" s="2" t="s">
        <v>11</v>
      </c>
      <c r="L37" s="2" t="s">
        <v>128</v>
      </c>
      <c r="M37" s="2" t="s">
        <v>129</v>
      </c>
      <c r="N37" s="2"/>
      <c r="O37" s="2" t="s">
        <v>24</v>
      </c>
      <c r="P37" s="2" t="s">
        <v>19</v>
      </c>
      <c r="Q37" s="127" t="str">
        <f t="shared" si="1"/>
        <v xml:space="preserve">0 </v>
      </c>
    </row>
    <row r="38" spans="1:17">
      <c r="A38" s="132" t="s">
        <v>130</v>
      </c>
      <c r="B38" s="4" t="str">
        <f t="shared" si="0"/>
        <v>CM BRANNE (LOGIDIS)</v>
      </c>
      <c r="C38" s="2" t="s">
        <v>131</v>
      </c>
      <c r="D38" s="2"/>
      <c r="E38" s="2">
        <v>1</v>
      </c>
      <c r="F38" s="2"/>
      <c r="G38" s="2"/>
      <c r="H38" s="2"/>
      <c r="I38" s="2"/>
      <c r="J38" s="2"/>
      <c r="K38" s="2" t="s">
        <v>27</v>
      </c>
      <c r="L38" s="2" t="s">
        <v>132</v>
      </c>
      <c r="M38" s="2" t="s">
        <v>133</v>
      </c>
      <c r="N38" s="2" t="s">
        <v>134</v>
      </c>
      <c r="O38" s="2" t="s">
        <v>64</v>
      </c>
      <c r="P38" s="2" t="s">
        <v>19</v>
      </c>
      <c r="Q38" s="127" t="str">
        <f t="shared" si="1"/>
        <v xml:space="preserve">0 </v>
      </c>
    </row>
    <row r="39" spans="1:17">
      <c r="A39" s="129" t="s">
        <v>135</v>
      </c>
      <c r="B39" s="4" t="str">
        <f t="shared" si="0"/>
        <v>CM BX CAUDERANS (ALTIS)</v>
      </c>
      <c r="C39" s="2" t="s">
        <v>136</v>
      </c>
      <c r="D39" s="2">
        <v>17</v>
      </c>
      <c r="E39" s="2"/>
      <c r="F39" s="2"/>
      <c r="G39" s="2"/>
      <c r="H39" s="2"/>
      <c r="I39" s="2"/>
      <c r="J39" s="2"/>
      <c r="K39" s="2" t="s">
        <v>27</v>
      </c>
      <c r="L39" s="2" t="s">
        <v>137</v>
      </c>
      <c r="M39" s="2" t="s">
        <v>138</v>
      </c>
      <c r="N39" s="2" t="s">
        <v>139</v>
      </c>
      <c r="O39" s="2" t="s">
        <v>24</v>
      </c>
      <c r="P39" s="2" t="s">
        <v>19</v>
      </c>
      <c r="Q39" s="127" t="str">
        <f t="shared" si="1"/>
        <v xml:space="preserve">0 </v>
      </c>
    </row>
    <row r="40" spans="1:17">
      <c r="A40" s="134" t="s">
        <v>1911</v>
      </c>
      <c r="B40" s="4" t="str">
        <f t="shared" si="0"/>
        <v>CM BX ST JEAN</v>
      </c>
      <c r="C40" s="2" t="s">
        <v>1912</v>
      </c>
      <c r="D40" s="2"/>
      <c r="E40" s="2">
        <v>1</v>
      </c>
      <c r="F40" s="2"/>
      <c r="G40" s="2"/>
      <c r="H40" s="2"/>
      <c r="I40" s="2"/>
      <c r="J40" s="2"/>
      <c r="K40" s="2" t="s">
        <v>27</v>
      </c>
      <c r="L40" s="2" t="s">
        <v>1910</v>
      </c>
      <c r="M40" s="2"/>
      <c r="N40" s="2"/>
      <c r="O40" s="2" t="s">
        <v>18</v>
      </c>
      <c r="P40" s="2" t="s">
        <v>19</v>
      </c>
      <c r="Q40" s="127" t="str">
        <f t="shared" si="1"/>
        <v xml:space="preserve">0 </v>
      </c>
    </row>
    <row r="41" spans="1:17">
      <c r="A41" s="132" t="s">
        <v>140</v>
      </c>
      <c r="B41" s="4" t="str">
        <f t="shared" si="0"/>
        <v>CM COLOMIERS</v>
      </c>
      <c r="C41" s="2" t="s">
        <v>141</v>
      </c>
      <c r="D41" s="2"/>
      <c r="E41" s="2">
        <v>1</v>
      </c>
      <c r="F41" s="2"/>
      <c r="G41" s="2"/>
      <c r="H41" s="2"/>
      <c r="I41" s="2"/>
      <c r="J41" s="2"/>
      <c r="K41" s="2" t="s">
        <v>22</v>
      </c>
      <c r="L41" s="2" t="s">
        <v>142</v>
      </c>
      <c r="M41" s="2"/>
      <c r="N41" s="2"/>
      <c r="O41" s="2" t="s">
        <v>24</v>
      </c>
      <c r="P41" s="2" t="s">
        <v>19</v>
      </c>
      <c r="Q41" s="127" t="str">
        <f t="shared" si="1"/>
        <v xml:space="preserve">0 </v>
      </c>
    </row>
    <row r="42" spans="1:17">
      <c r="A42" s="132" t="s">
        <v>143</v>
      </c>
      <c r="B42" s="4" t="str">
        <f t="shared" si="0"/>
        <v>CM CREON (LOGIDIS)</v>
      </c>
      <c r="C42" s="2" t="s">
        <v>144</v>
      </c>
      <c r="D42" s="2"/>
      <c r="E42" s="2">
        <v>1</v>
      </c>
      <c r="F42" s="2"/>
      <c r="G42" s="2"/>
      <c r="H42" s="2"/>
      <c r="I42" s="2"/>
      <c r="J42" s="2"/>
      <c r="K42" s="2" t="s">
        <v>27</v>
      </c>
      <c r="L42" s="2" t="s">
        <v>145</v>
      </c>
      <c r="M42" s="2" t="s">
        <v>146</v>
      </c>
      <c r="N42" s="2" t="s">
        <v>147</v>
      </c>
      <c r="O42" s="2" t="s">
        <v>64</v>
      </c>
      <c r="P42" s="2" t="s">
        <v>19</v>
      </c>
      <c r="Q42" s="127" t="str">
        <f t="shared" si="1"/>
        <v xml:space="preserve">0 </v>
      </c>
    </row>
    <row r="43" spans="1:17">
      <c r="A43" s="132" t="s">
        <v>148</v>
      </c>
      <c r="B43" s="4" t="str">
        <f t="shared" si="0"/>
        <v>CM DAX (GUYENNE)</v>
      </c>
      <c r="C43" s="2" t="s">
        <v>149</v>
      </c>
      <c r="D43" s="2">
        <v>17</v>
      </c>
      <c r="E43" s="2"/>
      <c r="F43" s="2"/>
      <c r="G43" s="2"/>
      <c r="H43" s="2"/>
      <c r="I43" s="2"/>
      <c r="J43" s="2"/>
      <c r="K43" s="2" t="s">
        <v>27</v>
      </c>
      <c r="L43" s="2" t="s">
        <v>150</v>
      </c>
      <c r="M43" s="2" t="s">
        <v>151</v>
      </c>
      <c r="N43" s="2" t="s">
        <v>80</v>
      </c>
      <c r="O43" s="2" t="s">
        <v>7</v>
      </c>
      <c r="P43" s="2" t="s">
        <v>19</v>
      </c>
      <c r="Q43" s="127" t="str">
        <f t="shared" si="1"/>
        <v xml:space="preserve">0 </v>
      </c>
    </row>
    <row r="44" spans="1:17">
      <c r="A44" s="128" t="s">
        <v>152</v>
      </c>
      <c r="B44" s="4" t="str">
        <f t="shared" si="0"/>
        <v>CM FERRIERES D'AUNIS</v>
      </c>
      <c r="C44" s="2" t="s">
        <v>153</v>
      </c>
      <c r="D44" s="2">
        <v>17</v>
      </c>
      <c r="E44" s="2"/>
      <c r="F44" s="2"/>
      <c r="G44" s="2"/>
      <c r="H44" s="2"/>
      <c r="I44" s="2"/>
      <c r="J44" s="2"/>
      <c r="K44" s="2" t="s">
        <v>59</v>
      </c>
      <c r="L44" s="2"/>
      <c r="M44" s="2"/>
      <c r="N44" s="2"/>
      <c r="O44" s="2" t="s">
        <v>154</v>
      </c>
      <c r="P44" s="2" t="s">
        <v>19</v>
      </c>
      <c r="Q44" s="127" t="str">
        <f t="shared" si="1"/>
        <v xml:space="preserve">0 </v>
      </c>
    </row>
    <row r="45" spans="1:17">
      <c r="A45" s="132" t="s">
        <v>155</v>
      </c>
      <c r="B45" s="4" t="str">
        <f t="shared" si="0"/>
        <v>CM FLEURANCE (ALTIS)</v>
      </c>
      <c r="C45" s="2" t="s">
        <v>156</v>
      </c>
      <c r="D45" s="2"/>
      <c r="E45" s="2">
        <v>1</v>
      </c>
      <c r="F45" s="2"/>
      <c r="G45" s="2"/>
      <c r="H45" s="2"/>
      <c r="I45" s="2"/>
      <c r="J45" s="2"/>
      <c r="K45" s="2" t="s">
        <v>27</v>
      </c>
      <c r="L45" s="2" t="s">
        <v>157</v>
      </c>
      <c r="M45" s="2"/>
      <c r="N45" s="2"/>
      <c r="O45" s="2" t="s">
        <v>24</v>
      </c>
      <c r="P45" s="2" t="s">
        <v>19</v>
      </c>
      <c r="Q45" s="127" t="str">
        <f t="shared" si="1"/>
        <v xml:space="preserve">0 </v>
      </c>
    </row>
    <row r="46" spans="1:17">
      <c r="A46" s="126" t="s">
        <v>158</v>
      </c>
      <c r="B46" s="4" t="str">
        <f t="shared" si="0"/>
        <v>CM GUJAN MESTRAS</v>
      </c>
      <c r="C46" s="2" t="s">
        <v>159</v>
      </c>
      <c r="D46" s="2">
        <v>17</v>
      </c>
      <c r="E46" s="2"/>
      <c r="F46" s="2"/>
      <c r="G46" s="2"/>
      <c r="H46" s="2"/>
      <c r="I46" s="2"/>
      <c r="J46" s="2"/>
      <c r="K46" s="2" t="s">
        <v>27</v>
      </c>
      <c r="L46" s="2" t="s">
        <v>160</v>
      </c>
      <c r="M46" s="2"/>
      <c r="N46" s="2"/>
      <c r="O46" s="2" t="s">
        <v>43</v>
      </c>
      <c r="P46" s="2" t="s">
        <v>19</v>
      </c>
      <c r="Q46" s="127" t="str">
        <f t="shared" si="1"/>
        <v xml:space="preserve">0 </v>
      </c>
    </row>
    <row r="47" spans="1:17">
      <c r="A47" s="128" t="s">
        <v>161</v>
      </c>
      <c r="B47" s="4" t="str">
        <f t="shared" si="0"/>
        <v>CM ILLE SUR TÊT</v>
      </c>
      <c r="C47" s="2" t="s">
        <v>162</v>
      </c>
      <c r="D47" s="2">
        <v>17</v>
      </c>
      <c r="E47" s="2"/>
      <c r="F47" s="2"/>
      <c r="G47" s="2"/>
      <c r="H47" s="2"/>
      <c r="I47" s="2"/>
      <c r="J47" s="2"/>
      <c r="K47" s="2" t="s">
        <v>22</v>
      </c>
      <c r="L47" s="2" t="s">
        <v>163</v>
      </c>
      <c r="M47" s="2" t="s">
        <v>164</v>
      </c>
      <c r="N47" s="2"/>
      <c r="O47" s="2" t="s">
        <v>7</v>
      </c>
      <c r="P47" s="2" t="s">
        <v>8</v>
      </c>
      <c r="Q47" s="127" t="str">
        <f t="shared" si="1"/>
        <v xml:space="preserve">0 </v>
      </c>
    </row>
    <row r="48" spans="1:17">
      <c r="A48" s="132" t="s">
        <v>165</v>
      </c>
      <c r="B48" s="4" t="str">
        <f t="shared" si="0"/>
        <v>CM LANNEMEZAN "GUYENNE "</v>
      </c>
      <c r="C48" s="2" t="s">
        <v>166</v>
      </c>
      <c r="D48" s="2">
        <v>17</v>
      </c>
      <c r="E48" s="2"/>
      <c r="F48" s="2"/>
      <c r="G48" s="2"/>
      <c r="H48" s="2"/>
      <c r="I48" s="2"/>
      <c r="J48" s="2"/>
      <c r="K48" s="2" t="s">
        <v>27</v>
      </c>
      <c r="L48" s="2" t="s">
        <v>167</v>
      </c>
      <c r="M48" s="2" t="s">
        <v>168</v>
      </c>
      <c r="N48" s="2"/>
      <c r="O48" s="2" t="s">
        <v>14</v>
      </c>
      <c r="P48" s="2" t="s">
        <v>19</v>
      </c>
      <c r="Q48" s="127" t="str">
        <f t="shared" si="1"/>
        <v xml:space="preserve">0 </v>
      </c>
    </row>
    <row r="49" spans="1:17">
      <c r="A49" s="126" t="s">
        <v>169</v>
      </c>
      <c r="B49" s="4" t="str">
        <f t="shared" si="0"/>
        <v>CM LE TAILLAN</v>
      </c>
      <c r="C49" s="2" t="s">
        <v>170</v>
      </c>
      <c r="D49" s="2"/>
      <c r="E49" s="2">
        <v>1</v>
      </c>
      <c r="F49" s="2"/>
      <c r="G49" s="2"/>
      <c r="H49" s="2"/>
      <c r="I49" s="2"/>
      <c r="J49" s="2"/>
      <c r="K49" s="2" t="s">
        <v>27</v>
      </c>
      <c r="L49" s="2"/>
      <c r="M49" s="2"/>
      <c r="N49" s="2"/>
      <c r="O49" s="2" t="s">
        <v>123</v>
      </c>
      <c r="P49" s="2" t="s">
        <v>19</v>
      </c>
      <c r="Q49" s="127" t="str">
        <f t="shared" si="1"/>
        <v xml:space="preserve">0 </v>
      </c>
    </row>
    <row r="50" spans="1:17">
      <c r="A50" s="132" t="s">
        <v>171</v>
      </c>
      <c r="B50" s="4" t="str">
        <f t="shared" si="0"/>
        <v>CM LEON (GUYENNE)</v>
      </c>
      <c r="C50" s="2" t="s">
        <v>172</v>
      </c>
      <c r="D50" s="2">
        <v>17</v>
      </c>
      <c r="E50" s="2"/>
      <c r="F50" s="2"/>
      <c r="G50" s="2"/>
      <c r="H50" s="2"/>
      <c r="I50" s="2"/>
      <c r="J50" s="2"/>
      <c r="K50" s="2" t="s">
        <v>27</v>
      </c>
      <c r="L50" s="2" t="s">
        <v>173</v>
      </c>
      <c r="M50" s="2" t="s">
        <v>174</v>
      </c>
      <c r="N50" s="2"/>
      <c r="O50" s="2" t="s">
        <v>123</v>
      </c>
      <c r="P50" s="2" t="s">
        <v>19</v>
      </c>
      <c r="Q50" s="127" t="str">
        <f t="shared" si="1"/>
        <v xml:space="preserve">0 </v>
      </c>
    </row>
    <row r="51" spans="1:17">
      <c r="A51" s="128" t="s">
        <v>175</v>
      </c>
      <c r="B51" s="4" t="str">
        <f t="shared" si="0"/>
        <v>CM LOURDES</v>
      </c>
      <c r="C51" s="2" t="s">
        <v>176</v>
      </c>
      <c r="D51" s="2"/>
      <c r="E51" s="2">
        <v>1</v>
      </c>
      <c r="F51" s="2"/>
      <c r="G51" s="2"/>
      <c r="H51" s="2"/>
      <c r="I51" s="2"/>
      <c r="J51" s="2"/>
      <c r="K51" s="2" t="s">
        <v>27</v>
      </c>
      <c r="L51" s="2" t="s">
        <v>177</v>
      </c>
      <c r="M51" s="2" t="s">
        <v>178</v>
      </c>
      <c r="N51" s="2"/>
      <c r="O51" s="2" t="s">
        <v>24</v>
      </c>
      <c r="P51" s="2" t="s">
        <v>19</v>
      </c>
      <c r="Q51" s="127" t="str">
        <f t="shared" si="1"/>
        <v xml:space="preserve">0 </v>
      </c>
    </row>
    <row r="52" spans="1:17">
      <c r="A52" s="132" t="s">
        <v>179</v>
      </c>
      <c r="B52" s="4" t="str">
        <f t="shared" si="0"/>
        <v>CM MARMANDE</v>
      </c>
      <c r="C52" s="2" t="s">
        <v>180</v>
      </c>
      <c r="D52" s="2"/>
      <c r="E52" s="2">
        <v>1</v>
      </c>
      <c r="F52" s="2"/>
      <c r="G52" s="2"/>
      <c r="H52" s="2"/>
      <c r="I52" s="2"/>
      <c r="J52" s="2"/>
      <c r="K52" s="2" t="s">
        <v>181</v>
      </c>
      <c r="L52" s="2" t="s">
        <v>182</v>
      </c>
      <c r="M52" s="2" t="s">
        <v>183</v>
      </c>
      <c r="N52" s="2" t="s">
        <v>184</v>
      </c>
      <c r="O52" s="2" t="s">
        <v>24</v>
      </c>
      <c r="P52" s="2" t="s">
        <v>19</v>
      </c>
      <c r="Q52" s="127" t="str">
        <f t="shared" si="1"/>
        <v xml:space="preserve">0 </v>
      </c>
    </row>
    <row r="53" spans="1:17" ht="12" customHeight="1">
      <c r="A53" s="128" t="s">
        <v>1846</v>
      </c>
      <c r="B53" s="4" t="str">
        <f t="shared" si="0"/>
        <v>CM MERIGNAC (MONTESQUIEU)</v>
      </c>
      <c r="C53" s="2" t="s">
        <v>185</v>
      </c>
      <c r="D53" s="2"/>
      <c r="E53" s="2">
        <v>1</v>
      </c>
      <c r="F53" s="2"/>
      <c r="G53" s="2"/>
      <c r="H53" s="2"/>
      <c r="I53" s="2"/>
      <c r="J53" s="2"/>
      <c r="K53" s="2" t="s">
        <v>27</v>
      </c>
      <c r="L53" s="2" t="s">
        <v>186</v>
      </c>
      <c r="M53" s="2" t="s">
        <v>187</v>
      </c>
      <c r="N53" s="2"/>
      <c r="O53" s="2" t="s">
        <v>43</v>
      </c>
      <c r="P53" s="2" t="s">
        <v>19</v>
      </c>
      <c r="Q53" s="127" t="str">
        <f t="shared" si="1"/>
        <v xml:space="preserve">0 </v>
      </c>
    </row>
    <row r="54" spans="1:17" ht="12" customHeight="1">
      <c r="A54" s="132" t="s">
        <v>188</v>
      </c>
      <c r="B54" s="4" t="str">
        <f t="shared" si="0"/>
        <v>CM MIMIZAN</v>
      </c>
      <c r="C54" s="2" t="s">
        <v>189</v>
      </c>
      <c r="D54" s="2">
        <v>17</v>
      </c>
      <c r="E54" s="2"/>
      <c r="F54" s="2"/>
      <c r="G54" s="2"/>
      <c r="H54" s="2"/>
      <c r="I54" s="2"/>
      <c r="J54" s="2"/>
      <c r="K54" s="2" t="s">
        <v>27</v>
      </c>
      <c r="L54" s="2" t="s">
        <v>190</v>
      </c>
      <c r="M54" s="2" t="s">
        <v>191</v>
      </c>
      <c r="N54" s="2" t="s">
        <v>192</v>
      </c>
      <c r="O54" s="2" t="s">
        <v>1847</v>
      </c>
      <c r="P54" s="2" t="s">
        <v>19</v>
      </c>
      <c r="Q54" s="127" t="str">
        <f t="shared" si="1"/>
        <v xml:space="preserve">0 </v>
      </c>
    </row>
    <row r="55" spans="1:17" ht="12" customHeight="1">
      <c r="A55" s="131" t="s">
        <v>193</v>
      </c>
      <c r="B55" s="4" t="str">
        <f t="shared" si="0"/>
        <v>CM MONTREJEAU</v>
      </c>
      <c r="C55" s="2" t="s">
        <v>194</v>
      </c>
      <c r="D55" s="2">
        <v>17</v>
      </c>
      <c r="E55" s="2"/>
      <c r="F55" s="2"/>
      <c r="G55" s="2"/>
      <c r="H55" s="2"/>
      <c r="I55" s="2"/>
      <c r="J55" s="2"/>
      <c r="K55" s="2" t="s">
        <v>22</v>
      </c>
      <c r="L55" s="2" t="s">
        <v>195</v>
      </c>
      <c r="M55" s="2" t="s">
        <v>196</v>
      </c>
      <c r="N55" s="2"/>
      <c r="O55" s="2" t="s">
        <v>18</v>
      </c>
      <c r="P55" s="2" t="s">
        <v>19</v>
      </c>
      <c r="Q55" s="127" t="str">
        <f t="shared" si="1"/>
        <v xml:space="preserve">0 </v>
      </c>
    </row>
    <row r="56" spans="1:17" ht="12" customHeight="1">
      <c r="A56" s="126" t="s">
        <v>197</v>
      </c>
      <c r="B56" s="4" t="str">
        <f t="shared" si="0"/>
        <v>CM MUZILLAC</v>
      </c>
      <c r="C56" s="2" t="s">
        <v>198</v>
      </c>
      <c r="D56" s="2">
        <v>15</v>
      </c>
      <c r="E56" s="2"/>
      <c r="F56" s="2"/>
      <c r="G56" s="2"/>
      <c r="H56" s="2"/>
      <c r="I56" s="2"/>
      <c r="J56" s="2"/>
      <c r="K56" s="1" t="s">
        <v>3</v>
      </c>
      <c r="L56" s="2" t="s">
        <v>199</v>
      </c>
      <c r="M56" s="2" t="s">
        <v>200</v>
      </c>
      <c r="N56" s="2"/>
      <c r="O56" s="2" t="s">
        <v>7</v>
      </c>
      <c r="P56" s="2" t="s">
        <v>8</v>
      </c>
      <c r="Q56" s="127" t="str">
        <f t="shared" si="1"/>
        <v xml:space="preserve">0 </v>
      </c>
    </row>
    <row r="57" spans="1:17" ht="12" customHeight="1">
      <c r="A57" s="132" t="s">
        <v>201</v>
      </c>
      <c r="B57" s="4" t="str">
        <f t="shared" si="0"/>
        <v>CM NAY (GUYENNE)</v>
      </c>
      <c r="C57" s="2" t="s">
        <v>202</v>
      </c>
      <c r="D57" s="2">
        <v>17</v>
      </c>
      <c r="E57" s="2"/>
      <c r="F57" s="2"/>
      <c r="G57" s="2"/>
      <c r="H57" s="2"/>
      <c r="I57" s="2"/>
      <c r="J57" s="2"/>
      <c r="K57" s="2" t="s">
        <v>27</v>
      </c>
      <c r="L57" s="2" t="s">
        <v>203</v>
      </c>
      <c r="M57" s="2" t="s">
        <v>204</v>
      </c>
      <c r="N57" s="2" t="s">
        <v>80</v>
      </c>
      <c r="O57" s="2" t="s">
        <v>54</v>
      </c>
      <c r="P57" s="2" t="s">
        <v>19</v>
      </c>
      <c r="Q57" s="127" t="str">
        <f t="shared" si="1"/>
        <v xml:space="preserve">0 </v>
      </c>
    </row>
    <row r="58" spans="1:17" ht="12" customHeight="1">
      <c r="A58" s="128" t="s">
        <v>205</v>
      </c>
      <c r="B58" s="4" t="str">
        <f t="shared" si="0"/>
        <v>CM OBJAT</v>
      </c>
      <c r="C58" s="2" t="s">
        <v>206</v>
      </c>
      <c r="D58" s="2"/>
      <c r="E58" s="2">
        <v>1</v>
      </c>
      <c r="F58" s="2"/>
      <c r="G58" s="2"/>
      <c r="H58" s="2"/>
      <c r="I58" s="2"/>
      <c r="J58" s="2"/>
      <c r="K58" s="2" t="s">
        <v>11</v>
      </c>
      <c r="L58" s="2" t="s">
        <v>207</v>
      </c>
      <c r="M58" s="2" t="s">
        <v>208</v>
      </c>
      <c r="N58" s="2" t="s">
        <v>134</v>
      </c>
      <c r="O58" s="2" t="s">
        <v>1848</v>
      </c>
      <c r="P58" s="2" t="s">
        <v>8</v>
      </c>
      <c r="Q58" s="127" t="str">
        <f t="shared" si="1"/>
        <v xml:space="preserve">0 </v>
      </c>
    </row>
    <row r="59" spans="1:17" ht="12" customHeight="1">
      <c r="A59" s="128" t="s">
        <v>209</v>
      </c>
      <c r="B59" s="4" t="str">
        <f t="shared" si="0"/>
        <v>CM PAUILLAC</v>
      </c>
      <c r="C59" s="2" t="s">
        <v>210</v>
      </c>
      <c r="D59" s="2"/>
      <c r="E59" s="2">
        <v>1</v>
      </c>
      <c r="F59" s="2"/>
      <c r="G59" s="2"/>
      <c r="H59" s="2"/>
      <c r="I59" s="2"/>
      <c r="J59" s="2"/>
      <c r="K59" s="2" t="s">
        <v>27</v>
      </c>
      <c r="L59" s="2" t="s">
        <v>211</v>
      </c>
      <c r="M59" s="2"/>
      <c r="N59" s="2"/>
      <c r="O59" s="2" t="s">
        <v>1848</v>
      </c>
      <c r="P59" s="2" t="s">
        <v>8</v>
      </c>
      <c r="Q59" s="127" t="str">
        <f t="shared" si="1"/>
        <v xml:space="preserve">0 </v>
      </c>
    </row>
    <row r="60" spans="1:17" ht="12" customHeight="1">
      <c r="A60" s="132" t="s">
        <v>212</v>
      </c>
      <c r="B60" s="4" t="str">
        <f t="shared" si="0"/>
        <v>CM PEYREHORADE N°804 (GUYENNE)</v>
      </c>
      <c r="C60" s="2" t="s">
        <v>213</v>
      </c>
      <c r="D60" s="2">
        <v>17</v>
      </c>
      <c r="E60" s="2"/>
      <c r="F60" s="2"/>
      <c r="G60" s="2"/>
      <c r="H60" s="2"/>
      <c r="I60" s="2"/>
      <c r="J60" s="2"/>
      <c r="K60" s="2" t="s">
        <v>27</v>
      </c>
      <c r="L60" s="2" t="s">
        <v>214</v>
      </c>
      <c r="M60" s="2" t="s">
        <v>215</v>
      </c>
      <c r="N60" s="2"/>
      <c r="O60" s="2" t="s">
        <v>43</v>
      </c>
      <c r="P60" s="2" t="s">
        <v>19</v>
      </c>
      <c r="Q60" s="127" t="str">
        <f t="shared" si="1"/>
        <v xml:space="preserve">0 </v>
      </c>
    </row>
    <row r="61" spans="1:17" ht="12" customHeight="1">
      <c r="A61" s="132" t="s">
        <v>216</v>
      </c>
      <c r="B61" s="4" t="str">
        <f t="shared" si="0"/>
        <v xml:space="preserve">CM PEZENAS </v>
      </c>
      <c r="C61" s="2" t="s">
        <v>217</v>
      </c>
      <c r="D61" s="2">
        <v>17</v>
      </c>
      <c r="E61" s="2"/>
      <c r="F61" s="2"/>
      <c r="G61" s="2"/>
      <c r="H61" s="2"/>
      <c r="I61" s="2"/>
      <c r="J61" s="2"/>
      <c r="K61" s="2" t="s">
        <v>22</v>
      </c>
      <c r="L61" s="2" t="s">
        <v>218</v>
      </c>
      <c r="M61" s="2" t="s">
        <v>219</v>
      </c>
      <c r="N61" s="2" t="s">
        <v>220</v>
      </c>
      <c r="O61" s="2" t="s">
        <v>7</v>
      </c>
      <c r="P61" s="2" t="s">
        <v>8</v>
      </c>
      <c r="Q61" s="127" t="str">
        <f t="shared" si="1"/>
        <v xml:space="preserve">0 </v>
      </c>
    </row>
    <row r="62" spans="1:17" ht="12" customHeight="1">
      <c r="A62" s="128" t="s">
        <v>221</v>
      </c>
      <c r="B62" s="4" t="str">
        <f t="shared" si="0"/>
        <v>CM PIBRAC</v>
      </c>
      <c r="C62" s="2" t="s">
        <v>222</v>
      </c>
      <c r="D62" s="2"/>
      <c r="E62" s="2">
        <v>1</v>
      </c>
      <c r="F62" s="2"/>
      <c r="G62" s="2"/>
      <c r="H62" s="2"/>
      <c r="I62" s="2"/>
      <c r="J62" s="2"/>
      <c r="K62" s="2" t="s">
        <v>22</v>
      </c>
      <c r="L62" s="2" t="s">
        <v>223</v>
      </c>
      <c r="M62" s="2"/>
      <c r="N62" s="2"/>
      <c r="O62" s="2" t="s">
        <v>43</v>
      </c>
      <c r="P62" s="2" t="s">
        <v>19</v>
      </c>
      <c r="Q62" s="127" t="str">
        <f t="shared" si="1"/>
        <v xml:space="preserve">0 </v>
      </c>
    </row>
    <row r="63" spans="1:17" ht="12" customHeight="1">
      <c r="A63" s="126" t="s">
        <v>1823</v>
      </c>
      <c r="B63" s="4" t="str">
        <f t="shared" si="0"/>
        <v>CM SALIES DE BEARN (GUYENNE)</v>
      </c>
      <c r="C63" s="2" t="s">
        <v>224</v>
      </c>
      <c r="D63" s="2">
        <v>17</v>
      </c>
      <c r="E63" s="2"/>
      <c r="F63" s="2"/>
      <c r="G63" s="2"/>
      <c r="H63" s="2"/>
      <c r="I63" s="2"/>
      <c r="J63" s="2"/>
      <c r="K63" s="2" t="s">
        <v>27</v>
      </c>
      <c r="L63" s="2" t="s">
        <v>225</v>
      </c>
      <c r="M63" s="2" t="s">
        <v>226</v>
      </c>
      <c r="N63" s="2"/>
      <c r="O63" s="2" t="s">
        <v>64</v>
      </c>
      <c r="P63" s="2" t="s">
        <v>19</v>
      </c>
      <c r="Q63" s="127" t="str">
        <f t="shared" si="1"/>
        <v xml:space="preserve">0 </v>
      </c>
    </row>
    <row r="64" spans="1:17">
      <c r="A64" s="132" t="s">
        <v>227</v>
      </c>
      <c r="B64" s="4" t="str">
        <f t="shared" si="0"/>
        <v>CM ST GEORGES DE DIDONNE</v>
      </c>
      <c r="C64" s="2" t="s">
        <v>228</v>
      </c>
      <c r="D64" s="2"/>
      <c r="E64" s="2"/>
      <c r="F64" s="2"/>
      <c r="G64" s="2"/>
      <c r="H64" s="2"/>
      <c r="I64" s="2"/>
      <c r="J64" s="2"/>
      <c r="K64" s="2" t="s">
        <v>59</v>
      </c>
      <c r="L64" s="2" t="s">
        <v>229</v>
      </c>
      <c r="M64" s="2" t="s">
        <v>230</v>
      </c>
      <c r="N64" s="2" t="s">
        <v>231</v>
      </c>
      <c r="O64" s="2" t="s">
        <v>123</v>
      </c>
      <c r="P64" s="2" t="s">
        <v>19</v>
      </c>
      <c r="Q64" s="127">
        <f t="shared" si="1"/>
        <v>1</v>
      </c>
    </row>
    <row r="65" spans="1:17">
      <c r="A65" s="132" t="s">
        <v>232</v>
      </c>
      <c r="B65" s="4" t="str">
        <f t="shared" si="0"/>
        <v>CM ST LÉONARD DE NOBLAT</v>
      </c>
      <c r="C65" s="2" t="s">
        <v>233</v>
      </c>
      <c r="D65" s="2"/>
      <c r="E65" s="2"/>
      <c r="F65" s="2">
        <v>1</v>
      </c>
      <c r="G65" s="2"/>
      <c r="H65" s="2"/>
      <c r="I65" s="2"/>
      <c r="J65" s="2"/>
      <c r="K65" s="2" t="s">
        <v>181</v>
      </c>
      <c r="L65" s="2" t="s">
        <v>234</v>
      </c>
      <c r="M65" s="2" t="s">
        <v>235</v>
      </c>
      <c r="N65" s="2"/>
      <c r="O65" s="2" t="s">
        <v>123</v>
      </c>
      <c r="P65" s="2" t="s">
        <v>8</v>
      </c>
      <c r="Q65" s="127" t="str">
        <f t="shared" si="1"/>
        <v xml:space="preserve">0 </v>
      </c>
    </row>
    <row r="66" spans="1:17">
      <c r="A66" s="128" t="s">
        <v>236</v>
      </c>
      <c r="B66" s="4" t="str">
        <f t="shared" si="0"/>
        <v>CM ST PALAIS (GUYENNE)</v>
      </c>
      <c r="C66" s="2" t="s">
        <v>237</v>
      </c>
      <c r="D66" s="2">
        <v>17</v>
      </c>
      <c r="E66" s="2"/>
      <c r="F66" s="2"/>
      <c r="G66" s="2"/>
      <c r="H66" s="2"/>
      <c r="I66" s="2"/>
      <c r="J66" s="2"/>
      <c r="K66" s="2" t="s">
        <v>27</v>
      </c>
      <c r="L66" s="2" t="s">
        <v>238</v>
      </c>
      <c r="M66" s="2" t="s">
        <v>239</v>
      </c>
      <c r="N66" s="2"/>
      <c r="O66" s="2" t="s">
        <v>18</v>
      </c>
      <c r="P66" s="2" t="s">
        <v>19</v>
      </c>
      <c r="Q66" s="127" t="str">
        <f t="shared" si="1"/>
        <v xml:space="preserve">0 </v>
      </c>
    </row>
    <row r="67" spans="1:17">
      <c r="A67" s="129" t="s">
        <v>240</v>
      </c>
      <c r="B67" s="4" t="str">
        <f t="shared" ref="B67:B130" si="2">UPPER(A67)</f>
        <v>CM ST PIERRE D'IRUBE (GUYENNE)</v>
      </c>
      <c r="C67" s="2" t="s">
        <v>241</v>
      </c>
      <c r="D67" s="2">
        <v>17</v>
      </c>
      <c r="E67" s="2"/>
      <c r="F67" s="2"/>
      <c r="G67" s="2"/>
      <c r="H67" s="2"/>
      <c r="I67" s="2"/>
      <c r="J67" s="2"/>
      <c r="K67" s="2" t="s">
        <v>27</v>
      </c>
      <c r="L67" s="2" t="s">
        <v>242</v>
      </c>
      <c r="M67" s="2" t="s">
        <v>243</v>
      </c>
      <c r="N67" s="2" t="s">
        <v>80</v>
      </c>
      <c r="O67" s="2" t="s">
        <v>123</v>
      </c>
      <c r="P67" s="2" t="s">
        <v>19</v>
      </c>
      <c r="Q67" s="127" t="str">
        <f t="shared" ref="Q67:Q130" si="3" xml:space="preserve"> IF(SUM(D67:J67)=0,1,"0 ")</f>
        <v xml:space="preserve">0 </v>
      </c>
    </row>
    <row r="68" spans="1:17">
      <c r="A68" s="126" t="s">
        <v>244</v>
      </c>
      <c r="B68" s="4" t="str">
        <f t="shared" si="2"/>
        <v>CM ST PIERRE D'OLERON</v>
      </c>
      <c r="C68" s="2" t="s">
        <v>245</v>
      </c>
      <c r="D68" s="2"/>
      <c r="E68" s="2"/>
      <c r="F68" s="2"/>
      <c r="G68" s="2"/>
      <c r="H68" s="2"/>
      <c r="I68" s="2"/>
      <c r="J68" s="2"/>
      <c r="K68" s="2" t="s">
        <v>59</v>
      </c>
      <c r="L68" s="2" t="s">
        <v>246</v>
      </c>
      <c r="M68" s="2"/>
      <c r="N68" s="2"/>
      <c r="O68" s="2" t="s">
        <v>122</v>
      </c>
      <c r="P68" s="2" t="s">
        <v>19</v>
      </c>
      <c r="Q68" s="127">
        <f t="shared" si="3"/>
        <v>1</v>
      </c>
    </row>
    <row r="69" spans="1:17">
      <c r="A69" s="128" t="s">
        <v>247</v>
      </c>
      <c r="B69" s="4" t="str">
        <f t="shared" si="2"/>
        <v xml:space="preserve">CM ST SEVER </v>
      </c>
      <c r="C69" s="2" t="s">
        <v>248</v>
      </c>
      <c r="D69" s="2"/>
      <c r="E69" s="2">
        <v>1</v>
      </c>
      <c r="F69" s="2"/>
      <c r="G69" s="2"/>
      <c r="H69" s="2"/>
      <c r="I69" s="2"/>
      <c r="J69" s="2"/>
      <c r="K69" s="2" t="s">
        <v>27</v>
      </c>
      <c r="L69" s="2" t="s">
        <v>249</v>
      </c>
      <c r="M69" s="2"/>
      <c r="N69" s="2"/>
      <c r="O69" s="2" t="s">
        <v>24</v>
      </c>
      <c r="P69" s="2" t="s">
        <v>19</v>
      </c>
      <c r="Q69" s="127" t="str">
        <f t="shared" si="3"/>
        <v xml:space="preserve">0 </v>
      </c>
    </row>
    <row r="70" spans="1:17">
      <c r="A70" s="131" t="s">
        <v>250</v>
      </c>
      <c r="B70" s="4" t="str">
        <f t="shared" si="2"/>
        <v>CM TOULOUSE "CITE DE L'HERS"</v>
      </c>
      <c r="C70" s="2" t="s">
        <v>251</v>
      </c>
      <c r="D70" s="2">
        <v>17</v>
      </c>
      <c r="E70" s="2"/>
      <c r="F70" s="2"/>
      <c r="G70" s="2"/>
      <c r="H70" s="2"/>
      <c r="I70" s="2"/>
      <c r="J70" s="2"/>
      <c r="K70" s="2" t="s">
        <v>22</v>
      </c>
      <c r="L70" s="2" t="s">
        <v>252</v>
      </c>
      <c r="M70" s="2" t="s">
        <v>253</v>
      </c>
      <c r="N70" s="2" t="s">
        <v>254</v>
      </c>
      <c r="O70" s="2" t="s">
        <v>7</v>
      </c>
      <c r="P70" s="2" t="s">
        <v>19</v>
      </c>
      <c r="Q70" s="127" t="str">
        <f t="shared" si="3"/>
        <v xml:space="preserve">0 </v>
      </c>
    </row>
    <row r="71" spans="1:17">
      <c r="A71" s="132" t="s">
        <v>255</v>
      </c>
      <c r="B71" s="4" t="str">
        <f t="shared" si="2"/>
        <v>CM TOULOUSE "MIRAIL"</v>
      </c>
      <c r="C71" s="2" t="s">
        <v>256</v>
      </c>
      <c r="D71" s="2"/>
      <c r="E71" s="2">
        <v>1</v>
      </c>
      <c r="F71" s="2"/>
      <c r="G71" s="2"/>
      <c r="H71" s="2"/>
      <c r="I71" s="2"/>
      <c r="J71" s="2"/>
      <c r="K71" s="2" t="s">
        <v>22</v>
      </c>
      <c r="L71" s="2" t="s">
        <v>257</v>
      </c>
      <c r="M71" s="2" t="s">
        <v>258</v>
      </c>
      <c r="N71" s="2" t="s">
        <v>259</v>
      </c>
      <c r="O71" s="2" t="s">
        <v>123</v>
      </c>
      <c r="P71" s="2" t="s">
        <v>19</v>
      </c>
      <c r="Q71" s="127" t="str">
        <f t="shared" si="3"/>
        <v xml:space="preserve">0 </v>
      </c>
    </row>
    <row r="72" spans="1:17">
      <c r="A72" s="128" t="s">
        <v>260</v>
      </c>
      <c r="B72" s="4" t="str">
        <f t="shared" si="2"/>
        <v>CM TOURNEFEUILLE</v>
      </c>
      <c r="C72" s="2" t="s">
        <v>261</v>
      </c>
      <c r="D72" s="2"/>
      <c r="E72" s="2">
        <v>1</v>
      </c>
      <c r="F72" s="2"/>
      <c r="G72" s="2"/>
      <c r="H72" s="2"/>
      <c r="I72" s="2"/>
      <c r="J72" s="2"/>
      <c r="K72" s="2" t="s">
        <v>22</v>
      </c>
      <c r="L72" s="2" t="s">
        <v>262</v>
      </c>
      <c r="M72" s="2" t="s">
        <v>263</v>
      </c>
      <c r="N72" s="2"/>
      <c r="O72" s="2" t="s">
        <v>7</v>
      </c>
      <c r="P72" s="2" t="s">
        <v>19</v>
      </c>
      <c r="Q72" s="127" t="str">
        <f t="shared" si="3"/>
        <v xml:space="preserve">0 </v>
      </c>
    </row>
    <row r="73" spans="1:17">
      <c r="A73" s="132" t="s">
        <v>264</v>
      </c>
      <c r="B73" s="4" t="str">
        <f t="shared" si="2"/>
        <v>CM VIC FEZENSAC (ALTIS)</v>
      </c>
      <c r="C73" s="2" t="s">
        <v>265</v>
      </c>
      <c r="D73" s="2"/>
      <c r="E73" s="2"/>
      <c r="F73" s="2">
        <v>1</v>
      </c>
      <c r="G73" s="2"/>
      <c r="H73" s="2"/>
      <c r="I73" s="2"/>
      <c r="J73" s="2"/>
      <c r="K73" s="2" t="s">
        <v>27</v>
      </c>
      <c r="L73" s="2" t="s">
        <v>266</v>
      </c>
      <c r="M73" s="2" t="s">
        <v>267</v>
      </c>
      <c r="N73" s="2"/>
      <c r="O73" s="2" t="s">
        <v>122</v>
      </c>
      <c r="P73" s="2" t="s">
        <v>19</v>
      </c>
      <c r="Q73" s="127" t="str">
        <f t="shared" si="3"/>
        <v xml:space="preserve">0 </v>
      </c>
    </row>
    <row r="74" spans="1:17">
      <c r="A74" s="132" t="s">
        <v>268</v>
      </c>
      <c r="B74" s="4" t="str">
        <f t="shared" si="2"/>
        <v>CM VILLENEUVE DE MARSAN (GUYENNE)</v>
      </c>
      <c r="C74" s="2" t="s">
        <v>269</v>
      </c>
      <c r="D74" s="2">
        <v>17</v>
      </c>
      <c r="E74" s="2"/>
      <c r="F74" s="2"/>
      <c r="G74" s="2"/>
      <c r="H74" s="2"/>
      <c r="I74" s="2"/>
      <c r="J74" s="2"/>
      <c r="K74" s="2" t="s">
        <v>27</v>
      </c>
      <c r="L74" s="2" t="s">
        <v>270</v>
      </c>
      <c r="M74" s="2" t="s">
        <v>271</v>
      </c>
      <c r="N74" s="2"/>
      <c r="O74" s="2" t="s">
        <v>64</v>
      </c>
      <c r="P74" s="2" t="s">
        <v>19</v>
      </c>
      <c r="Q74" s="127" t="str">
        <f t="shared" si="3"/>
        <v xml:space="preserve">0 </v>
      </c>
    </row>
    <row r="75" spans="1:17">
      <c r="A75" s="132" t="s">
        <v>272</v>
      </c>
      <c r="B75" s="4" t="str">
        <f t="shared" si="2"/>
        <v>CM VILLENEUVE LES BÉZIERS</v>
      </c>
      <c r="C75" s="2" t="s">
        <v>273</v>
      </c>
      <c r="D75" s="2">
        <v>17</v>
      </c>
      <c r="E75" s="2"/>
      <c r="F75" s="2"/>
      <c r="G75" s="2"/>
      <c r="H75" s="2"/>
      <c r="I75" s="2"/>
      <c r="J75" s="2"/>
      <c r="K75" s="2" t="s">
        <v>22</v>
      </c>
      <c r="L75" s="2" t="s">
        <v>274</v>
      </c>
      <c r="M75" s="2" t="s">
        <v>275</v>
      </c>
      <c r="N75" s="2"/>
      <c r="O75" s="2" t="s">
        <v>24</v>
      </c>
      <c r="P75" s="2" t="s">
        <v>8</v>
      </c>
      <c r="Q75" s="127" t="str">
        <f t="shared" si="3"/>
        <v xml:space="preserve">0 </v>
      </c>
    </row>
    <row r="76" spans="1:17">
      <c r="A76" s="128" t="s">
        <v>276</v>
      </c>
      <c r="B76" s="4" t="str">
        <f t="shared" si="2"/>
        <v>COLLEGE ALAIN FOURNIER</v>
      </c>
      <c r="C76" s="2" t="s">
        <v>277</v>
      </c>
      <c r="D76" s="2"/>
      <c r="E76" s="2"/>
      <c r="F76" s="2">
        <v>1</v>
      </c>
      <c r="G76" s="2"/>
      <c r="H76" s="2"/>
      <c r="I76" s="2"/>
      <c r="J76" s="2"/>
      <c r="K76" s="2" t="s">
        <v>27</v>
      </c>
      <c r="L76" s="2" t="s">
        <v>278</v>
      </c>
      <c r="M76" s="2"/>
      <c r="N76" s="2"/>
      <c r="O76" s="2" t="s">
        <v>43</v>
      </c>
      <c r="P76" s="2" t="s">
        <v>19</v>
      </c>
      <c r="Q76" s="127" t="str">
        <f t="shared" si="3"/>
        <v xml:space="preserve">0 </v>
      </c>
    </row>
    <row r="77" spans="1:17">
      <c r="A77" s="128" t="s">
        <v>279</v>
      </c>
      <c r="B77" s="4" t="str">
        <f t="shared" si="2"/>
        <v>COLLEGE CASSIGNOL</v>
      </c>
      <c r="C77" s="2" t="s">
        <v>280</v>
      </c>
      <c r="D77" s="2"/>
      <c r="E77" s="2"/>
      <c r="F77" s="2">
        <v>1</v>
      </c>
      <c r="G77" s="2"/>
      <c r="H77" s="2"/>
      <c r="I77" s="2"/>
      <c r="J77" s="2"/>
      <c r="K77" s="2" t="s">
        <v>27</v>
      </c>
      <c r="L77" s="2" t="s">
        <v>278</v>
      </c>
      <c r="M77" s="2"/>
      <c r="N77" s="2"/>
      <c r="O77" s="2" t="s">
        <v>43</v>
      </c>
      <c r="P77" s="2" t="s">
        <v>19</v>
      </c>
      <c r="Q77" s="127" t="str">
        <f t="shared" si="3"/>
        <v xml:space="preserve">0 </v>
      </c>
    </row>
    <row r="78" spans="1:17">
      <c r="A78" s="128" t="s">
        <v>281</v>
      </c>
      <c r="B78" s="4" t="str">
        <f t="shared" si="2"/>
        <v>COMPAGNIE DES FROMAGERS</v>
      </c>
      <c r="C78" s="2" t="s">
        <v>282</v>
      </c>
      <c r="D78" s="2"/>
      <c r="E78" s="2"/>
      <c r="F78" s="2"/>
      <c r="G78" s="2"/>
      <c r="H78" s="2">
        <v>1</v>
      </c>
      <c r="I78" s="2"/>
      <c r="J78" s="2"/>
      <c r="K78" s="2" t="s">
        <v>22</v>
      </c>
      <c r="L78" s="2" t="s">
        <v>283</v>
      </c>
      <c r="M78" s="2"/>
      <c r="N78" s="2"/>
      <c r="O78" s="2" t="s">
        <v>64</v>
      </c>
      <c r="P78" s="2" t="s">
        <v>8</v>
      </c>
      <c r="Q78" s="127" t="str">
        <f t="shared" si="3"/>
        <v xml:space="preserve">0 </v>
      </c>
    </row>
    <row r="79" spans="1:17">
      <c r="A79" s="132" t="s">
        <v>284</v>
      </c>
      <c r="B79" s="4" t="str">
        <f t="shared" si="2"/>
        <v>COUTURIER J LUC</v>
      </c>
      <c r="C79" s="2" t="s">
        <v>285</v>
      </c>
      <c r="D79" s="2"/>
      <c r="E79" s="2"/>
      <c r="F79" s="2"/>
      <c r="G79" s="2">
        <v>1</v>
      </c>
      <c r="H79" s="2"/>
      <c r="I79" s="2"/>
      <c r="J79" s="2"/>
      <c r="K79" s="2" t="s">
        <v>67</v>
      </c>
      <c r="L79" s="2" t="s">
        <v>286</v>
      </c>
      <c r="M79" s="2"/>
      <c r="N79" s="2"/>
      <c r="O79" s="2" t="s">
        <v>123</v>
      </c>
      <c r="P79" s="2" t="s">
        <v>19</v>
      </c>
      <c r="Q79" s="127" t="str">
        <f t="shared" si="3"/>
        <v xml:space="preserve">0 </v>
      </c>
    </row>
    <row r="80" spans="1:17">
      <c r="A80" s="128" t="s">
        <v>287</v>
      </c>
      <c r="B80" s="4" t="str">
        <f t="shared" si="2"/>
        <v>CRÉMERIE LAURENT</v>
      </c>
      <c r="C80" s="2" t="s">
        <v>1913</v>
      </c>
      <c r="D80" s="2"/>
      <c r="E80" s="2"/>
      <c r="F80" s="2">
        <v>1</v>
      </c>
      <c r="G80" s="2"/>
      <c r="H80" s="2"/>
      <c r="I80" s="2"/>
      <c r="J80" s="2"/>
      <c r="K80" s="2" t="s">
        <v>27</v>
      </c>
      <c r="L80" s="2" t="s">
        <v>288</v>
      </c>
      <c r="M80" s="2"/>
      <c r="N80" s="2"/>
      <c r="O80" s="2" t="s">
        <v>18</v>
      </c>
      <c r="P80" s="2" t="s">
        <v>19</v>
      </c>
      <c r="Q80" s="127" t="str">
        <f t="shared" si="3"/>
        <v xml:space="preserve">0 </v>
      </c>
    </row>
    <row r="81" spans="1:17">
      <c r="A81" s="128" t="s">
        <v>289</v>
      </c>
      <c r="B81" s="4" t="str">
        <f t="shared" si="2"/>
        <v xml:space="preserve">DEMONTIER DAMIEN </v>
      </c>
      <c r="C81" s="2" t="s">
        <v>290</v>
      </c>
      <c r="D81" s="2"/>
      <c r="E81" s="2"/>
      <c r="F81" s="2"/>
      <c r="G81" s="2">
        <v>1</v>
      </c>
      <c r="H81" s="2"/>
      <c r="I81" s="2"/>
      <c r="J81" s="2"/>
      <c r="K81" s="2" t="s">
        <v>67</v>
      </c>
      <c r="L81" s="2" t="s">
        <v>291</v>
      </c>
      <c r="M81" s="2"/>
      <c r="N81" s="2"/>
      <c r="O81" s="2" t="s">
        <v>24</v>
      </c>
      <c r="P81" s="2" t="s">
        <v>19</v>
      </c>
      <c r="Q81" s="127" t="str">
        <f t="shared" si="3"/>
        <v xml:space="preserve">0 </v>
      </c>
    </row>
    <row r="82" spans="1:17">
      <c r="A82" s="128" t="s">
        <v>292</v>
      </c>
      <c r="B82" s="4" t="str">
        <f t="shared" si="2"/>
        <v>DESAILLY</v>
      </c>
      <c r="C82" s="2" t="s">
        <v>293</v>
      </c>
      <c r="D82" s="2"/>
      <c r="E82" s="2"/>
      <c r="F82" s="2">
        <v>1</v>
      </c>
      <c r="G82" s="2"/>
      <c r="H82" s="2"/>
      <c r="I82" s="2"/>
      <c r="J82" s="2"/>
      <c r="K82" s="2" t="s">
        <v>3</v>
      </c>
      <c r="L82" s="2" t="s">
        <v>294</v>
      </c>
      <c r="M82" s="2" t="s">
        <v>295</v>
      </c>
      <c r="N82" s="2"/>
      <c r="O82" s="2" t="s">
        <v>7</v>
      </c>
      <c r="P82" s="2" t="s">
        <v>8</v>
      </c>
      <c r="Q82" s="127" t="str">
        <f t="shared" si="3"/>
        <v xml:space="preserve">0 </v>
      </c>
    </row>
    <row r="83" spans="1:17">
      <c r="A83" s="128" t="s">
        <v>296</v>
      </c>
      <c r="B83" s="4" t="str">
        <f t="shared" si="2"/>
        <v>DISFRAIS</v>
      </c>
      <c r="C83" s="2" t="s">
        <v>297</v>
      </c>
      <c r="D83" s="2">
        <v>27.54</v>
      </c>
      <c r="E83" s="2"/>
      <c r="F83" s="2"/>
      <c r="G83" s="2"/>
      <c r="H83" s="2">
        <v>1</v>
      </c>
      <c r="I83" s="2"/>
      <c r="J83" s="2"/>
      <c r="K83" s="2" t="s">
        <v>22</v>
      </c>
      <c r="L83" s="2" t="s">
        <v>298</v>
      </c>
      <c r="M83" s="2" t="s">
        <v>299</v>
      </c>
      <c r="N83" s="2"/>
      <c r="O83" s="2" t="s">
        <v>7</v>
      </c>
      <c r="P83" s="2" t="s">
        <v>8</v>
      </c>
      <c r="Q83" s="127" t="str">
        <f t="shared" si="3"/>
        <v xml:space="preserve">0 </v>
      </c>
    </row>
    <row r="84" spans="1:17">
      <c r="A84" s="128" t="s">
        <v>300</v>
      </c>
      <c r="B84" s="4" t="str">
        <f t="shared" si="2"/>
        <v>DUBOURG J.P</v>
      </c>
      <c r="C84" s="2" t="s">
        <v>301</v>
      </c>
      <c r="D84" s="2"/>
      <c r="E84" s="2"/>
      <c r="F84" s="2"/>
      <c r="G84" s="2">
        <v>1</v>
      </c>
      <c r="H84" s="2"/>
      <c r="I84" s="2"/>
      <c r="J84" s="2"/>
      <c r="K84" s="2" t="s">
        <v>67</v>
      </c>
      <c r="L84" s="2" t="s">
        <v>302</v>
      </c>
      <c r="M84" s="2"/>
      <c r="N84" s="2"/>
      <c r="O84" s="2" t="s">
        <v>303</v>
      </c>
      <c r="P84" s="2" t="s">
        <v>8</v>
      </c>
      <c r="Q84" s="127" t="str">
        <f t="shared" si="3"/>
        <v xml:space="preserve">0 </v>
      </c>
    </row>
    <row r="85" spans="1:17">
      <c r="A85" s="133" t="s">
        <v>304</v>
      </c>
      <c r="B85" s="4" t="str">
        <f t="shared" si="2"/>
        <v>ECHANTILLONS GRATUIT</v>
      </c>
      <c r="C85" s="5"/>
      <c r="D85" s="5"/>
      <c r="E85" s="5"/>
      <c r="F85" s="5"/>
      <c r="G85" s="5"/>
      <c r="H85" s="5"/>
      <c r="I85" s="5"/>
      <c r="J85" s="5"/>
      <c r="K85" s="2" t="s">
        <v>0</v>
      </c>
      <c r="L85" s="2"/>
      <c r="M85" s="2"/>
      <c r="N85" s="2"/>
      <c r="O85" s="2"/>
      <c r="P85" s="2"/>
      <c r="Q85" s="127">
        <f t="shared" si="3"/>
        <v>1</v>
      </c>
    </row>
    <row r="86" spans="1:17">
      <c r="A86" s="126" t="s">
        <v>305</v>
      </c>
      <c r="B86" s="4" t="str">
        <f t="shared" si="2"/>
        <v>ENTREPÔT COOP ATLANTIQUE INGRANDES</v>
      </c>
      <c r="C86" s="2" t="s">
        <v>306</v>
      </c>
      <c r="D86" s="2"/>
      <c r="E86" s="2"/>
      <c r="F86" s="2"/>
      <c r="G86" s="2"/>
      <c r="H86" s="2"/>
      <c r="I86" s="2"/>
      <c r="J86" s="2">
        <v>1</v>
      </c>
      <c r="K86" s="2" t="s">
        <v>3</v>
      </c>
      <c r="L86" s="2"/>
      <c r="M86" s="2"/>
      <c r="N86" s="2"/>
      <c r="O86" s="2" t="s">
        <v>7</v>
      </c>
      <c r="P86" s="2" t="s">
        <v>8</v>
      </c>
      <c r="Q86" s="127" t="str">
        <f t="shared" si="3"/>
        <v xml:space="preserve">0 </v>
      </c>
    </row>
    <row r="87" spans="1:17">
      <c r="A87" s="126" t="s">
        <v>307</v>
      </c>
      <c r="B87" s="4" t="str">
        <f t="shared" si="2"/>
        <v>ENTREPÔT COOP ATLANTIQUE SAINTES</v>
      </c>
      <c r="C87" s="2" t="s">
        <v>308</v>
      </c>
      <c r="D87" s="2"/>
      <c r="E87" s="2"/>
      <c r="F87" s="2"/>
      <c r="G87" s="2"/>
      <c r="H87" s="2"/>
      <c r="I87" s="2"/>
      <c r="J87" s="2">
        <v>1</v>
      </c>
      <c r="K87" s="2" t="s">
        <v>3</v>
      </c>
      <c r="L87" s="2"/>
      <c r="M87" s="2"/>
      <c r="N87" s="2"/>
      <c r="O87" s="2" t="s">
        <v>7</v>
      </c>
      <c r="P87" s="2" t="s">
        <v>19</v>
      </c>
      <c r="Q87" s="127" t="str">
        <f t="shared" si="3"/>
        <v xml:space="preserve">0 </v>
      </c>
    </row>
    <row r="88" spans="1:17">
      <c r="A88" s="126" t="s">
        <v>309</v>
      </c>
      <c r="B88" s="4" t="str">
        <f t="shared" si="2"/>
        <v>ENTREPÔT COOP ATLANTIQUEE CONDAT SUR VIENNE</v>
      </c>
      <c r="C88" s="2" t="s">
        <v>310</v>
      </c>
      <c r="D88" s="2"/>
      <c r="E88" s="2"/>
      <c r="F88" s="2"/>
      <c r="G88" s="2"/>
      <c r="H88" s="2"/>
      <c r="I88" s="2"/>
      <c r="J88" s="2">
        <v>1</v>
      </c>
      <c r="K88" s="2" t="s">
        <v>3</v>
      </c>
      <c r="L88" s="2"/>
      <c r="M88" s="2"/>
      <c r="N88" s="2"/>
      <c r="O88" s="2" t="s">
        <v>7</v>
      </c>
      <c r="P88" s="2" t="s">
        <v>19</v>
      </c>
      <c r="Q88" s="127" t="str">
        <f t="shared" si="3"/>
        <v xml:space="preserve">0 </v>
      </c>
    </row>
    <row r="89" spans="1:17">
      <c r="A89" s="133" t="s">
        <v>311</v>
      </c>
      <c r="B89" s="4" t="str">
        <f t="shared" si="2"/>
        <v>FMCD</v>
      </c>
      <c r="C89" s="2" t="s">
        <v>312</v>
      </c>
      <c r="D89" s="2"/>
      <c r="E89" s="2"/>
      <c r="F89" s="2"/>
      <c r="G89" s="2">
        <v>1</v>
      </c>
      <c r="H89" s="2"/>
      <c r="I89" s="2"/>
      <c r="J89" s="2"/>
      <c r="K89" s="2" t="s">
        <v>67</v>
      </c>
      <c r="L89" s="2" t="s">
        <v>313</v>
      </c>
      <c r="M89" s="2" t="s">
        <v>314</v>
      </c>
      <c r="N89" s="2" t="s">
        <v>315</v>
      </c>
      <c r="O89" s="2" t="s">
        <v>7</v>
      </c>
      <c r="P89" s="2" t="s">
        <v>19</v>
      </c>
      <c r="Q89" s="127" t="str">
        <f t="shared" si="3"/>
        <v xml:space="preserve">0 </v>
      </c>
    </row>
    <row r="90" spans="1:17">
      <c r="A90" s="128" t="s">
        <v>316</v>
      </c>
      <c r="B90" s="4" t="str">
        <f t="shared" si="2"/>
        <v>GANTIER PHILIPPE</v>
      </c>
      <c r="C90" s="2" t="s">
        <v>317</v>
      </c>
      <c r="D90" s="2"/>
      <c r="E90" s="2"/>
      <c r="F90" s="2"/>
      <c r="G90" s="2">
        <v>1</v>
      </c>
      <c r="H90" s="2"/>
      <c r="I90" s="2"/>
      <c r="J90" s="2"/>
      <c r="K90" s="2" t="s">
        <v>67</v>
      </c>
      <c r="L90" s="2"/>
      <c r="M90" s="2"/>
      <c r="N90" s="2"/>
      <c r="O90" s="2" t="s">
        <v>64</v>
      </c>
      <c r="P90" s="2" t="s">
        <v>19</v>
      </c>
      <c r="Q90" s="127" t="str">
        <f t="shared" si="3"/>
        <v xml:space="preserve">0 </v>
      </c>
    </row>
    <row r="91" spans="1:17">
      <c r="A91" s="128" t="s">
        <v>318</v>
      </c>
      <c r="B91" s="4" t="str">
        <f t="shared" si="2"/>
        <v>GENDRE MICHEL</v>
      </c>
      <c r="C91" s="2" t="s">
        <v>319</v>
      </c>
      <c r="D91" s="2"/>
      <c r="E91" s="2"/>
      <c r="F91" s="2"/>
      <c r="G91" s="2">
        <v>1</v>
      </c>
      <c r="H91" s="2"/>
      <c r="I91" s="2"/>
      <c r="J91" s="2"/>
      <c r="K91" s="2" t="s">
        <v>67</v>
      </c>
      <c r="L91" s="2" t="s">
        <v>320</v>
      </c>
      <c r="M91" s="2"/>
      <c r="N91" s="2"/>
      <c r="O91" s="2" t="s">
        <v>610</v>
      </c>
      <c r="P91" s="2" t="s">
        <v>8</v>
      </c>
      <c r="Q91" s="127" t="str">
        <f t="shared" si="3"/>
        <v xml:space="preserve">0 </v>
      </c>
    </row>
    <row r="92" spans="1:17">
      <c r="A92" s="128" t="s">
        <v>321</v>
      </c>
      <c r="B92" s="4" t="str">
        <f t="shared" si="2"/>
        <v>GIVERSO FREDERIC</v>
      </c>
      <c r="C92" s="2" t="s">
        <v>322</v>
      </c>
      <c r="D92" s="2"/>
      <c r="E92" s="2"/>
      <c r="F92" s="2"/>
      <c r="G92" s="2">
        <v>1</v>
      </c>
      <c r="H92" s="2"/>
      <c r="I92" s="2"/>
      <c r="J92" s="2"/>
      <c r="K92" s="2" t="s">
        <v>67</v>
      </c>
      <c r="L92" s="2" t="s">
        <v>323</v>
      </c>
      <c r="M92" s="2"/>
      <c r="N92" s="2"/>
      <c r="O92" s="2" t="s">
        <v>123</v>
      </c>
      <c r="P92" s="2" t="s">
        <v>19</v>
      </c>
      <c r="Q92" s="127" t="str">
        <f t="shared" si="3"/>
        <v xml:space="preserve">0 </v>
      </c>
    </row>
    <row r="93" spans="1:17">
      <c r="A93" s="128" t="s">
        <v>324</v>
      </c>
      <c r="B93" s="4" t="str">
        <f t="shared" si="2"/>
        <v>GOEHNER EDY</v>
      </c>
      <c r="C93" s="2" t="s">
        <v>325</v>
      </c>
      <c r="D93" s="2"/>
      <c r="E93" s="2"/>
      <c r="F93" s="2"/>
      <c r="G93" s="2">
        <v>1</v>
      </c>
      <c r="H93" s="2"/>
      <c r="I93" s="2"/>
      <c r="J93" s="2"/>
      <c r="K93" s="2" t="s">
        <v>67</v>
      </c>
      <c r="L93" s="2" t="s">
        <v>326</v>
      </c>
      <c r="M93" s="2"/>
      <c r="N93" s="2"/>
      <c r="O93" s="2" t="s">
        <v>327</v>
      </c>
      <c r="P93" s="2" t="s">
        <v>8</v>
      </c>
      <c r="Q93" s="127" t="str">
        <f t="shared" si="3"/>
        <v xml:space="preserve">0 </v>
      </c>
    </row>
    <row r="94" spans="1:17">
      <c r="A94" s="132" t="s">
        <v>328</v>
      </c>
      <c r="B94" s="4" t="str">
        <f t="shared" si="2"/>
        <v>GUYENNE ET GASCOGNE</v>
      </c>
      <c r="C94" s="2" t="s">
        <v>329</v>
      </c>
      <c r="D94" s="2">
        <v>17</v>
      </c>
      <c r="E94" s="2"/>
      <c r="F94" s="2"/>
      <c r="G94" s="2"/>
      <c r="H94" s="2"/>
      <c r="I94" s="2"/>
      <c r="J94" s="2"/>
      <c r="K94" s="2" t="s">
        <v>27</v>
      </c>
      <c r="L94" s="2" t="s">
        <v>330</v>
      </c>
      <c r="M94" s="2" t="s">
        <v>331</v>
      </c>
      <c r="N94" s="2" t="s">
        <v>80</v>
      </c>
      <c r="O94" s="2" t="s">
        <v>14</v>
      </c>
      <c r="P94" s="2" t="s">
        <v>19</v>
      </c>
      <c r="Q94" s="127" t="str">
        <f t="shared" si="3"/>
        <v xml:space="preserve">0 </v>
      </c>
    </row>
    <row r="95" spans="1:17">
      <c r="A95" s="128" t="s">
        <v>332</v>
      </c>
      <c r="B95" s="4" t="str">
        <f t="shared" si="2"/>
        <v>HACHIN YANN</v>
      </c>
      <c r="C95" s="2" t="s">
        <v>333</v>
      </c>
      <c r="D95" s="2"/>
      <c r="E95" s="2"/>
      <c r="F95" s="2"/>
      <c r="G95" s="2">
        <v>1</v>
      </c>
      <c r="H95" s="2"/>
      <c r="I95" s="2"/>
      <c r="J95" s="2"/>
      <c r="K95" s="1" t="s">
        <v>3</v>
      </c>
      <c r="L95" s="2" t="s">
        <v>334</v>
      </c>
      <c r="M95" s="2"/>
      <c r="N95" s="2"/>
      <c r="O95" s="2" t="s">
        <v>64</v>
      </c>
      <c r="P95" s="2" t="s">
        <v>8</v>
      </c>
      <c r="Q95" s="127" t="str">
        <f t="shared" si="3"/>
        <v xml:space="preserve">0 </v>
      </c>
    </row>
    <row r="96" spans="1:17">
      <c r="A96" s="128" t="s">
        <v>335</v>
      </c>
      <c r="B96" s="4" t="str">
        <f t="shared" si="2"/>
        <v>HARDAS DELPHINE</v>
      </c>
      <c r="C96" s="2" t="s">
        <v>336</v>
      </c>
      <c r="D96" s="2"/>
      <c r="E96" s="2"/>
      <c r="F96" s="2"/>
      <c r="G96" s="2">
        <v>1</v>
      </c>
      <c r="H96" s="2"/>
      <c r="I96" s="2"/>
      <c r="J96" s="2"/>
      <c r="K96" s="2" t="s">
        <v>67</v>
      </c>
      <c r="L96" s="2"/>
      <c r="M96" s="2" t="s">
        <v>337</v>
      </c>
      <c r="N96" s="2"/>
      <c r="O96" s="2" t="s">
        <v>338</v>
      </c>
      <c r="P96" s="2" t="s">
        <v>8</v>
      </c>
      <c r="Q96" s="127" t="str">
        <f t="shared" si="3"/>
        <v xml:space="preserve">0 </v>
      </c>
    </row>
    <row r="97" spans="1:17">
      <c r="A97" s="131" t="s">
        <v>339</v>
      </c>
      <c r="B97" s="4" t="str">
        <f t="shared" si="2"/>
        <v>HF 12 SAS SOVIA</v>
      </c>
      <c r="C97" s="2" t="s">
        <v>340</v>
      </c>
      <c r="D97" s="2">
        <v>20</v>
      </c>
      <c r="E97" s="2"/>
      <c r="F97" s="2"/>
      <c r="G97" s="2"/>
      <c r="H97" s="2"/>
      <c r="I97" s="2"/>
      <c r="J97" s="2"/>
      <c r="K97" s="2" t="s">
        <v>22</v>
      </c>
      <c r="L97" s="2" t="s">
        <v>341</v>
      </c>
      <c r="M97" s="2" t="s">
        <v>342</v>
      </c>
      <c r="N97" s="2" t="s">
        <v>343</v>
      </c>
      <c r="O97" s="2" t="s">
        <v>7</v>
      </c>
      <c r="P97" s="2" t="s">
        <v>8</v>
      </c>
      <c r="Q97" s="127" t="str">
        <f t="shared" si="3"/>
        <v xml:space="preserve">0 </v>
      </c>
    </row>
    <row r="98" spans="1:17">
      <c r="A98" s="131" t="s">
        <v>344</v>
      </c>
      <c r="B98" s="4" t="str">
        <f t="shared" si="2"/>
        <v>HU ALES</v>
      </c>
      <c r="C98" s="2" t="s">
        <v>345</v>
      </c>
      <c r="D98" s="2">
        <v>17</v>
      </c>
      <c r="E98" s="2"/>
      <c r="F98" s="2"/>
      <c r="G98" s="2"/>
      <c r="H98" s="2"/>
      <c r="I98" s="2"/>
      <c r="J98" s="2"/>
      <c r="K98" s="2" t="s">
        <v>22</v>
      </c>
      <c r="L98" s="2" t="s">
        <v>346</v>
      </c>
      <c r="M98" s="2" t="s">
        <v>347</v>
      </c>
      <c r="N98" s="2" t="s">
        <v>348</v>
      </c>
      <c r="O98" s="2" t="s">
        <v>24</v>
      </c>
      <c r="P98" s="2" t="s">
        <v>8</v>
      </c>
      <c r="Q98" s="127" t="str">
        <f t="shared" si="3"/>
        <v xml:space="preserve">0 </v>
      </c>
    </row>
    <row r="99" spans="1:17">
      <c r="A99" s="131" t="s">
        <v>349</v>
      </c>
      <c r="B99" s="4" t="str">
        <f t="shared" si="2"/>
        <v>HU CHALLANS</v>
      </c>
      <c r="C99" s="2" t="s">
        <v>350</v>
      </c>
      <c r="D99" s="2">
        <v>17</v>
      </c>
      <c r="E99" s="2"/>
      <c r="F99" s="2"/>
      <c r="G99" s="2"/>
      <c r="H99" s="2"/>
      <c r="I99" s="2"/>
      <c r="J99" s="2"/>
      <c r="K99" s="2" t="s">
        <v>59</v>
      </c>
      <c r="L99" s="2"/>
      <c r="M99" s="2"/>
      <c r="N99" s="2"/>
      <c r="O99" s="2" t="s">
        <v>7</v>
      </c>
      <c r="P99" s="2" t="s">
        <v>8</v>
      </c>
      <c r="Q99" s="127" t="str">
        <f t="shared" si="3"/>
        <v xml:space="preserve">0 </v>
      </c>
    </row>
    <row r="100" spans="1:17">
      <c r="A100" s="132" t="s">
        <v>351</v>
      </c>
      <c r="B100" s="4" t="str">
        <f t="shared" si="2"/>
        <v>HU CHANTONNAY</v>
      </c>
      <c r="C100" s="2" t="s">
        <v>352</v>
      </c>
      <c r="D100" s="2">
        <v>17</v>
      </c>
      <c r="E100" s="2"/>
      <c r="F100" s="2"/>
      <c r="G100" s="2"/>
      <c r="H100" s="2"/>
      <c r="I100" s="2"/>
      <c r="J100" s="2"/>
      <c r="K100" s="2" t="s">
        <v>59</v>
      </c>
      <c r="L100" s="2" t="s">
        <v>353</v>
      </c>
      <c r="M100" s="2" t="s">
        <v>354</v>
      </c>
      <c r="N100" s="2" t="s">
        <v>355</v>
      </c>
      <c r="O100" s="2" t="s">
        <v>24</v>
      </c>
      <c r="P100" s="2" t="s">
        <v>8</v>
      </c>
      <c r="Q100" s="127" t="str">
        <f t="shared" si="3"/>
        <v xml:space="preserve">0 </v>
      </c>
    </row>
    <row r="101" spans="1:17">
      <c r="A101" s="132" t="s">
        <v>356</v>
      </c>
      <c r="B101" s="4" t="str">
        <f t="shared" si="2"/>
        <v>HU CHATEAUBRIANT</v>
      </c>
      <c r="C101" s="2" t="s">
        <v>357</v>
      </c>
      <c r="D101" s="2">
        <v>17</v>
      </c>
      <c r="E101" s="2"/>
      <c r="F101" s="2"/>
      <c r="G101" s="2"/>
      <c r="H101" s="2"/>
      <c r="I101" s="2"/>
      <c r="J101" s="2"/>
      <c r="K101" s="2" t="s">
        <v>3</v>
      </c>
      <c r="L101" s="2"/>
      <c r="M101" s="2"/>
      <c r="N101" s="2"/>
      <c r="O101" s="2" t="s">
        <v>7</v>
      </c>
      <c r="P101" s="2" t="s">
        <v>8</v>
      </c>
      <c r="Q101" s="127" t="str">
        <f t="shared" si="3"/>
        <v xml:space="preserve">0 </v>
      </c>
    </row>
    <row r="102" spans="1:17">
      <c r="A102" s="132" t="s">
        <v>358</v>
      </c>
      <c r="B102" s="4" t="str">
        <f t="shared" si="2"/>
        <v>HU CHATEAUGIRON</v>
      </c>
      <c r="C102" s="2" t="s">
        <v>359</v>
      </c>
      <c r="D102" s="2">
        <v>12</v>
      </c>
      <c r="E102" s="2"/>
      <c r="F102" s="2"/>
      <c r="G102" s="2"/>
      <c r="H102" s="2"/>
      <c r="I102" s="2"/>
      <c r="J102" s="2"/>
      <c r="K102" s="2" t="s">
        <v>59</v>
      </c>
      <c r="L102" s="2" t="s">
        <v>360</v>
      </c>
      <c r="M102" s="2" t="s">
        <v>361</v>
      </c>
      <c r="N102" s="2" t="s">
        <v>362</v>
      </c>
      <c r="O102" s="2" t="s">
        <v>24</v>
      </c>
      <c r="P102" s="2" t="s">
        <v>8</v>
      </c>
      <c r="Q102" s="127" t="str">
        <f t="shared" si="3"/>
        <v xml:space="preserve">0 </v>
      </c>
    </row>
    <row r="103" spans="1:17">
      <c r="A103" s="132" t="s">
        <v>363</v>
      </c>
      <c r="B103" s="4" t="str">
        <f t="shared" si="2"/>
        <v xml:space="preserve">HU GUJAN MESTRAS </v>
      </c>
      <c r="C103" s="2" t="s">
        <v>364</v>
      </c>
      <c r="D103" s="2">
        <v>17</v>
      </c>
      <c r="E103" s="2"/>
      <c r="F103" s="2"/>
      <c r="G103" s="2"/>
      <c r="H103" s="2"/>
      <c r="I103" s="2">
        <v>1</v>
      </c>
      <c r="J103" s="2"/>
      <c r="K103" s="2" t="s">
        <v>27</v>
      </c>
      <c r="L103" s="2" t="s">
        <v>365</v>
      </c>
      <c r="M103" s="2" t="s">
        <v>366</v>
      </c>
      <c r="N103" s="2" t="s">
        <v>367</v>
      </c>
      <c r="O103" s="2" t="s">
        <v>24</v>
      </c>
      <c r="P103" s="2" t="s">
        <v>19</v>
      </c>
      <c r="Q103" s="127" t="str">
        <f t="shared" si="3"/>
        <v xml:space="preserve">0 </v>
      </c>
    </row>
    <row r="104" spans="1:17">
      <c r="A104" s="132" t="s">
        <v>368</v>
      </c>
      <c r="B104" s="4" t="str">
        <f t="shared" si="2"/>
        <v>HU HANCHES</v>
      </c>
      <c r="C104" s="2" t="s">
        <v>1849</v>
      </c>
      <c r="D104" s="2">
        <v>20</v>
      </c>
      <c r="E104" s="2"/>
      <c r="F104" s="2"/>
      <c r="G104" s="2"/>
      <c r="H104" s="2"/>
      <c r="I104" s="2"/>
      <c r="J104" s="2"/>
      <c r="K104" s="2" t="s">
        <v>3</v>
      </c>
      <c r="L104" s="2" t="s">
        <v>369</v>
      </c>
      <c r="M104" s="2" t="s">
        <v>370</v>
      </c>
      <c r="N104" s="2" t="s">
        <v>371</v>
      </c>
      <c r="O104" s="2" t="s">
        <v>43</v>
      </c>
      <c r="P104" s="2" t="s">
        <v>8</v>
      </c>
      <c r="Q104" s="127" t="str">
        <f t="shared" si="3"/>
        <v xml:space="preserve">0 </v>
      </c>
    </row>
    <row r="105" spans="1:17">
      <c r="A105" s="131" t="s">
        <v>372</v>
      </c>
      <c r="B105" s="4" t="str">
        <f t="shared" si="2"/>
        <v>HU LE CRES</v>
      </c>
      <c r="C105" s="2" t="s">
        <v>373</v>
      </c>
      <c r="D105" s="2">
        <v>17</v>
      </c>
      <c r="E105" s="2"/>
      <c r="F105" s="2"/>
      <c r="G105" s="2"/>
      <c r="H105" s="2"/>
      <c r="I105" s="2"/>
      <c r="J105" s="2"/>
      <c r="K105" s="2" t="s">
        <v>22</v>
      </c>
      <c r="L105" s="2" t="s">
        <v>374</v>
      </c>
      <c r="M105" s="2" t="s">
        <v>375</v>
      </c>
      <c r="N105" s="2" t="s">
        <v>376</v>
      </c>
      <c r="O105" s="2" t="s">
        <v>24</v>
      </c>
      <c r="P105" s="2" t="s">
        <v>8</v>
      </c>
      <c r="Q105" s="127" t="str">
        <f t="shared" si="3"/>
        <v xml:space="preserve">0 </v>
      </c>
    </row>
    <row r="106" spans="1:17" ht="12">
      <c r="A106" s="128" t="s">
        <v>377</v>
      </c>
      <c r="B106" s="4" t="str">
        <f t="shared" si="2"/>
        <v>HU LES HERBIERS</v>
      </c>
      <c r="C106" s="2" t="s">
        <v>378</v>
      </c>
      <c r="D106" s="6">
        <v>17</v>
      </c>
      <c r="E106" s="6"/>
      <c r="F106" s="6"/>
      <c r="G106" s="6"/>
      <c r="H106" s="6"/>
      <c r="I106" s="6"/>
      <c r="J106" s="6"/>
      <c r="K106" s="2" t="s">
        <v>59</v>
      </c>
      <c r="L106" s="2" t="s">
        <v>379</v>
      </c>
      <c r="M106" s="2"/>
      <c r="N106" s="2"/>
      <c r="O106" s="2" t="s">
        <v>24</v>
      </c>
      <c r="P106" s="2" t="s">
        <v>19</v>
      </c>
      <c r="Q106" s="127" t="str">
        <f t="shared" si="3"/>
        <v xml:space="preserve">0 </v>
      </c>
    </row>
    <row r="107" spans="1:17">
      <c r="A107" s="128" t="s">
        <v>380</v>
      </c>
      <c r="B107" s="4" t="str">
        <f t="shared" si="2"/>
        <v>HU LUCON</v>
      </c>
      <c r="C107" s="2" t="s">
        <v>381</v>
      </c>
      <c r="D107" s="2">
        <v>17</v>
      </c>
      <c r="E107" s="2"/>
      <c r="F107" s="2"/>
      <c r="G107" s="2"/>
      <c r="H107" s="2"/>
      <c r="I107" s="2"/>
      <c r="J107" s="2"/>
      <c r="K107" s="2" t="s">
        <v>59</v>
      </c>
      <c r="L107" s="2" t="s">
        <v>382</v>
      </c>
      <c r="M107" s="2" t="s">
        <v>383</v>
      </c>
      <c r="N107" s="2"/>
      <c r="O107" s="2" t="s">
        <v>24</v>
      </c>
      <c r="P107" s="2" t="s">
        <v>19</v>
      </c>
      <c r="Q107" s="127" t="str">
        <f t="shared" si="3"/>
        <v xml:space="preserve">0 </v>
      </c>
    </row>
    <row r="108" spans="1:17">
      <c r="A108" s="128" t="s">
        <v>384</v>
      </c>
      <c r="B108" s="4" t="str">
        <f t="shared" si="2"/>
        <v>HU PARTHENAY</v>
      </c>
      <c r="C108" s="2" t="s">
        <v>385</v>
      </c>
      <c r="D108" s="2">
        <v>17</v>
      </c>
      <c r="E108" s="2"/>
      <c r="F108" s="2"/>
      <c r="G108" s="2"/>
      <c r="H108" s="2"/>
      <c r="I108" s="2"/>
      <c r="J108" s="2"/>
      <c r="K108" s="2" t="s">
        <v>59</v>
      </c>
      <c r="L108" s="2"/>
      <c r="M108" s="2"/>
      <c r="N108" s="2"/>
      <c r="O108" s="2" t="s">
        <v>24</v>
      </c>
      <c r="P108" s="2" t="s">
        <v>8</v>
      </c>
      <c r="Q108" s="127" t="str">
        <f t="shared" si="3"/>
        <v xml:space="preserve">0 </v>
      </c>
    </row>
    <row r="109" spans="1:17">
      <c r="A109" s="128" t="s">
        <v>386</v>
      </c>
      <c r="B109" s="4" t="str">
        <f t="shared" si="2"/>
        <v>HU SAVENAY</v>
      </c>
      <c r="C109" s="2" t="s">
        <v>387</v>
      </c>
      <c r="D109" s="2"/>
      <c r="E109" s="2"/>
      <c r="F109" s="2">
        <v>1</v>
      </c>
      <c r="G109" s="2"/>
      <c r="H109" s="2"/>
      <c r="I109" s="2"/>
      <c r="J109" s="2"/>
      <c r="K109" s="1" t="s">
        <v>3</v>
      </c>
      <c r="L109" s="2"/>
      <c r="M109" s="2"/>
      <c r="N109" s="2"/>
      <c r="O109" s="2" t="s">
        <v>24</v>
      </c>
      <c r="P109" s="2" t="s">
        <v>8</v>
      </c>
      <c r="Q109" s="127" t="str">
        <f t="shared" si="3"/>
        <v xml:space="preserve">0 </v>
      </c>
    </row>
    <row r="110" spans="1:17">
      <c r="A110" s="128" t="s">
        <v>388</v>
      </c>
      <c r="B110" s="4" t="str">
        <f t="shared" si="2"/>
        <v>HU ST GILLES CROIX DE VIE</v>
      </c>
      <c r="C110" s="2" t="s">
        <v>1850</v>
      </c>
      <c r="D110" s="2">
        <v>17</v>
      </c>
      <c r="E110" s="2"/>
      <c r="F110" s="2"/>
      <c r="G110" s="2"/>
      <c r="H110" s="2"/>
      <c r="I110" s="2"/>
      <c r="J110" s="2"/>
      <c r="K110" s="2" t="s">
        <v>59</v>
      </c>
      <c r="L110" s="2"/>
      <c r="M110" s="2"/>
      <c r="N110" s="2"/>
      <c r="O110" s="2" t="s">
        <v>7</v>
      </c>
      <c r="P110" s="2" t="s">
        <v>8</v>
      </c>
      <c r="Q110" s="127" t="str">
        <f t="shared" si="3"/>
        <v xml:space="preserve">0 </v>
      </c>
    </row>
    <row r="111" spans="1:17">
      <c r="A111" s="126" t="s">
        <v>389</v>
      </c>
      <c r="B111" s="4" t="str">
        <f t="shared" si="2"/>
        <v>HU ST PHILIBERT DE GRAND LIEU</v>
      </c>
      <c r="C111" s="7" t="s">
        <v>390</v>
      </c>
      <c r="D111" s="7">
        <v>17</v>
      </c>
      <c r="E111" s="7"/>
      <c r="F111" s="7"/>
      <c r="G111" s="7"/>
      <c r="H111" s="7"/>
      <c r="I111" s="7"/>
      <c r="J111" s="7"/>
      <c r="K111" s="2" t="s">
        <v>59</v>
      </c>
      <c r="L111" s="8"/>
      <c r="M111" s="7"/>
      <c r="N111" s="2"/>
      <c r="O111" s="2" t="s">
        <v>24</v>
      </c>
      <c r="P111" s="2" t="s">
        <v>8</v>
      </c>
      <c r="Q111" s="127" t="str">
        <f t="shared" si="3"/>
        <v xml:space="preserve">0 </v>
      </c>
    </row>
    <row r="112" spans="1:17">
      <c r="A112" s="128" t="s">
        <v>391</v>
      </c>
      <c r="B112" s="4" t="str">
        <f t="shared" si="2"/>
        <v>HU VALLET</v>
      </c>
      <c r="C112" s="2" t="s">
        <v>392</v>
      </c>
      <c r="D112" s="2">
        <v>17</v>
      </c>
      <c r="E112" s="2"/>
      <c r="F112" s="2"/>
      <c r="G112" s="2"/>
      <c r="H112" s="2"/>
      <c r="I112" s="2"/>
      <c r="J112" s="2"/>
      <c r="K112" s="1" t="s">
        <v>3</v>
      </c>
      <c r="L112" s="2" t="s">
        <v>393</v>
      </c>
      <c r="M112" s="2" t="s">
        <v>394</v>
      </c>
      <c r="N112" s="2"/>
      <c r="O112" s="2" t="s">
        <v>7</v>
      </c>
      <c r="P112" s="2" t="s">
        <v>8</v>
      </c>
      <c r="Q112" s="127" t="str">
        <f t="shared" si="3"/>
        <v xml:space="preserve">0 </v>
      </c>
    </row>
    <row r="113" spans="1:17">
      <c r="A113" s="131" t="s">
        <v>395</v>
      </c>
      <c r="B113" s="4" t="str">
        <f t="shared" si="2"/>
        <v>HU VILLEFRANCHE DE ROUERGUE</v>
      </c>
      <c r="C113" s="2" t="s">
        <v>396</v>
      </c>
      <c r="D113" s="2">
        <v>17</v>
      </c>
      <c r="E113" s="2"/>
      <c r="F113" s="2"/>
      <c r="G113" s="2"/>
      <c r="H113" s="2"/>
      <c r="I113" s="2"/>
      <c r="J113" s="2"/>
      <c r="K113" s="2" t="s">
        <v>22</v>
      </c>
      <c r="L113" s="2" t="s">
        <v>397</v>
      </c>
      <c r="M113" s="2" t="s">
        <v>398</v>
      </c>
      <c r="N113" s="2" t="s">
        <v>399</v>
      </c>
      <c r="O113" s="2" t="s">
        <v>7</v>
      </c>
      <c r="P113" s="2" t="s">
        <v>8</v>
      </c>
      <c r="Q113" s="127" t="str">
        <f t="shared" si="3"/>
        <v xml:space="preserve">0 </v>
      </c>
    </row>
    <row r="114" spans="1:17">
      <c r="A114" s="132" t="s">
        <v>401</v>
      </c>
      <c r="B114" s="4" t="str">
        <f t="shared" si="2"/>
        <v>ITM ANDERNOS</v>
      </c>
      <c r="C114" s="2" t="s">
        <v>402</v>
      </c>
      <c r="D114" s="2">
        <v>17</v>
      </c>
      <c r="E114" s="2"/>
      <c r="F114" s="2"/>
      <c r="G114" s="2"/>
      <c r="H114" s="2"/>
      <c r="I114" s="2"/>
      <c r="J114" s="2"/>
      <c r="K114" s="2" t="s">
        <v>27</v>
      </c>
      <c r="L114" s="2" t="s">
        <v>403</v>
      </c>
      <c r="M114" s="2" t="s">
        <v>404</v>
      </c>
      <c r="N114" s="2" t="s">
        <v>405</v>
      </c>
      <c r="O114" s="2" t="s">
        <v>122</v>
      </c>
      <c r="P114" s="2" t="s">
        <v>19</v>
      </c>
      <c r="Q114" s="127" t="str">
        <f t="shared" si="3"/>
        <v xml:space="preserve">0 </v>
      </c>
    </row>
    <row r="115" spans="1:17">
      <c r="A115" s="132" t="s">
        <v>406</v>
      </c>
      <c r="B115" s="4" t="str">
        <f t="shared" si="2"/>
        <v>ITM ANGOULEME</v>
      </c>
      <c r="C115" s="2" t="s">
        <v>407</v>
      </c>
      <c r="D115" s="2"/>
      <c r="E115" s="2"/>
      <c r="F115" s="2">
        <v>1</v>
      </c>
      <c r="G115" s="2"/>
      <c r="H115" s="2"/>
      <c r="I115" s="2"/>
      <c r="J115" s="2"/>
      <c r="K115" s="2" t="s">
        <v>181</v>
      </c>
      <c r="L115" s="2" t="s">
        <v>408</v>
      </c>
      <c r="M115" s="2" t="s">
        <v>409</v>
      </c>
      <c r="N115" s="2" t="s">
        <v>410</v>
      </c>
      <c r="O115" s="2" t="s">
        <v>43</v>
      </c>
      <c r="P115" s="2" t="s">
        <v>8</v>
      </c>
      <c r="Q115" s="127" t="str">
        <f t="shared" si="3"/>
        <v xml:space="preserve">0 </v>
      </c>
    </row>
    <row r="116" spans="1:17">
      <c r="A116" s="131" t="s">
        <v>411</v>
      </c>
      <c r="B116" s="4" t="str">
        <f t="shared" si="2"/>
        <v>ITM APT</v>
      </c>
      <c r="C116" s="2" t="s">
        <v>412</v>
      </c>
      <c r="D116" s="2">
        <v>15</v>
      </c>
      <c r="E116" s="2"/>
      <c r="F116" s="2"/>
      <c r="G116" s="2"/>
      <c r="H116" s="2"/>
      <c r="I116" s="2"/>
      <c r="J116" s="2"/>
      <c r="K116" s="2" t="s">
        <v>22</v>
      </c>
      <c r="L116" s="2" t="s">
        <v>413</v>
      </c>
      <c r="M116" s="2" t="s">
        <v>414</v>
      </c>
      <c r="N116" s="2" t="s">
        <v>415</v>
      </c>
      <c r="O116" s="2" t="s">
        <v>7</v>
      </c>
      <c r="P116" s="2" t="s">
        <v>8</v>
      </c>
      <c r="Q116" s="127" t="str">
        <f t="shared" si="3"/>
        <v xml:space="preserve">0 </v>
      </c>
    </row>
    <row r="117" spans="1:17">
      <c r="A117" s="131" t="s">
        <v>416</v>
      </c>
      <c r="B117" s="4" t="str">
        <f t="shared" si="2"/>
        <v>ITM ARGENTRÉ DU PLESSIS</v>
      </c>
      <c r="C117" s="2" t="s">
        <v>417</v>
      </c>
      <c r="D117" s="2">
        <v>17</v>
      </c>
      <c r="E117" s="2"/>
      <c r="F117" s="2"/>
      <c r="G117" s="2"/>
      <c r="H117" s="2"/>
      <c r="I117" s="2"/>
      <c r="J117" s="2"/>
      <c r="K117" s="1" t="s">
        <v>3</v>
      </c>
      <c r="L117" s="2" t="s">
        <v>418</v>
      </c>
      <c r="M117" s="2" t="s">
        <v>419</v>
      </c>
      <c r="N117" s="2" t="s">
        <v>420</v>
      </c>
      <c r="O117" s="2" t="s">
        <v>7</v>
      </c>
      <c r="P117" s="2" t="s">
        <v>8</v>
      </c>
      <c r="Q117" s="127" t="str">
        <f t="shared" si="3"/>
        <v xml:space="preserve">0 </v>
      </c>
    </row>
    <row r="118" spans="1:17">
      <c r="A118" s="131" t="s">
        <v>421</v>
      </c>
      <c r="B118" s="4" t="str">
        <f t="shared" si="2"/>
        <v>ITM BALMA</v>
      </c>
      <c r="C118" s="2" t="s">
        <v>422</v>
      </c>
      <c r="D118" s="2">
        <v>15</v>
      </c>
      <c r="E118" s="2"/>
      <c r="F118" s="2"/>
      <c r="G118" s="2"/>
      <c r="H118" s="2"/>
      <c r="I118" s="2"/>
      <c r="J118" s="2"/>
      <c r="K118" s="2" t="s">
        <v>22</v>
      </c>
      <c r="L118" s="2" t="s">
        <v>423</v>
      </c>
      <c r="M118" s="2" t="s">
        <v>424</v>
      </c>
      <c r="N118" s="2"/>
      <c r="O118" s="2" t="s">
        <v>43</v>
      </c>
      <c r="P118" s="2" t="s">
        <v>19</v>
      </c>
      <c r="Q118" s="127" t="str">
        <f t="shared" si="3"/>
        <v xml:space="preserve">0 </v>
      </c>
    </row>
    <row r="119" spans="1:17">
      <c r="A119" s="132" t="s">
        <v>425</v>
      </c>
      <c r="B119" s="4" t="str">
        <f t="shared" si="2"/>
        <v xml:space="preserve">ITM BEGUEY </v>
      </c>
      <c r="C119" s="2" t="s">
        <v>426</v>
      </c>
      <c r="D119" s="2">
        <v>17</v>
      </c>
      <c r="E119" s="2"/>
      <c r="F119" s="2"/>
      <c r="G119" s="2"/>
      <c r="H119" s="2"/>
      <c r="I119" s="2"/>
      <c r="J119" s="2"/>
      <c r="K119" s="2" t="s">
        <v>27</v>
      </c>
      <c r="L119" s="2" t="s">
        <v>427</v>
      </c>
      <c r="M119" s="2" t="s">
        <v>428</v>
      </c>
      <c r="N119" s="2" t="s">
        <v>429</v>
      </c>
      <c r="O119" s="2" t="s">
        <v>122</v>
      </c>
      <c r="P119" s="2" t="s">
        <v>19</v>
      </c>
      <c r="Q119" s="127" t="str">
        <f t="shared" si="3"/>
        <v xml:space="preserve">0 </v>
      </c>
    </row>
    <row r="120" spans="1:17">
      <c r="A120" s="128" t="s">
        <v>430</v>
      </c>
      <c r="B120" s="4" t="str">
        <f t="shared" si="2"/>
        <v>ITM BIDART</v>
      </c>
      <c r="C120" s="2" t="s">
        <v>431</v>
      </c>
      <c r="D120" s="2"/>
      <c r="E120" s="2"/>
      <c r="F120" s="2">
        <v>1</v>
      </c>
      <c r="G120" s="2"/>
      <c r="H120" s="2"/>
      <c r="I120" s="2"/>
      <c r="J120" s="2"/>
      <c r="K120" s="2" t="s">
        <v>27</v>
      </c>
      <c r="L120" s="2" t="s">
        <v>432</v>
      </c>
      <c r="M120" s="2" t="s">
        <v>433</v>
      </c>
      <c r="N120" s="2" t="s">
        <v>434</v>
      </c>
      <c r="O120" s="2" t="s">
        <v>24</v>
      </c>
      <c r="P120" s="2" t="s">
        <v>19</v>
      </c>
      <c r="Q120" s="127" t="str">
        <f t="shared" si="3"/>
        <v xml:space="preserve">0 </v>
      </c>
    </row>
    <row r="121" spans="1:17">
      <c r="A121" s="134" t="s">
        <v>435</v>
      </c>
      <c r="B121" s="4" t="str">
        <f t="shared" si="2"/>
        <v>ITM BILLERE</v>
      </c>
      <c r="C121" s="2" t="s">
        <v>436</v>
      </c>
      <c r="D121" s="2">
        <v>17</v>
      </c>
      <c r="E121" s="2"/>
      <c r="F121" s="2"/>
      <c r="G121" s="2"/>
      <c r="H121" s="2"/>
      <c r="I121" s="2"/>
      <c r="J121" s="2"/>
      <c r="K121" s="2" t="s">
        <v>27</v>
      </c>
      <c r="L121" s="2" t="s">
        <v>437</v>
      </c>
      <c r="M121" s="2" t="s">
        <v>438</v>
      </c>
      <c r="N121" s="2"/>
      <c r="O121" s="2" t="s">
        <v>7</v>
      </c>
      <c r="P121" s="2" t="s">
        <v>19</v>
      </c>
      <c r="Q121" s="127" t="str">
        <f t="shared" si="3"/>
        <v xml:space="preserve">0 </v>
      </c>
    </row>
    <row r="122" spans="1:17">
      <c r="A122" s="132" t="s">
        <v>439</v>
      </c>
      <c r="B122" s="4" t="str">
        <f t="shared" si="2"/>
        <v xml:space="preserve">ITM BOEN  </v>
      </c>
      <c r="C122" s="2" t="s">
        <v>440</v>
      </c>
      <c r="D122" s="2"/>
      <c r="E122" s="2"/>
      <c r="F122" s="2">
        <v>1</v>
      </c>
      <c r="G122" s="2"/>
      <c r="H122" s="2"/>
      <c r="I122" s="2"/>
      <c r="J122" s="2"/>
      <c r="K122" s="2" t="s">
        <v>181</v>
      </c>
      <c r="L122" s="2" t="s">
        <v>441</v>
      </c>
      <c r="M122" s="2" t="s">
        <v>442</v>
      </c>
      <c r="N122" s="2" t="s">
        <v>443</v>
      </c>
      <c r="O122" s="2" t="s">
        <v>7</v>
      </c>
      <c r="P122" s="2" t="s">
        <v>444</v>
      </c>
      <c r="Q122" s="127" t="str">
        <f t="shared" si="3"/>
        <v xml:space="preserve">0 </v>
      </c>
    </row>
    <row r="123" spans="1:17">
      <c r="A123" s="132" t="s">
        <v>445</v>
      </c>
      <c r="B123" s="4" t="str">
        <f t="shared" si="2"/>
        <v>ITM BRIVE</v>
      </c>
      <c r="C123" s="2" t="s">
        <v>446</v>
      </c>
      <c r="D123" s="2"/>
      <c r="E123" s="2"/>
      <c r="F123" s="2">
        <v>1</v>
      </c>
      <c r="G123" s="2"/>
      <c r="H123" s="2"/>
      <c r="I123" s="2"/>
      <c r="J123" s="2"/>
      <c r="K123" s="2" t="s">
        <v>11</v>
      </c>
      <c r="L123" s="2" t="s">
        <v>447</v>
      </c>
      <c r="M123" s="2" t="s">
        <v>448</v>
      </c>
      <c r="N123" s="2"/>
      <c r="O123" s="2" t="s">
        <v>43</v>
      </c>
      <c r="P123" s="2" t="s">
        <v>8</v>
      </c>
      <c r="Q123" s="127" t="str">
        <f t="shared" si="3"/>
        <v xml:space="preserve">0 </v>
      </c>
    </row>
    <row r="124" spans="1:17">
      <c r="A124" s="128" t="s">
        <v>1821</v>
      </c>
      <c r="B124" s="4" t="str">
        <f t="shared" si="2"/>
        <v>ITM BRIVE SA LOXILI</v>
      </c>
      <c r="C124" s="2" t="s">
        <v>449</v>
      </c>
      <c r="D124" s="2">
        <v>20</v>
      </c>
      <c r="E124" s="2"/>
      <c r="F124" s="2"/>
      <c r="G124" s="2"/>
      <c r="H124" s="2"/>
      <c r="I124" s="2"/>
      <c r="J124" s="2"/>
      <c r="K124" s="2" t="s">
        <v>11</v>
      </c>
      <c r="L124" s="2" t="s">
        <v>450</v>
      </c>
      <c r="M124" s="2" t="s">
        <v>451</v>
      </c>
      <c r="N124" s="2" t="s">
        <v>452</v>
      </c>
      <c r="O124" s="2" t="s">
        <v>43</v>
      </c>
      <c r="P124" s="2" t="s">
        <v>8</v>
      </c>
      <c r="Q124" s="127" t="str">
        <f t="shared" si="3"/>
        <v xml:space="preserve">0 </v>
      </c>
    </row>
    <row r="125" spans="1:17">
      <c r="A125" s="132" t="s">
        <v>453</v>
      </c>
      <c r="B125" s="4" t="str">
        <f t="shared" si="2"/>
        <v>ITM BRUZ</v>
      </c>
      <c r="C125" s="2" t="s">
        <v>454</v>
      </c>
      <c r="D125" s="2">
        <v>17</v>
      </c>
      <c r="E125" s="2"/>
      <c r="F125" s="2"/>
      <c r="G125" s="2"/>
      <c r="H125" s="2"/>
      <c r="I125" s="2"/>
      <c r="J125" s="2"/>
      <c r="K125" s="1" t="s">
        <v>3</v>
      </c>
      <c r="L125" s="2" t="s">
        <v>455</v>
      </c>
      <c r="M125" s="2" t="s">
        <v>456</v>
      </c>
      <c r="N125" s="2"/>
      <c r="O125" s="2" t="s">
        <v>43</v>
      </c>
      <c r="P125" s="2" t="s">
        <v>8</v>
      </c>
      <c r="Q125" s="127" t="str">
        <f t="shared" si="3"/>
        <v xml:space="preserve">0 </v>
      </c>
    </row>
    <row r="126" spans="1:17">
      <c r="A126" s="128" t="s">
        <v>457</v>
      </c>
      <c r="B126" s="4" t="str">
        <f t="shared" si="2"/>
        <v>ITM CABESTANY</v>
      </c>
      <c r="C126" s="2" t="s">
        <v>458</v>
      </c>
      <c r="D126" s="2">
        <v>17</v>
      </c>
      <c r="E126" s="2"/>
      <c r="F126" s="2"/>
      <c r="G126" s="2"/>
      <c r="H126" s="2"/>
      <c r="I126" s="2"/>
      <c r="J126" s="2"/>
      <c r="K126" s="2" t="s">
        <v>22</v>
      </c>
      <c r="L126" s="2" t="s">
        <v>459</v>
      </c>
      <c r="M126" s="2" t="s">
        <v>460</v>
      </c>
      <c r="N126" s="2" t="s">
        <v>461</v>
      </c>
      <c r="O126" s="2" t="s">
        <v>43</v>
      </c>
      <c r="P126" s="2" t="s">
        <v>8</v>
      </c>
      <c r="Q126" s="127" t="str">
        <f t="shared" si="3"/>
        <v xml:space="preserve">0 </v>
      </c>
    </row>
    <row r="127" spans="1:17">
      <c r="A127" s="131" t="s">
        <v>462</v>
      </c>
      <c r="B127" s="4" t="str">
        <f t="shared" si="2"/>
        <v>ITM CASTANET</v>
      </c>
      <c r="C127" s="2" t="s">
        <v>463</v>
      </c>
      <c r="D127" s="2">
        <v>17</v>
      </c>
      <c r="E127" s="2"/>
      <c r="F127" s="2"/>
      <c r="G127" s="2"/>
      <c r="H127" s="2"/>
      <c r="I127" s="2"/>
      <c r="J127" s="2"/>
      <c r="K127" s="2" t="s">
        <v>22</v>
      </c>
      <c r="L127" s="2" t="s">
        <v>464</v>
      </c>
      <c r="M127" s="2" t="s">
        <v>465</v>
      </c>
      <c r="N127" s="2" t="s">
        <v>466</v>
      </c>
      <c r="O127" s="2" t="s">
        <v>43</v>
      </c>
      <c r="P127" s="2" t="s">
        <v>19</v>
      </c>
      <c r="Q127" s="127" t="str">
        <f t="shared" si="3"/>
        <v xml:space="preserve">0 </v>
      </c>
    </row>
    <row r="128" spans="1:17">
      <c r="A128" s="132" t="s">
        <v>467</v>
      </c>
      <c r="B128" s="4" t="str">
        <f t="shared" si="2"/>
        <v>ITM CASTELNAU (AVENSAN)</v>
      </c>
      <c r="C128" s="2" t="s">
        <v>468</v>
      </c>
      <c r="D128" s="2">
        <v>17</v>
      </c>
      <c r="E128" s="2"/>
      <c r="F128" s="2"/>
      <c r="G128" s="2"/>
      <c r="H128" s="2"/>
      <c r="I128" s="2"/>
      <c r="J128" s="2"/>
      <c r="K128" s="2" t="s">
        <v>27</v>
      </c>
      <c r="L128" s="2" t="s">
        <v>469</v>
      </c>
      <c r="M128" s="2" t="s">
        <v>470</v>
      </c>
      <c r="N128" s="2" t="s">
        <v>471</v>
      </c>
      <c r="O128" s="2" t="s">
        <v>43</v>
      </c>
      <c r="P128" s="2" t="s">
        <v>19</v>
      </c>
      <c r="Q128" s="127" t="str">
        <f t="shared" si="3"/>
        <v xml:space="preserve">0 </v>
      </c>
    </row>
    <row r="129" spans="1:17">
      <c r="A129" s="132" t="s">
        <v>472</v>
      </c>
      <c r="B129" s="4" t="str">
        <f t="shared" si="2"/>
        <v>ITM CAUNEILLE</v>
      </c>
      <c r="C129" s="2" t="s">
        <v>473</v>
      </c>
      <c r="D129" s="2"/>
      <c r="E129" s="2"/>
      <c r="F129" s="2">
        <v>1</v>
      </c>
      <c r="G129" s="2"/>
      <c r="H129" s="2"/>
      <c r="I129" s="2"/>
      <c r="J129" s="2"/>
      <c r="K129" s="2" t="s">
        <v>27</v>
      </c>
      <c r="L129" s="2" t="s">
        <v>474</v>
      </c>
      <c r="M129" s="2" t="s">
        <v>475</v>
      </c>
      <c r="N129" s="2" t="s">
        <v>476</v>
      </c>
      <c r="O129" s="2" t="s">
        <v>43</v>
      </c>
      <c r="P129" s="2" t="s">
        <v>19</v>
      </c>
      <c r="Q129" s="127" t="str">
        <f t="shared" si="3"/>
        <v xml:space="preserve">0 </v>
      </c>
    </row>
    <row r="130" spans="1:17">
      <c r="A130" s="132" t="s">
        <v>477</v>
      </c>
      <c r="B130" s="4" t="str">
        <f t="shared" si="2"/>
        <v>ITM CESTAS GAZINET</v>
      </c>
      <c r="C130" s="2" t="s">
        <v>478</v>
      </c>
      <c r="D130" s="2">
        <v>17</v>
      </c>
      <c r="E130" s="2"/>
      <c r="F130" s="2"/>
      <c r="G130" s="2"/>
      <c r="H130" s="2"/>
      <c r="I130" s="2"/>
      <c r="J130" s="2"/>
      <c r="K130" s="2" t="s">
        <v>27</v>
      </c>
      <c r="L130" s="2" t="s">
        <v>479</v>
      </c>
      <c r="M130" s="2" t="s">
        <v>480</v>
      </c>
      <c r="N130" s="2" t="s">
        <v>481</v>
      </c>
      <c r="O130" s="2" t="s">
        <v>18</v>
      </c>
      <c r="P130" s="2" t="s">
        <v>19</v>
      </c>
      <c r="Q130" s="127" t="str">
        <f t="shared" si="3"/>
        <v xml:space="preserve">0 </v>
      </c>
    </row>
    <row r="131" spans="1:17">
      <c r="A131" s="132" t="s">
        <v>482</v>
      </c>
      <c r="B131" s="4" t="str">
        <f t="shared" ref="B131:B194" si="4">UPPER(A131)</f>
        <v>ITM CHALAIS</v>
      </c>
      <c r="C131" s="2" t="s">
        <v>483</v>
      </c>
      <c r="D131" s="2">
        <v>20</v>
      </c>
      <c r="E131" s="2"/>
      <c r="F131" s="2"/>
      <c r="G131" s="2"/>
      <c r="H131" s="2"/>
      <c r="I131" s="2"/>
      <c r="J131" s="2"/>
      <c r="K131" s="2" t="s">
        <v>11</v>
      </c>
      <c r="L131" s="2" t="s">
        <v>484</v>
      </c>
      <c r="M131" s="2" t="s">
        <v>485</v>
      </c>
      <c r="N131" s="2" t="s">
        <v>486</v>
      </c>
      <c r="O131" s="2" t="s">
        <v>123</v>
      </c>
      <c r="P131" s="2" t="s">
        <v>19</v>
      </c>
      <c r="Q131" s="127" t="str">
        <f t="shared" ref="Q131:Q194" si="5" xml:space="preserve"> IF(SUM(D131:J131)=0,1,"0 ")</f>
        <v xml:space="preserve">0 </v>
      </c>
    </row>
    <row r="132" spans="1:17">
      <c r="A132" s="132" t="s">
        <v>487</v>
      </c>
      <c r="B132" s="4" t="str">
        <f t="shared" si="4"/>
        <v>ITM COGNAC</v>
      </c>
      <c r="C132" s="2" t="s">
        <v>488</v>
      </c>
      <c r="D132" s="2">
        <v>17</v>
      </c>
      <c r="E132" s="2"/>
      <c r="F132" s="2"/>
      <c r="G132" s="2"/>
      <c r="H132" s="2"/>
      <c r="I132" s="2"/>
      <c r="J132" s="2"/>
      <c r="K132" s="2" t="s">
        <v>181</v>
      </c>
      <c r="L132" s="2" t="s">
        <v>489</v>
      </c>
      <c r="M132" s="2" t="s">
        <v>490</v>
      </c>
      <c r="N132" s="2" t="s">
        <v>491</v>
      </c>
      <c r="O132" s="2" t="s">
        <v>24</v>
      </c>
      <c r="P132" s="2" t="s">
        <v>19</v>
      </c>
      <c r="Q132" s="127" t="str">
        <f t="shared" si="5"/>
        <v xml:space="preserve">0 </v>
      </c>
    </row>
    <row r="133" spans="1:17">
      <c r="A133" s="132" t="s">
        <v>492</v>
      </c>
      <c r="B133" s="4" t="str">
        <f t="shared" si="4"/>
        <v>ITM COMMERCY</v>
      </c>
      <c r="C133" s="2" t="s">
        <v>493</v>
      </c>
      <c r="D133" s="2">
        <v>12</v>
      </c>
      <c r="E133" s="2"/>
      <c r="F133" s="2"/>
      <c r="G133" s="2"/>
      <c r="H133" s="2"/>
      <c r="I133" s="2"/>
      <c r="J133" s="2"/>
      <c r="K133" s="2" t="s">
        <v>494</v>
      </c>
      <c r="L133" s="2" t="s">
        <v>495</v>
      </c>
      <c r="M133" s="2" t="s">
        <v>496</v>
      </c>
      <c r="N133" s="2"/>
      <c r="O133" s="2" t="s">
        <v>64</v>
      </c>
      <c r="P133" s="2" t="s">
        <v>8</v>
      </c>
      <c r="Q133" s="127" t="str">
        <f t="shared" si="5"/>
        <v xml:space="preserve">0 </v>
      </c>
    </row>
    <row r="134" spans="1:17">
      <c r="A134" s="132" t="s">
        <v>497</v>
      </c>
      <c r="B134" s="4" t="str">
        <f t="shared" si="4"/>
        <v>ITM CONDOM</v>
      </c>
      <c r="C134" s="2" t="s">
        <v>498</v>
      </c>
      <c r="D134" s="2">
        <v>17</v>
      </c>
      <c r="E134" s="2"/>
      <c r="F134" s="2"/>
      <c r="G134" s="2"/>
      <c r="H134" s="2"/>
      <c r="I134" s="2"/>
      <c r="J134" s="2"/>
      <c r="K134" s="2" t="s">
        <v>27</v>
      </c>
      <c r="L134" s="2" t="s">
        <v>499</v>
      </c>
      <c r="M134" s="2" t="s">
        <v>500</v>
      </c>
      <c r="N134" s="2" t="s">
        <v>501</v>
      </c>
      <c r="O134" s="2" t="s">
        <v>24</v>
      </c>
      <c r="P134" s="2" t="s">
        <v>19</v>
      </c>
      <c r="Q134" s="127" t="str">
        <f t="shared" si="5"/>
        <v xml:space="preserve">0 </v>
      </c>
    </row>
    <row r="135" spans="1:17">
      <c r="A135" s="132" t="s">
        <v>502</v>
      </c>
      <c r="B135" s="4" t="str">
        <f t="shared" si="4"/>
        <v>ITM COUTRAS</v>
      </c>
      <c r="C135" s="2" t="s">
        <v>503</v>
      </c>
      <c r="D135" s="2">
        <v>17</v>
      </c>
      <c r="E135" s="2"/>
      <c r="F135" s="2"/>
      <c r="G135" s="2"/>
      <c r="H135" s="2"/>
      <c r="I135" s="2"/>
      <c r="J135" s="2"/>
      <c r="K135" s="2" t="s">
        <v>27</v>
      </c>
      <c r="L135" s="2" t="s">
        <v>504</v>
      </c>
      <c r="M135" s="2" t="s">
        <v>505</v>
      </c>
      <c r="N135" s="2" t="s">
        <v>506</v>
      </c>
      <c r="O135" s="2" t="s">
        <v>64</v>
      </c>
      <c r="P135" s="2" t="s">
        <v>19</v>
      </c>
      <c r="Q135" s="127" t="str">
        <f t="shared" si="5"/>
        <v xml:space="preserve">0 </v>
      </c>
    </row>
    <row r="136" spans="1:17">
      <c r="A136" s="128" t="s">
        <v>507</v>
      </c>
      <c r="B136" s="4" t="str">
        <f t="shared" si="4"/>
        <v>ITM CRENEY</v>
      </c>
      <c r="C136" s="2" t="s">
        <v>508</v>
      </c>
      <c r="D136" s="2">
        <v>15</v>
      </c>
      <c r="E136" s="2"/>
      <c r="F136" s="2"/>
      <c r="G136" s="2"/>
      <c r="H136" s="2"/>
      <c r="I136" s="2"/>
      <c r="J136" s="2"/>
      <c r="K136" s="2" t="s">
        <v>494</v>
      </c>
      <c r="L136" s="2" t="s">
        <v>509</v>
      </c>
      <c r="M136" s="2" t="s">
        <v>510</v>
      </c>
      <c r="N136" s="2" t="s">
        <v>511</v>
      </c>
      <c r="O136" s="2" t="s">
        <v>7</v>
      </c>
      <c r="P136" s="2" t="s">
        <v>8</v>
      </c>
      <c r="Q136" s="127" t="str">
        <f t="shared" si="5"/>
        <v xml:space="preserve">0 </v>
      </c>
    </row>
    <row r="137" spans="1:17">
      <c r="A137" s="128" t="s">
        <v>512</v>
      </c>
      <c r="B137" s="4" t="str">
        <f t="shared" si="4"/>
        <v>ITM CREYSSE</v>
      </c>
      <c r="C137" s="2" t="s">
        <v>513</v>
      </c>
      <c r="D137" s="2">
        <v>17</v>
      </c>
      <c r="E137" s="2"/>
      <c r="F137" s="2"/>
      <c r="G137" s="2"/>
      <c r="H137" s="2"/>
      <c r="I137" s="2"/>
      <c r="J137" s="2"/>
      <c r="K137" s="2" t="s">
        <v>11</v>
      </c>
      <c r="L137" s="2" t="s">
        <v>514</v>
      </c>
      <c r="M137" s="2" t="s">
        <v>515</v>
      </c>
      <c r="N137" s="2" t="s">
        <v>516</v>
      </c>
      <c r="O137" s="2" t="s">
        <v>18</v>
      </c>
      <c r="P137" s="2" t="s">
        <v>19</v>
      </c>
      <c r="Q137" s="127" t="str">
        <f t="shared" si="5"/>
        <v xml:space="preserve">0 </v>
      </c>
    </row>
    <row r="138" spans="1:17">
      <c r="A138" s="128" t="s">
        <v>517</v>
      </c>
      <c r="B138" s="4" t="str">
        <f t="shared" si="4"/>
        <v>ITM DENEUVRE</v>
      </c>
      <c r="C138" s="2" t="s">
        <v>518</v>
      </c>
      <c r="D138" s="2">
        <v>17</v>
      </c>
      <c r="E138" s="2"/>
      <c r="F138" s="2"/>
      <c r="G138" s="2"/>
      <c r="H138" s="2"/>
      <c r="I138" s="2"/>
      <c r="J138" s="2"/>
      <c r="K138" s="2" t="s">
        <v>494</v>
      </c>
      <c r="L138" s="2" t="s">
        <v>519</v>
      </c>
      <c r="M138" s="2" t="s">
        <v>520</v>
      </c>
      <c r="N138" s="2"/>
      <c r="O138" s="2" t="s">
        <v>123</v>
      </c>
      <c r="P138" s="2" t="s">
        <v>8</v>
      </c>
      <c r="Q138" s="127" t="str">
        <f t="shared" si="5"/>
        <v xml:space="preserve">0 </v>
      </c>
    </row>
    <row r="139" spans="1:17">
      <c r="A139" s="128" t="s">
        <v>521</v>
      </c>
      <c r="B139" s="4" t="str">
        <f t="shared" si="4"/>
        <v>ITM ECROUVES</v>
      </c>
      <c r="C139" s="2" t="s">
        <v>522</v>
      </c>
      <c r="D139" s="2">
        <v>17</v>
      </c>
      <c r="E139" s="2"/>
      <c r="F139" s="2"/>
      <c r="G139" s="2"/>
      <c r="H139" s="2"/>
      <c r="I139" s="2"/>
      <c r="J139" s="2"/>
      <c r="K139" s="2" t="s">
        <v>494</v>
      </c>
      <c r="L139" s="2" t="s">
        <v>523</v>
      </c>
      <c r="M139" s="2"/>
      <c r="N139" s="2"/>
      <c r="O139" s="2" t="s">
        <v>43</v>
      </c>
      <c r="P139" s="2" t="s">
        <v>8</v>
      </c>
      <c r="Q139" s="127" t="str">
        <f t="shared" si="5"/>
        <v xml:space="preserve">0 </v>
      </c>
    </row>
    <row r="140" spans="1:17">
      <c r="A140" s="132" t="s">
        <v>524</v>
      </c>
      <c r="B140" s="4" t="str">
        <f t="shared" si="4"/>
        <v>ITM GAUCHY</v>
      </c>
      <c r="C140" s="2" t="s">
        <v>525</v>
      </c>
      <c r="D140" s="2"/>
      <c r="E140" s="2"/>
      <c r="F140" s="2">
        <v>1</v>
      </c>
      <c r="G140" s="2"/>
      <c r="H140" s="2"/>
      <c r="I140" s="2"/>
      <c r="J140" s="2"/>
      <c r="K140" s="2" t="s">
        <v>494</v>
      </c>
      <c r="L140" s="2" t="s">
        <v>526</v>
      </c>
      <c r="M140" s="2" t="s">
        <v>527</v>
      </c>
      <c r="N140" s="2" t="s">
        <v>528</v>
      </c>
      <c r="O140" s="2" t="s">
        <v>24</v>
      </c>
      <c r="P140" s="2" t="s">
        <v>8</v>
      </c>
      <c r="Q140" s="127" t="str">
        <f t="shared" si="5"/>
        <v xml:space="preserve">0 </v>
      </c>
    </row>
    <row r="141" spans="1:17">
      <c r="A141" s="131" t="s">
        <v>529</v>
      </c>
      <c r="B141" s="4" t="str">
        <f t="shared" si="4"/>
        <v>ITM GIGNAC</v>
      </c>
      <c r="C141" s="2" t="s">
        <v>530</v>
      </c>
      <c r="D141" s="2">
        <v>15</v>
      </c>
      <c r="E141" s="2"/>
      <c r="F141" s="2"/>
      <c r="G141" s="2"/>
      <c r="H141" s="2"/>
      <c r="I141" s="2"/>
      <c r="J141" s="2"/>
      <c r="K141" s="2" t="s">
        <v>22</v>
      </c>
      <c r="L141" s="2" t="s">
        <v>531</v>
      </c>
      <c r="M141" s="2" t="s">
        <v>532</v>
      </c>
      <c r="N141" s="2" t="s">
        <v>533</v>
      </c>
      <c r="O141" s="2" t="s">
        <v>534</v>
      </c>
      <c r="P141" s="2" t="s">
        <v>8</v>
      </c>
      <c r="Q141" s="127" t="str">
        <f t="shared" si="5"/>
        <v xml:space="preserve">0 </v>
      </c>
    </row>
    <row r="142" spans="1:17">
      <c r="A142" s="128" t="s">
        <v>535</v>
      </c>
      <c r="B142" s="4" t="str">
        <f t="shared" si="4"/>
        <v>ITM JARVILLE</v>
      </c>
      <c r="C142" s="2" t="s">
        <v>536</v>
      </c>
      <c r="D142" s="2">
        <v>15</v>
      </c>
      <c r="E142" s="2"/>
      <c r="F142" s="2"/>
      <c r="G142" s="2"/>
      <c r="H142" s="2"/>
      <c r="I142" s="2"/>
      <c r="J142" s="2"/>
      <c r="K142" s="1" t="s">
        <v>494</v>
      </c>
      <c r="L142" s="2"/>
      <c r="M142" s="2" t="s">
        <v>537</v>
      </c>
      <c r="N142" s="2"/>
      <c r="O142" s="2" t="s">
        <v>18</v>
      </c>
      <c r="P142" s="2" t="s">
        <v>8</v>
      </c>
      <c r="Q142" s="127" t="str">
        <f t="shared" si="5"/>
        <v xml:space="preserve">0 </v>
      </c>
    </row>
    <row r="143" spans="1:17">
      <c r="A143" s="128" t="s">
        <v>538</v>
      </c>
      <c r="B143" s="4" t="str">
        <f t="shared" si="4"/>
        <v>ITM JOINVILLE SA CAPIE</v>
      </c>
      <c r="C143" s="2" t="s">
        <v>539</v>
      </c>
      <c r="D143" s="2">
        <v>12</v>
      </c>
      <c r="E143" s="2"/>
      <c r="F143" s="2"/>
      <c r="G143" s="2"/>
      <c r="H143" s="2"/>
      <c r="I143" s="2"/>
      <c r="J143" s="2"/>
      <c r="K143" s="1" t="s">
        <v>494</v>
      </c>
      <c r="L143" s="2" t="s">
        <v>540</v>
      </c>
      <c r="M143" s="2" t="s">
        <v>541</v>
      </c>
      <c r="N143" s="2"/>
      <c r="O143" s="2" t="s">
        <v>24</v>
      </c>
      <c r="P143" s="2" t="s">
        <v>8</v>
      </c>
      <c r="Q143" s="127" t="str">
        <f t="shared" si="5"/>
        <v xml:space="preserve">0 </v>
      </c>
    </row>
    <row r="144" spans="1:17">
      <c r="A144" s="128" t="s">
        <v>542</v>
      </c>
      <c r="B144" s="4" t="str">
        <f t="shared" si="4"/>
        <v>ITM JONZAC</v>
      </c>
      <c r="C144" s="2" t="s">
        <v>543</v>
      </c>
      <c r="D144" s="2">
        <v>17</v>
      </c>
      <c r="E144" s="2"/>
      <c r="F144" s="2"/>
      <c r="G144" s="2"/>
      <c r="H144" s="2"/>
      <c r="I144" s="2"/>
      <c r="J144" s="2"/>
      <c r="K144" s="2" t="s">
        <v>11</v>
      </c>
      <c r="L144" s="2" t="s">
        <v>544</v>
      </c>
      <c r="M144" s="2" t="s">
        <v>545</v>
      </c>
      <c r="N144" s="2" t="s">
        <v>546</v>
      </c>
      <c r="O144" s="2" t="s">
        <v>24</v>
      </c>
      <c r="P144" s="2" t="s">
        <v>19</v>
      </c>
      <c r="Q144" s="127" t="str">
        <f t="shared" si="5"/>
        <v xml:space="preserve">0 </v>
      </c>
    </row>
    <row r="145" spans="1:17">
      <c r="A145" s="132" t="s">
        <v>547</v>
      </c>
      <c r="B145" s="4" t="str">
        <f t="shared" si="4"/>
        <v>ITM LA REOLE</v>
      </c>
      <c r="C145" s="2" t="s">
        <v>548</v>
      </c>
      <c r="D145" s="2">
        <v>17</v>
      </c>
      <c r="E145" s="2"/>
      <c r="F145" s="2"/>
      <c r="G145" s="2"/>
      <c r="H145" s="2"/>
      <c r="I145" s="2"/>
      <c r="J145" s="2"/>
      <c r="K145" s="2" t="s">
        <v>27</v>
      </c>
      <c r="L145" s="2" t="s">
        <v>549</v>
      </c>
      <c r="M145" s="2" t="s">
        <v>550</v>
      </c>
      <c r="N145" s="2" t="s">
        <v>551</v>
      </c>
      <c r="O145" s="2" t="s">
        <v>43</v>
      </c>
      <c r="P145" s="2" t="s">
        <v>19</v>
      </c>
      <c r="Q145" s="127" t="str">
        <f t="shared" si="5"/>
        <v xml:space="preserve">0 </v>
      </c>
    </row>
    <row r="146" spans="1:17">
      <c r="A146" s="126" t="s">
        <v>553</v>
      </c>
      <c r="B146" s="4" t="str">
        <f t="shared" si="4"/>
        <v>ITM LA ROCHELLE</v>
      </c>
      <c r="C146" s="2" t="s">
        <v>554</v>
      </c>
      <c r="D146" s="2">
        <v>17</v>
      </c>
      <c r="E146" s="2"/>
      <c r="F146" s="2"/>
      <c r="G146" s="2"/>
      <c r="H146" s="2"/>
      <c r="I146" s="2"/>
      <c r="J146" s="2"/>
      <c r="K146" s="2" t="s">
        <v>59</v>
      </c>
      <c r="L146" s="2" t="s">
        <v>555</v>
      </c>
      <c r="M146" s="2" t="s">
        <v>556</v>
      </c>
      <c r="N146" s="2"/>
      <c r="O146" s="2" t="s">
        <v>18</v>
      </c>
      <c r="P146" s="2" t="s">
        <v>19</v>
      </c>
      <c r="Q146" s="127" t="str">
        <f t="shared" si="5"/>
        <v xml:space="preserve">0 </v>
      </c>
    </row>
    <row r="147" spans="1:17">
      <c r="A147" s="128" t="s">
        <v>557</v>
      </c>
      <c r="B147" s="4" t="str">
        <f t="shared" si="4"/>
        <v>ITM LA TESTE (HYPER)</v>
      </c>
      <c r="C147" s="2" t="s">
        <v>558</v>
      </c>
      <c r="D147" s="2">
        <v>17</v>
      </c>
      <c r="E147" s="2"/>
      <c r="F147" s="2"/>
      <c r="G147" s="2"/>
      <c r="H147" s="2"/>
      <c r="I147" s="2"/>
      <c r="J147" s="2"/>
      <c r="K147" s="2" t="s">
        <v>27</v>
      </c>
      <c r="L147" s="2" t="s">
        <v>559</v>
      </c>
      <c r="M147" s="2" t="s">
        <v>560</v>
      </c>
      <c r="N147" s="2"/>
      <c r="O147" s="2" t="s">
        <v>24</v>
      </c>
      <c r="P147" s="2" t="s">
        <v>19</v>
      </c>
      <c r="Q147" s="127" t="str">
        <f t="shared" si="5"/>
        <v xml:space="preserve">0 </v>
      </c>
    </row>
    <row r="148" spans="1:17">
      <c r="A148" s="132" t="s">
        <v>561</v>
      </c>
      <c r="B148" s="4" t="str">
        <f t="shared" si="4"/>
        <v>ITM LAMBALLE</v>
      </c>
      <c r="C148" s="2" t="s">
        <v>562</v>
      </c>
      <c r="D148" s="2">
        <v>12</v>
      </c>
      <c r="E148" s="2"/>
      <c r="F148" s="2"/>
      <c r="G148" s="2"/>
      <c r="H148" s="2"/>
      <c r="I148" s="2"/>
      <c r="J148" s="2"/>
      <c r="K148" s="2" t="s">
        <v>59</v>
      </c>
      <c r="L148" s="2" t="s">
        <v>563</v>
      </c>
      <c r="M148" s="2" t="s">
        <v>564</v>
      </c>
      <c r="N148" s="2" t="s">
        <v>565</v>
      </c>
      <c r="O148" s="2" t="s">
        <v>24</v>
      </c>
      <c r="P148" s="2" t="s">
        <v>8</v>
      </c>
      <c r="Q148" s="127" t="str">
        <f t="shared" si="5"/>
        <v xml:space="preserve">0 </v>
      </c>
    </row>
    <row r="149" spans="1:17">
      <c r="A149" s="128" t="s">
        <v>566</v>
      </c>
      <c r="B149" s="4" t="str">
        <f t="shared" si="4"/>
        <v>ITM LANGON</v>
      </c>
      <c r="C149" s="2" t="s">
        <v>567</v>
      </c>
      <c r="D149" s="2">
        <v>17</v>
      </c>
      <c r="E149" s="2"/>
      <c r="F149" s="2"/>
      <c r="G149" s="2"/>
      <c r="H149" s="2"/>
      <c r="I149" s="2"/>
      <c r="J149" s="2"/>
      <c r="K149" s="2" t="s">
        <v>27</v>
      </c>
      <c r="L149" s="2" t="s">
        <v>568</v>
      </c>
      <c r="M149" s="2"/>
      <c r="N149" s="2"/>
      <c r="O149" s="2" t="s">
        <v>43</v>
      </c>
      <c r="P149" s="2" t="s">
        <v>19</v>
      </c>
      <c r="Q149" s="127" t="str">
        <f t="shared" si="5"/>
        <v xml:space="preserve">0 </v>
      </c>
    </row>
    <row r="150" spans="1:17">
      <c r="A150" s="128" t="s">
        <v>569</v>
      </c>
      <c r="B150" s="4" t="str">
        <f t="shared" si="4"/>
        <v>ITM LANTON</v>
      </c>
      <c r="C150" s="2" t="s">
        <v>570</v>
      </c>
      <c r="D150" s="2">
        <v>17</v>
      </c>
      <c r="E150" s="2"/>
      <c r="F150" s="2"/>
      <c r="G150" s="2"/>
      <c r="H150" s="2"/>
      <c r="I150" s="2"/>
      <c r="J150" s="2"/>
      <c r="K150" s="2" t="s">
        <v>27</v>
      </c>
      <c r="L150" s="2" t="s">
        <v>571</v>
      </c>
      <c r="M150" s="2" t="s">
        <v>572</v>
      </c>
      <c r="N150" s="2"/>
      <c r="O150" s="2" t="s">
        <v>122</v>
      </c>
      <c r="P150" s="2" t="s">
        <v>19</v>
      </c>
      <c r="Q150" s="127" t="str">
        <f t="shared" si="5"/>
        <v xml:space="preserve">0 </v>
      </c>
    </row>
    <row r="151" spans="1:17">
      <c r="A151" s="126" t="s">
        <v>573</v>
      </c>
      <c r="B151" s="4" t="str">
        <f t="shared" si="4"/>
        <v>ITM LE MANS (BOLLÉ)</v>
      </c>
      <c r="C151" s="2" t="s">
        <v>574</v>
      </c>
      <c r="D151" s="2">
        <v>17</v>
      </c>
      <c r="E151" s="2"/>
      <c r="F151" s="2"/>
      <c r="G151" s="2"/>
      <c r="H151" s="2"/>
      <c r="I151" s="2"/>
      <c r="J151" s="2"/>
      <c r="K151" s="1" t="s">
        <v>3</v>
      </c>
      <c r="L151" s="2" t="s">
        <v>575</v>
      </c>
      <c r="M151" s="2" t="s">
        <v>576</v>
      </c>
      <c r="N151" s="2"/>
      <c r="O151" s="2" t="s">
        <v>7</v>
      </c>
      <c r="P151" s="2" t="s">
        <v>8</v>
      </c>
      <c r="Q151" s="127" t="str">
        <f t="shared" si="5"/>
        <v xml:space="preserve">0 </v>
      </c>
    </row>
    <row r="152" spans="1:17">
      <c r="A152" s="126" t="s">
        <v>577</v>
      </c>
      <c r="B152" s="4" t="str">
        <f t="shared" si="4"/>
        <v>ITM LE PALAIS SUR VIENNE</v>
      </c>
      <c r="C152" s="2" t="s">
        <v>578</v>
      </c>
      <c r="D152" s="2">
        <v>15</v>
      </c>
      <c r="E152" s="2"/>
      <c r="F152" s="2"/>
      <c r="G152" s="2"/>
      <c r="H152" s="2"/>
      <c r="I152" s="2"/>
      <c r="J152" s="2"/>
      <c r="K152" s="2" t="s">
        <v>11</v>
      </c>
      <c r="L152" s="2"/>
      <c r="M152" s="2"/>
      <c r="N152" s="2"/>
      <c r="O152" s="2" t="s">
        <v>122</v>
      </c>
      <c r="P152" s="2" t="s">
        <v>8</v>
      </c>
      <c r="Q152" s="127" t="str">
        <f t="shared" si="5"/>
        <v xml:space="preserve">0 </v>
      </c>
    </row>
    <row r="153" spans="1:17">
      <c r="A153" s="132" t="s">
        <v>579</v>
      </c>
      <c r="B153" s="4" t="str">
        <f t="shared" si="4"/>
        <v>ITM LES PONTS DE CE</v>
      </c>
      <c r="C153" s="2" t="s">
        <v>580</v>
      </c>
      <c r="D153" s="2">
        <v>17</v>
      </c>
      <c r="E153" s="2"/>
      <c r="F153" s="2"/>
      <c r="G153" s="2"/>
      <c r="H153" s="2"/>
      <c r="I153" s="2"/>
      <c r="J153" s="2"/>
      <c r="K153" s="1" t="s">
        <v>3</v>
      </c>
      <c r="L153" s="2"/>
      <c r="M153" s="2"/>
      <c r="N153" s="2"/>
      <c r="O153" s="2" t="s">
        <v>7</v>
      </c>
      <c r="P153" s="2" t="s">
        <v>8</v>
      </c>
      <c r="Q153" s="127" t="str">
        <f t="shared" si="5"/>
        <v xml:space="preserve">0 </v>
      </c>
    </row>
    <row r="154" spans="1:17">
      <c r="A154" s="134" t="s">
        <v>1909</v>
      </c>
      <c r="B154" s="4" t="str">
        <f t="shared" si="4"/>
        <v>ITM LEZIGNAN CORBIÈRES</v>
      </c>
      <c r="C154" s="2" t="s">
        <v>1907</v>
      </c>
      <c r="D154" s="2">
        <v>17</v>
      </c>
      <c r="E154" s="2"/>
      <c r="F154" s="2"/>
      <c r="G154" s="2"/>
      <c r="H154" s="2"/>
      <c r="I154" s="2"/>
      <c r="J154" s="2"/>
      <c r="K154" s="2" t="s">
        <v>22</v>
      </c>
      <c r="L154" s="2" t="s">
        <v>1908</v>
      </c>
      <c r="M154" s="2"/>
      <c r="N154" s="2"/>
      <c r="O154" s="2" t="s">
        <v>7</v>
      </c>
      <c r="P154" s="2" t="s">
        <v>8</v>
      </c>
      <c r="Q154" s="127" t="str">
        <f t="shared" si="5"/>
        <v xml:space="preserve">0 </v>
      </c>
    </row>
    <row r="155" spans="1:17">
      <c r="A155" s="128" t="s">
        <v>581</v>
      </c>
      <c r="B155" s="4" t="str">
        <f t="shared" si="4"/>
        <v>ITM LIMOGES</v>
      </c>
      <c r="C155" s="2" t="s">
        <v>582</v>
      </c>
      <c r="D155" s="2"/>
      <c r="E155" s="2"/>
      <c r="F155" s="2">
        <v>1</v>
      </c>
      <c r="G155" s="2"/>
      <c r="H155" s="2"/>
      <c r="I155" s="2"/>
      <c r="J155" s="2"/>
      <c r="K155" s="2" t="s">
        <v>11</v>
      </c>
      <c r="L155" s="2" t="s">
        <v>583</v>
      </c>
      <c r="M155" s="2" t="s">
        <v>584</v>
      </c>
      <c r="N155" s="2"/>
      <c r="O155" s="2" t="s">
        <v>7</v>
      </c>
      <c r="P155" s="2" t="s">
        <v>8</v>
      </c>
      <c r="Q155" s="127" t="str">
        <f t="shared" si="5"/>
        <v xml:space="preserve">0 </v>
      </c>
    </row>
    <row r="156" spans="1:17">
      <c r="A156" s="132" t="s">
        <v>585</v>
      </c>
      <c r="B156" s="4" t="str">
        <f t="shared" si="4"/>
        <v>ITM MALICORNE</v>
      </c>
      <c r="C156" s="2" t="s">
        <v>586</v>
      </c>
      <c r="D156" s="2">
        <v>20</v>
      </c>
      <c r="E156" s="2"/>
      <c r="F156" s="2"/>
      <c r="G156" s="2"/>
      <c r="H156" s="2"/>
      <c r="I156" s="2"/>
      <c r="J156" s="2"/>
      <c r="K156" s="1" t="s">
        <v>3</v>
      </c>
      <c r="L156" s="2" t="s">
        <v>587</v>
      </c>
      <c r="M156" s="2" t="s">
        <v>588</v>
      </c>
      <c r="N156" s="9" t="s">
        <v>589</v>
      </c>
      <c r="O156" s="2" t="s">
        <v>534</v>
      </c>
      <c r="P156" s="2" t="s">
        <v>8</v>
      </c>
      <c r="Q156" s="127" t="str">
        <f t="shared" si="5"/>
        <v xml:space="preserve">0 </v>
      </c>
    </row>
    <row r="157" spans="1:17">
      <c r="A157" s="131" t="s">
        <v>590</v>
      </c>
      <c r="B157" s="4" t="str">
        <f t="shared" si="4"/>
        <v>ITM MALLEMORT</v>
      </c>
      <c r="C157" s="2" t="s">
        <v>591</v>
      </c>
      <c r="D157" s="2">
        <v>15</v>
      </c>
      <c r="E157" s="2"/>
      <c r="F157" s="2"/>
      <c r="G157" s="2"/>
      <c r="H157" s="2"/>
      <c r="I157" s="2"/>
      <c r="J157" s="2"/>
      <c r="K157" s="2" t="s">
        <v>22</v>
      </c>
      <c r="L157" s="2" t="s">
        <v>592</v>
      </c>
      <c r="M157" s="2" t="s">
        <v>593</v>
      </c>
      <c r="N157" s="2" t="s">
        <v>594</v>
      </c>
      <c r="O157" s="2" t="s">
        <v>14</v>
      </c>
      <c r="P157" s="2" t="s">
        <v>8</v>
      </c>
      <c r="Q157" s="127" t="str">
        <f t="shared" si="5"/>
        <v xml:space="preserve">0 </v>
      </c>
    </row>
    <row r="158" spans="1:17">
      <c r="A158" s="132" t="s">
        <v>595</v>
      </c>
      <c r="B158" s="4" t="str">
        <f t="shared" si="4"/>
        <v>ITM MARAMBAT</v>
      </c>
      <c r="C158" s="2" t="s">
        <v>596</v>
      </c>
      <c r="D158" s="2"/>
      <c r="E158" s="2"/>
      <c r="F158" s="2">
        <v>1</v>
      </c>
      <c r="G158" s="2"/>
      <c r="H158" s="2"/>
      <c r="I158" s="2"/>
      <c r="J158" s="2"/>
      <c r="K158" s="2" t="s">
        <v>27</v>
      </c>
      <c r="L158" s="2" t="s">
        <v>597</v>
      </c>
      <c r="M158" s="2" t="s">
        <v>598</v>
      </c>
      <c r="N158" s="2" t="s">
        <v>599</v>
      </c>
      <c r="O158" s="2" t="s">
        <v>123</v>
      </c>
      <c r="P158" s="2" t="s">
        <v>19</v>
      </c>
      <c r="Q158" s="127" t="str">
        <f t="shared" si="5"/>
        <v xml:space="preserve">0 </v>
      </c>
    </row>
    <row r="159" spans="1:17">
      <c r="A159" s="132" t="s">
        <v>600</v>
      </c>
      <c r="B159" s="4" t="str">
        <f t="shared" si="4"/>
        <v>ITM MARENNES</v>
      </c>
      <c r="C159" s="2" t="s">
        <v>601</v>
      </c>
      <c r="D159" s="2">
        <v>17</v>
      </c>
      <c r="E159" s="2"/>
      <c r="F159" s="2"/>
      <c r="G159" s="2"/>
      <c r="H159" s="2"/>
      <c r="I159" s="2"/>
      <c r="J159" s="2"/>
      <c r="K159" s="2" t="s">
        <v>59</v>
      </c>
      <c r="L159" s="2" t="s">
        <v>602</v>
      </c>
      <c r="M159" s="2" t="s">
        <v>603</v>
      </c>
      <c r="N159" s="2" t="s">
        <v>604</v>
      </c>
      <c r="O159" s="2" t="s">
        <v>123</v>
      </c>
      <c r="P159" s="2" t="s">
        <v>19</v>
      </c>
      <c r="Q159" s="127" t="str">
        <f t="shared" si="5"/>
        <v xml:space="preserve">0 </v>
      </c>
    </row>
    <row r="160" spans="1:17">
      <c r="A160" s="131" t="s">
        <v>605</v>
      </c>
      <c r="B160" s="4" t="str">
        <f t="shared" si="4"/>
        <v>ITM MATHA</v>
      </c>
      <c r="C160" s="2" t="s">
        <v>606</v>
      </c>
      <c r="D160" s="2"/>
      <c r="E160" s="2"/>
      <c r="F160" s="2">
        <v>1</v>
      </c>
      <c r="G160" s="2"/>
      <c r="H160" s="2"/>
      <c r="I160" s="2"/>
      <c r="J160" s="2"/>
      <c r="K160" s="2" t="s">
        <v>59</v>
      </c>
      <c r="L160" s="2" t="s">
        <v>607</v>
      </c>
      <c r="M160" s="2" t="s">
        <v>608</v>
      </c>
      <c r="N160" s="2" t="s">
        <v>609</v>
      </c>
      <c r="O160" s="2" t="s">
        <v>64</v>
      </c>
      <c r="P160" s="2" t="s">
        <v>19</v>
      </c>
      <c r="Q160" s="127" t="str">
        <f t="shared" si="5"/>
        <v xml:space="preserve">0 </v>
      </c>
    </row>
    <row r="161" spans="1:17">
      <c r="A161" s="132" t="s">
        <v>611</v>
      </c>
      <c r="B161" s="4" t="str">
        <f t="shared" si="4"/>
        <v>ITM MONTENDRE</v>
      </c>
      <c r="C161" s="2" t="s">
        <v>612</v>
      </c>
      <c r="D161" s="2">
        <v>17</v>
      </c>
      <c r="E161" s="2"/>
      <c r="F161" s="2"/>
      <c r="G161" s="2"/>
      <c r="H161" s="2"/>
      <c r="I161" s="2"/>
      <c r="J161" s="2"/>
      <c r="K161" s="2" t="s">
        <v>11</v>
      </c>
      <c r="L161" s="2" t="s">
        <v>613</v>
      </c>
      <c r="M161" s="2" t="s">
        <v>614</v>
      </c>
      <c r="N161" s="2" t="s">
        <v>615</v>
      </c>
      <c r="O161" s="2" t="s">
        <v>64</v>
      </c>
      <c r="P161" s="2" t="s">
        <v>19</v>
      </c>
      <c r="Q161" s="127" t="str">
        <f t="shared" si="5"/>
        <v xml:space="preserve">0 </v>
      </c>
    </row>
    <row r="162" spans="1:17">
      <c r="A162" s="128" t="s">
        <v>616</v>
      </c>
      <c r="B162" s="4" t="str">
        <f t="shared" si="4"/>
        <v>ITM MONTGUYON</v>
      </c>
      <c r="C162" s="2" t="s">
        <v>617</v>
      </c>
      <c r="D162" s="2">
        <v>20</v>
      </c>
      <c r="E162" s="2"/>
      <c r="F162" s="2"/>
      <c r="G162" s="2"/>
      <c r="H162" s="2"/>
      <c r="I162" s="2"/>
      <c r="J162" s="2"/>
      <c r="K162" s="2" t="s">
        <v>11</v>
      </c>
      <c r="L162" s="2" t="s">
        <v>618</v>
      </c>
      <c r="M162" s="2" t="s">
        <v>619</v>
      </c>
      <c r="N162" s="2" t="s">
        <v>620</v>
      </c>
      <c r="O162" s="2" t="s">
        <v>18</v>
      </c>
      <c r="P162" s="2" t="s">
        <v>19</v>
      </c>
      <c r="Q162" s="127" t="str">
        <f t="shared" si="5"/>
        <v xml:space="preserve">0 </v>
      </c>
    </row>
    <row r="163" spans="1:17">
      <c r="A163" s="134" t="s">
        <v>1890</v>
      </c>
      <c r="B163" s="4" t="str">
        <f t="shared" si="4"/>
        <v>ITM MONTIGNAC</v>
      </c>
      <c r="C163" s="2" t="s">
        <v>1891</v>
      </c>
      <c r="D163" s="2">
        <v>20</v>
      </c>
      <c r="E163" s="2"/>
      <c r="F163" s="2"/>
      <c r="G163" s="2"/>
      <c r="H163" s="2"/>
      <c r="I163" s="2"/>
      <c r="J163" s="2"/>
      <c r="K163" s="2" t="s">
        <v>11</v>
      </c>
      <c r="L163" s="2" t="s">
        <v>1892</v>
      </c>
      <c r="M163" s="2" t="s">
        <v>1893</v>
      </c>
      <c r="N163" s="2" t="s">
        <v>1894</v>
      </c>
      <c r="O163" s="2" t="s">
        <v>24</v>
      </c>
      <c r="P163" s="2" t="s">
        <v>19</v>
      </c>
      <c r="Q163" s="127" t="str">
        <f t="shared" si="5"/>
        <v xml:space="preserve">0 </v>
      </c>
    </row>
    <row r="164" spans="1:17">
      <c r="A164" s="132" t="s">
        <v>621</v>
      </c>
      <c r="B164" s="4" t="str">
        <f t="shared" si="4"/>
        <v>ITM MOUSTAJON</v>
      </c>
      <c r="C164" s="2" t="s">
        <v>622</v>
      </c>
      <c r="D164" s="2">
        <v>17</v>
      </c>
      <c r="E164" s="2"/>
      <c r="F164" s="2"/>
      <c r="G164" s="2"/>
      <c r="H164" s="2"/>
      <c r="I164" s="2"/>
      <c r="J164" s="2"/>
      <c r="K164" s="2" t="s">
        <v>22</v>
      </c>
      <c r="L164" s="2" t="s">
        <v>623</v>
      </c>
      <c r="M164" s="2"/>
      <c r="N164" s="2"/>
      <c r="O164" s="2" t="s">
        <v>64</v>
      </c>
      <c r="P164" s="2" t="s">
        <v>19</v>
      </c>
      <c r="Q164" s="127" t="str">
        <f t="shared" si="5"/>
        <v xml:space="preserve">0 </v>
      </c>
    </row>
    <row r="165" spans="1:17">
      <c r="A165" s="132" t="s">
        <v>624</v>
      </c>
      <c r="B165" s="4" t="str">
        <f t="shared" si="4"/>
        <v>ITM NIEUL</v>
      </c>
      <c r="C165" s="2" t="s">
        <v>625</v>
      </c>
      <c r="D165" s="2">
        <v>17</v>
      </c>
      <c r="E165" s="2"/>
      <c r="F165" s="2"/>
      <c r="G165" s="2"/>
      <c r="H165" s="2"/>
      <c r="I165" s="2"/>
      <c r="J165" s="2"/>
      <c r="K165" s="2" t="s">
        <v>59</v>
      </c>
      <c r="L165" s="2" t="s">
        <v>626</v>
      </c>
      <c r="M165" s="2" t="s">
        <v>627</v>
      </c>
      <c r="N165" s="2" t="s">
        <v>628</v>
      </c>
      <c r="O165" s="2" t="s">
        <v>18</v>
      </c>
      <c r="P165" s="2" t="s">
        <v>19</v>
      </c>
      <c r="Q165" s="127" t="str">
        <f t="shared" si="5"/>
        <v xml:space="preserve">0 </v>
      </c>
    </row>
    <row r="166" spans="1:17">
      <c r="A166" s="128" t="s">
        <v>629</v>
      </c>
      <c r="B166" s="4" t="str">
        <f t="shared" si="4"/>
        <v>ITM NONTRON</v>
      </c>
      <c r="C166" s="2" t="s">
        <v>630</v>
      </c>
      <c r="D166" s="2"/>
      <c r="E166" s="2"/>
      <c r="F166" s="2">
        <v>1</v>
      </c>
      <c r="G166" s="2"/>
      <c r="H166" s="2"/>
      <c r="I166" s="2"/>
      <c r="J166" s="2"/>
      <c r="K166" s="2" t="s">
        <v>11</v>
      </c>
      <c r="L166" s="2" t="s">
        <v>631</v>
      </c>
      <c r="M166" s="2" t="s">
        <v>632</v>
      </c>
      <c r="N166" s="2" t="s">
        <v>633</v>
      </c>
      <c r="O166" s="2" t="s">
        <v>1852</v>
      </c>
      <c r="P166" s="2" t="s">
        <v>19</v>
      </c>
      <c r="Q166" s="127" t="str">
        <f t="shared" si="5"/>
        <v xml:space="preserve">0 </v>
      </c>
    </row>
    <row r="167" spans="1:17">
      <c r="A167" s="128" t="s">
        <v>634</v>
      </c>
      <c r="B167" s="4" t="str">
        <f t="shared" si="4"/>
        <v xml:space="preserve">ITM OUXAL </v>
      </c>
      <c r="C167" s="2" t="s">
        <v>635</v>
      </c>
      <c r="D167" s="2">
        <v>15</v>
      </c>
      <c r="E167" s="2"/>
      <c r="F167" s="2"/>
      <c r="G167" s="2"/>
      <c r="H167" s="2"/>
      <c r="I167" s="2"/>
      <c r="J167" s="2"/>
      <c r="K167" s="2" t="s">
        <v>494</v>
      </c>
      <c r="L167" s="2" t="s">
        <v>636</v>
      </c>
      <c r="M167" s="2"/>
      <c r="N167" s="2"/>
      <c r="O167" s="2" t="s">
        <v>7</v>
      </c>
      <c r="P167" s="2" t="s">
        <v>8</v>
      </c>
      <c r="Q167" s="127" t="str">
        <f t="shared" si="5"/>
        <v xml:space="preserve">0 </v>
      </c>
    </row>
    <row r="168" spans="1:17">
      <c r="A168" s="126" t="s">
        <v>637</v>
      </c>
      <c r="B168" s="4" t="str">
        <f t="shared" si="4"/>
        <v>ITM PARENTIS</v>
      </c>
      <c r="C168" s="2" t="s">
        <v>638</v>
      </c>
      <c r="D168" s="2">
        <v>17</v>
      </c>
      <c r="E168" s="2"/>
      <c r="F168" s="2"/>
      <c r="G168" s="2"/>
      <c r="H168" s="2"/>
      <c r="I168" s="2"/>
      <c r="J168" s="2"/>
      <c r="K168" s="2" t="s">
        <v>27</v>
      </c>
      <c r="L168" s="2"/>
      <c r="M168" s="2"/>
      <c r="N168" s="2"/>
      <c r="O168" s="2" t="s">
        <v>123</v>
      </c>
      <c r="P168" s="2" t="s">
        <v>19</v>
      </c>
      <c r="Q168" s="127" t="str">
        <f t="shared" si="5"/>
        <v xml:space="preserve">0 </v>
      </c>
    </row>
    <row r="169" spans="1:17">
      <c r="A169" s="131" t="s">
        <v>639</v>
      </c>
      <c r="B169" s="4" t="str">
        <f t="shared" si="4"/>
        <v>ITM PLAISANCE DU TOUCH</v>
      </c>
      <c r="C169" s="2" t="s">
        <v>640</v>
      </c>
      <c r="D169" s="2">
        <v>17</v>
      </c>
      <c r="E169" s="2"/>
      <c r="F169" s="2"/>
      <c r="G169" s="2"/>
      <c r="H169" s="2"/>
      <c r="I169" s="2"/>
      <c r="J169" s="2"/>
      <c r="K169" s="2" t="s">
        <v>22</v>
      </c>
      <c r="L169" s="2" t="s">
        <v>641</v>
      </c>
      <c r="M169" s="2" t="s">
        <v>642</v>
      </c>
      <c r="N169" s="2" t="s">
        <v>643</v>
      </c>
      <c r="O169" s="2" t="s">
        <v>18</v>
      </c>
      <c r="P169" s="2" t="s">
        <v>19</v>
      </c>
      <c r="Q169" s="127" t="str">
        <f t="shared" si="5"/>
        <v xml:space="preserve">0 </v>
      </c>
    </row>
    <row r="170" spans="1:17">
      <c r="A170" s="131" t="s">
        <v>644</v>
      </c>
      <c r="B170" s="4" t="str">
        <f t="shared" si="4"/>
        <v>ITM POLLESTRE</v>
      </c>
      <c r="C170" s="2" t="s">
        <v>645</v>
      </c>
      <c r="D170" s="2">
        <v>17</v>
      </c>
      <c r="E170" s="2"/>
      <c r="F170" s="2"/>
      <c r="G170" s="2"/>
      <c r="H170" s="2"/>
      <c r="I170" s="2"/>
      <c r="J170" s="2"/>
      <c r="K170" s="2" t="s">
        <v>22</v>
      </c>
      <c r="L170" s="2" t="s">
        <v>646</v>
      </c>
      <c r="M170" s="2" t="s">
        <v>647</v>
      </c>
      <c r="N170" s="2" t="s">
        <v>648</v>
      </c>
      <c r="O170" s="2" t="s">
        <v>18</v>
      </c>
      <c r="P170" s="2" t="s">
        <v>8</v>
      </c>
      <c r="Q170" s="127" t="str">
        <f t="shared" si="5"/>
        <v xml:space="preserve">0 </v>
      </c>
    </row>
    <row r="171" spans="1:17">
      <c r="A171" s="131" t="s">
        <v>649</v>
      </c>
      <c r="B171" s="4" t="str">
        <f t="shared" si="4"/>
        <v>ITM RIBERAC</v>
      </c>
      <c r="C171" s="2" t="s">
        <v>650</v>
      </c>
      <c r="D171" s="2">
        <v>20</v>
      </c>
      <c r="E171" s="2"/>
      <c r="F171" s="2"/>
      <c r="G171" s="2"/>
      <c r="H171" s="2"/>
      <c r="I171" s="2"/>
      <c r="J171" s="2"/>
      <c r="K171" s="2" t="s">
        <v>11</v>
      </c>
      <c r="L171" s="2"/>
      <c r="M171" s="2"/>
      <c r="N171" s="2"/>
      <c r="O171" s="2" t="s">
        <v>24</v>
      </c>
      <c r="P171" s="2" t="s">
        <v>19</v>
      </c>
      <c r="Q171" s="127" t="str">
        <f t="shared" si="5"/>
        <v xml:space="preserve">0 </v>
      </c>
    </row>
    <row r="172" spans="1:17">
      <c r="A172" s="126" t="s">
        <v>651</v>
      </c>
      <c r="B172" s="4" t="str">
        <f t="shared" si="4"/>
        <v>ITM ROCHEFORT</v>
      </c>
      <c r="C172" s="2" t="s">
        <v>652</v>
      </c>
      <c r="D172" s="2">
        <v>17</v>
      </c>
      <c r="E172" s="2"/>
      <c r="F172" s="2"/>
      <c r="G172" s="2"/>
      <c r="H172" s="2"/>
      <c r="I172" s="2"/>
      <c r="J172" s="2"/>
      <c r="K172" s="2" t="s">
        <v>59</v>
      </c>
      <c r="L172" s="2"/>
      <c r="M172" s="2"/>
      <c r="N172" s="2"/>
      <c r="O172" s="2" t="s">
        <v>24</v>
      </c>
      <c r="P172" s="2" t="s">
        <v>19</v>
      </c>
      <c r="Q172" s="127" t="str">
        <f t="shared" si="5"/>
        <v xml:space="preserve">0 </v>
      </c>
    </row>
    <row r="173" spans="1:17">
      <c r="A173" s="128" t="s">
        <v>657</v>
      </c>
      <c r="B173" s="4" t="str">
        <f t="shared" si="4"/>
        <v>ITM SEMEAC</v>
      </c>
      <c r="C173" s="2" t="s">
        <v>658</v>
      </c>
      <c r="D173" s="2">
        <v>17</v>
      </c>
      <c r="E173" s="2"/>
      <c r="F173" s="2"/>
      <c r="G173" s="2"/>
      <c r="H173" s="2"/>
      <c r="I173" s="2"/>
      <c r="J173" s="2"/>
      <c r="K173" s="2" t="s">
        <v>27</v>
      </c>
      <c r="L173" s="2" t="s">
        <v>659</v>
      </c>
      <c r="M173" s="2" t="s">
        <v>660</v>
      </c>
      <c r="N173" s="2" t="s">
        <v>661</v>
      </c>
      <c r="O173" s="2" t="s">
        <v>54</v>
      </c>
      <c r="P173" s="2" t="s">
        <v>19</v>
      </c>
      <c r="Q173" s="127" t="str">
        <f t="shared" si="5"/>
        <v xml:space="preserve">0 </v>
      </c>
    </row>
    <row r="174" spans="1:17">
      <c r="A174" s="128" t="s">
        <v>662</v>
      </c>
      <c r="B174" s="4" t="str">
        <f t="shared" si="4"/>
        <v>ITM ST DENIS DE PILE</v>
      </c>
      <c r="C174" s="2" t="s">
        <v>663</v>
      </c>
      <c r="D174" s="2">
        <v>17</v>
      </c>
      <c r="E174" s="2"/>
      <c r="F174" s="2"/>
      <c r="G174" s="2"/>
      <c r="H174" s="2"/>
      <c r="I174" s="2"/>
      <c r="J174" s="2"/>
      <c r="K174" s="2" t="s">
        <v>27</v>
      </c>
      <c r="L174" s="2" t="s">
        <v>664</v>
      </c>
      <c r="M174" s="2" t="s">
        <v>665</v>
      </c>
      <c r="N174" s="2"/>
      <c r="O174" s="2" t="s">
        <v>123</v>
      </c>
      <c r="P174" s="2" t="s">
        <v>19</v>
      </c>
      <c r="Q174" s="127" t="str">
        <f t="shared" si="5"/>
        <v xml:space="preserve">0 </v>
      </c>
    </row>
    <row r="175" spans="1:17">
      <c r="A175" s="128" t="s">
        <v>1820</v>
      </c>
      <c r="B175" s="4" t="str">
        <f t="shared" si="4"/>
        <v>ITM ST FEYRE</v>
      </c>
      <c r="C175" s="2" t="s">
        <v>653</v>
      </c>
      <c r="D175" s="2"/>
      <c r="E175" s="2"/>
      <c r="F175" s="2">
        <v>1</v>
      </c>
      <c r="G175" s="2"/>
      <c r="H175" s="2"/>
      <c r="I175" s="2"/>
      <c r="J175" s="2"/>
      <c r="K175" s="2" t="s">
        <v>11</v>
      </c>
      <c r="L175" s="2" t="s">
        <v>654</v>
      </c>
      <c r="M175" s="2" t="s">
        <v>655</v>
      </c>
      <c r="N175" s="2" t="s">
        <v>656</v>
      </c>
      <c r="O175" s="2" t="s">
        <v>123</v>
      </c>
      <c r="P175" s="2" t="s">
        <v>8</v>
      </c>
      <c r="Q175" s="127" t="str">
        <f t="shared" si="5"/>
        <v xml:space="preserve">0 </v>
      </c>
    </row>
    <row r="176" spans="1:17">
      <c r="A176" s="126" t="s">
        <v>666</v>
      </c>
      <c r="B176" s="4" t="str">
        <f t="shared" si="4"/>
        <v>ITM ST HILAIRE DE LOULAY</v>
      </c>
      <c r="C176" s="2" t="s">
        <v>667</v>
      </c>
      <c r="D176" s="2">
        <v>17</v>
      </c>
      <c r="E176" s="2"/>
      <c r="F176" s="2"/>
      <c r="G176" s="2"/>
      <c r="H176" s="2"/>
      <c r="I176" s="2"/>
      <c r="J176" s="2"/>
      <c r="K176" s="1" t="s">
        <v>3</v>
      </c>
      <c r="L176" s="2"/>
      <c r="M176" s="2"/>
      <c r="N176" s="2"/>
      <c r="O176" s="2" t="s">
        <v>7</v>
      </c>
      <c r="P176" s="2" t="s">
        <v>8</v>
      </c>
      <c r="Q176" s="127" t="str">
        <f t="shared" si="5"/>
        <v xml:space="preserve">0 </v>
      </c>
    </row>
    <row r="177" spans="1:17">
      <c r="A177" s="128" t="s">
        <v>668</v>
      </c>
      <c r="B177" s="4" t="str">
        <f t="shared" si="4"/>
        <v>ITM ST MEDARD EN JALLES</v>
      </c>
      <c r="C177" s="2" t="s">
        <v>669</v>
      </c>
      <c r="D177" s="2">
        <v>17</v>
      </c>
      <c r="E177" s="2"/>
      <c r="F177" s="2"/>
      <c r="G177" s="2"/>
      <c r="H177" s="2"/>
      <c r="I177" s="2"/>
      <c r="J177" s="2"/>
      <c r="K177" s="2" t="s">
        <v>27</v>
      </c>
      <c r="L177" s="2" t="s">
        <v>670</v>
      </c>
      <c r="M177" s="2" t="s">
        <v>671</v>
      </c>
      <c r="N177" s="2"/>
      <c r="O177" s="2" t="s">
        <v>24</v>
      </c>
      <c r="P177" s="2" t="s">
        <v>19</v>
      </c>
      <c r="Q177" s="127" t="str">
        <f t="shared" si="5"/>
        <v xml:space="preserve">0 </v>
      </c>
    </row>
    <row r="178" spans="1:17">
      <c r="A178" s="132" t="s">
        <v>672</v>
      </c>
      <c r="B178" s="4" t="str">
        <f t="shared" si="4"/>
        <v>ITM ST NIZIER</v>
      </c>
      <c r="C178" s="2" t="s">
        <v>673</v>
      </c>
      <c r="D178" s="2"/>
      <c r="E178" s="2"/>
      <c r="F178" s="2">
        <v>1</v>
      </c>
      <c r="G178" s="2"/>
      <c r="H178" s="2"/>
      <c r="I178" s="2"/>
      <c r="J178" s="2"/>
      <c r="K178" s="2" t="s">
        <v>181</v>
      </c>
      <c r="L178" s="2" t="s">
        <v>674</v>
      </c>
      <c r="M178" s="2" t="s">
        <v>675</v>
      </c>
      <c r="N178" s="2" t="s">
        <v>676</v>
      </c>
      <c r="O178" s="2" t="s">
        <v>7</v>
      </c>
      <c r="P178" s="2" t="s">
        <v>8</v>
      </c>
      <c r="Q178" s="127" t="str">
        <f t="shared" si="5"/>
        <v xml:space="preserve">0 </v>
      </c>
    </row>
    <row r="179" spans="1:17">
      <c r="A179" s="128" t="s">
        <v>677</v>
      </c>
      <c r="B179" s="4" t="str">
        <f t="shared" si="4"/>
        <v>ITM ST PEE SUR NIVELLE</v>
      </c>
      <c r="C179" s="2" t="s">
        <v>678</v>
      </c>
      <c r="D179" s="2">
        <v>17</v>
      </c>
      <c r="E179" s="2"/>
      <c r="F179" s="2"/>
      <c r="G179" s="2"/>
      <c r="H179" s="2"/>
      <c r="I179" s="2"/>
      <c r="J179" s="2"/>
      <c r="K179" s="2" t="s">
        <v>27</v>
      </c>
      <c r="L179" s="2" t="s">
        <v>679</v>
      </c>
      <c r="M179" s="2" t="s">
        <v>680</v>
      </c>
      <c r="N179" s="2" t="s">
        <v>681</v>
      </c>
      <c r="O179" s="2" t="s">
        <v>123</v>
      </c>
      <c r="P179" s="2" t="s">
        <v>19</v>
      </c>
      <c r="Q179" s="127" t="str">
        <f t="shared" si="5"/>
        <v xml:space="preserve">0 </v>
      </c>
    </row>
    <row r="180" spans="1:17">
      <c r="A180" s="132" t="s">
        <v>682</v>
      </c>
      <c r="B180" s="4" t="str">
        <f t="shared" si="4"/>
        <v>ITM TARTAS</v>
      </c>
      <c r="C180" s="2" t="s">
        <v>683</v>
      </c>
      <c r="D180" s="2">
        <v>17</v>
      </c>
      <c r="E180" s="2"/>
      <c r="F180" s="2"/>
      <c r="G180" s="2"/>
      <c r="H180" s="2"/>
      <c r="I180" s="2"/>
      <c r="J180" s="2"/>
      <c r="K180" s="2" t="s">
        <v>27</v>
      </c>
      <c r="L180" s="2" t="s">
        <v>684</v>
      </c>
      <c r="M180" s="2"/>
      <c r="N180" s="2"/>
      <c r="O180" s="2" t="s">
        <v>24</v>
      </c>
      <c r="P180" s="2" t="s">
        <v>19</v>
      </c>
      <c r="Q180" s="127" t="str">
        <f t="shared" si="5"/>
        <v xml:space="preserve">0 </v>
      </c>
    </row>
    <row r="181" spans="1:17">
      <c r="A181" s="132" t="s">
        <v>685</v>
      </c>
      <c r="B181" s="4" t="str">
        <f t="shared" si="4"/>
        <v>ITM TULLE</v>
      </c>
      <c r="C181" s="2" t="s">
        <v>686</v>
      </c>
      <c r="D181" s="2">
        <v>17</v>
      </c>
      <c r="E181" s="2"/>
      <c r="F181" s="2"/>
      <c r="G181" s="2"/>
      <c r="H181" s="2"/>
      <c r="I181" s="2"/>
      <c r="J181" s="2"/>
      <c r="K181" s="2" t="s">
        <v>11</v>
      </c>
      <c r="L181" s="2" t="s">
        <v>687</v>
      </c>
      <c r="M181" s="2" t="s">
        <v>688</v>
      </c>
      <c r="N181" s="2" t="s">
        <v>689</v>
      </c>
      <c r="O181" s="2" t="s">
        <v>1452</v>
      </c>
      <c r="P181" s="2" t="s">
        <v>8</v>
      </c>
      <c r="Q181" s="127" t="str">
        <f t="shared" si="5"/>
        <v xml:space="preserve">0 </v>
      </c>
    </row>
    <row r="182" spans="1:17">
      <c r="A182" s="126" t="s">
        <v>690</v>
      </c>
      <c r="B182" s="4" t="str">
        <f t="shared" si="4"/>
        <v>ITM VIEUX THANN</v>
      </c>
      <c r="C182" s="2" t="s">
        <v>1853</v>
      </c>
      <c r="D182" s="2">
        <v>17</v>
      </c>
      <c r="E182" s="2"/>
      <c r="F182" s="2"/>
      <c r="G182" s="2"/>
      <c r="H182" s="2"/>
      <c r="I182" s="2"/>
      <c r="J182" s="2"/>
      <c r="K182" s="2" t="s">
        <v>494</v>
      </c>
      <c r="L182" s="2"/>
      <c r="M182" s="2"/>
      <c r="N182" s="2"/>
      <c r="O182" s="2" t="s">
        <v>64</v>
      </c>
      <c r="P182" s="2" t="s">
        <v>8</v>
      </c>
      <c r="Q182" s="127" t="str">
        <f t="shared" si="5"/>
        <v xml:space="preserve">0 </v>
      </c>
    </row>
    <row r="183" spans="1:17">
      <c r="A183" s="128" t="s">
        <v>691</v>
      </c>
      <c r="B183" s="4" t="str">
        <f t="shared" si="4"/>
        <v>KNAUSS JEAN PAUL</v>
      </c>
      <c r="C183" s="2" t="s">
        <v>692</v>
      </c>
      <c r="D183" s="2"/>
      <c r="E183" s="2"/>
      <c r="F183" s="2"/>
      <c r="G183" s="2">
        <v>1</v>
      </c>
      <c r="H183" s="2"/>
      <c r="I183" s="2"/>
      <c r="J183" s="2"/>
      <c r="K183" s="2" t="s">
        <v>67</v>
      </c>
      <c r="L183" s="2"/>
      <c r="M183" s="2"/>
      <c r="N183" s="2"/>
      <c r="O183" s="2" t="s">
        <v>24</v>
      </c>
      <c r="P183" s="2" t="s">
        <v>8</v>
      </c>
      <c r="Q183" s="127" t="str">
        <f t="shared" si="5"/>
        <v xml:space="preserve">0 </v>
      </c>
    </row>
    <row r="184" spans="1:17">
      <c r="A184" s="128" t="s">
        <v>693</v>
      </c>
      <c r="B184" s="4" t="str">
        <f t="shared" si="4"/>
        <v>LA FERME DE TROSSY</v>
      </c>
      <c r="C184" s="2" t="s">
        <v>694</v>
      </c>
      <c r="D184" s="2"/>
      <c r="E184" s="2"/>
      <c r="F184" s="2"/>
      <c r="G184" s="2">
        <v>1</v>
      </c>
      <c r="H184" s="2"/>
      <c r="I184" s="2"/>
      <c r="J184" s="2"/>
      <c r="K184" s="2" t="s">
        <v>67</v>
      </c>
      <c r="L184" s="2" t="s">
        <v>695</v>
      </c>
      <c r="M184" s="2" t="s">
        <v>696</v>
      </c>
      <c r="N184" s="2"/>
      <c r="O184" s="2" t="s">
        <v>64</v>
      </c>
      <c r="P184" s="2" t="s">
        <v>8</v>
      </c>
      <c r="Q184" s="127" t="str">
        <f t="shared" si="5"/>
        <v xml:space="preserve">0 </v>
      </c>
    </row>
    <row r="185" spans="1:17">
      <c r="A185" s="128" t="s">
        <v>697</v>
      </c>
      <c r="B185" s="4" t="str">
        <f t="shared" si="4"/>
        <v>LA TABLE BASQUE</v>
      </c>
      <c r="C185" s="2" t="s">
        <v>1854</v>
      </c>
      <c r="D185" s="2"/>
      <c r="E185" s="2"/>
      <c r="F185" s="2"/>
      <c r="G185" s="2">
        <v>1</v>
      </c>
      <c r="H185" s="2"/>
      <c r="I185" s="2"/>
      <c r="J185" s="2"/>
      <c r="K185" s="2" t="s">
        <v>3</v>
      </c>
      <c r="L185" s="2" t="s">
        <v>698</v>
      </c>
      <c r="M185" s="2" t="s">
        <v>699</v>
      </c>
      <c r="N185" s="2"/>
      <c r="O185" s="2" t="s">
        <v>18</v>
      </c>
      <c r="P185" s="2" t="s">
        <v>8</v>
      </c>
      <c r="Q185" s="127" t="str">
        <f t="shared" si="5"/>
        <v xml:space="preserve">0 </v>
      </c>
    </row>
    <row r="186" spans="1:17">
      <c r="A186" s="128" t="s">
        <v>700</v>
      </c>
      <c r="B186" s="4" t="str">
        <f t="shared" si="4"/>
        <v>LALLIARD CHROSTOPHE</v>
      </c>
      <c r="C186" s="2" t="s">
        <v>701</v>
      </c>
      <c r="D186" s="2"/>
      <c r="E186" s="2"/>
      <c r="F186" s="2"/>
      <c r="G186" s="2">
        <v>1</v>
      </c>
      <c r="H186" s="2"/>
      <c r="I186" s="2"/>
      <c r="J186" s="2"/>
      <c r="K186" s="2" t="s">
        <v>67</v>
      </c>
      <c r="L186" s="2" t="s">
        <v>702</v>
      </c>
      <c r="M186" s="2" t="s">
        <v>703</v>
      </c>
      <c r="N186" s="2"/>
      <c r="O186" s="2" t="s">
        <v>24</v>
      </c>
      <c r="P186" s="2" t="s">
        <v>8</v>
      </c>
      <c r="Q186" s="127" t="str">
        <f t="shared" si="5"/>
        <v xml:space="preserve">0 </v>
      </c>
    </row>
    <row r="187" spans="1:17">
      <c r="A187" s="132" t="s">
        <v>704</v>
      </c>
      <c r="B187" s="4" t="str">
        <f t="shared" si="4"/>
        <v>LC ALLONES</v>
      </c>
      <c r="C187" s="10" t="s">
        <v>705</v>
      </c>
      <c r="D187" s="10">
        <v>17</v>
      </c>
      <c r="E187" s="10"/>
      <c r="F187" s="10"/>
      <c r="G187" s="10"/>
      <c r="H187" s="10"/>
      <c r="I187" s="10"/>
      <c r="J187" s="10"/>
      <c r="K187" s="1" t="s">
        <v>3</v>
      </c>
      <c r="L187" s="2" t="s">
        <v>706</v>
      </c>
      <c r="M187" s="2" t="s">
        <v>707</v>
      </c>
      <c r="N187" s="2" t="s">
        <v>708</v>
      </c>
      <c r="O187" s="2" t="s">
        <v>24</v>
      </c>
      <c r="P187" s="2" t="s">
        <v>8</v>
      </c>
      <c r="Q187" s="127" t="str">
        <f t="shared" si="5"/>
        <v xml:space="preserve">0 </v>
      </c>
    </row>
    <row r="188" spans="1:17">
      <c r="A188" s="128" t="s">
        <v>709</v>
      </c>
      <c r="B188" s="4" t="str">
        <f t="shared" si="4"/>
        <v>LC AMILLY MONTARGIS</v>
      </c>
      <c r="C188" s="2" t="s">
        <v>1855</v>
      </c>
      <c r="D188" s="2"/>
      <c r="E188" s="2"/>
      <c r="F188" s="2">
        <v>1</v>
      </c>
      <c r="G188" s="2"/>
      <c r="H188" s="2"/>
      <c r="I188" s="2"/>
      <c r="J188" s="2"/>
      <c r="K188" s="2" t="s">
        <v>11</v>
      </c>
      <c r="L188" s="2" t="s">
        <v>710</v>
      </c>
      <c r="M188" s="2" t="s">
        <v>711</v>
      </c>
      <c r="N188" s="2" t="s">
        <v>712</v>
      </c>
      <c r="O188" s="2" t="s">
        <v>24</v>
      </c>
      <c r="P188" s="2" t="s">
        <v>8</v>
      </c>
      <c r="Q188" s="127" t="str">
        <f t="shared" si="5"/>
        <v xml:space="preserve">0 </v>
      </c>
    </row>
    <row r="189" spans="1:17">
      <c r="A189" s="126" t="s">
        <v>713</v>
      </c>
      <c r="B189" s="4" t="str">
        <f t="shared" si="4"/>
        <v>LC ANGERS</v>
      </c>
      <c r="C189" s="2" t="s">
        <v>1856</v>
      </c>
      <c r="D189" s="2">
        <v>17</v>
      </c>
      <c r="E189" s="2"/>
      <c r="F189" s="2"/>
      <c r="G189" s="2"/>
      <c r="H189" s="2"/>
      <c r="I189" s="2"/>
      <c r="J189" s="2"/>
      <c r="K189" s="2" t="s">
        <v>59</v>
      </c>
      <c r="L189" s="2" t="s">
        <v>714</v>
      </c>
      <c r="M189" s="2" t="s">
        <v>715</v>
      </c>
      <c r="N189" s="2"/>
      <c r="O189" s="2" t="s">
        <v>24</v>
      </c>
      <c r="P189" s="2" t="s">
        <v>8</v>
      </c>
      <c r="Q189" s="127" t="str">
        <f t="shared" si="5"/>
        <v xml:space="preserve">0 </v>
      </c>
    </row>
    <row r="190" spans="1:17">
      <c r="A190" s="135" t="s">
        <v>716</v>
      </c>
      <c r="B190" s="4" t="str">
        <f t="shared" si="4"/>
        <v>LC ANGLET</v>
      </c>
      <c r="C190" s="2" t="s">
        <v>717</v>
      </c>
      <c r="D190" s="2"/>
      <c r="E190" s="2"/>
      <c r="F190" s="2">
        <v>1</v>
      </c>
      <c r="G190" s="2"/>
      <c r="H190" s="2"/>
      <c r="I190" s="2"/>
      <c r="J190" s="2"/>
      <c r="K190" s="2" t="s">
        <v>27</v>
      </c>
      <c r="L190" s="2"/>
      <c r="M190" s="2"/>
      <c r="N190" s="2"/>
      <c r="O190" s="2" t="s">
        <v>24</v>
      </c>
      <c r="P190" s="2" t="s">
        <v>19</v>
      </c>
      <c r="Q190" s="127" t="str">
        <f t="shared" si="5"/>
        <v xml:space="preserve">0 </v>
      </c>
    </row>
    <row r="191" spans="1:17">
      <c r="A191" s="132" t="s">
        <v>718</v>
      </c>
      <c r="B191" s="4" t="str">
        <f t="shared" si="4"/>
        <v>LC ANGOULEME</v>
      </c>
      <c r="C191" s="2" t="s">
        <v>719</v>
      </c>
      <c r="D191" s="2">
        <v>17</v>
      </c>
      <c r="E191" s="2"/>
      <c r="F191" s="2"/>
      <c r="G191" s="2"/>
      <c r="H191" s="2"/>
      <c r="I191" s="2"/>
      <c r="J191" s="2"/>
      <c r="K191" s="2" t="s">
        <v>11</v>
      </c>
      <c r="L191" s="2" t="s">
        <v>720</v>
      </c>
      <c r="M191" s="2" t="s">
        <v>721</v>
      </c>
      <c r="N191" s="2" t="s">
        <v>722</v>
      </c>
      <c r="O191" s="2" t="s">
        <v>24</v>
      </c>
      <c r="P191" s="2" t="s">
        <v>8</v>
      </c>
      <c r="Q191" s="127" t="str">
        <f t="shared" si="5"/>
        <v xml:space="preserve">0 </v>
      </c>
    </row>
    <row r="192" spans="1:17">
      <c r="A192" s="132" t="s">
        <v>727</v>
      </c>
      <c r="B192" s="4" t="str">
        <f t="shared" si="4"/>
        <v>LC AUTUN</v>
      </c>
      <c r="C192" s="2" t="s">
        <v>728</v>
      </c>
      <c r="D192" s="2"/>
      <c r="E192" s="2"/>
      <c r="F192" s="2">
        <v>1</v>
      </c>
      <c r="G192" s="2"/>
      <c r="H192" s="2"/>
      <c r="I192" s="2"/>
      <c r="J192" s="2"/>
      <c r="K192" s="2" t="s">
        <v>11</v>
      </c>
      <c r="L192" s="2" t="s">
        <v>729</v>
      </c>
      <c r="M192" s="2" t="s">
        <v>730</v>
      </c>
      <c r="N192" s="2" t="s">
        <v>731</v>
      </c>
      <c r="O192" s="2" t="s">
        <v>24</v>
      </c>
      <c r="P192" s="2" t="s">
        <v>8</v>
      </c>
      <c r="Q192" s="127" t="str">
        <f t="shared" si="5"/>
        <v xml:space="preserve">0 </v>
      </c>
    </row>
    <row r="193" spans="1:17">
      <c r="A193" s="126" t="s">
        <v>732</v>
      </c>
      <c r="B193" s="4" t="str">
        <f t="shared" si="4"/>
        <v>LC AUXERRE</v>
      </c>
      <c r="C193" s="2" t="s">
        <v>733</v>
      </c>
      <c r="D193" s="2"/>
      <c r="E193" s="2"/>
      <c r="F193" s="2">
        <v>1</v>
      </c>
      <c r="G193" s="2"/>
      <c r="H193" s="2"/>
      <c r="I193" s="2"/>
      <c r="J193" s="2"/>
      <c r="K193" s="1" t="s">
        <v>494</v>
      </c>
      <c r="L193" s="2"/>
      <c r="M193" s="2"/>
      <c r="N193" s="2"/>
      <c r="O193" s="2" t="s">
        <v>24</v>
      </c>
      <c r="P193" s="2" t="s">
        <v>8</v>
      </c>
      <c r="Q193" s="127" t="str">
        <f t="shared" si="5"/>
        <v xml:space="preserve">0 </v>
      </c>
    </row>
    <row r="194" spans="1:17">
      <c r="A194" s="132" t="s">
        <v>734</v>
      </c>
      <c r="B194" s="4" t="str">
        <f t="shared" si="4"/>
        <v>LC BARBEZIEUX</v>
      </c>
      <c r="C194" s="2" t="s">
        <v>735</v>
      </c>
      <c r="D194" s="2">
        <v>17</v>
      </c>
      <c r="E194" s="2"/>
      <c r="F194" s="2"/>
      <c r="G194" s="2"/>
      <c r="H194" s="2"/>
      <c r="I194" s="2"/>
      <c r="J194" s="2"/>
      <c r="K194" s="2" t="s">
        <v>11</v>
      </c>
      <c r="L194" s="2" t="s">
        <v>736</v>
      </c>
      <c r="M194" s="2" t="s">
        <v>737</v>
      </c>
      <c r="N194" s="2"/>
      <c r="O194" s="2" t="s">
        <v>7</v>
      </c>
      <c r="P194" s="2" t="s">
        <v>19</v>
      </c>
      <c r="Q194" s="127" t="str">
        <f t="shared" si="5"/>
        <v xml:space="preserve">0 </v>
      </c>
    </row>
    <row r="195" spans="1:17" ht="13.5" customHeight="1">
      <c r="A195" s="128" t="s">
        <v>738</v>
      </c>
      <c r="B195" s="4" t="str">
        <f t="shared" ref="B195:B258" si="6">UPPER(A195)</f>
        <v>LC BEAUTOR</v>
      </c>
      <c r="C195" s="11" t="s">
        <v>739</v>
      </c>
      <c r="D195" s="11"/>
      <c r="E195" s="11"/>
      <c r="F195" s="11">
        <v>1</v>
      </c>
      <c r="G195" s="11"/>
      <c r="H195" s="11"/>
      <c r="I195" s="11"/>
      <c r="J195" s="11"/>
      <c r="K195" s="1" t="s">
        <v>494</v>
      </c>
      <c r="L195" s="11" t="s">
        <v>740</v>
      </c>
      <c r="M195" s="12" t="s">
        <v>741</v>
      </c>
      <c r="N195" s="2"/>
      <c r="O195" s="2" t="s">
        <v>24</v>
      </c>
      <c r="P195" s="2" t="s">
        <v>8</v>
      </c>
      <c r="Q195" s="127" t="str">
        <f t="shared" ref="Q195:Q258" si="7" xml:space="preserve"> IF(SUM(D195:J195)=0,1,"0 ")</f>
        <v xml:space="preserve">0 </v>
      </c>
    </row>
    <row r="196" spans="1:17">
      <c r="A196" s="132" t="s">
        <v>742</v>
      </c>
      <c r="B196" s="4" t="str">
        <f t="shared" si="6"/>
        <v>LC BERGERAC "BERCADIS"</v>
      </c>
      <c r="C196" s="2" t="s">
        <v>743</v>
      </c>
      <c r="D196" s="2">
        <v>17</v>
      </c>
      <c r="E196" s="2"/>
      <c r="F196" s="2"/>
      <c r="G196" s="2"/>
      <c r="H196" s="2"/>
      <c r="I196" s="2"/>
      <c r="J196" s="2"/>
      <c r="K196" s="2" t="s">
        <v>11</v>
      </c>
      <c r="L196" s="2" t="s">
        <v>744</v>
      </c>
      <c r="M196" s="2" t="s">
        <v>745</v>
      </c>
      <c r="N196" s="2" t="s">
        <v>746</v>
      </c>
      <c r="O196" s="2" t="s">
        <v>24</v>
      </c>
      <c r="P196" s="2" t="s">
        <v>19</v>
      </c>
      <c r="Q196" s="127" t="str">
        <f t="shared" si="7"/>
        <v xml:space="preserve">0 </v>
      </c>
    </row>
    <row r="197" spans="1:17">
      <c r="A197" s="132" t="s">
        <v>747</v>
      </c>
      <c r="B197" s="4" t="str">
        <f t="shared" si="6"/>
        <v>LC BISCAROSSE</v>
      </c>
      <c r="C197" s="2" t="s">
        <v>748</v>
      </c>
      <c r="D197" s="2">
        <v>17</v>
      </c>
      <c r="E197" s="2"/>
      <c r="F197" s="2"/>
      <c r="G197" s="2"/>
      <c r="H197" s="2"/>
      <c r="I197" s="2"/>
      <c r="J197" s="2"/>
      <c r="K197" s="2" t="s">
        <v>27</v>
      </c>
      <c r="L197" s="2" t="s">
        <v>749</v>
      </c>
      <c r="M197" s="2" t="s">
        <v>750</v>
      </c>
      <c r="N197" s="2" t="s">
        <v>751</v>
      </c>
      <c r="O197" s="2" t="s">
        <v>24</v>
      </c>
      <c r="P197" s="2" t="s">
        <v>19</v>
      </c>
      <c r="Q197" s="127" t="str">
        <f t="shared" si="7"/>
        <v xml:space="preserve">0 </v>
      </c>
    </row>
    <row r="198" spans="1:17">
      <c r="A198" s="128" t="s">
        <v>752</v>
      </c>
      <c r="B198" s="4" t="str">
        <f t="shared" si="6"/>
        <v>LC BLAGNAC</v>
      </c>
      <c r="C198" s="2" t="s">
        <v>1857</v>
      </c>
      <c r="D198" s="2">
        <v>19.489999999999998</v>
      </c>
      <c r="E198" s="2"/>
      <c r="F198" s="2"/>
      <c r="G198" s="2"/>
      <c r="H198" s="2"/>
      <c r="I198" s="2"/>
      <c r="J198" s="2"/>
      <c r="K198" s="2" t="s">
        <v>22</v>
      </c>
      <c r="L198" s="2" t="s">
        <v>753</v>
      </c>
      <c r="M198" s="2" t="s">
        <v>754</v>
      </c>
      <c r="N198" s="2"/>
      <c r="O198" s="2" t="s">
        <v>24</v>
      </c>
      <c r="P198" s="2" t="s">
        <v>19</v>
      </c>
      <c r="Q198" s="127" t="str">
        <f t="shared" si="7"/>
        <v xml:space="preserve">0 </v>
      </c>
    </row>
    <row r="199" spans="1:17">
      <c r="A199" s="128" t="s">
        <v>755</v>
      </c>
      <c r="B199" s="4" t="str">
        <f t="shared" si="6"/>
        <v>LC BOIS D'ARCY</v>
      </c>
      <c r="C199" s="2" t="s">
        <v>756</v>
      </c>
      <c r="D199" s="2">
        <v>19</v>
      </c>
      <c r="E199" s="2"/>
      <c r="F199" s="2"/>
      <c r="G199" s="2"/>
      <c r="H199" s="2"/>
      <c r="I199" s="2"/>
      <c r="J199" s="2"/>
      <c r="K199" s="2" t="s">
        <v>27</v>
      </c>
      <c r="L199" s="2" t="s">
        <v>757</v>
      </c>
      <c r="M199" s="2" t="s">
        <v>758</v>
      </c>
      <c r="N199" s="2"/>
      <c r="O199" s="2" t="s">
        <v>24</v>
      </c>
      <c r="P199" s="2" t="s">
        <v>8</v>
      </c>
      <c r="Q199" s="127" t="str">
        <f t="shared" si="7"/>
        <v xml:space="preserve">0 </v>
      </c>
    </row>
    <row r="200" spans="1:17">
      <c r="A200" s="128" t="s">
        <v>759</v>
      </c>
      <c r="B200" s="4" t="str">
        <f t="shared" si="6"/>
        <v>LC BOUT DU PONT DE L'ARN</v>
      </c>
      <c r="C200" s="2" t="s">
        <v>760</v>
      </c>
      <c r="D200" s="2">
        <v>19.489999999999998</v>
      </c>
      <c r="E200" s="2"/>
      <c r="F200" s="2"/>
      <c r="G200" s="2"/>
      <c r="H200" s="2"/>
      <c r="I200" s="2"/>
      <c r="J200" s="2"/>
      <c r="K200" s="2" t="s">
        <v>22</v>
      </c>
      <c r="L200" s="2" t="s">
        <v>761</v>
      </c>
      <c r="M200" s="2" t="s">
        <v>762</v>
      </c>
      <c r="N200" s="2"/>
      <c r="O200" s="2" t="s">
        <v>7</v>
      </c>
      <c r="P200" s="2" t="s">
        <v>19</v>
      </c>
      <c r="Q200" s="127" t="str">
        <f t="shared" si="7"/>
        <v xml:space="preserve">0 </v>
      </c>
    </row>
    <row r="201" spans="1:17">
      <c r="A201" s="129" t="s">
        <v>763</v>
      </c>
      <c r="B201" s="4" t="str">
        <f t="shared" si="6"/>
        <v>LC BRESSUIRE</v>
      </c>
      <c r="C201" s="2" t="s">
        <v>764</v>
      </c>
      <c r="D201" s="2"/>
      <c r="E201" s="2"/>
      <c r="F201" s="2">
        <v>1</v>
      </c>
      <c r="G201" s="2"/>
      <c r="H201" s="2"/>
      <c r="I201" s="2"/>
      <c r="J201" s="2"/>
      <c r="K201" s="2" t="s">
        <v>22</v>
      </c>
      <c r="L201" s="2" t="s">
        <v>765</v>
      </c>
      <c r="M201" s="2" t="s">
        <v>766</v>
      </c>
      <c r="N201" s="2" t="s">
        <v>767</v>
      </c>
      <c r="O201" s="2" t="s">
        <v>43</v>
      </c>
      <c r="P201" s="2" t="s">
        <v>8</v>
      </c>
      <c r="Q201" s="127" t="str">
        <f t="shared" si="7"/>
        <v xml:space="preserve">0 </v>
      </c>
    </row>
    <row r="202" spans="1:17">
      <c r="A202" s="128" t="s">
        <v>768</v>
      </c>
      <c r="B202" s="4" t="str">
        <f t="shared" si="6"/>
        <v>LC BRIVE</v>
      </c>
      <c r="C202" s="2" t="s">
        <v>769</v>
      </c>
      <c r="D202" s="2">
        <v>17</v>
      </c>
      <c r="E202" s="2"/>
      <c r="F202" s="2"/>
      <c r="G202" s="2"/>
      <c r="H202" s="2"/>
      <c r="I202" s="2"/>
      <c r="J202" s="2"/>
      <c r="K202" s="2" t="s">
        <v>11</v>
      </c>
      <c r="L202" s="2" t="s">
        <v>770</v>
      </c>
      <c r="M202" s="2" t="s">
        <v>771</v>
      </c>
      <c r="N202" s="2"/>
      <c r="O202" s="2" t="s">
        <v>24</v>
      </c>
      <c r="P202" s="2" t="s">
        <v>8</v>
      </c>
      <c r="Q202" s="127" t="str">
        <f t="shared" si="7"/>
        <v xml:space="preserve">0 </v>
      </c>
    </row>
    <row r="203" spans="1:17">
      <c r="A203" s="128" t="s">
        <v>772</v>
      </c>
      <c r="B203" s="4" t="str">
        <f t="shared" si="6"/>
        <v>LC BRUGES</v>
      </c>
      <c r="C203" s="2" t="s">
        <v>773</v>
      </c>
      <c r="D203" s="2">
        <v>17</v>
      </c>
      <c r="E203" s="2"/>
      <c r="F203" s="2"/>
      <c r="G203" s="2"/>
      <c r="H203" s="2"/>
      <c r="I203" s="2"/>
      <c r="J203" s="2"/>
      <c r="K203" s="2" t="s">
        <v>27</v>
      </c>
      <c r="L203" s="2" t="s">
        <v>774</v>
      </c>
      <c r="M203" s="2" t="s">
        <v>775</v>
      </c>
      <c r="N203" s="2"/>
      <c r="O203" s="2" t="s">
        <v>24</v>
      </c>
      <c r="P203" s="2" t="s">
        <v>19</v>
      </c>
      <c r="Q203" s="127" t="str">
        <f t="shared" si="7"/>
        <v xml:space="preserve">0 </v>
      </c>
    </row>
    <row r="204" spans="1:17">
      <c r="A204" s="132" t="s">
        <v>776</v>
      </c>
      <c r="B204" s="4" t="str">
        <f t="shared" si="6"/>
        <v>LC CAPBRETON</v>
      </c>
      <c r="C204" s="2" t="s">
        <v>777</v>
      </c>
      <c r="D204" s="2">
        <v>17</v>
      </c>
      <c r="E204" s="2"/>
      <c r="F204" s="2"/>
      <c r="G204" s="2"/>
      <c r="H204" s="2"/>
      <c r="I204" s="2"/>
      <c r="J204" s="2"/>
      <c r="K204" s="2" t="s">
        <v>27</v>
      </c>
      <c r="L204" s="2" t="s">
        <v>778</v>
      </c>
      <c r="M204" s="2" t="s">
        <v>779</v>
      </c>
      <c r="N204" s="2" t="s">
        <v>780</v>
      </c>
      <c r="O204" s="2" t="s">
        <v>24</v>
      </c>
      <c r="P204" s="2" t="s">
        <v>19</v>
      </c>
      <c r="Q204" s="127" t="str">
        <f t="shared" si="7"/>
        <v xml:space="preserve">0 </v>
      </c>
    </row>
    <row r="205" spans="1:17">
      <c r="A205" s="128" t="s">
        <v>781</v>
      </c>
      <c r="B205" s="4" t="str">
        <f t="shared" si="6"/>
        <v>LC CAPDENAC LE HAUT</v>
      </c>
      <c r="C205" s="2" t="s">
        <v>782</v>
      </c>
      <c r="D205" s="2">
        <v>19.489999999999998</v>
      </c>
      <c r="E205" s="2"/>
      <c r="F205" s="2"/>
      <c r="G205" s="2"/>
      <c r="H205" s="2"/>
      <c r="I205" s="2"/>
      <c r="J205" s="2"/>
      <c r="K205" s="2" t="s">
        <v>22</v>
      </c>
      <c r="L205" s="2" t="s">
        <v>783</v>
      </c>
      <c r="M205" s="2" t="s">
        <v>784</v>
      </c>
      <c r="N205" s="2"/>
      <c r="O205" s="2" t="s">
        <v>14</v>
      </c>
      <c r="P205" s="2" t="s">
        <v>8</v>
      </c>
      <c r="Q205" s="127" t="str">
        <f t="shared" si="7"/>
        <v xml:space="preserve">0 </v>
      </c>
    </row>
    <row r="206" spans="1:17">
      <c r="A206" s="132" t="s">
        <v>785</v>
      </c>
      <c r="B206" s="4" t="str">
        <f t="shared" si="6"/>
        <v>LC CASTILLON</v>
      </c>
      <c r="C206" s="2" t="s">
        <v>786</v>
      </c>
      <c r="D206" s="2">
        <v>23.47</v>
      </c>
      <c r="E206" s="2"/>
      <c r="F206" s="2"/>
      <c r="G206" s="2"/>
      <c r="H206" s="2"/>
      <c r="I206" s="2"/>
      <c r="J206" s="2"/>
      <c r="K206" s="2" t="s">
        <v>27</v>
      </c>
      <c r="L206" s="2" t="s">
        <v>787</v>
      </c>
      <c r="M206" s="2" t="s">
        <v>788</v>
      </c>
      <c r="N206" s="2" t="s">
        <v>789</v>
      </c>
      <c r="O206" s="2" t="s">
        <v>43</v>
      </c>
      <c r="P206" s="2" t="s">
        <v>19</v>
      </c>
      <c r="Q206" s="127" t="str">
        <f t="shared" si="7"/>
        <v xml:space="preserve">0 </v>
      </c>
    </row>
    <row r="207" spans="1:17">
      <c r="A207" s="126" t="s">
        <v>790</v>
      </c>
      <c r="B207" s="4" t="str">
        <f t="shared" si="6"/>
        <v>LC CERNAY</v>
      </c>
      <c r="C207" s="2" t="s">
        <v>1858</v>
      </c>
      <c r="D207" s="2"/>
      <c r="E207" s="2"/>
      <c r="F207" s="2">
        <v>1</v>
      </c>
      <c r="G207" s="2"/>
      <c r="H207" s="2"/>
      <c r="I207" s="2"/>
      <c r="J207" s="2"/>
      <c r="K207" s="2" t="s">
        <v>494</v>
      </c>
      <c r="L207" s="2"/>
      <c r="M207" s="2"/>
      <c r="N207" s="2"/>
      <c r="O207" s="2" t="s">
        <v>24</v>
      </c>
      <c r="P207" s="2" t="s">
        <v>8</v>
      </c>
      <c r="Q207" s="127" t="str">
        <f t="shared" si="7"/>
        <v xml:space="preserve">0 </v>
      </c>
    </row>
    <row r="208" spans="1:17">
      <c r="A208" s="128" t="s">
        <v>791</v>
      </c>
      <c r="B208" s="4" t="str">
        <f t="shared" si="6"/>
        <v>LC CHALLANS</v>
      </c>
      <c r="C208" s="2" t="s">
        <v>792</v>
      </c>
      <c r="D208" s="2"/>
      <c r="E208" s="2"/>
      <c r="F208" s="2">
        <v>1</v>
      </c>
      <c r="G208" s="2"/>
      <c r="H208" s="2"/>
      <c r="I208" s="2"/>
      <c r="J208" s="2"/>
      <c r="K208" s="2" t="s">
        <v>59</v>
      </c>
      <c r="L208" s="2" t="s">
        <v>793</v>
      </c>
      <c r="M208" s="2" t="s">
        <v>794</v>
      </c>
      <c r="N208" s="2"/>
      <c r="O208" s="2" t="s">
        <v>24</v>
      </c>
      <c r="P208" s="2" t="s">
        <v>8</v>
      </c>
      <c r="Q208" s="127" t="str">
        <f t="shared" si="7"/>
        <v xml:space="preserve">0 </v>
      </c>
    </row>
    <row r="209" spans="1:17">
      <c r="A209" s="128" t="s">
        <v>795</v>
      </c>
      <c r="B209" s="4" t="str">
        <f t="shared" si="6"/>
        <v>LC CHÂTEAU THIERRY</v>
      </c>
      <c r="C209" s="2" t="s">
        <v>796</v>
      </c>
      <c r="D209" s="2"/>
      <c r="E209" s="2"/>
      <c r="F209" s="2">
        <v>1</v>
      </c>
      <c r="G209" s="2"/>
      <c r="H209" s="2"/>
      <c r="I209" s="2"/>
      <c r="J209" s="2"/>
      <c r="K209" s="2" t="s">
        <v>181</v>
      </c>
      <c r="L209" s="2" t="s">
        <v>797</v>
      </c>
      <c r="M209" s="2" t="s">
        <v>798</v>
      </c>
      <c r="N209" s="2" t="s">
        <v>799</v>
      </c>
      <c r="O209" s="2" t="s">
        <v>7</v>
      </c>
      <c r="P209" s="2" t="s">
        <v>8</v>
      </c>
      <c r="Q209" s="127" t="str">
        <f t="shared" si="7"/>
        <v xml:space="preserve">0 </v>
      </c>
    </row>
    <row r="210" spans="1:17">
      <c r="A210" s="128" t="s">
        <v>800</v>
      </c>
      <c r="B210" s="4" t="str">
        <f t="shared" si="6"/>
        <v>LC CHATELLERAUT</v>
      </c>
      <c r="C210" s="2" t="s">
        <v>801</v>
      </c>
      <c r="D210" s="2">
        <v>17</v>
      </c>
      <c r="E210" s="2"/>
      <c r="F210" s="2"/>
      <c r="G210" s="2"/>
      <c r="H210" s="2"/>
      <c r="I210" s="2"/>
      <c r="J210" s="2"/>
      <c r="K210" s="2" t="s">
        <v>181</v>
      </c>
      <c r="L210" s="2" t="s">
        <v>802</v>
      </c>
      <c r="M210" s="2" t="s">
        <v>803</v>
      </c>
      <c r="N210" s="2" t="s">
        <v>804</v>
      </c>
      <c r="O210" s="2" t="s">
        <v>24</v>
      </c>
      <c r="P210" s="2" t="s">
        <v>8</v>
      </c>
      <c r="Q210" s="127" t="str">
        <f t="shared" si="7"/>
        <v xml:space="preserve">0 </v>
      </c>
    </row>
    <row r="211" spans="1:17">
      <c r="A211" s="129" t="s">
        <v>805</v>
      </c>
      <c r="B211" s="4" t="str">
        <f t="shared" si="6"/>
        <v>LC CHOLET</v>
      </c>
      <c r="C211" s="2" t="s">
        <v>806</v>
      </c>
      <c r="D211" s="2"/>
      <c r="E211" s="2"/>
      <c r="F211" s="2">
        <v>1</v>
      </c>
      <c r="G211" s="2"/>
      <c r="H211" s="2"/>
      <c r="I211" s="2"/>
      <c r="J211" s="2"/>
      <c r="K211" s="1" t="s">
        <v>3</v>
      </c>
      <c r="L211" s="2" t="s">
        <v>807</v>
      </c>
      <c r="M211" s="2" t="s">
        <v>808</v>
      </c>
      <c r="N211" s="2" t="s">
        <v>809</v>
      </c>
      <c r="O211" s="2" t="s">
        <v>24</v>
      </c>
      <c r="P211" s="2" t="s">
        <v>8</v>
      </c>
      <c r="Q211" s="127" t="str">
        <f t="shared" si="7"/>
        <v xml:space="preserve">0 </v>
      </c>
    </row>
    <row r="212" spans="1:17">
      <c r="A212" s="132" t="s">
        <v>810</v>
      </c>
      <c r="B212" s="4" t="str">
        <f t="shared" si="6"/>
        <v>LC CIVRIEUX D'AZERGUES</v>
      </c>
      <c r="C212" s="2" t="s">
        <v>1859</v>
      </c>
      <c r="D212" s="2">
        <v>20</v>
      </c>
      <c r="E212" s="2"/>
      <c r="F212" s="2"/>
      <c r="G212" s="2"/>
      <c r="H212" s="2"/>
      <c r="I212" s="2"/>
      <c r="J212" s="2"/>
      <c r="K212" s="2" t="s">
        <v>3</v>
      </c>
      <c r="L212" s="2" t="s">
        <v>811</v>
      </c>
      <c r="M212" s="2" t="s">
        <v>812</v>
      </c>
      <c r="N212" s="2" t="s">
        <v>813</v>
      </c>
      <c r="O212" s="2" t="s">
        <v>24</v>
      </c>
      <c r="P212" s="2" t="s">
        <v>8</v>
      </c>
      <c r="Q212" s="127" t="str">
        <f t="shared" si="7"/>
        <v xml:space="preserve">0 </v>
      </c>
    </row>
    <row r="213" spans="1:17">
      <c r="A213" s="129" t="s">
        <v>814</v>
      </c>
      <c r="B213" s="4" t="str">
        <f t="shared" si="6"/>
        <v>LC CLERMONT-FERRAND</v>
      </c>
      <c r="C213" s="2" t="s">
        <v>1860</v>
      </c>
      <c r="D213" s="2">
        <v>20</v>
      </c>
      <c r="E213" s="2"/>
      <c r="F213" s="2"/>
      <c r="G213" s="2"/>
      <c r="H213" s="2"/>
      <c r="I213" s="2"/>
      <c r="J213" s="2"/>
      <c r="K213" s="2" t="s">
        <v>3</v>
      </c>
      <c r="L213" s="2" t="s">
        <v>815</v>
      </c>
      <c r="M213" s="2" t="s">
        <v>816</v>
      </c>
      <c r="N213" s="2"/>
      <c r="O213" s="2" t="s">
        <v>24</v>
      </c>
      <c r="P213" s="2" t="s">
        <v>8</v>
      </c>
      <c r="Q213" s="127" t="str">
        <f t="shared" si="7"/>
        <v xml:space="preserve">0 </v>
      </c>
    </row>
    <row r="214" spans="1:17">
      <c r="A214" s="132" t="s">
        <v>817</v>
      </c>
      <c r="B214" s="4" t="str">
        <f t="shared" si="6"/>
        <v>LC COUTANCES</v>
      </c>
      <c r="C214" s="2" t="s">
        <v>818</v>
      </c>
      <c r="D214" s="2"/>
      <c r="E214" s="2"/>
      <c r="F214" s="2">
        <v>1</v>
      </c>
      <c r="G214" s="2"/>
      <c r="H214" s="2"/>
      <c r="I214" s="2"/>
      <c r="J214" s="2"/>
      <c r="K214" s="2" t="s">
        <v>59</v>
      </c>
      <c r="L214" s="2" t="s">
        <v>819</v>
      </c>
      <c r="M214" s="2"/>
      <c r="N214" s="2"/>
      <c r="O214" s="2" t="s">
        <v>24</v>
      </c>
      <c r="P214" s="2" t="s">
        <v>8</v>
      </c>
      <c r="Q214" s="127" t="str">
        <f t="shared" si="7"/>
        <v xml:space="preserve">0 </v>
      </c>
    </row>
    <row r="215" spans="1:17">
      <c r="A215" s="132" t="s">
        <v>820</v>
      </c>
      <c r="B215" s="4" t="str">
        <f t="shared" si="6"/>
        <v>LC COUTRAS</v>
      </c>
      <c r="C215" s="2" t="s">
        <v>821</v>
      </c>
      <c r="D215" s="2">
        <v>23.47</v>
      </c>
      <c r="E215" s="2"/>
      <c r="F215" s="2"/>
      <c r="G215" s="2"/>
      <c r="H215" s="2"/>
      <c r="I215" s="2"/>
      <c r="J215" s="2"/>
      <c r="K215" s="2" t="s">
        <v>27</v>
      </c>
      <c r="L215" s="2" t="s">
        <v>822</v>
      </c>
      <c r="M215" s="2" t="s">
        <v>823</v>
      </c>
      <c r="N215" s="2" t="s">
        <v>824</v>
      </c>
      <c r="O215" s="2" t="s">
        <v>43</v>
      </c>
      <c r="P215" s="2" t="s">
        <v>19</v>
      </c>
      <c r="Q215" s="127" t="str">
        <f t="shared" si="7"/>
        <v xml:space="preserve">0 </v>
      </c>
    </row>
    <row r="216" spans="1:17">
      <c r="A216" s="128" t="s">
        <v>825</v>
      </c>
      <c r="B216" s="4" t="str">
        <f t="shared" si="6"/>
        <v>LC CREUTZWALD</v>
      </c>
      <c r="C216" s="2" t="s">
        <v>826</v>
      </c>
      <c r="D216" s="2">
        <v>22</v>
      </c>
      <c r="E216" s="2"/>
      <c r="F216" s="2">
        <v>1</v>
      </c>
      <c r="G216" s="2"/>
      <c r="H216" s="2"/>
      <c r="I216" s="2"/>
      <c r="J216" s="2"/>
      <c r="K216" s="2" t="s">
        <v>494</v>
      </c>
      <c r="L216" s="2" t="s">
        <v>827</v>
      </c>
      <c r="M216" s="2" t="s">
        <v>828</v>
      </c>
      <c r="N216" s="2"/>
      <c r="O216" s="2" t="s">
        <v>24</v>
      </c>
      <c r="P216" s="2" t="s">
        <v>8</v>
      </c>
      <c r="Q216" s="127" t="str">
        <f t="shared" si="7"/>
        <v xml:space="preserve">0 </v>
      </c>
    </row>
    <row r="217" spans="1:17">
      <c r="A217" s="128" t="s">
        <v>829</v>
      </c>
      <c r="B217" s="4" t="str">
        <f t="shared" si="6"/>
        <v>LC DAMMARIE LES LYS</v>
      </c>
      <c r="C217" s="2" t="s">
        <v>830</v>
      </c>
      <c r="D217" s="2">
        <v>19</v>
      </c>
      <c r="E217" s="2"/>
      <c r="F217" s="2"/>
      <c r="G217" s="2"/>
      <c r="H217" s="2"/>
      <c r="I217" s="2"/>
      <c r="J217" s="2"/>
      <c r="K217" s="2" t="s">
        <v>27</v>
      </c>
      <c r="L217" s="2" t="s">
        <v>831</v>
      </c>
      <c r="M217" s="2"/>
      <c r="N217" s="2"/>
      <c r="O217" s="2" t="s">
        <v>24</v>
      </c>
      <c r="P217" s="2" t="s">
        <v>8</v>
      </c>
      <c r="Q217" s="127" t="str">
        <f t="shared" si="7"/>
        <v xml:space="preserve">0 </v>
      </c>
    </row>
    <row r="218" spans="1:17">
      <c r="A218" s="128" t="s">
        <v>832</v>
      </c>
      <c r="B218" s="4" t="str">
        <f t="shared" si="6"/>
        <v>LC DIGOIN</v>
      </c>
      <c r="C218" s="2" t="s">
        <v>833</v>
      </c>
      <c r="D218" s="2">
        <v>20</v>
      </c>
      <c r="E218" s="2"/>
      <c r="F218" s="2"/>
      <c r="G218" s="2"/>
      <c r="H218" s="2"/>
      <c r="I218" s="2"/>
      <c r="J218" s="2"/>
      <c r="K218" s="1" t="s">
        <v>3</v>
      </c>
      <c r="L218" s="2"/>
      <c r="M218" s="2"/>
      <c r="N218" s="2"/>
      <c r="O218" s="2" t="s">
        <v>7</v>
      </c>
      <c r="P218" s="2" t="s">
        <v>8</v>
      </c>
      <c r="Q218" s="127" t="str">
        <f t="shared" si="7"/>
        <v xml:space="preserve">0 </v>
      </c>
    </row>
    <row r="219" spans="1:17">
      <c r="A219" s="131" t="s">
        <v>834</v>
      </c>
      <c r="B219" s="4" t="str">
        <f t="shared" si="6"/>
        <v>LC ENVAL</v>
      </c>
      <c r="C219" s="2" t="s">
        <v>835</v>
      </c>
      <c r="D219" s="2">
        <v>20</v>
      </c>
      <c r="E219" s="2"/>
      <c r="F219" s="2"/>
      <c r="G219" s="2"/>
      <c r="H219" s="2"/>
      <c r="I219" s="2"/>
      <c r="J219" s="2"/>
      <c r="K219" s="1" t="s">
        <v>3</v>
      </c>
      <c r="L219" s="2" t="s">
        <v>836</v>
      </c>
      <c r="M219" s="2"/>
      <c r="N219" s="2"/>
      <c r="O219" s="2" t="s">
        <v>24</v>
      </c>
      <c r="P219" s="2" t="s">
        <v>8</v>
      </c>
      <c r="Q219" s="127" t="str">
        <f t="shared" si="7"/>
        <v xml:space="preserve">0 </v>
      </c>
    </row>
    <row r="220" spans="1:17">
      <c r="A220" s="128" t="s">
        <v>837</v>
      </c>
      <c r="B220" s="4" t="str">
        <f t="shared" si="6"/>
        <v>LC FERNEY VOLTAIRE</v>
      </c>
      <c r="C220" s="2" t="s">
        <v>838</v>
      </c>
      <c r="D220" s="2">
        <v>17</v>
      </c>
      <c r="E220" s="2"/>
      <c r="F220" s="2"/>
      <c r="G220" s="2"/>
      <c r="H220" s="2"/>
      <c r="I220" s="2"/>
      <c r="J220" s="2"/>
      <c r="K220" s="2" t="s">
        <v>22</v>
      </c>
      <c r="L220" s="2" t="s">
        <v>839</v>
      </c>
      <c r="M220" s="2" t="s">
        <v>840</v>
      </c>
      <c r="N220" s="2"/>
      <c r="O220" s="2" t="s">
        <v>24</v>
      </c>
      <c r="P220" s="2" t="s">
        <v>8</v>
      </c>
      <c r="Q220" s="127" t="str">
        <f t="shared" si="7"/>
        <v xml:space="preserve">0 </v>
      </c>
    </row>
    <row r="221" spans="1:17">
      <c r="A221" s="132" t="s">
        <v>841</v>
      </c>
      <c r="B221" s="4" t="str">
        <f t="shared" si="6"/>
        <v>LC FONTENAY LE COMTE</v>
      </c>
      <c r="C221" s="2" t="s">
        <v>1861</v>
      </c>
      <c r="D221" s="2">
        <v>17</v>
      </c>
      <c r="E221" s="2"/>
      <c r="F221" s="2"/>
      <c r="G221" s="2"/>
      <c r="H221" s="2"/>
      <c r="I221" s="2"/>
      <c r="J221" s="2"/>
      <c r="K221" s="2" t="s">
        <v>59</v>
      </c>
      <c r="L221" s="2" t="s">
        <v>842</v>
      </c>
      <c r="M221" s="2" t="s">
        <v>843</v>
      </c>
      <c r="N221" s="2" t="s">
        <v>844</v>
      </c>
      <c r="O221" s="2" t="s">
        <v>24</v>
      </c>
      <c r="P221" s="2" t="s">
        <v>8</v>
      </c>
      <c r="Q221" s="127" t="str">
        <f t="shared" si="7"/>
        <v xml:space="preserve">0 </v>
      </c>
    </row>
    <row r="222" spans="1:17">
      <c r="A222" s="131" t="s">
        <v>845</v>
      </c>
      <c r="B222" s="4" t="str">
        <f t="shared" si="6"/>
        <v>LC GAILLAC</v>
      </c>
      <c r="C222" s="2" t="s">
        <v>846</v>
      </c>
      <c r="D222" s="2">
        <v>19.489999999999998</v>
      </c>
      <c r="E222" s="2"/>
      <c r="F222" s="2"/>
      <c r="G222" s="2"/>
      <c r="H222" s="2"/>
      <c r="I222" s="2"/>
      <c r="J222" s="2"/>
      <c r="K222" s="2" t="s">
        <v>22</v>
      </c>
      <c r="L222" s="2" t="s">
        <v>847</v>
      </c>
      <c r="M222" s="2" t="s">
        <v>848</v>
      </c>
      <c r="N222" s="2" t="s">
        <v>849</v>
      </c>
      <c r="O222" s="2" t="s">
        <v>24</v>
      </c>
      <c r="P222" s="2" t="s">
        <v>19</v>
      </c>
      <c r="Q222" s="127" t="str">
        <f t="shared" si="7"/>
        <v xml:space="preserve">0 </v>
      </c>
    </row>
    <row r="223" spans="1:17">
      <c r="A223" s="126" t="s">
        <v>850</v>
      </c>
      <c r="B223" s="4" t="str">
        <f t="shared" si="6"/>
        <v>LC GEISPOLSHEIM</v>
      </c>
      <c r="C223" s="2" t="s">
        <v>851</v>
      </c>
      <c r="D223" s="2"/>
      <c r="E223" s="2"/>
      <c r="F223" s="2">
        <v>1</v>
      </c>
      <c r="G223" s="2"/>
      <c r="H223" s="2"/>
      <c r="I223" s="2"/>
      <c r="J223" s="2"/>
      <c r="K223" s="2" t="s">
        <v>494</v>
      </c>
      <c r="L223" s="2"/>
      <c r="M223" s="2"/>
      <c r="N223" s="2"/>
      <c r="O223" s="2" t="s">
        <v>24</v>
      </c>
      <c r="P223" s="2" t="s">
        <v>8</v>
      </c>
      <c r="Q223" s="127" t="str">
        <f t="shared" si="7"/>
        <v xml:space="preserve">0 </v>
      </c>
    </row>
    <row r="224" spans="1:17">
      <c r="A224" s="132" t="s">
        <v>852</v>
      </c>
      <c r="B224" s="4" t="str">
        <f t="shared" si="6"/>
        <v>LC GOUESNOU</v>
      </c>
      <c r="C224" s="2" t="s">
        <v>1862</v>
      </c>
      <c r="D224" s="2"/>
      <c r="E224" s="2"/>
      <c r="F224" s="2">
        <v>1</v>
      </c>
      <c r="G224" s="2"/>
      <c r="H224" s="2"/>
      <c r="I224" s="2"/>
      <c r="J224" s="2"/>
      <c r="K224" s="2"/>
      <c r="L224" s="2" t="s">
        <v>853</v>
      </c>
      <c r="M224" s="2" t="s">
        <v>854</v>
      </c>
      <c r="N224" s="2" t="s">
        <v>855</v>
      </c>
      <c r="O224" s="2" t="s">
        <v>24</v>
      </c>
      <c r="P224" s="2" t="s">
        <v>8</v>
      </c>
      <c r="Q224" s="127" t="str">
        <f t="shared" si="7"/>
        <v xml:space="preserve">0 </v>
      </c>
    </row>
    <row r="225" spans="1:17">
      <c r="A225" s="132" t="s">
        <v>856</v>
      </c>
      <c r="B225" s="4" t="str">
        <f t="shared" si="6"/>
        <v>LC GRAULHET</v>
      </c>
      <c r="C225" s="2" t="s">
        <v>857</v>
      </c>
      <c r="D225" s="2">
        <v>19.489999999999998</v>
      </c>
      <c r="E225" s="2"/>
      <c r="F225" s="2"/>
      <c r="G225" s="2"/>
      <c r="H225" s="2"/>
      <c r="I225" s="2"/>
      <c r="J225" s="2"/>
      <c r="K225" s="2" t="s">
        <v>22</v>
      </c>
      <c r="L225" s="2"/>
      <c r="M225" s="2"/>
      <c r="N225" s="2"/>
      <c r="O225" s="2" t="s">
        <v>7</v>
      </c>
      <c r="P225" s="2" t="s">
        <v>19</v>
      </c>
      <c r="Q225" s="127" t="str">
        <f t="shared" si="7"/>
        <v xml:space="preserve">0 </v>
      </c>
    </row>
    <row r="226" spans="1:17">
      <c r="A226" s="128" t="s">
        <v>858</v>
      </c>
      <c r="B226" s="4" t="str">
        <f t="shared" si="6"/>
        <v>LC GUERET</v>
      </c>
      <c r="C226" s="2" t="s">
        <v>1863</v>
      </c>
      <c r="D226" s="2">
        <v>17</v>
      </c>
      <c r="E226" s="2"/>
      <c r="F226" s="2"/>
      <c r="G226" s="2"/>
      <c r="H226" s="2"/>
      <c r="I226" s="2"/>
      <c r="J226" s="2"/>
      <c r="K226" s="2" t="s">
        <v>11</v>
      </c>
      <c r="L226" s="2" t="s">
        <v>859</v>
      </c>
      <c r="M226" s="2" t="s">
        <v>860</v>
      </c>
      <c r="N226" s="2"/>
      <c r="O226" s="2" t="s">
        <v>24</v>
      </c>
      <c r="P226" s="2" t="s">
        <v>8</v>
      </c>
      <c r="Q226" s="127" t="str">
        <f t="shared" si="7"/>
        <v xml:space="preserve">0 </v>
      </c>
    </row>
    <row r="227" spans="1:17">
      <c r="A227" s="128" t="s">
        <v>861</v>
      </c>
      <c r="B227" s="4" t="str">
        <f t="shared" si="6"/>
        <v xml:space="preserve">LC IBOS </v>
      </c>
      <c r="C227" s="2" t="s">
        <v>862</v>
      </c>
      <c r="D227" s="2"/>
      <c r="E227" s="2"/>
      <c r="F227" s="2">
        <v>1</v>
      </c>
      <c r="G227" s="2"/>
      <c r="H227" s="2"/>
      <c r="I227" s="2"/>
      <c r="J227" s="2"/>
      <c r="K227" s="2" t="s">
        <v>27</v>
      </c>
      <c r="L227" s="2" t="s">
        <v>863</v>
      </c>
      <c r="M227" s="2" t="s">
        <v>864</v>
      </c>
      <c r="N227" s="2" t="s">
        <v>865</v>
      </c>
      <c r="O227" s="2" t="s">
        <v>24</v>
      </c>
      <c r="P227" s="2" t="s">
        <v>19</v>
      </c>
      <c r="Q227" s="127" t="str">
        <f t="shared" si="7"/>
        <v xml:space="preserve">0 </v>
      </c>
    </row>
    <row r="228" spans="1:17">
      <c r="A228" s="132" t="s">
        <v>866</v>
      </c>
      <c r="B228" s="4" t="str">
        <f t="shared" si="6"/>
        <v>LC ISSOUDUN</v>
      </c>
      <c r="C228" s="2" t="s">
        <v>867</v>
      </c>
      <c r="D228" s="2">
        <v>17</v>
      </c>
      <c r="E228" s="2"/>
      <c r="F228" s="2"/>
      <c r="G228" s="2"/>
      <c r="H228" s="2"/>
      <c r="I228" s="2"/>
      <c r="J228" s="2"/>
      <c r="K228" s="2" t="s">
        <v>181</v>
      </c>
      <c r="L228" s="2" t="s">
        <v>868</v>
      </c>
      <c r="M228" s="2" t="s">
        <v>869</v>
      </c>
      <c r="N228" s="2" t="s">
        <v>870</v>
      </c>
      <c r="O228" s="2" t="s">
        <v>7</v>
      </c>
      <c r="P228" s="2" t="s">
        <v>8</v>
      </c>
      <c r="Q228" s="127" t="str">
        <f t="shared" si="7"/>
        <v xml:space="preserve">0 </v>
      </c>
    </row>
    <row r="229" spans="1:17">
      <c r="A229" s="131" t="s">
        <v>871</v>
      </c>
      <c r="B229" s="4" t="str">
        <f t="shared" si="6"/>
        <v>LC JARDRES</v>
      </c>
      <c r="C229" s="2" t="s">
        <v>872</v>
      </c>
      <c r="D229" s="2">
        <v>17</v>
      </c>
      <c r="E229" s="2"/>
      <c r="F229" s="2"/>
      <c r="G229" s="2"/>
      <c r="H229" s="2"/>
      <c r="I229" s="2"/>
      <c r="J229" s="2"/>
      <c r="K229" s="2" t="s">
        <v>181</v>
      </c>
      <c r="L229" s="2" t="s">
        <v>873</v>
      </c>
      <c r="M229" s="2" t="s">
        <v>874</v>
      </c>
      <c r="N229" s="2" t="s">
        <v>875</v>
      </c>
      <c r="O229" s="2" t="s">
        <v>24</v>
      </c>
      <c r="P229" s="2" t="s">
        <v>8</v>
      </c>
      <c r="Q229" s="127" t="str">
        <f t="shared" si="7"/>
        <v xml:space="preserve">0 </v>
      </c>
    </row>
    <row r="230" spans="1:17">
      <c r="A230" s="128" t="s">
        <v>1864</v>
      </c>
      <c r="B230" s="4" t="str">
        <f t="shared" si="6"/>
        <v>LC LA ROCHE SUD OUDAIRIES</v>
      </c>
      <c r="C230" s="2" t="s">
        <v>876</v>
      </c>
      <c r="D230" s="2">
        <v>20</v>
      </c>
      <c r="E230" s="2"/>
      <c r="F230" s="2"/>
      <c r="G230" s="2"/>
      <c r="H230" s="2"/>
      <c r="I230" s="2"/>
      <c r="J230" s="2"/>
      <c r="K230" s="2" t="s">
        <v>59</v>
      </c>
      <c r="L230" s="2" t="s">
        <v>877</v>
      </c>
      <c r="M230" s="2" t="s">
        <v>878</v>
      </c>
      <c r="N230" s="2"/>
      <c r="O230" s="2" t="s">
        <v>24</v>
      </c>
      <c r="P230" s="2" t="s">
        <v>8</v>
      </c>
      <c r="Q230" s="127" t="str">
        <f t="shared" si="7"/>
        <v xml:space="preserve">0 </v>
      </c>
    </row>
    <row r="231" spans="1:17">
      <c r="A231" s="132" t="s">
        <v>879</v>
      </c>
      <c r="B231" s="4" t="str">
        <f t="shared" si="6"/>
        <v>LC LA ROCHE SUR YON SODIROCHE</v>
      </c>
      <c r="C231" s="2" t="s">
        <v>880</v>
      </c>
      <c r="D231" s="2">
        <v>20</v>
      </c>
      <c r="E231" s="2"/>
      <c r="F231" s="2"/>
      <c r="G231" s="2"/>
      <c r="H231" s="2"/>
      <c r="I231" s="2"/>
      <c r="J231" s="2"/>
      <c r="K231" s="2" t="s">
        <v>59</v>
      </c>
      <c r="L231" s="2" t="s">
        <v>881</v>
      </c>
      <c r="M231" s="2" t="s">
        <v>882</v>
      </c>
      <c r="N231" s="2" t="s">
        <v>883</v>
      </c>
      <c r="O231" s="2" t="s">
        <v>24</v>
      </c>
      <c r="P231" s="2" t="s">
        <v>8</v>
      </c>
      <c r="Q231" s="127" t="str">
        <f t="shared" si="7"/>
        <v xml:space="preserve">0 </v>
      </c>
    </row>
    <row r="232" spans="1:17">
      <c r="A232" s="128" t="s">
        <v>884</v>
      </c>
      <c r="B232" s="4" t="str">
        <f t="shared" si="6"/>
        <v>LC LA ROCHEFOUCAULD</v>
      </c>
      <c r="C232" s="2" t="s">
        <v>885</v>
      </c>
      <c r="D232" s="2">
        <v>17</v>
      </c>
      <c r="E232" s="2"/>
      <c r="F232" s="2"/>
      <c r="G232" s="2"/>
      <c r="H232" s="2"/>
      <c r="I232" s="2"/>
      <c r="J232" s="2"/>
      <c r="K232" s="2" t="s">
        <v>11</v>
      </c>
      <c r="L232" s="2" t="s">
        <v>886</v>
      </c>
      <c r="M232" s="2"/>
      <c r="N232" s="2" t="s">
        <v>887</v>
      </c>
      <c r="O232" s="2" t="s">
        <v>7</v>
      </c>
      <c r="P232" s="2" t="s">
        <v>19</v>
      </c>
      <c r="Q232" s="127" t="str">
        <f t="shared" si="7"/>
        <v xml:space="preserve">0 </v>
      </c>
    </row>
    <row r="233" spans="1:17">
      <c r="A233" s="132" t="s">
        <v>888</v>
      </c>
      <c r="B233" s="4" t="str">
        <f t="shared" si="6"/>
        <v>LC LA SEYNE SUR MER</v>
      </c>
      <c r="C233" s="13" t="s">
        <v>1865</v>
      </c>
      <c r="D233" s="13">
        <v>17</v>
      </c>
      <c r="E233" s="13"/>
      <c r="F233" s="13"/>
      <c r="G233" s="13"/>
      <c r="H233" s="13"/>
      <c r="I233" s="13"/>
      <c r="J233" s="13"/>
      <c r="K233" s="2" t="s">
        <v>22</v>
      </c>
      <c r="L233" s="13"/>
      <c r="M233" s="13"/>
      <c r="N233" s="13"/>
      <c r="O233" s="2" t="s">
        <v>24</v>
      </c>
      <c r="P233" s="2" t="s">
        <v>8</v>
      </c>
      <c r="Q233" s="127" t="str">
        <f t="shared" si="7"/>
        <v xml:space="preserve">0 </v>
      </c>
    </row>
    <row r="234" spans="1:17">
      <c r="A234" s="128" t="s">
        <v>889</v>
      </c>
      <c r="B234" s="4" t="str">
        <f t="shared" si="6"/>
        <v>LC LA SOUTERAINNE</v>
      </c>
      <c r="C234" s="2" t="s">
        <v>890</v>
      </c>
      <c r="D234" s="2">
        <v>17</v>
      </c>
      <c r="E234" s="2"/>
      <c r="F234" s="2"/>
      <c r="G234" s="2"/>
      <c r="H234" s="2"/>
      <c r="I234" s="2"/>
      <c r="J234" s="2"/>
      <c r="K234" s="2" t="s">
        <v>11</v>
      </c>
      <c r="L234" s="2" t="s">
        <v>891</v>
      </c>
      <c r="M234" s="2" t="s">
        <v>892</v>
      </c>
      <c r="N234" s="2"/>
      <c r="O234" s="2" t="s">
        <v>24</v>
      </c>
      <c r="P234" s="2" t="s">
        <v>8</v>
      </c>
      <c r="Q234" s="127" t="str">
        <f t="shared" si="7"/>
        <v xml:space="preserve">0 </v>
      </c>
    </row>
    <row r="235" spans="1:17">
      <c r="A235" s="128" t="s">
        <v>893</v>
      </c>
      <c r="B235" s="4" t="str">
        <f t="shared" si="6"/>
        <v>LC LAMBALLE</v>
      </c>
      <c r="C235" s="2" t="s">
        <v>894</v>
      </c>
      <c r="D235" s="2">
        <v>17</v>
      </c>
      <c r="E235" s="2"/>
      <c r="F235" s="2"/>
      <c r="G235" s="2"/>
      <c r="H235" s="2"/>
      <c r="I235" s="2"/>
      <c r="J235" s="2"/>
      <c r="K235" s="2" t="s">
        <v>59</v>
      </c>
      <c r="L235" s="2" t="s">
        <v>895</v>
      </c>
      <c r="M235" s="2" t="s">
        <v>896</v>
      </c>
      <c r="N235" s="2" t="s">
        <v>897</v>
      </c>
      <c r="O235" s="2" t="s">
        <v>24</v>
      </c>
      <c r="P235" s="2" t="s">
        <v>8</v>
      </c>
      <c r="Q235" s="127" t="str">
        <f t="shared" si="7"/>
        <v xml:space="preserve">0 </v>
      </c>
    </row>
    <row r="236" spans="1:17">
      <c r="A236" s="132" t="s">
        <v>898</v>
      </c>
      <c r="B236" s="4" t="str">
        <f t="shared" si="6"/>
        <v>LC LANDERNEAU</v>
      </c>
      <c r="C236" s="2" t="s">
        <v>1866</v>
      </c>
      <c r="D236" s="2"/>
      <c r="E236" s="2"/>
      <c r="F236" s="2">
        <v>1</v>
      </c>
      <c r="G236" s="2"/>
      <c r="H236" s="2"/>
      <c r="I236" s="2"/>
      <c r="J236" s="2"/>
      <c r="K236" s="2" t="s">
        <v>59</v>
      </c>
      <c r="L236" s="2" t="s">
        <v>899</v>
      </c>
      <c r="M236" s="2" t="s">
        <v>900</v>
      </c>
      <c r="N236" s="2"/>
      <c r="O236" s="2" t="s">
        <v>7</v>
      </c>
      <c r="P236" s="2" t="s">
        <v>8</v>
      </c>
      <c r="Q236" s="127" t="str">
        <f t="shared" si="7"/>
        <v xml:space="preserve">0 </v>
      </c>
    </row>
    <row r="237" spans="1:17">
      <c r="A237" s="132" t="s">
        <v>901</v>
      </c>
      <c r="B237" s="4" t="str">
        <f t="shared" si="6"/>
        <v>LC LANGON</v>
      </c>
      <c r="C237" s="2" t="s">
        <v>902</v>
      </c>
      <c r="D237" s="2">
        <v>23.47</v>
      </c>
      <c r="E237" s="2"/>
      <c r="F237" s="2"/>
      <c r="G237" s="2"/>
      <c r="H237" s="2"/>
      <c r="I237" s="2"/>
      <c r="J237" s="2"/>
      <c r="K237" s="2" t="s">
        <v>27</v>
      </c>
      <c r="L237" s="2" t="s">
        <v>903</v>
      </c>
      <c r="M237" s="2" t="s">
        <v>904</v>
      </c>
      <c r="N237" s="2" t="s">
        <v>905</v>
      </c>
      <c r="O237" s="2" t="s">
        <v>43</v>
      </c>
      <c r="P237" s="2" t="s">
        <v>19</v>
      </c>
      <c r="Q237" s="127" t="str">
        <f t="shared" si="7"/>
        <v xml:space="preserve">0 </v>
      </c>
    </row>
    <row r="238" spans="1:17">
      <c r="A238" s="126" t="s">
        <v>906</v>
      </c>
      <c r="B238" s="4" t="str">
        <f t="shared" si="6"/>
        <v>LC LE MANS</v>
      </c>
      <c r="C238" s="2" t="s">
        <v>907</v>
      </c>
      <c r="D238" s="2">
        <v>17</v>
      </c>
      <c r="E238" s="2"/>
      <c r="F238" s="2"/>
      <c r="G238" s="2"/>
      <c r="H238" s="2"/>
      <c r="I238" s="2"/>
      <c r="J238" s="2"/>
      <c r="K238" s="2" t="s">
        <v>59</v>
      </c>
      <c r="L238" s="2" t="s">
        <v>908</v>
      </c>
      <c r="M238" s="2" t="s">
        <v>909</v>
      </c>
      <c r="N238" s="2"/>
      <c r="O238" s="2" t="s">
        <v>24</v>
      </c>
      <c r="P238" s="2" t="s">
        <v>8</v>
      </c>
      <c r="Q238" s="127" t="str">
        <f t="shared" si="7"/>
        <v xml:space="preserve">0 </v>
      </c>
    </row>
    <row r="239" spans="1:17">
      <c r="A239" s="126" t="s">
        <v>910</v>
      </c>
      <c r="B239" s="4" t="str">
        <f t="shared" si="6"/>
        <v>LC LE SEQUESTRE</v>
      </c>
      <c r="C239" s="2" t="s">
        <v>911</v>
      </c>
      <c r="D239" s="2">
        <v>19.489999999999998</v>
      </c>
      <c r="E239" s="2"/>
      <c r="F239" s="2"/>
      <c r="G239" s="2"/>
      <c r="H239" s="2"/>
      <c r="I239" s="2"/>
      <c r="J239" s="2"/>
      <c r="K239" s="2" t="s">
        <v>22</v>
      </c>
      <c r="L239" s="2" t="s">
        <v>912</v>
      </c>
      <c r="M239" s="2" t="s">
        <v>913</v>
      </c>
      <c r="N239" s="2" t="s">
        <v>914</v>
      </c>
      <c r="O239" s="2" t="s">
        <v>7</v>
      </c>
      <c r="P239" s="2" t="s">
        <v>19</v>
      </c>
      <c r="Q239" s="127" t="str">
        <f t="shared" si="7"/>
        <v xml:space="preserve">0 </v>
      </c>
    </row>
    <row r="240" spans="1:17">
      <c r="A240" s="126" t="s">
        <v>915</v>
      </c>
      <c r="B240" s="4" t="str">
        <f t="shared" si="6"/>
        <v>LC LECOUSSE (FOUGERES)</v>
      </c>
      <c r="C240" s="2" t="s">
        <v>916</v>
      </c>
      <c r="D240" s="2">
        <v>14</v>
      </c>
      <c r="E240" s="2"/>
      <c r="F240" s="2"/>
      <c r="G240" s="2"/>
      <c r="H240" s="2"/>
      <c r="I240" s="2"/>
      <c r="J240" s="2"/>
      <c r="K240" s="2" t="s">
        <v>59</v>
      </c>
      <c r="L240" s="2"/>
      <c r="M240" s="2"/>
      <c r="N240" s="2"/>
      <c r="O240" s="2" t="s">
        <v>7</v>
      </c>
      <c r="P240" s="2" t="s">
        <v>8</v>
      </c>
      <c r="Q240" s="127" t="str">
        <f t="shared" si="7"/>
        <v xml:space="preserve">0 </v>
      </c>
    </row>
    <row r="241" spans="1:17">
      <c r="A241" s="126" t="s">
        <v>917</v>
      </c>
      <c r="B241" s="4" t="str">
        <f t="shared" si="6"/>
        <v>LC LEHON</v>
      </c>
      <c r="C241" s="2" t="s">
        <v>1867</v>
      </c>
      <c r="D241" s="2"/>
      <c r="E241" s="2"/>
      <c r="F241" s="2">
        <v>1</v>
      </c>
      <c r="G241" s="2"/>
      <c r="H241" s="2"/>
      <c r="I241" s="2"/>
      <c r="J241" s="2"/>
      <c r="K241" s="1" t="s">
        <v>3</v>
      </c>
      <c r="L241" s="2"/>
      <c r="M241" s="2"/>
      <c r="N241" s="2"/>
      <c r="O241" s="2" t="s">
        <v>7</v>
      </c>
      <c r="P241" s="2" t="s">
        <v>8</v>
      </c>
      <c r="Q241" s="127" t="str">
        <f t="shared" si="7"/>
        <v xml:space="preserve">0 </v>
      </c>
    </row>
    <row r="242" spans="1:17">
      <c r="A242" s="128" t="s">
        <v>918</v>
      </c>
      <c r="B242" s="4" t="str">
        <f t="shared" si="6"/>
        <v>LC LESCURE D'ALBIGEOIS</v>
      </c>
      <c r="C242" s="2" t="s">
        <v>919</v>
      </c>
      <c r="D242" s="2">
        <v>19.489999999999998</v>
      </c>
      <c r="E242" s="2"/>
      <c r="F242" s="2"/>
      <c r="G242" s="2"/>
      <c r="H242" s="2"/>
      <c r="I242" s="2"/>
      <c r="J242" s="2"/>
      <c r="K242" s="2" t="s">
        <v>22</v>
      </c>
      <c r="L242" s="2" t="s">
        <v>920</v>
      </c>
      <c r="M242" s="2" t="s">
        <v>921</v>
      </c>
      <c r="N242" s="2" t="s">
        <v>922</v>
      </c>
      <c r="O242" s="2" t="s">
        <v>7</v>
      </c>
      <c r="P242" s="2" t="s">
        <v>19</v>
      </c>
      <c r="Q242" s="127" t="str">
        <f t="shared" si="7"/>
        <v xml:space="preserve">0 </v>
      </c>
    </row>
    <row r="243" spans="1:17">
      <c r="A243" s="132" t="s">
        <v>923</v>
      </c>
      <c r="B243" s="4" t="str">
        <f t="shared" si="6"/>
        <v>LC LESPARRE</v>
      </c>
      <c r="C243" s="2" t="s">
        <v>924</v>
      </c>
      <c r="D243" s="2">
        <v>17</v>
      </c>
      <c r="E243" s="2"/>
      <c r="F243" s="2"/>
      <c r="G243" s="2"/>
      <c r="H243" s="2"/>
      <c r="I243" s="2"/>
      <c r="J243" s="2"/>
      <c r="K243" s="2" t="s">
        <v>27</v>
      </c>
      <c r="L243" s="2" t="s">
        <v>925</v>
      </c>
      <c r="M243" s="2" t="s">
        <v>926</v>
      </c>
      <c r="N243" s="2"/>
      <c r="O243" s="2" t="s">
        <v>43</v>
      </c>
      <c r="P243" s="2" t="s">
        <v>19</v>
      </c>
      <c r="Q243" s="127" t="str">
        <f t="shared" si="7"/>
        <v xml:space="preserve">0 </v>
      </c>
    </row>
    <row r="244" spans="1:17">
      <c r="A244" s="129" t="s">
        <v>927</v>
      </c>
      <c r="B244" s="4" t="str">
        <f t="shared" si="6"/>
        <v>LC LIBOURNE</v>
      </c>
      <c r="C244" s="2" t="s">
        <v>928</v>
      </c>
      <c r="D244" s="2">
        <v>17</v>
      </c>
      <c r="E244" s="2"/>
      <c r="F244" s="2"/>
      <c r="G244" s="2"/>
      <c r="H244" s="2"/>
      <c r="I244" s="2"/>
      <c r="J244" s="2"/>
      <c r="K244" s="2" t="s">
        <v>27</v>
      </c>
      <c r="L244" s="2" t="s">
        <v>929</v>
      </c>
      <c r="M244" s="2" t="s">
        <v>930</v>
      </c>
      <c r="N244" s="2" t="s">
        <v>931</v>
      </c>
      <c r="O244" s="2" t="s">
        <v>43</v>
      </c>
      <c r="P244" s="2" t="s">
        <v>19</v>
      </c>
      <c r="Q244" s="127" t="str">
        <f t="shared" si="7"/>
        <v xml:space="preserve">0 </v>
      </c>
    </row>
    <row r="245" spans="1:17">
      <c r="A245" s="132" t="s">
        <v>932</v>
      </c>
      <c r="B245" s="4" t="str">
        <f t="shared" si="6"/>
        <v>LC LIMOGES</v>
      </c>
      <c r="C245" s="2" t="s">
        <v>933</v>
      </c>
      <c r="D245" s="2">
        <v>1</v>
      </c>
      <c r="E245" s="2"/>
      <c r="F245" s="2"/>
      <c r="G245" s="2"/>
      <c r="H245" s="2"/>
      <c r="I245" s="2"/>
      <c r="J245" s="2"/>
      <c r="K245" s="2" t="s">
        <v>11</v>
      </c>
      <c r="L245" s="2" t="s">
        <v>934</v>
      </c>
      <c r="M245" s="2" t="s">
        <v>935</v>
      </c>
      <c r="N245" s="2" t="s">
        <v>936</v>
      </c>
      <c r="O245" s="2" t="s">
        <v>24</v>
      </c>
      <c r="P245" s="2" t="s">
        <v>8</v>
      </c>
      <c r="Q245" s="127" t="str">
        <f t="shared" si="7"/>
        <v xml:space="preserve">0 </v>
      </c>
    </row>
    <row r="246" spans="1:17">
      <c r="A246" s="131" t="s">
        <v>937</v>
      </c>
      <c r="B246" s="4" t="str">
        <f t="shared" si="6"/>
        <v>LC LIMOUX</v>
      </c>
      <c r="C246" s="2" t="s">
        <v>938</v>
      </c>
      <c r="D246" s="2">
        <v>19.489999999999998</v>
      </c>
      <c r="E246" s="2"/>
      <c r="F246" s="2"/>
      <c r="G246" s="2"/>
      <c r="H246" s="2"/>
      <c r="I246" s="2"/>
      <c r="J246" s="2"/>
      <c r="K246" s="2" t="s">
        <v>22</v>
      </c>
      <c r="L246" s="2" t="s">
        <v>939</v>
      </c>
      <c r="M246" s="2"/>
      <c r="N246" s="2" t="s">
        <v>940</v>
      </c>
      <c r="O246" s="2" t="s">
        <v>18</v>
      </c>
      <c r="P246" s="2" t="s">
        <v>8</v>
      </c>
      <c r="Q246" s="127" t="str">
        <f t="shared" si="7"/>
        <v xml:space="preserve">0 </v>
      </c>
    </row>
    <row r="247" spans="1:17">
      <c r="A247" s="128" t="s">
        <v>941</v>
      </c>
      <c r="B247" s="4" t="str">
        <f t="shared" si="6"/>
        <v>LC MARMOUTIER</v>
      </c>
      <c r="C247" s="2" t="s">
        <v>1868</v>
      </c>
      <c r="D247" s="2"/>
      <c r="E247" s="2"/>
      <c r="F247" s="2">
        <v>1</v>
      </c>
      <c r="G247" s="2"/>
      <c r="H247" s="2"/>
      <c r="I247" s="2"/>
      <c r="J247" s="2"/>
      <c r="K247" s="2" t="s">
        <v>59</v>
      </c>
      <c r="L247" s="2"/>
      <c r="M247" s="2"/>
      <c r="N247" s="2"/>
      <c r="O247" s="2" t="s">
        <v>24</v>
      </c>
      <c r="P247" s="2" t="s">
        <v>8</v>
      </c>
      <c r="Q247" s="127" t="str">
        <f t="shared" si="7"/>
        <v xml:space="preserve">0 </v>
      </c>
    </row>
    <row r="248" spans="1:17">
      <c r="A248" s="128" t="s">
        <v>942</v>
      </c>
      <c r="B248" s="4" t="str">
        <f t="shared" si="6"/>
        <v>LC MIMIZAN</v>
      </c>
      <c r="C248" s="2" t="s">
        <v>943</v>
      </c>
      <c r="D248" s="2">
        <v>23.47</v>
      </c>
      <c r="E248" s="2"/>
      <c r="F248" s="2"/>
      <c r="G248" s="2"/>
      <c r="H248" s="2"/>
      <c r="I248" s="2"/>
      <c r="J248" s="2"/>
      <c r="K248" s="2" t="s">
        <v>27</v>
      </c>
      <c r="L248" s="2" t="s">
        <v>944</v>
      </c>
      <c r="M248" s="2" t="s">
        <v>945</v>
      </c>
      <c r="N248" s="2" t="s">
        <v>946</v>
      </c>
      <c r="O248" s="2" t="s">
        <v>1869</v>
      </c>
      <c r="P248" s="2" t="s">
        <v>19</v>
      </c>
      <c r="Q248" s="127" t="str">
        <f t="shared" si="7"/>
        <v xml:space="preserve">0 </v>
      </c>
    </row>
    <row r="249" spans="1:17">
      <c r="A249" s="132" t="s">
        <v>947</v>
      </c>
      <c r="B249" s="4" t="str">
        <f t="shared" si="6"/>
        <v>LC MONT DE MARSAN</v>
      </c>
      <c r="C249" s="2" t="s">
        <v>948</v>
      </c>
      <c r="D249" s="2">
        <v>17</v>
      </c>
      <c r="E249" s="2"/>
      <c r="F249" s="2"/>
      <c r="G249" s="2"/>
      <c r="H249" s="2"/>
      <c r="I249" s="2"/>
      <c r="J249" s="2"/>
      <c r="K249" s="2" t="s">
        <v>27</v>
      </c>
      <c r="L249" s="2" t="s">
        <v>949</v>
      </c>
      <c r="M249" s="2" t="s">
        <v>950</v>
      </c>
      <c r="N249" s="2" t="s">
        <v>951</v>
      </c>
      <c r="O249" s="2" t="s">
        <v>24</v>
      </c>
      <c r="P249" s="2" t="s">
        <v>19</v>
      </c>
      <c r="Q249" s="127" t="str">
        <f t="shared" si="7"/>
        <v xml:space="preserve">0 </v>
      </c>
    </row>
    <row r="250" spans="1:17">
      <c r="A250" s="132" t="s">
        <v>952</v>
      </c>
      <c r="B250" s="4" t="str">
        <f t="shared" si="6"/>
        <v>LC MONTAUBAN AUSSONNE</v>
      </c>
      <c r="C250" s="2" t="s">
        <v>723</v>
      </c>
      <c r="D250" s="2">
        <v>19.489999999999998</v>
      </c>
      <c r="E250" s="2"/>
      <c r="F250" s="2"/>
      <c r="G250" s="2"/>
      <c r="H250" s="2"/>
      <c r="I250" s="2"/>
      <c r="J250" s="2"/>
      <c r="K250" s="2" t="s">
        <v>22</v>
      </c>
      <c r="L250" s="2" t="s">
        <v>724</v>
      </c>
      <c r="M250" s="2" t="s">
        <v>725</v>
      </c>
      <c r="N250" s="2" t="s">
        <v>726</v>
      </c>
      <c r="O250" s="2" t="s">
        <v>7</v>
      </c>
      <c r="P250" s="2" t="s">
        <v>19</v>
      </c>
      <c r="Q250" s="127" t="str">
        <f t="shared" si="7"/>
        <v xml:space="preserve">0 </v>
      </c>
    </row>
    <row r="251" spans="1:17">
      <c r="A251" s="128" t="s">
        <v>1870</v>
      </c>
      <c r="B251" s="4" t="str">
        <f t="shared" si="6"/>
        <v>LC MONTAUBAN SODIBAG</v>
      </c>
      <c r="C251" s="2" t="s">
        <v>953</v>
      </c>
      <c r="D251" s="2">
        <v>19.489999999999998</v>
      </c>
      <c r="E251" s="2"/>
      <c r="F251" s="2"/>
      <c r="G251" s="2"/>
      <c r="H251" s="2"/>
      <c r="I251" s="2"/>
      <c r="J251" s="2"/>
      <c r="K251" s="2" t="s">
        <v>22</v>
      </c>
      <c r="L251" s="2" t="s">
        <v>954</v>
      </c>
      <c r="M251" s="2" t="s">
        <v>955</v>
      </c>
      <c r="N251" s="2"/>
      <c r="O251" s="2" t="s">
        <v>24</v>
      </c>
      <c r="P251" s="2" t="s">
        <v>19</v>
      </c>
      <c r="Q251" s="127" t="str">
        <f t="shared" si="7"/>
        <v xml:space="preserve">0 </v>
      </c>
    </row>
    <row r="252" spans="1:17">
      <c r="A252" s="132" t="s">
        <v>956</v>
      </c>
      <c r="B252" s="4" t="str">
        <f t="shared" si="6"/>
        <v>LC MONTCEAU LES MINES</v>
      </c>
      <c r="C252" s="2" t="s">
        <v>957</v>
      </c>
      <c r="D252" s="2">
        <v>20</v>
      </c>
      <c r="E252" s="2"/>
      <c r="F252" s="2"/>
      <c r="G252" s="2"/>
      <c r="H252" s="2"/>
      <c r="I252" s="2"/>
      <c r="J252" s="2"/>
      <c r="K252" s="1" t="s">
        <v>3</v>
      </c>
      <c r="L252" s="2" t="s">
        <v>958</v>
      </c>
      <c r="M252" s="2" t="s">
        <v>959</v>
      </c>
      <c r="N252" s="2"/>
      <c r="O252" s="2" t="s">
        <v>18</v>
      </c>
      <c r="P252" s="2" t="s">
        <v>8</v>
      </c>
      <c r="Q252" s="127" t="str">
        <f t="shared" si="7"/>
        <v xml:space="preserve">0 </v>
      </c>
    </row>
    <row r="253" spans="1:17">
      <c r="A253" s="132" t="s">
        <v>960</v>
      </c>
      <c r="B253" s="4" t="str">
        <f t="shared" si="6"/>
        <v>LC NANTES "ATLANTIS"</v>
      </c>
      <c r="C253" s="2" t="s">
        <v>961</v>
      </c>
      <c r="D253" s="2"/>
      <c r="E253" s="2"/>
      <c r="F253" s="2">
        <v>1</v>
      </c>
      <c r="G253" s="2"/>
      <c r="H253" s="2"/>
      <c r="I253" s="2"/>
      <c r="J253" s="2"/>
      <c r="K253" s="2" t="s">
        <v>59</v>
      </c>
      <c r="L253" s="2" t="s">
        <v>962</v>
      </c>
      <c r="M253" s="2" t="s">
        <v>963</v>
      </c>
      <c r="N253" s="2" t="s">
        <v>964</v>
      </c>
      <c r="O253" s="2" t="s">
        <v>24</v>
      </c>
      <c r="P253" s="2" t="s">
        <v>8</v>
      </c>
      <c r="Q253" s="127" t="str">
        <f t="shared" si="7"/>
        <v xml:space="preserve">0 </v>
      </c>
    </row>
    <row r="254" spans="1:17">
      <c r="A254" s="132" t="s">
        <v>1871</v>
      </c>
      <c r="B254" s="4" t="str">
        <f t="shared" si="6"/>
        <v>LC NANTES "GRAND ORVAULT"</v>
      </c>
      <c r="C254" s="2" t="s">
        <v>965</v>
      </c>
      <c r="D254" s="2"/>
      <c r="E254" s="2"/>
      <c r="F254" s="2">
        <v>1</v>
      </c>
      <c r="G254" s="2"/>
      <c r="H254" s="2"/>
      <c r="I254" s="2"/>
      <c r="J254" s="2"/>
      <c r="K254" s="2" t="s">
        <v>59</v>
      </c>
      <c r="L254" s="2" t="s">
        <v>966</v>
      </c>
      <c r="M254" s="2" t="s">
        <v>967</v>
      </c>
      <c r="N254" s="2" t="s">
        <v>968</v>
      </c>
      <c r="O254" s="2" t="s">
        <v>24</v>
      </c>
      <c r="P254" s="2" t="s">
        <v>8</v>
      </c>
      <c r="Q254" s="127" t="str">
        <f t="shared" si="7"/>
        <v xml:space="preserve">0 </v>
      </c>
    </row>
    <row r="255" spans="1:17">
      <c r="A255" s="131" t="s">
        <v>969</v>
      </c>
      <c r="B255" s="4" t="str">
        <f t="shared" si="6"/>
        <v>LC NARBONNE</v>
      </c>
      <c r="C255" s="2" t="s">
        <v>970</v>
      </c>
      <c r="D255" s="2">
        <v>19.489999999999998</v>
      </c>
      <c r="E255" s="2"/>
      <c r="F255" s="2"/>
      <c r="G255" s="2"/>
      <c r="H255" s="2"/>
      <c r="I255" s="2"/>
      <c r="J255" s="2"/>
      <c r="K255" s="2" t="s">
        <v>22</v>
      </c>
      <c r="L255" s="2" t="s">
        <v>971</v>
      </c>
      <c r="M255" s="2" t="s">
        <v>972</v>
      </c>
      <c r="N255" s="2" t="s">
        <v>973</v>
      </c>
      <c r="O255" s="2" t="s">
        <v>24</v>
      </c>
      <c r="P255" s="2" t="s">
        <v>8</v>
      </c>
      <c r="Q255" s="127" t="str">
        <f t="shared" si="7"/>
        <v xml:space="preserve">0 </v>
      </c>
    </row>
    <row r="256" spans="1:17">
      <c r="A256" s="132" t="s">
        <v>974</v>
      </c>
      <c r="B256" s="4" t="str">
        <f t="shared" si="6"/>
        <v>LC NIORT "TRENTES ORMEAUX"</v>
      </c>
      <c r="C256" s="2" t="s">
        <v>975</v>
      </c>
      <c r="D256" s="2">
        <v>17</v>
      </c>
      <c r="E256" s="2"/>
      <c r="F256" s="2"/>
      <c r="G256" s="2"/>
      <c r="H256" s="2"/>
      <c r="I256" s="2"/>
      <c r="J256" s="2"/>
      <c r="K256" s="2" t="s">
        <v>59</v>
      </c>
      <c r="L256" s="2" t="s">
        <v>976</v>
      </c>
      <c r="M256" s="2" t="s">
        <v>977</v>
      </c>
      <c r="N256" s="2" t="s">
        <v>978</v>
      </c>
      <c r="O256" s="2" t="s">
        <v>24</v>
      </c>
      <c r="P256" s="2" t="s">
        <v>8</v>
      </c>
      <c r="Q256" s="127" t="str">
        <f t="shared" si="7"/>
        <v xml:space="preserve">0 </v>
      </c>
    </row>
    <row r="257" spans="1:17">
      <c r="A257" s="132" t="s">
        <v>979</v>
      </c>
      <c r="B257" s="4" t="str">
        <f t="shared" si="6"/>
        <v>LC NOIDAN-LES-VESOUL</v>
      </c>
      <c r="C257" s="2" t="s">
        <v>980</v>
      </c>
      <c r="D257" s="2"/>
      <c r="E257" s="2"/>
      <c r="F257" s="2">
        <v>1</v>
      </c>
      <c r="G257" s="2"/>
      <c r="H257" s="2"/>
      <c r="I257" s="2"/>
      <c r="J257" s="2"/>
      <c r="K257" s="2" t="s">
        <v>494</v>
      </c>
      <c r="L257" s="2" t="s">
        <v>981</v>
      </c>
      <c r="M257" s="2"/>
      <c r="N257" s="2"/>
      <c r="O257" s="2" t="s">
        <v>24</v>
      </c>
      <c r="P257" s="2" t="s">
        <v>8</v>
      </c>
      <c r="Q257" s="127" t="str">
        <f t="shared" si="7"/>
        <v xml:space="preserve">0 </v>
      </c>
    </row>
    <row r="258" spans="1:17">
      <c r="A258" s="126" t="s">
        <v>982</v>
      </c>
      <c r="B258" s="4" t="str">
        <f t="shared" si="6"/>
        <v>LC NOIRMOUTIER</v>
      </c>
      <c r="C258" s="2" t="s">
        <v>983</v>
      </c>
      <c r="D258" s="2">
        <v>22</v>
      </c>
      <c r="E258" s="2"/>
      <c r="F258" s="2"/>
      <c r="G258" s="2"/>
      <c r="H258" s="2"/>
      <c r="I258" s="2"/>
      <c r="J258" s="2"/>
      <c r="K258" s="2" t="s">
        <v>59</v>
      </c>
      <c r="L258" s="2"/>
      <c r="M258" s="2"/>
      <c r="N258" s="2"/>
      <c r="O258" s="2" t="s">
        <v>24</v>
      </c>
      <c r="P258" s="2" t="s">
        <v>8</v>
      </c>
      <c r="Q258" s="127" t="str">
        <f t="shared" si="7"/>
        <v xml:space="preserve">0 </v>
      </c>
    </row>
    <row r="259" spans="1:17">
      <c r="A259" s="132" t="s">
        <v>984</v>
      </c>
      <c r="B259" s="4" t="str">
        <f t="shared" ref="B259:B322" si="8">UPPER(A259)</f>
        <v xml:space="preserve">LC OLONNE SUR MER </v>
      </c>
      <c r="C259" s="2" t="s">
        <v>985</v>
      </c>
      <c r="D259" s="2">
        <v>17</v>
      </c>
      <c r="E259" s="2"/>
      <c r="F259" s="2"/>
      <c r="G259" s="2"/>
      <c r="H259" s="2"/>
      <c r="I259" s="2"/>
      <c r="J259" s="2"/>
      <c r="K259" s="2" t="s">
        <v>59</v>
      </c>
      <c r="L259" s="2" t="s">
        <v>986</v>
      </c>
      <c r="M259" s="2" t="s">
        <v>987</v>
      </c>
      <c r="N259" s="2"/>
      <c r="O259" s="2" t="s">
        <v>24</v>
      </c>
      <c r="P259" s="2" t="s">
        <v>8</v>
      </c>
      <c r="Q259" s="127" t="str">
        <f t="shared" ref="Q259:Q322" si="9" xml:space="preserve"> IF(SUM(D259:J259)=0,1,"0 ")</f>
        <v xml:space="preserve">0 </v>
      </c>
    </row>
    <row r="260" spans="1:17">
      <c r="A260" s="135" t="s">
        <v>988</v>
      </c>
      <c r="B260" s="4" t="str">
        <f t="shared" si="8"/>
        <v>LC PARAY LE MONIAL</v>
      </c>
      <c r="C260" s="2" t="s">
        <v>989</v>
      </c>
      <c r="D260" s="2"/>
      <c r="E260" s="2"/>
      <c r="F260" s="2">
        <v>1</v>
      </c>
      <c r="G260" s="2"/>
      <c r="H260" s="2"/>
      <c r="I260" s="2"/>
      <c r="J260" s="2"/>
      <c r="K260" s="2" t="s">
        <v>11</v>
      </c>
      <c r="L260" s="2" t="s">
        <v>990</v>
      </c>
      <c r="M260" s="2" t="s">
        <v>991</v>
      </c>
      <c r="N260" s="2" t="s">
        <v>992</v>
      </c>
      <c r="O260" s="2" t="s">
        <v>7</v>
      </c>
      <c r="P260" s="2" t="s">
        <v>8</v>
      </c>
      <c r="Q260" s="127" t="str">
        <f t="shared" si="9"/>
        <v xml:space="preserve">0 </v>
      </c>
    </row>
    <row r="261" spans="1:17">
      <c r="A261" s="132" t="s">
        <v>993</v>
      </c>
      <c r="B261" s="4" t="str">
        <f t="shared" si="8"/>
        <v>LC PARTHENAY</v>
      </c>
      <c r="C261" s="2" t="s">
        <v>994</v>
      </c>
      <c r="D261" s="2"/>
      <c r="E261" s="2"/>
      <c r="F261" s="2">
        <v>1</v>
      </c>
      <c r="G261" s="2"/>
      <c r="H261" s="2"/>
      <c r="I261" s="2"/>
      <c r="J261" s="2"/>
      <c r="K261" s="2" t="s">
        <v>59</v>
      </c>
      <c r="L261" s="2" t="s">
        <v>995</v>
      </c>
      <c r="M261" s="2" t="s">
        <v>996</v>
      </c>
      <c r="N261" s="2"/>
      <c r="O261" s="2" t="s">
        <v>24</v>
      </c>
      <c r="P261" s="2" t="s">
        <v>8</v>
      </c>
      <c r="Q261" s="127" t="str">
        <f t="shared" si="9"/>
        <v xml:space="preserve">0 </v>
      </c>
    </row>
    <row r="262" spans="1:17">
      <c r="A262" s="132" t="s">
        <v>997</v>
      </c>
      <c r="B262" s="4" t="str">
        <f t="shared" si="8"/>
        <v>LC PAU</v>
      </c>
      <c r="C262" s="2" t="s">
        <v>998</v>
      </c>
      <c r="D262" s="2">
        <v>17</v>
      </c>
      <c r="E262" s="2"/>
      <c r="F262" s="2"/>
      <c r="G262" s="2"/>
      <c r="H262" s="2"/>
      <c r="I262" s="2"/>
      <c r="J262" s="2"/>
      <c r="K262" s="2" t="s">
        <v>27</v>
      </c>
      <c r="L262" s="2" t="s">
        <v>999</v>
      </c>
      <c r="M262" s="2" t="s">
        <v>1000</v>
      </c>
      <c r="N262" s="2" t="s">
        <v>1001</v>
      </c>
      <c r="O262" s="2" t="s">
        <v>24</v>
      </c>
      <c r="P262" s="2" t="s">
        <v>19</v>
      </c>
      <c r="Q262" s="127" t="str">
        <f t="shared" si="9"/>
        <v xml:space="preserve">0 </v>
      </c>
    </row>
    <row r="263" spans="1:17">
      <c r="A263" s="128" t="s">
        <v>1872</v>
      </c>
      <c r="B263" s="4" t="str">
        <f t="shared" si="8"/>
        <v>LC PERIGUEUX</v>
      </c>
      <c r="C263" s="2" t="s">
        <v>1002</v>
      </c>
      <c r="D263" s="2">
        <v>17</v>
      </c>
      <c r="E263" s="2"/>
      <c r="F263" s="2"/>
      <c r="G263" s="2"/>
      <c r="H263" s="2"/>
      <c r="I263" s="2"/>
      <c r="J263" s="2"/>
      <c r="K263" s="2" t="s">
        <v>11</v>
      </c>
      <c r="L263" s="2" t="s">
        <v>1003</v>
      </c>
      <c r="M263" s="2" t="s">
        <v>1004</v>
      </c>
      <c r="N263" s="2"/>
      <c r="O263" s="2" t="s">
        <v>24</v>
      </c>
      <c r="P263" s="2" t="s">
        <v>19</v>
      </c>
      <c r="Q263" s="127" t="str">
        <f t="shared" si="9"/>
        <v xml:space="preserve">0 </v>
      </c>
    </row>
    <row r="264" spans="1:17">
      <c r="A264" s="131" t="s">
        <v>1873</v>
      </c>
      <c r="B264" s="4" t="str">
        <f t="shared" si="8"/>
        <v>LC PERPIGNAN CENTRE SODICAT</v>
      </c>
      <c r="C264" s="2" t="s">
        <v>1005</v>
      </c>
      <c r="D264" s="2">
        <v>19.489999999999998</v>
      </c>
      <c r="E264" s="2"/>
      <c r="F264" s="2"/>
      <c r="G264" s="2"/>
      <c r="H264" s="2"/>
      <c r="I264" s="2"/>
      <c r="J264" s="2"/>
      <c r="K264" s="2" t="s">
        <v>22</v>
      </c>
      <c r="L264" s="2" t="s">
        <v>1006</v>
      </c>
      <c r="M264" s="2" t="s">
        <v>1007</v>
      </c>
      <c r="N264" s="2" t="s">
        <v>1008</v>
      </c>
      <c r="O264" s="2" t="s">
        <v>24</v>
      </c>
      <c r="P264" s="2" t="s">
        <v>8</v>
      </c>
      <c r="Q264" s="127" t="str">
        <f t="shared" si="9"/>
        <v xml:space="preserve">0 </v>
      </c>
    </row>
    <row r="265" spans="1:17">
      <c r="A265" s="131" t="s">
        <v>1009</v>
      </c>
      <c r="B265" s="4" t="str">
        <f t="shared" si="8"/>
        <v>LC PERPIGNAN ESPACE POLYGONE</v>
      </c>
      <c r="C265" s="2" t="s">
        <v>1010</v>
      </c>
      <c r="D265" s="2">
        <v>19.489999999999998</v>
      </c>
      <c r="E265" s="2"/>
      <c r="F265" s="2"/>
      <c r="G265" s="2"/>
      <c r="H265" s="2"/>
      <c r="I265" s="2"/>
      <c r="J265" s="2"/>
      <c r="K265" s="2" t="s">
        <v>22</v>
      </c>
      <c r="L265" s="2" t="s">
        <v>1011</v>
      </c>
      <c r="M265" s="2" t="s">
        <v>1012</v>
      </c>
      <c r="N265" s="2"/>
      <c r="O265" s="2" t="s">
        <v>24</v>
      </c>
      <c r="P265" s="2" t="s">
        <v>8</v>
      </c>
      <c r="Q265" s="127" t="str">
        <f t="shared" si="9"/>
        <v xml:space="preserve">0 </v>
      </c>
    </row>
    <row r="266" spans="1:17">
      <c r="A266" s="132" t="s">
        <v>1013</v>
      </c>
      <c r="B266" s="4" t="str">
        <f t="shared" si="8"/>
        <v>LC PIAN MEDOC</v>
      </c>
      <c r="C266" s="2" t="s">
        <v>1014</v>
      </c>
      <c r="D266" s="2">
        <v>17</v>
      </c>
      <c r="E266" s="2"/>
      <c r="F266" s="2"/>
      <c r="G266" s="2"/>
      <c r="H266" s="2"/>
      <c r="I266" s="2"/>
      <c r="J266" s="2"/>
      <c r="K266" s="2" t="s">
        <v>27</v>
      </c>
      <c r="L266" s="2" t="s">
        <v>1015</v>
      </c>
      <c r="M266" s="2" t="s">
        <v>1016</v>
      </c>
      <c r="N266" s="2" t="s">
        <v>1017</v>
      </c>
      <c r="O266" s="2" t="s">
        <v>24</v>
      </c>
      <c r="P266" s="2" t="s">
        <v>19</v>
      </c>
      <c r="Q266" s="127" t="str">
        <f t="shared" si="9"/>
        <v xml:space="preserve">0 </v>
      </c>
    </row>
    <row r="267" spans="1:17">
      <c r="A267" s="126" t="s">
        <v>1018</v>
      </c>
      <c r="B267" s="4" t="str">
        <f t="shared" si="8"/>
        <v>LC PIERRY</v>
      </c>
      <c r="C267" s="2" t="s">
        <v>1019</v>
      </c>
      <c r="D267" s="2"/>
      <c r="E267" s="2"/>
      <c r="F267" s="2">
        <v>1</v>
      </c>
      <c r="G267" s="2"/>
      <c r="H267" s="2"/>
      <c r="I267" s="2"/>
      <c r="J267" s="2"/>
      <c r="K267" s="1" t="s">
        <v>494</v>
      </c>
      <c r="L267" s="2"/>
      <c r="M267" s="2"/>
      <c r="N267" s="2"/>
      <c r="O267" s="2" t="s">
        <v>24</v>
      </c>
      <c r="P267" s="2" t="s">
        <v>8</v>
      </c>
      <c r="Q267" s="127" t="str">
        <f t="shared" si="9"/>
        <v xml:space="preserve">0 </v>
      </c>
    </row>
    <row r="268" spans="1:17">
      <c r="A268" s="126" t="s">
        <v>1020</v>
      </c>
      <c r="B268" s="4" t="str">
        <f t="shared" si="8"/>
        <v>LC PLERIN</v>
      </c>
      <c r="C268" s="2" t="s">
        <v>1021</v>
      </c>
      <c r="D268" s="2">
        <v>17</v>
      </c>
      <c r="E268" s="2"/>
      <c r="F268" s="2"/>
      <c r="G268" s="2"/>
      <c r="H268" s="2"/>
      <c r="I268" s="2"/>
      <c r="J268" s="2"/>
      <c r="K268" s="2" t="s">
        <v>59</v>
      </c>
      <c r="L268" s="2" t="s">
        <v>1022</v>
      </c>
      <c r="M268" s="2" t="s">
        <v>1023</v>
      </c>
      <c r="N268" s="2"/>
      <c r="O268" s="2" t="s">
        <v>24</v>
      </c>
      <c r="P268" s="2" t="s">
        <v>8</v>
      </c>
      <c r="Q268" s="127" t="str">
        <f t="shared" si="9"/>
        <v xml:space="preserve">0 </v>
      </c>
    </row>
    <row r="269" spans="1:17">
      <c r="A269" s="132" t="s">
        <v>1024</v>
      </c>
      <c r="B269" s="4" t="str">
        <f t="shared" si="8"/>
        <v>LC PLEUVEN</v>
      </c>
      <c r="C269" s="2" t="s">
        <v>1025</v>
      </c>
      <c r="D269" s="2"/>
      <c r="E269" s="2"/>
      <c r="F269" s="2">
        <v>1</v>
      </c>
      <c r="G269" s="2"/>
      <c r="H269" s="2"/>
      <c r="I269" s="2"/>
      <c r="J269" s="2"/>
      <c r="K269" s="2" t="s">
        <v>59</v>
      </c>
      <c r="L269" s="2" t="s">
        <v>1026</v>
      </c>
      <c r="M269" s="3" t="s">
        <v>1027</v>
      </c>
      <c r="N269" s="2"/>
      <c r="O269" s="2" t="s">
        <v>24</v>
      </c>
      <c r="P269" s="2" t="s">
        <v>8</v>
      </c>
      <c r="Q269" s="127" t="str">
        <f t="shared" si="9"/>
        <v xml:space="preserve">0 </v>
      </c>
    </row>
    <row r="270" spans="1:17">
      <c r="A270" s="132" t="s">
        <v>1028</v>
      </c>
      <c r="B270" s="4" t="str">
        <f t="shared" si="8"/>
        <v>LC PLOUFRAGAN</v>
      </c>
      <c r="C270" s="2" t="s">
        <v>1029</v>
      </c>
      <c r="D270" s="2"/>
      <c r="E270" s="2"/>
      <c r="F270" s="2">
        <v>1</v>
      </c>
      <c r="G270" s="2"/>
      <c r="H270" s="2"/>
      <c r="I270" s="2"/>
      <c r="J270" s="2"/>
      <c r="K270" s="1" t="s">
        <v>3</v>
      </c>
      <c r="L270" s="2"/>
      <c r="M270" s="3"/>
      <c r="N270" s="2"/>
      <c r="O270" s="2" t="s">
        <v>24</v>
      </c>
      <c r="P270" s="2" t="s">
        <v>8</v>
      </c>
      <c r="Q270" s="127" t="str">
        <f t="shared" si="9"/>
        <v xml:space="preserve">0 </v>
      </c>
    </row>
    <row r="271" spans="1:17">
      <c r="A271" s="132" t="s">
        <v>1030</v>
      </c>
      <c r="B271" s="4" t="str">
        <f t="shared" si="8"/>
        <v>LC PLOUGASTEL DAOULAS</v>
      </c>
      <c r="C271" s="2" t="s">
        <v>1031</v>
      </c>
      <c r="D271" s="2">
        <v>17</v>
      </c>
      <c r="E271" s="2"/>
      <c r="F271" s="2"/>
      <c r="G271" s="2"/>
      <c r="H271" s="2"/>
      <c r="I271" s="2"/>
      <c r="J271" s="2"/>
      <c r="K271" s="1" t="s">
        <v>3</v>
      </c>
      <c r="L271" s="2"/>
      <c r="M271" s="3"/>
      <c r="N271" s="2"/>
      <c r="O271" s="2" t="s">
        <v>24</v>
      </c>
      <c r="P271" s="2" t="s">
        <v>8</v>
      </c>
      <c r="Q271" s="127" t="str">
        <f t="shared" si="9"/>
        <v xml:space="preserve">0 </v>
      </c>
    </row>
    <row r="272" spans="1:17">
      <c r="A272" s="132" t="s">
        <v>1032</v>
      </c>
      <c r="B272" s="4" t="str">
        <f t="shared" si="8"/>
        <v>LC POITIER</v>
      </c>
      <c r="C272" s="2" t="s">
        <v>1033</v>
      </c>
      <c r="D272" s="2">
        <v>17</v>
      </c>
      <c r="E272" s="2"/>
      <c r="F272" s="2"/>
      <c r="G272" s="2"/>
      <c r="H272" s="2"/>
      <c r="I272" s="2"/>
      <c r="J272" s="2"/>
      <c r="K272" s="2" t="s">
        <v>11</v>
      </c>
      <c r="L272" s="2" t="s">
        <v>1034</v>
      </c>
      <c r="M272" s="2" t="s">
        <v>1035</v>
      </c>
      <c r="N272" s="2"/>
      <c r="O272" s="2" t="s">
        <v>24</v>
      </c>
      <c r="P272" s="2" t="s">
        <v>8</v>
      </c>
      <c r="Q272" s="127" t="str">
        <f t="shared" si="9"/>
        <v xml:space="preserve">0 </v>
      </c>
    </row>
    <row r="273" spans="1:17">
      <c r="A273" s="128" t="s">
        <v>1036</v>
      </c>
      <c r="B273" s="4" t="str">
        <f t="shared" si="8"/>
        <v>LC QUEVEN</v>
      </c>
      <c r="C273" s="2" t="s">
        <v>1037</v>
      </c>
      <c r="D273" s="2">
        <v>17</v>
      </c>
      <c r="E273" s="2"/>
      <c r="F273" s="2"/>
      <c r="G273" s="2"/>
      <c r="H273" s="2"/>
      <c r="I273" s="2"/>
      <c r="J273" s="2"/>
      <c r="K273" s="2" t="s">
        <v>59</v>
      </c>
      <c r="L273" s="2" t="s">
        <v>1038</v>
      </c>
      <c r="M273" s="2" t="s">
        <v>1039</v>
      </c>
      <c r="N273" s="2"/>
      <c r="O273" s="2" t="s">
        <v>24</v>
      </c>
      <c r="P273" s="2" t="s">
        <v>8</v>
      </c>
      <c r="Q273" s="127" t="str">
        <f t="shared" si="9"/>
        <v xml:space="preserve">0 </v>
      </c>
    </row>
    <row r="274" spans="1:17">
      <c r="A274" s="128" t="s">
        <v>1040</v>
      </c>
      <c r="B274" s="4" t="str">
        <f t="shared" si="8"/>
        <v>LC QUIMPER</v>
      </c>
      <c r="C274" s="2" t="s">
        <v>1041</v>
      </c>
      <c r="D274" s="2"/>
      <c r="E274" s="2"/>
      <c r="F274" s="2">
        <v>1</v>
      </c>
      <c r="G274" s="2"/>
      <c r="H274" s="2"/>
      <c r="I274" s="2"/>
      <c r="J274" s="2"/>
      <c r="K274" s="2" t="s">
        <v>59</v>
      </c>
      <c r="L274" s="2" t="s">
        <v>1042</v>
      </c>
      <c r="M274" s="2" t="s">
        <v>1043</v>
      </c>
      <c r="N274" s="2"/>
      <c r="O274" s="2" t="s">
        <v>7</v>
      </c>
      <c r="P274" s="2" t="s">
        <v>8</v>
      </c>
      <c r="Q274" s="127" t="str">
        <f t="shared" si="9"/>
        <v xml:space="preserve">0 </v>
      </c>
    </row>
    <row r="275" spans="1:17">
      <c r="A275" s="132" t="s">
        <v>1044</v>
      </c>
      <c r="B275" s="4" t="str">
        <f t="shared" si="8"/>
        <v>LC RIBERAC</v>
      </c>
      <c r="C275" s="2" t="s">
        <v>1045</v>
      </c>
      <c r="D275" s="2">
        <v>17</v>
      </c>
      <c r="E275" s="2"/>
      <c r="F275" s="2"/>
      <c r="G275" s="2"/>
      <c r="H275" s="2"/>
      <c r="I275" s="2"/>
      <c r="J275" s="2"/>
      <c r="K275" s="2" t="s">
        <v>11</v>
      </c>
      <c r="L275" s="2" t="s">
        <v>1046</v>
      </c>
      <c r="M275" s="2" t="s">
        <v>1047</v>
      </c>
      <c r="N275" s="2" t="s">
        <v>1048</v>
      </c>
      <c r="O275" s="2" t="s">
        <v>24</v>
      </c>
      <c r="P275" s="2" t="s">
        <v>8</v>
      </c>
      <c r="Q275" s="127" t="str">
        <f t="shared" si="9"/>
        <v xml:space="preserve">0 </v>
      </c>
    </row>
    <row r="276" spans="1:17">
      <c r="A276" s="126" t="s">
        <v>1049</v>
      </c>
      <c r="B276" s="4" t="str">
        <f t="shared" si="8"/>
        <v>LC ROCHEFORT</v>
      </c>
      <c r="C276" s="2" t="s">
        <v>1050</v>
      </c>
      <c r="D276" s="2">
        <v>17</v>
      </c>
      <c r="E276" s="2"/>
      <c r="F276" s="2"/>
      <c r="G276" s="2"/>
      <c r="H276" s="2"/>
      <c r="I276" s="2"/>
      <c r="J276" s="2"/>
      <c r="K276" s="2" t="s">
        <v>59</v>
      </c>
      <c r="L276" s="2"/>
      <c r="M276" s="2"/>
      <c r="N276" s="2"/>
      <c r="O276" s="2" t="s">
        <v>24</v>
      </c>
      <c r="P276" s="2" t="s">
        <v>8</v>
      </c>
      <c r="Q276" s="127" t="str">
        <f t="shared" si="9"/>
        <v xml:space="preserve">0 </v>
      </c>
    </row>
    <row r="277" spans="1:17">
      <c r="A277" s="131" t="s">
        <v>1051</v>
      </c>
      <c r="B277" s="4" t="str">
        <f t="shared" si="8"/>
        <v>LC ROQUES SUR GARONNE</v>
      </c>
      <c r="C277" s="2" t="s">
        <v>1052</v>
      </c>
      <c r="D277" s="2">
        <v>19.489999999999998</v>
      </c>
      <c r="E277" s="2"/>
      <c r="F277" s="2"/>
      <c r="G277" s="2"/>
      <c r="H277" s="2"/>
      <c r="I277" s="2"/>
      <c r="J277" s="2"/>
      <c r="K277" s="2" t="s">
        <v>22</v>
      </c>
      <c r="L277" s="2" t="s">
        <v>1053</v>
      </c>
      <c r="M277" s="2" t="s">
        <v>1054</v>
      </c>
      <c r="N277" s="2" t="s">
        <v>1055</v>
      </c>
      <c r="O277" s="2" t="s">
        <v>24</v>
      </c>
      <c r="P277" s="2" t="s">
        <v>19</v>
      </c>
      <c r="Q277" s="127" t="str">
        <f t="shared" si="9"/>
        <v xml:space="preserve">0 </v>
      </c>
    </row>
    <row r="278" spans="1:17">
      <c r="A278" s="131" t="s">
        <v>1056</v>
      </c>
      <c r="B278" s="4" t="str">
        <f t="shared" si="8"/>
        <v>LC ROUFFIAC</v>
      </c>
      <c r="C278" s="2" t="s">
        <v>1057</v>
      </c>
      <c r="D278" s="2">
        <v>19.489999999999998</v>
      </c>
      <c r="E278" s="2"/>
      <c r="F278" s="2"/>
      <c r="G278" s="2"/>
      <c r="H278" s="2"/>
      <c r="I278" s="2"/>
      <c r="J278" s="2"/>
      <c r="K278" s="2" t="s">
        <v>22</v>
      </c>
      <c r="L278" s="2" t="s">
        <v>1058</v>
      </c>
      <c r="M278" s="2" t="s">
        <v>1059</v>
      </c>
      <c r="N278" s="2" t="s">
        <v>1060</v>
      </c>
      <c r="O278" s="2" t="s">
        <v>64</v>
      </c>
      <c r="P278" s="2" t="s">
        <v>19</v>
      </c>
      <c r="Q278" s="127" t="str">
        <f t="shared" si="9"/>
        <v xml:space="preserve">0 </v>
      </c>
    </row>
    <row r="279" spans="1:17">
      <c r="A279" s="132" t="s">
        <v>1061</v>
      </c>
      <c r="B279" s="4" t="str">
        <f t="shared" si="8"/>
        <v>LC ROYAN</v>
      </c>
      <c r="C279" s="2" t="s">
        <v>1062</v>
      </c>
      <c r="D279" s="2"/>
      <c r="E279" s="2"/>
      <c r="F279" s="2">
        <v>1</v>
      </c>
      <c r="G279" s="2"/>
      <c r="H279" s="2"/>
      <c r="I279" s="2"/>
      <c r="J279" s="2"/>
      <c r="K279" s="2" t="s">
        <v>59</v>
      </c>
      <c r="L279" s="2" t="s">
        <v>1063</v>
      </c>
      <c r="M279" s="2"/>
      <c r="N279" s="2"/>
      <c r="O279" s="2" t="s">
        <v>24</v>
      </c>
      <c r="P279" s="2" t="s">
        <v>8</v>
      </c>
      <c r="Q279" s="127" t="str">
        <f t="shared" si="9"/>
        <v xml:space="preserve">0 </v>
      </c>
    </row>
    <row r="280" spans="1:17">
      <c r="A280" s="132" t="s">
        <v>1064</v>
      </c>
      <c r="B280" s="4" t="str">
        <f t="shared" si="8"/>
        <v>LC RUFFEC</v>
      </c>
      <c r="C280" s="2" t="s">
        <v>1065</v>
      </c>
      <c r="D280" s="2">
        <v>17</v>
      </c>
      <c r="E280" s="2"/>
      <c r="F280" s="2"/>
      <c r="G280" s="2"/>
      <c r="H280" s="2"/>
      <c r="I280" s="2"/>
      <c r="J280" s="2"/>
      <c r="K280" s="2" t="s">
        <v>181</v>
      </c>
      <c r="L280" s="2" t="s">
        <v>1066</v>
      </c>
      <c r="M280" s="2" t="s">
        <v>1067</v>
      </c>
      <c r="N280" s="2" t="s">
        <v>1068</v>
      </c>
      <c r="O280" s="2" t="s">
        <v>24</v>
      </c>
      <c r="P280" s="2" t="s">
        <v>8</v>
      </c>
      <c r="Q280" s="127" t="str">
        <f t="shared" si="9"/>
        <v xml:space="preserve">0 </v>
      </c>
    </row>
    <row r="281" spans="1:17">
      <c r="A281" s="132" t="s">
        <v>1069</v>
      </c>
      <c r="B281" s="4" t="str">
        <f t="shared" si="8"/>
        <v>LC SAINTE FOY LA GANDE</v>
      </c>
      <c r="C281" s="2" t="s">
        <v>1070</v>
      </c>
      <c r="D281" s="2">
        <v>23.47</v>
      </c>
      <c r="E281" s="2"/>
      <c r="F281" s="2"/>
      <c r="G281" s="2"/>
      <c r="H281" s="2"/>
      <c r="I281" s="2"/>
      <c r="J281" s="2"/>
      <c r="K281" s="2" t="s">
        <v>27</v>
      </c>
      <c r="L281" s="2" t="s">
        <v>1071</v>
      </c>
      <c r="M281" s="2" t="s">
        <v>1072</v>
      </c>
      <c r="N281" s="2" t="s">
        <v>1073</v>
      </c>
      <c r="O281" s="2" t="s">
        <v>552</v>
      </c>
      <c r="P281" s="2" t="s">
        <v>19</v>
      </c>
      <c r="Q281" s="127" t="str">
        <f t="shared" si="9"/>
        <v xml:space="preserve">0 </v>
      </c>
    </row>
    <row r="282" spans="1:17">
      <c r="A282" s="126" t="s">
        <v>1074</v>
      </c>
      <c r="B282" s="4" t="str">
        <f t="shared" si="8"/>
        <v>LC SAINTES</v>
      </c>
      <c r="C282" s="2" t="s">
        <v>1075</v>
      </c>
      <c r="D282" s="2">
        <v>17</v>
      </c>
      <c r="E282" s="2"/>
      <c r="F282" s="2"/>
      <c r="G282" s="2"/>
      <c r="H282" s="2"/>
      <c r="I282" s="2"/>
      <c r="J282" s="2"/>
      <c r="K282" s="2" t="s">
        <v>59</v>
      </c>
      <c r="L282" s="2"/>
      <c r="M282" s="2"/>
      <c r="N282" s="2"/>
      <c r="O282" s="2" t="s">
        <v>7</v>
      </c>
      <c r="P282" s="2" t="s">
        <v>8</v>
      </c>
      <c r="Q282" s="127" t="str">
        <f t="shared" si="9"/>
        <v xml:space="preserve">0 </v>
      </c>
    </row>
    <row r="283" spans="1:17">
      <c r="A283" s="128" t="s">
        <v>1076</v>
      </c>
      <c r="B283" s="4" t="str">
        <f t="shared" si="8"/>
        <v>LC SARLAT</v>
      </c>
      <c r="C283" s="2" t="s">
        <v>1077</v>
      </c>
      <c r="D283" s="2">
        <v>17</v>
      </c>
      <c r="E283" s="2"/>
      <c r="F283" s="2"/>
      <c r="G283" s="2"/>
      <c r="H283" s="2"/>
      <c r="I283" s="2"/>
      <c r="J283" s="2"/>
      <c r="K283" s="2" t="s">
        <v>11</v>
      </c>
      <c r="L283" s="2" t="s">
        <v>1078</v>
      </c>
      <c r="M283" s="2" t="s">
        <v>1079</v>
      </c>
      <c r="N283" s="2" t="s">
        <v>1080</v>
      </c>
      <c r="O283" s="2" t="s">
        <v>24</v>
      </c>
      <c r="P283" s="2" t="s">
        <v>19</v>
      </c>
      <c r="Q283" s="127" t="str">
        <f t="shared" si="9"/>
        <v xml:space="preserve">0 </v>
      </c>
    </row>
    <row r="284" spans="1:17">
      <c r="A284" s="128" t="s">
        <v>1081</v>
      </c>
      <c r="B284" s="4" t="str">
        <f t="shared" si="8"/>
        <v>LC SEDAN</v>
      </c>
      <c r="C284" s="2" t="s">
        <v>1082</v>
      </c>
      <c r="D284" s="2"/>
      <c r="E284" s="2"/>
      <c r="F284" s="2">
        <v>1</v>
      </c>
      <c r="G284" s="2"/>
      <c r="H284" s="2"/>
      <c r="I284" s="2"/>
      <c r="J284" s="2"/>
      <c r="K284" s="2" t="s">
        <v>494</v>
      </c>
      <c r="L284" s="2" t="s">
        <v>1083</v>
      </c>
      <c r="M284" s="2" t="s">
        <v>1084</v>
      </c>
      <c r="N284" s="2" t="s">
        <v>1085</v>
      </c>
      <c r="O284" s="2" t="s">
        <v>24</v>
      </c>
      <c r="P284" s="2" t="s">
        <v>8</v>
      </c>
      <c r="Q284" s="127" t="str">
        <f t="shared" si="9"/>
        <v xml:space="preserve">0 </v>
      </c>
    </row>
    <row r="285" spans="1:17">
      <c r="A285" s="126" t="s">
        <v>1086</v>
      </c>
      <c r="B285" s="4" t="str">
        <f t="shared" si="8"/>
        <v>LC SELESTAT</v>
      </c>
      <c r="C285" s="2" t="s">
        <v>1874</v>
      </c>
      <c r="D285" s="2"/>
      <c r="E285" s="2"/>
      <c r="F285" s="2">
        <v>1</v>
      </c>
      <c r="G285" s="2"/>
      <c r="H285" s="2"/>
      <c r="I285" s="2"/>
      <c r="J285" s="2"/>
      <c r="K285" s="2" t="s">
        <v>494</v>
      </c>
      <c r="L285" s="2"/>
      <c r="M285" s="2"/>
      <c r="N285" s="2"/>
      <c r="O285" s="2" t="s">
        <v>24</v>
      </c>
      <c r="P285" s="2" t="s">
        <v>8</v>
      </c>
      <c r="Q285" s="127" t="str">
        <f t="shared" si="9"/>
        <v xml:space="preserve">0 </v>
      </c>
    </row>
    <row r="286" spans="1:17">
      <c r="A286" s="128" t="s">
        <v>1087</v>
      </c>
      <c r="B286" s="4" t="str">
        <f t="shared" si="8"/>
        <v>LC SOUSTON</v>
      </c>
      <c r="C286" s="2" t="s">
        <v>1088</v>
      </c>
      <c r="D286" s="2">
        <v>17</v>
      </c>
      <c r="E286" s="2"/>
      <c r="F286" s="2"/>
      <c r="G286" s="2"/>
      <c r="H286" s="2"/>
      <c r="I286" s="2"/>
      <c r="J286" s="2"/>
      <c r="K286" s="2" t="s">
        <v>27</v>
      </c>
      <c r="L286" s="2" t="s">
        <v>1089</v>
      </c>
      <c r="M286" s="2" t="s">
        <v>1090</v>
      </c>
      <c r="N286" s="2"/>
      <c r="O286" s="2" t="s">
        <v>24</v>
      </c>
      <c r="P286" s="2" t="s">
        <v>19</v>
      </c>
      <c r="Q286" s="127" t="str">
        <f t="shared" si="9"/>
        <v xml:space="preserve">0 </v>
      </c>
    </row>
    <row r="287" spans="1:17">
      <c r="A287" s="132" t="s">
        <v>1091</v>
      </c>
      <c r="B287" s="4" t="str">
        <f t="shared" si="8"/>
        <v>LC ST EULALIE</v>
      </c>
      <c r="C287" s="2" t="s">
        <v>1092</v>
      </c>
      <c r="D287" s="2">
        <v>23.47</v>
      </c>
      <c r="E287" s="2"/>
      <c r="F287" s="2"/>
      <c r="G287" s="2"/>
      <c r="H287" s="2"/>
      <c r="I287" s="2"/>
      <c r="J287" s="2"/>
      <c r="K287" s="2" t="s">
        <v>27</v>
      </c>
      <c r="L287" s="2" t="s">
        <v>1093</v>
      </c>
      <c r="M287" s="2" t="s">
        <v>1094</v>
      </c>
      <c r="N287" s="2" t="s">
        <v>1095</v>
      </c>
      <c r="O287" s="2" t="s">
        <v>24</v>
      </c>
      <c r="P287" s="2" t="s">
        <v>19</v>
      </c>
      <c r="Q287" s="127" t="str">
        <f t="shared" si="9"/>
        <v xml:space="preserve">0 </v>
      </c>
    </row>
    <row r="288" spans="1:17">
      <c r="A288" s="135" t="s">
        <v>1096</v>
      </c>
      <c r="B288" s="4" t="str">
        <f t="shared" si="8"/>
        <v>LC ST GILLES CROIX DE VIE</v>
      </c>
      <c r="C288" s="2" t="s">
        <v>1875</v>
      </c>
      <c r="D288" s="2">
        <v>17</v>
      </c>
      <c r="E288" s="2"/>
      <c r="F288" s="2"/>
      <c r="G288" s="2"/>
      <c r="H288" s="2"/>
      <c r="I288" s="2"/>
      <c r="J288" s="2"/>
      <c r="K288" s="2" t="s">
        <v>59</v>
      </c>
      <c r="L288" s="2"/>
      <c r="M288" s="2"/>
      <c r="N288" s="2"/>
      <c r="O288" s="2" t="s">
        <v>24</v>
      </c>
      <c r="P288" s="2" t="s">
        <v>8</v>
      </c>
      <c r="Q288" s="127" t="str">
        <f t="shared" si="9"/>
        <v xml:space="preserve">0 </v>
      </c>
    </row>
    <row r="289" spans="1:17">
      <c r="A289" s="132" t="s">
        <v>1097</v>
      </c>
      <c r="B289" s="4" t="str">
        <f t="shared" si="8"/>
        <v>LC ST GREGOIRE</v>
      </c>
      <c r="C289" s="2" t="s">
        <v>1098</v>
      </c>
      <c r="D289" s="2"/>
      <c r="E289" s="2"/>
      <c r="F289" s="2">
        <v>1</v>
      </c>
      <c r="G289" s="2"/>
      <c r="H289" s="2"/>
      <c r="I289" s="2"/>
      <c r="J289" s="2"/>
      <c r="K289" s="2" t="s">
        <v>59</v>
      </c>
      <c r="L289" s="2" t="s">
        <v>1099</v>
      </c>
      <c r="M289" s="2" t="s">
        <v>1100</v>
      </c>
      <c r="N289" s="2" t="s">
        <v>1101</v>
      </c>
      <c r="O289" s="2" t="s">
        <v>24</v>
      </c>
      <c r="P289" s="2" t="s">
        <v>8</v>
      </c>
      <c r="Q289" s="127" t="str">
        <f t="shared" si="9"/>
        <v xml:space="preserve">0 </v>
      </c>
    </row>
    <row r="290" spans="1:17">
      <c r="A290" s="132" t="s">
        <v>1102</v>
      </c>
      <c r="B290" s="4" t="str">
        <f t="shared" si="8"/>
        <v>LC ST MEDARD EN JALLES</v>
      </c>
      <c r="C290" s="2" t="s">
        <v>1103</v>
      </c>
      <c r="D290" s="2">
        <v>13</v>
      </c>
      <c r="E290" s="2"/>
      <c r="F290" s="2"/>
      <c r="G290" s="2"/>
      <c r="H290" s="2"/>
      <c r="I290" s="2"/>
      <c r="J290" s="2"/>
      <c r="K290" s="2" t="s">
        <v>27</v>
      </c>
      <c r="L290" s="2" t="s">
        <v>1104</v>
      </c>
      <c r="M290" s="2" t="s">
        <v>1105</v>
      </c>
      <c r="N290" s="2" t="s">
        <v>1106</v>
      </c>
      <c r="O290" s="2" t="s">
        <v>24</v>
      </c>
      <c r="P290" s="2" t="s">
        <v>19</v>
      </c>
      <c r="Q290" s="127" t="str">
        <f t="shared" si="9"/>
        <v xml:space="preserve">0 </v>
      </c>
    </row>
    <row r="291" spans="1:17">
      <c r="A291" s="131" t="s">
        <v>1107</v>
      </c>
      <c r="B291" s="4" t="str">
        <f t="shared" si="8"/>
        <v>LC ST ORENS</v>
      </c>
      <c r="C291" s="2" t="s">
        <v>1108</v>
      </c>
      <c r="D291" s="2">
        <v>19.489999999999998</v>
      </c>
      <c r="E291" s="2"/>
      <c r="F291" s="2"/>
      <c r="G291" s="2"/>
      <c r="H291" s="2"/>
      <c r="I291" s="2"/>
      <c r="J291" s="2"/>
      <c r="K291" s="2" t="s">
        <v>22</v>
      </c>
      <c r="L291" s="2" t="s">
        <v>1109</v>
      </c>
      <c r="M291" s="2" t="s">
        <v>1110</v>
      </c>
      <c r="N291" s="2" t="s">
        <v>1111</v>
      </c>
      <c r="O291" s="2" t="s">
        <v>24</v>
      </c>
      <c r="P291" s="2" t="s">
        <v>19</v>
      </c>
      <c r="Q291" s="127" t="str">
        <f t="shared" si="9"/>
        <v xml:space="preserve">0 </v>
      </c>
    </row>
    <row r="292" spans="1:17">
      <c r="A292" s="131" t="s">
        <v>1112</v>
      </c>
      <c r="B292" s="4" t="str">
        <f t="shared" si="8"/>
        <v>LC TALENCE</v>
      </c>
      <c r="C292" s="2" t="s">
        <v>1113</v>
      </c>
      <c r="D292" s="2">
        <v>17</v>
      </c>
      <c r="E292" s="2"/>
      <c r="F292" s="2"/>
      <c r="G292" s="2"/>
      <c r="H292" s="2"/>
      <c r="I292" s="2"/>
      <c r="J292" s="2"/>
      <c r="K292" s="2" t="s">
        <v>27</v>
      </c>
      <c r="L292" s="2"/>
      <c r="M292" s="2"/>
      <c r="N292" s="2"/>
      <c r="O292" s="2" t="s">
        <v>24</v>
      </c>
      <c r="P292" s="2" t="s">
        <v>19</v>
      </c>
      <c r="Q292" s="127" t="str">
        <f t="shared" si="9"/>
        <v xml:space="preserve">0 </v>
      </c>
    </row>
    <row r="293" spans="1:17">
      <c r="A293" s="132" t="s">
        <v>1114</v>
      </c>
      <c r="B293" s="4" t="str">
        <f t="shared" si="8"/>
        <v>LC TRELISSAC</v>
      </c>
      <c r="C293" s="2" t="s">
        <v>1115</v>
      </c>
      <c r="D293" s="2">
        <v>17</v>
      </c>
      <c r="E293" s="2"/>
      <c r="F293" s="2"/>
      <c r="G293" s="2"/>
      <c r="H293" s="2"/>
      <c r="I293" s="2"/>
      <c r="J293" s="2"/>
      <c r="K293" s="2" t="s">
        <v>11</v>
      </c>
      <c r="L293" s="2" t="s">
        <v>1116</v>
      </c>
      <c r="M293" s="2" t="s">
        <v>1117</v>
      </c>
      <c r="N293" s="2" t="s">
        <v>1118</v>
      </c>
      <c r="O293" s="2" t="s">
        <v>24</v>
      </c>
      <c r="P293" s="2" t="s">
        <v>19</v>
      </c>
      <c r="Q293" s="127" t="str">
        <f t="shared" si="9"/>
        <v xml:space="preserve">0 </v>
      </c>
    </row>
    <row r="294" spans="1:17">
      <c r="A294" s="132" t="s">
        <v>1119</v>
      </c>
      <c r="B294" s="4" t="str">
        <f t="shared" si="8"/>
        <v>LC URRUGNE</v>
      </c>
      <c r="C294" s="2" t="s">
        <v>1120</v>
      </c>
      <c r="D294" s="2">
        <v>17</v>
      </c>
      <c r="E294" s="2"/>
      <c r="F294" s="2"/>
      <c r="G294" s="2"/>
      <c r="H294" s="2"/>
      <c r="I294" s="2"/>
      <c r="J294" s="2"/>
      <c r="K294" s="2" t="s">
        <v>27</v>
      </c>
      <c r="L294" s="2" t="s">
        <v>1121</v>
      </c>
      <c r="M294" s="2" t="s">
        <v>1122</v>
      </c>
      <c r="N294" s="2" t="s">
        <v>1123</v>
      </c>
      <c r="O294" s="2" t="s">
        <v>24</v>
      </c>
      <c r="P294" s="2" t="s">
        <v>19</v>
      </c>
      <c r="Q294" s="127" t="str">
        <f t="shared" si="9"/>
        <v xml:space="preserve">0 </v>
      </c>
    </row>
    <row r="295" spans="1:17">
      <c r="A295" s="132" t="s">
        <v>1124</v>
      </c>
      <c r="B295" s="4" t="str">
        <f t="shared" si="8"/>
        <v>LC VALREAS</v>
      </c>
      <c r="C295" s="2" t="s">
        <v>1125</v>
      </c>
      <c r="D295" s="2">
        <v>22</v>
      </c>
      <c r="E295" s="2"/>
      <c r="F295" s="2"/>
      <c r="G295" s="2"/>
      <c r="H295" s="2"/>
      <c r="I295" s="2"/>
      <c r="J295" s="2"/>
      <c r="K295" s="2" t="s">
        <v>494</v>
      </c>
      <c r="L295" s="2"/>
      <c r="M295" s="2"/>
      <c r="N295" s="2"/>
      <c r="O295" s="2" t="s">
        <v>24</v>
      </c>
      <c r="P295" s="2" t="s">
        <v>8</v>
      </c>
      <c r="Q295" s="127" t="str">
        <f t="shared" si="9"/>
        <v xml:space="preserve">0 </v>
      </c>
    </row>
    <row r="296" spans="1:17">
      <c r="A296" s="128" t="s">
        <v>1126</v>
      </c>
      <c r="B296" s="4" t="str">
        <f t="shared" si="8"/>
        <v>LC VANDOEUVRE</v>
      </c>
      <c r="C296" s="2" t="s">
        <v>1127</v>
      </c>
      <c r="D296" s="2"/>
      <c r="E296" s="2"/>
      <c r="F296" s="2">
        <v>1</v>
      </c>
      <c r="G296" s="2"/>
      <c r="H296" s="2"/>
      <c r="I296" s="2"/>
      <c r="J296" s="2"/>
      <c r="K296" s="2" t="s">
        <v>494</v>
      </c>
      <c r="L296" s="2" t="s">
        <v>1128</v>
      </c>
      <c r="M296" s="2"/>
      <c r="N296" s="2"/>
      <c r="O296" s="2" t="s">
        <v>24</v>
      </c>
      <c r="P296" s="2" t="s">
        <v>8</v>
      </c>
      <c r="Q296" s="127" t="str">
        <f t="shared" si="9"/>
        <v xml:space="preserve">0 </v>
      </c>
    </row>
    <row r="297" spans="1:17">
      <c r="A297" s="128" t="s">
        <v>1129</v>
      </c>
      <c r="B297" s="4" t="str">
        <f t="shared" si="8"/>
        <v>LC VERDUN</v>
      </c>
      <c r="C297" s="2" t="s">
        <v>1130</v>
      </c>
      <c r="D297" s="2">
        <v>22</v>
      </c>
      <c r="E297" s="2"/>
      <c r="F297" s="2"/>
      <c r="G297" s="2"/>
      <c r="H297" s="2"/>
      <c r="I297" s="2"/>
      <c r="J297" s="2"/>
      <c r="K297" s="2" t="s">
        <v>494</v>
      </c>
      <c r="L297" s="2" t="s">
        <v>1131</v>
      </c>
      <c r="M297" s="2" t="s">
        <v>1132</v>
      </c>
      <c r="N297" s="2"/>
      <c r="O297" s="2" t="s">
        <v>24</v>
      </c>
      <c r="P297" s="2" t="s">
        <v>8</v>
      </c>
      <c r="Q297" s="127" t="str">
        <f t="shared" si="9"/>
        <v xml:space="preserve">0 </v>
      </c>
    </row>
    <row r="298" spans="1:17">
      <c r="A298" s="131" t="s">
        <v>1133</v>
      </c>
      <c r="B298" s="4" t="str">
        <f t="shared" si="8"/>
        <v>LC VIERZON</v>
      </c>
      <c r="C298" s="2" t="s">
        <v>1134</v>
      </c>
      <c r="D298" s="2">
        <v>20</v>
      </c>
      <c r="E298" s="2"/>
      <c r="F298" s="2"/>
      <c r="G298" s="2"/>
      <c r="H298" s="2"/>
      <c r="I298" s="2"/>
      <c r="J298" s="2"/>
      <c r="K298" s="2" t="s">
        <v>11</v>
      </c>
      <c r="L298" s="2" t="s">
        <v>1135</v>
      </c>
      <c r="M298" s="2" t="s">
        <v>1136</v>
      </c>
      <c r="N298" s="2" t="s">
        <v>1137</v>
      </c>
      <c r="O298" s="2" t="s">
        <v>24</v>
      </c>
      <c r="P298" s="2" t="s">
        <v>8</v>
      </c>
      <c r="Q298" s="127" t="str">
        <f t="shared" si="9"/>
        <v xml:space="preserve">0 </v>
      </c>
    </row>
    <row r="299" spans="1:17" ht="12.75" customHeight="1">
      <c r="A299" s="126" t="s">
        <v>1138</v>
      </c>
      <c r="B299" s="4" t="str">
        <f t="shared" si="8"/>
        <v>LES FROMAGES D'HARMONY MME DARDEAU</v>
      </c>
      <c r="C299" s="2" t="s">
        <v>1139</v>
      </c>
      <c r="D299" s="2"/>
      <c r="E299" s="2"/>
      <c r="F299" s="2"/>
      <c r="G299" s="2">
        <v>1</v>
      </c>
      <c r="H299" s="2"/>
      <c r="I299" s="2"/>
      <c r="J299" s="2"/>
      <c r="K299" s="2" t="s">
        <v>67</v>
      </c>
      <c r="L299" s="2" t="s">
        <v>1140</v>
      </c>
      <c r="M299" s="2"/>
      <c r="N299" s="2"/>
      <c r="O299" s="2" t="s">
        <v>64</v>
      </c>
      <c r="P299" s="2" t="s">
        <v>19</v>
      </c>
      <c r="Q299" s="127" t="str">
        <f t="shared" si="9"/>
        <v xml:space="preserve">0 </v>
      </c>
    </row>
    <row r="300" spans="1:17" ht="11.25" customHeight="1">
      <c r="A300" s="132" t="s">
        <v>1141</v>
      </c>
      <c r="B300" s="4" t="str">
        <f t="shared" si="8"/>
        <v>LES SAVEURS MONTAGNARDE MR DUMOUCHEL REMI</v>
      </c>
      <c r="C300" s="2" t="s">
        <v>1142</v>
      </c>
      <c r="D300" s="2"/>
      <c r="E300" s="2"/>
      <c r="F300" s="2"/>
      <c r="G300" s="2">
        <v>1</v>
      </c>
      <c r="H300" s="2"/>
      <c r="I300" s="2"/>
      <c r="J300" s="2"/>
      <c r="K300" s="2" t="s">
        <v>67</v>
      </c>
      <c r="L300" s="2" t="s">
        <v>1143</v>
      </c>
      <c r="M300" s="2" t="s">
        <v>1144</v>
      </c>
      <c r="N300" s="2"/>
      <c r="O300" s="2" t="s">
        <v>1876</v>
      </c>
      <c r="P300" s="2" t="s">
        <v>8</v>
      </c>
      <c r="Q300" s="127" t="str">
        <f t="shared" si="9"/>
        <v xml:space="preserve">0 </v>
      </c>
    </row>
    <row r="301" spans="1:17" ht="11.25" customHeight="1">
      <c r="A301" s="128" t="s">
        <v>1145</v>
      </c>
      <c r="B301" s="4" t="str">
        <f t="shared" si="8"/>
        <v>L'ETAL DU GOURMAND</v>
      </c>
      <c r="C301" s="2" t="s">
        <v>1146</v>
      </c>
      <c r="D301" s="2"/>
      <c r="E301" s="2"/>
      <c r="F301" s="2">
        <v>1</v>
      </c>
      <c r="G301" s="2"/>
      <c r="H301" s="2"/>
      <c r="I301" s="2"/>
      <c r="J301" s="2"/>
      <c r="K301" s="1" t="s">
        <v>3</v>
      </c>
      <c r="L301" s="2" t="s">
        <v>1147</v>
      </c>
      <c r="M301" s="2"/>
      <c r="N301" s="2"/>
      <c r="O301" s="2" t="s">
        <v>64</v>
      </c>
      <c r="P301" s="2" t="s">
        <v>19</v>
      </c>
      <c r="Q301" s="127" t="str">
        <f t="shared" si="9"/>
        <v xml:space="preserve">0 </v>
      </c>
    </row>
    <row r="302" spans="1:17" ht="11.25" customHeight="1">
      <c r="A302" s="128" t="s">
        <v>1148</v>
      </c>
      <c r="B302" s="4" t="str">
        <f t="shared" si="8"/>
        <v>LISSALDE DENIS</v>
      </c>
      <c r="C302" s="14" t="s">
        <v>1149</v>
      </c>
      <c r="D302" s="14"/>
      <c r="E302" s="14"/>
      <c r="F302" s="14">
        <v>1</v>
      </c>
      <c r="G302" s="14"/>
      <c r="H302" s="14"/>
      <c r="I302" s="14"/>
      <c r="J302" s="14"/>
      <c r="K302" s="2" t="s">
        <v>67</v>
      </c>
      <c r="L302" s="14" t="s">
        <v>1150</v>
      </c>
      <c r="M302" s="2"/>
      <c r="N302" s="2"/>
      <c r="O302" s="2"/>
      <c r="P302" s="2" t="s">
        <v>19</v>
      </c>
      <c r="Q302" s="127" t="str">
        <f t="shared" si="9"/>
        <v xml:space="preserve">0 </v>
      </c>
    </row>
    <row r="303" spans="1:17">
      <c r="A303" s="132" t="s">
        <v>1151</v>
      </c>
      <c r="B303" s="4" t="str">
        <f t="shared" si="8"/>
        <v>LOJEWSKI</v>
      </c>
      <c r="C303" s="2" t="s">
        <v>1152</v>
      </c>
      <c r="D303" s="2"/>
      <c r="E303" s="2"/>
      <c r="F303" s="2">
        <v>1</v>
      </c>
      <c r="G303" s="2"/>
      <c r="H303" s="2"/>
      <c r="I303" s="2"/>
      <c r="J303" s="2"/>
      <c r="K303" s="2" t="s">
        <v>67</v>
      </c>
      <c r="L303" s="2" t="s">
        <v>1153</v>
      </c>
      <c r="M303" s="2"/>
      <c r="N303" s="2"/>
      <c r="O303" s="2" t="s">
        <v>123</v>
      </c>
      <c r="P303" s="2" t="s">
        <v>8</v>
      </c>
      <c r="Q303" s="127" t="str">
        <f t="shared" si="9"/>
        <v xml:space="preserve">0 </v>
      </c>
    </row>
    <row r="304" spans="1:17">
      <c r="A304" s="128" t="s">
        <v>1154</v>
      </c>
      <c r="B304" s="4" t="str">
        <f t="shared" si="8"/>
        <v>LYCEE ALBERT CAMUS</v>
      </c>
      <c r="C304" s="2" t="s">
        <v>1155</v>
      </c>
      <c r="D304" s="2"/>
      <c r="E304" s="2"/>
      <c r="F304" s="2">
        <v>1</v>
      </c>
      <c r="G304" s="2"/>
      <c r="H304" s="2"/>
      <c r="I304" s="2"/>
      <c r="J304" s="2"/>
      <c r="K304" s="2" t="s">
        <v>27</v>
      </c>
      <c r="L304" s="2" t="s">
        <v>1156</v>
      </c>
      <c r="M304" s="2" t="s">
        <v>1157</v>
      </c>
      <c r="N304" s="2"/>
      <c r="O304" s="2" t="s">
        <v>14</v>
      </c>
      <c r="P304" s="2" t="s">
        <v>19</v>
      </c>
      <c r="Q304" s="127" t="str">
        <f t="shared" si="9"/>
        <v xml:space="preserve">0 </v>
      </c>
    </row>
    <row r="305" spans="1:18">
      <c r="A305" s="129" t="s">
        <v>1158</v>
      </c>
      <c r="B305" s="4" t="str">
        <f t="shared" si="8"/>
        <v>LYCEE LAURE GATET</v>
      </c>
      <c r="C305" s="2" t="s">
        <v>1159</v>
      </c>
      <c r="D305" s="2"/>
      <c r="E305" s="2"/>
      <c r="F305" s="2">
        <v>1</v>
      </c>
      <c r="G305" s="2"/>
      <c r="H305" s="2"/>
      <c r="I305" s="2"/>
      <c r="J305" s="2"/>
      <c r="K305" s="2" t="s">
        <v>27</v>
      </c>
      <c r="L305" s="2" t="s">
        <v>1160</v>
      </c>
      <c r="M305" s="2" t="s">
        <v>1161</v>
      </c>
      <c r="N305" s="2"/>
      <c r="O305" s="2" t="s">
        <v>7</v>
      </c>
      <c r="P305" s="2" t="s">
        <v>19</v>
      </c>
      <c r="Q305" s="127" t="str">
        <f t="shared" si="9"/>
        <v xml:space="preserve">0 </v>
      </c>
    </row>
    <row r="306" spans="1:18">
      <c r="A306" s="132" t="s">
        <v>1162</v>
      </c>
      <c r="B306" s="4" t="str">
        <f t="shared" si="8"/>
        <v>LYCEE RAMIRO ARRUE</v>
      </c>
      <c r="C306" s="2" t="s">
        <v>1163</v>
      </c>
      <c r="D306" s="2"/>
      <c r="E306" s="2"/>
      <c r="F306" s="2">
        <v>1</v>
      </c>
      <c r="G306" s="2"/>
      <c r="H306" s="2"/>
      <c r="I306" s="2"/>
      <c r="J306" s="2"/>
      <c r="K306" s="2" t="s">
        <v>27</v>
      </c>
      <c r="L306" s="2" t="s">
        <v>1164</v>
      </c>
      <c r="M306" s="2" t="s">
        <v>1165</v>
      </c>
      <c r="N306" s="2"/>
      <c r="O306" s="2" t="s">
        <v>7</v>
      </c>
      <c r="P306" s="2" t="s">
        <v>19</v>
      </c>
      <c r="Q306" s="127" t="str">
        <f t="shared" si="9"/>
        <v xml:space="preserve">0 </v>
      </c>
    </row>
    <row r="307" spans="1:18">
      <c r="A307" s="128" t="s">
        <v>1166</v>
      </c>
      <c r="B307" s="4" t="str">
        <f t="shared" si="8"/>
        <v>LYCEE SAINT EXUPERY</v>
      </c>
      <c r="C307" s="2" t="s">
        <v>1167</v>
      </c>
      <c r="D307" s="2"/>
      <c r="E307" s="2"/>
      <c r="F307" s="2">
        <v>1</v>
      </c>
      <c r="G307" s="2"/>
      <c r="H307" s="2"/>
      <c r="I307" s="2"/>
      <c r="J307" s="2"/>
      <c r="K307" s="2" t="s">
        <v>11</v>
      </c>
      <c r="L307" s="2" t="s">
        <v>1168</v>
      </c>
      <c r="M307" s="2"/>
      <c r="N307" s="2"/>
      <c r="O307" s="2" t="s">
        <v>7</v>
      </c>
      <c r="P307" s="2" t="s">
        <v>8</v>
      </c>
      <c r="Q307" s="127" t="str">
        <f t="shared" si="9"/>
        <v xml:space="preserve">0 </v>
      </c>
    </row>
    <row r="308" spans="1:18">
      <c r="A308" s="128" t="s">
        <v>1169</v>
      </c>
      <c r="B308" s="4" t="str">
        <f t="shared" si="8"/>
        <v>MONTEIL</v>
      </c>
      <c r="C308" s="2" t="s">
        <v>1170</v>
      </c>
      <c r="D308" s="2"/>
      <c r="E308" s="2"/>
      <c r="F308" s="2"/>
      <c r="G308" s="2">
        <v>1</v>
      </c>
      <c r="H308" s="2"/>
      <c r="I308" s="2"/>
      <c r="J308" s="2"/>
      <c r="K308" s="2" t="s">
        <v>67</v>
      </c>
      <c r="L308" s="2"/>
      <c r="M308" s="2"/>
      <c r="N308" s="2"/>
      <c r="O308" s="2" t="s">
        <v>1171</v>
      </c>
      <c r="P308" s="2" t="s">
        <v>19</v>
      </c>
      <c r="Q308" s="127" t="str">
        <f t="shared" si="9"/>
        <v xml:space="preserve">0 </v>
      </c>
    </row>
    <row r="309" spans="1:18">
      <c r="A309" s="126" t="s">
        <v>1172</v>
      </c>
      <c r="B309" s="4" t="str">
        <f t="shared" si="8"/>
        <v xml:space="preserve">MORENO MARC </v>
      </c>
      <c r="C309" s="2"/>
      <c r="D309" s="2"/>
      <c r="E309" s="2"/>
      <c r="F309" s="2"/>
      <c r="G309" s="2">
        <v>1</v>
      </c>
      <c r="H309" s="2"/>
      <c r="I309" s="2"/>
      <c r="J309" s="2"/>
      <c r="K309" s="2" t="s">
        <v>67</v>
      </c>
      <c r="L309" s="2"/>
      <c r="M309" s="2"/>
      <c r="N309" s="2"/>
      <c r="O309" s="2"/>
      <c r="P309" s="2" t="s">
        <v>19</v>
      </c>
      <c r="Q309" s="127" t="str">
        <f t="shared" si="9"/>
        <v xml:space="preserve">0 </v>
      </c>
    </row>
    <row r="310" spans="1:18">
      <c r="A310" s="134" t="s">
        <v>1173</v>
      </c>
      <c r="B310" s="4" t="str">
        <f t="shared" si="8"/>
        <v>NANARD LE SAVOYARD</v>
      </c>
      <c r="C310" s="2" t="s">
        <v>1174</v>
      </c>
      <c r="D310" s="2"/>
      <c r="E310" s="2"/>
      <c r="F310" s="2"/>
      <c r="G310" s="2">
        <v>1</v>
      </c>
      <c r="H310" s="2"/>
      <c r="I310" s="2"/>
      <c r="J310" s="2"/>
      <c r="K310" s="2" t="s">
        <v>67</v>
      </c>
      <c r="L310" s="2" t="s">
        <v>1175</v>
      </c>
      <c r="M310" s="2" t="s">
        <v>1176</v>
      </c>
      <c r="N310" s="2"/>
      <c r="O310" s="2" t="s">
        <v>64</v>
      </c>
      <c r="P310" s="2" t="s">
        <v>8</v>
      </c>
      <c r="Q310" s="127" t="str">
        <f t="shared" si="9"/>
        <v xml:space="preserve">0 </v>
      </c>
    </row>
    <row r="311" spans="1:18">
      <c r="A311" s="132" t="s">
        <v>1177</v>
      </c>
      <c r="B311" s="4" t="str">
        <f t="shared" si="8"/>
        <v>NOISELINE DU PERIGORD</v>
      </c>
      <c r="C311" s="2" t="s">
        <v>1178</v>
      </c>
      <c r="D311" s="2"/>
      <c r="E311" s="2"/>
      <c r="F311" s="2"/>
      <c r="G311" s="2">
        <v>1</v>
      </c>
      <c r="H311" s="2"/>
      <c r="I311" s="2"/>
      <c r="J311" s="2"/>
      <c r="K311" s="2" t="s">
        <v>67</v>
      </c>
      <c r="L311" s="2" t="s">
        <v>1179</v>
      </c>
      <c r="M311" s="2" t="s">
        <v>1180</v>
      </c>
      <c r="N311" s="2"/>
      <c r="O311" s="2" t="s">
        <v>552</v>
      </c>
      <c r="P311" s="2" t="s">
        <v>8</v>
      </c>
      <c r="Q311" s="127" t="str">
        <f t="shared" si="9"/>
        <v xml:space="preserve">0 </v>
      </c>
      <c r="R311" s="291"/>
    </row>
    <row r="312" spans="1:18">
      <c r="A312" s="126" t="s">
        <v>1181</v>
      </c>
      <c r="B312" s="4" t="str">
        <f t="shared" si="8"/>
        <v>OPERA DES FROMAGES</v>
      </c>
      <c r="C312" s="2" t="s">
        <v>1182</v>
      </c>
      <c r="D312" s="2"/>
      <c r="E312" s="2"/>
      <c r="F312" s="2">
        <v>1</v>
      </c>
      <c r="G312" s="2"/>
      <c r="H312" s="2"/>
      <c r="I312" s="2"/>
      <c r="J312" s="2"/>
      <c r="K312" s="2" t="s">
        <v>59</v>
      </c>
      <c r="L312" s="2"/>
      <c r="M312" s="2"/>
      <c r="N312" s="2"/>
      <c r="O312" s="2" t="s">
        <v>24</v>
      </c>
      <c r="P312" s="2" t="s">
        <v>8</v>
      </c>
      <c r="Q312" s="127" t="str">
        <f t="shared" si="9"/>
        <v xml:space="preserve">0 </v>
      </c>
    </row>
    <row r="313" spans="1:18">
      <c r="A313" s="128" t="s">
        <v>1183</v>
      </c>
      <c r="B313" s="4" t="str">
        <f t="shared" si="8"/>
        <v>PAGNOTTA SERGIO</v>
      </c>
      <c r="C313" s="2" t="s">
        <v>1883</v>
      </c>
      <c r="D313" s="2"/>
      <c r="E313" s="2"/>
      <c r="F313" s="2"/>
      <c r="G313" s="2">
        <v>1</v>
      </c>
      <c r="H313" s="2"/>
      <c r="I313" s="2"/>
      <c r="J313" s="2"/>
      <c r="K313" s="2" t="s">
        <v>494</v>
      </c>
      <c r="L313" s="2"/>
      <c r="M313" s="2"/>
      <c r="N313" s="2"/>
      <c r="O313" s="2" t="s">
        <v>18</v>
      </c>
      <c r="P313" s="2" t="s">
        <v>8</v>
      </c>
      <c r="Q313" s="127" t="str">
        <f t="shared" si="9"/>
        <v xml:space="preserve">0 </v>
      </c>
    </row>
    <row r="314" spans="1:18">
      <c r="A314" s="128" t="s">
        <v>1184</v>
      </c>
      <c r="B314" s="4" t="str">
        <f t="shared" si="8"/>
        <v>PROMOCASH AGEN</v>
      </c>
      <c r="C314" s="2" t="s">
        <v>1185</v>
      </c>
      <c r="D314" s="2"/>
      <c r="E314" s="2"/>
      <c r="F314" s="2">
        <v>1</v>
      </c>
      <c r="G314" s="2"/>
      <c r="H314" s="2"/>
      <c r="I314" s="2"/>
      <c r="J314" s="2"/>
      <c r="K314" s="2"/>
      <c r="L314" s="2" t="s">
        <v>1186</v>
      </c>
      <c r="M314" s="2" t="s">
        <v>1187</v>
      </c>
      <c r="N314" s="2"/>
      <c r="O314" s="2" t="s">
        <v>24</v>
      </c>
      <c r="P314" s="2" t="s">
        <v>8</v>
      </c>
      <c r="Q314" s="127" t="str">
        <f t="shared" si="9"/>
        <v xml:space="preserve">0 </v>
      </c>
    </row>
    <row r="315" spans="1:18">
      <c r="A315" s="132" t="s">
        <v>1188</v>
      </c>
      <c r="B315" s="4" t="str">
        <f t="shared" si="8"/>
        <v>PROMOCASH BERGERAC</v>
      </c>
      <c r="C315" s="2" t="s">
        <v>1189</v>
      </c>
      <c r="D315" s="2"/>
      <c r="E315" s="2"/>
      <c r="F315" s="2">
        <v>1</v>
      </c>
      <c r="G315" s="2"/>
      <c r="H315" s="2"/>
      <c r="I315" s="2"/>
      <c r="J315" s="2"/>
      <c r="K315" s="2" t="s">
        <v>11</v>
      </c>
      <c r="L315" s="2" t="s">
        <v>1190</v>
      </c>
      <c r="M315" s="2"/>
      <c r="N315" s="2" t="s">
        <v>1191</v>
      </c>
      <c r="O315" s="2" t="s">
        <v>18</v>
      </c>
      <c r="P315" s="2" t="s">
        <v>8</v>
      </c>
      <c r="Q315" s="127" t="str">
        <f t="shared" si="9"/>
        <v xml:space="preserve">0 </v>
      </c>
    </row>
    <row r="316" spans="1:18">
      <c r="A316" s="132" t="s">
        <v>1192</v>
      </c>
      <c r="B316" s="4" t="str">
        <f t="shared" si="8"/>
        <v>PROMOCASH BORDEAUX</v>
      </c>
      <c r="C316" s="2" t="s">
        <v>1193</v>
      </c>
      <c r="D316" s="2"/>
      <c r="E316" s="2"/>
      <c r="F316" s="2">
        <v>1</v>
      </c>
      <c r="G316" s="2"/>
      <c r="H316" s="2"/>
      <c r="I316" s="2"/>
      <c r="J316" s="2"/>
      <c r="K316" s="2" t="s">
        <v>27</v>
      </c>
      <c r="L316" s="2" t="s">
        <v>1194</v>
      </c>
      <c r="M316" s="2"/>
      <c r="N316" s="2"/>
      <c r="O316" s="2" t="s">
        <v>18</v>
      </c>
      <c r="P316" s="2" t="s">
        <v>19</v>
      </c>
      <c r="Q316" s="127" t="str">
        <f t="shared" si="9"/>
        <v xml:space="preserve">0 </v>
      </c>
    </row>
    <row r="317" spans="1:18">
      <c r="A317" s="128" t="s">
        <v>1195</v>
      </c>
      <c r="B317" s="4" t="str">
        <f t="shared" si="8"/>
        <v>RESTAURANT LA MAISON DE PAYS</v>
      </c>
      <c r="C317" s="2" t="s">
        <v>1196</v>
      </c>
      <c r="D317" s="2"/>
      <c r="E317" s="2"/>
      <c r="F317" s="2">
        <v>1</v>
      </c>
      <c r="G317" s="2"/>
      <c r="H317" s="2"/>
      <c r="I317" s="2"/>
      <c r="J317" s="2"/>
      <c r="K317" s="2" t="s">
        <v>181</v>
      </c>
      <c r="L317" s="2" t="s">
        <v>1197</v>
      </c>
      <c r="M317" s="2"/>
      <c r="N317" s="2"/>
      <c r="O317" s="2" t="s">
        <v>123</v>
      </c>
      <c r="P317" s="2" t="s">
        <v>8</v>
      </c>
      <c r="Q317" s="127" t="str">
        <f t="shared" si="9"/>
        <v xml:space="preserve">0 </v>
      </c>
    </row>
    <row r="318" spans="1:18">
      <c r="A318" s="128" t="s">
        <v>1198</v>
      </c>
      <c r="B318" s="4" t="str">
        <f t="shared" si="8"/>
        <v>RESTIVO MICHEL</v>
      </c>
      <c r="C318" s="2" t="s">
        <v>1199</v>
      </c>
      <c r="D318" s="2"/>
      <c r="E318" s="2"/>
      <c r="F318" s="2"/>
      <c r="G318" s="2">
        <v>1</v>
      </c>
      <c r="H318" s="2"/>
      <c r="I318" s="2"/>
      <c r="J318" s="2"/>
      <c r="K318" s="2" t="s">
        <v>67</v>
      </c>
      <c r="L318" s="2" t="s">
        <v>1200</v>
      </c>
      <c r="M318" s="2"/>
      <c r="N318" s="2"/>
      <c r="O318" s="2"/>
      <c r="P318" s="2" t="s">
        <v>8</v>
      </c>
      <c r="Q318" s="127" t="str">
        <f t="shared" si="9"/>
        <v xml:space="preserve">0 </v>
      </c>
    </row>
    <row r="319" spans="1:18">
      <c r="A319" s="128" t="s">
        <v>1201</v>
      </c>
      <c r="B319" s="4" t="str">
        <f t="shared" si="8"/>
        <v>ROUCAN THOMAS</v>
      </c>
      <c r="C319" s="2" t="s">
        <v>1202</v>
      </c>
      <c r="D319" s="2"/>
      <c r="E319" s="2"/>
      <c r="F319" s="2"/>
      <c r="G319" s="2">
        <v>1</v>
      </c>
      <c r="H319" s="2"/>
      <c r="I319" s="2"/>
      <c r="J319" s="2"/>
      <c r="K319" s="2" t="s">
        <v>67</v>
      </c>
      <c r="L319" s="2" t="s">
        <v>1203</v>
      </c>
      <c r="M319" s="2"/>
      <c r="N319" s="2"/>
      <c r="O319" s="2" t="s">
        <v>1204</v>
      </c>
      <c r="P319" s="2" t="s">
        <v>8</v>
      </c>
      <c r="Q319" s="127" t="str">
        <f t="shared" si="9"/>
        <v xml:space="preserve">0 </v>
      </c>
    </row>
    <row r="320" spans="1:18">
      <c r="A320" s="128" t="s">
        <v>1205</v>
      </c>
      <c r="B320" s="4" t="str">
        <f t="shared" si="8"/>
        <v xml:space="preserve">SALOMON GERARD </v>
      </c>
      <c r="C320" s="2" t="s">
        <v>1206</v>
      </c>
      <c r="D320" s="2"/>
      <c r="E320" s="2"/>
      <c r="F320" s="2"/>
      <c r="G320" s="2">
        <v>1</v>
      </c>
      <c r="H320" s="2"/>
      <c r="I320" s="2"/>
      <c r="J320" s="2"/>
      <c r="K320" s="2" t="s">
        <v>67</v>
      </c>
      <c r="L320" s="2" t="s">
        <v>1207</v>
      </c>
      <c r="M320" s="2" t="s">
        <v>1208</v>
      </c>
      <c r="N320" s="2"/>
      <c r="O320" s="2" t="s">
        <v>105</v>
      </c>
      <c r="P320" s="2" t="s">
        <v>8</v>
      </c>
      <c r="Q320" s="127" t="str">
        <f t="shared" si="9"/>
        <v xml:space="preserve">0 </v>
      </c>
    </row>
    <row r="321" spans="1:17">
      <c r="A321" s="128" t="s">
        <v>1209</v>
      </c>
      <c r="B321" s="4" t="str">
        <f t="shared" si="8"/>
        <v>SAS KERBASSI</v>
      </c>
      <c r="C321" s="2" t="s">
        <v>1210</v>
      </c>
      <c r="D321" s="2"/>
      <c r="E321" s="2"/>
      <c r="F321" s="2">
        <v>1</v>
      </c>
      <c r="G321" s="2"/>
      <c r="H321" s="2"/>
      <c r="I321" s="2"/>
      <c r="J321" s="2"/>
      <c r="K321" s="2" t="s">
        <v>27</v>
      </c>
      <c r="L321" s="2" t="s">
        <v>1211</v>
      </c>
      <c r="M321" s="2" t="s">
        <v>1212</v>
      </c>
      <c r="N321" s="2"/>
      <c r="O321" s="2" t="s">
        <v>1213</v>
      </c>
      <c r="P321" s="2" t="s">
        <v>19</v>
      </c>
      <c r="Q321" s="127" t="str">
        <f t="shared" si="9"/>
        <v xml:space="preserve">0 </v>
      </c>
    </row>
    <row r="322" spans="1:17">
      <c r="A322" s="128" t="s">
        <v>1214</v>
      </c>
      <c r="B322" s="4" t="str">
        <f t="shared" si="8"/>
        <v>SCACHAP</v>
      </c>
      <c r="C322" s="2" t="s">
        <v>1215</v>
      </c>
      <c r="D322" s="2">
        <v>23.47</v>
      </c>
      <c r="E322" s="2"/>
      <c r="F322" s="2"/>
      <c r="G322" s="2"/>
      <c r="H322" s="2">
        <v>1</v>
      </c>
      <c r="I322" s="2"/>
      <c r="J322" s="2"/>
      <c r="K322" s="2" t="s">
        <v>3</v>
      </c>
      <c r="L322" s="2"/>
      <c r="M322" s="2"/>
      <c r="N322" s="2"/>
      <c r="O322" s="2" t="s">
        <v>24</v>
      </c>
      <c r="P322" s="2" t="s">
        <v>8</v>
      </c>
      <c r="Q322" s="127" t="str">
        <f t="shared" si="9"/>
        <v xml:space="preserve">0 </v>
      </c>
    </row>
    <row r="323" spans="1:17">
      <c r="A323" s="128" t="s">
        <v>1720</v>
      </c>
      <c r="B323" s="4" t="str">
        <f t="shared" ref="B323:B386" si="10">UPPER(A323)</f>
        <v>SCASO</v>
      </c>
      <c r="C323" s="2" t="s">
        <v>1721</v>
      </c>
      <c r="D323" s="2">
        <v>23.47</v>
      </c>
      <c r="E323" s="2"/>
      <c r="F323" s="2"/>
      <c r="G323" s="2"/>
      <c r="H323" s="2">
        <v>1</v>
      </c>
      <c r="I323" s="2"/>
      <c r="J323" s="2"/>
      <c r="K323" s="1" t="s">
        <v>3</v>
      </c>
      <c r="L323" s="2"/>
      <c r="M323" s="2"/>
      <c r="N323" s="2"/>
      <c r="O323" s="2" t="s">
        <v>24</v>
      </c>
      <c r="P323" s="2" t="s">
        <v>19</v>
      </c>
      <c r="Q323" s="127" t="str">
        <f t="shared" ref="Q323:Q386" si="11" xml:space="preserve"> IF(SUM(D323:J323)=0,1,"0 ")</f>
        <v xml:space="preserve">0 </v>
      </c>
    </row>
    <row r="324" spans="1:17">
      <c r="A324" s="128" t="s">
        <v>1216</v>
      </c>
      <c r="B324" s="4" t="str">
        <f t="shared" si="10"/>
        <v>SOCAMIL</v>
      </c>
      <c r="C324" s="2" t="s">
        <v>1217</v>
      </c>
      <c r="D324" s="2">
        <v>19.489999999999998</v>
      </c>
      <c r="E324" s="2"/>
      <c r="F324" s="2"/>
      <c r="G324" s="2"/>
      <c r="H324" s="2">
        <v>1</v>
      </c>
      <c r="I324" s="2"/>
      <c r="J324" s="2"/>
      <c r="K324" s="2" t="s">
        <v>22</v>
      </c>
      <c r="L324" s="2"/>
      <c r="M324" s="2"/>
      <c r="N324" s="2"/>
      <c r="O324" s="2" t="s">
        <v>7</v>
      </c>
      <c r="P324" s="2" t="s">
        <v>19</v>
      </c>
      <c r="Q324" s="127" t="str">
        <f t="shared" si="11"/>
        <v xml:space="preserve">0 </v>
      </c>
    </row>
    <row r="325" spans="1:17">
      <c r="A325" s="134" t="s">
        <v>1218</v>
      </c>
      <c r="B325" s="4" t="str">
        <f t="shared" si="10"/>
        <v>SORET SEBASTIEN</v>
      </c>
      <c r="C325" s="2" t="s">
        <v>1219</v>
      </c>
      <c r="D325" s="2"/>
      <c r="E325" s="2"/>
      <c r="F325" s="2"/>
      <c r="G325" s="2">
        <v>1</v>
      </c>
      <c r="H325" s="2"/>
      <c r="I325" s="2"/>
      <c r="J325" s="2"/>
      <c r="K325" s="2" t="s">
        <v>67</v>
      </c>
      <c r="L325" s="2" t="s">
        <v>1220</v>
      </c>
      <c r="M325" s="2"/>
      <c r="N325" s="2"/>
      <c r="O325" s="2" t="s">
        <v>24</v>
      </c>
      <c r="P325" s="2" t="s">
        <v>8</v>
      </c>
      <c r="Q325" s="127" t="str">
        <f t="shared" si="11"/>
        <v xml:space="preserve">0 </v>
      </c>
    </row>
    <row r="326" spans="1:17">
      <c r="A326" s="128" t="s">
        <v>1221</v>
      </c>
      <c r="B326" s="4" t="str">
        <f t="shared" si="10"/>
        <v>STE MP PASCAL RABUSSEAU</v>
      </c>
      <c r="C326" s="2" t="s">
        <v>1222</v>
      </c>
      <c r="D326" s="2"/>
      <c r="E326" s="2"/>
      <c r="F326" s="2"/>
      <c r="G326" s="2">
        <v>1</v>
      </c>
      <c r="H326" s="2"/>
      <c r="I326" s="2"/>
      <c r="J326" s="2"/>
      <c r="K326" s="2" t="s">
        <v>67</v>
      </c>
      <c r="L326" s="2" t="s">
        <v>1223</v>
      </c>
      <c r="M326" s="2"/>
      <c r="N326" s="2"/>
      <c r="O326" s="2"/>
      <c r="P326" s="2" t="s">
        <v>8</v>
      </c>
      <c r="Q326" s="127" t="str">
        <f t="shared" si="11"/>
        <v xml:space="preserve">0 </v>
      </c>
    </row>
    <row r="327" spans="1:17">
      <c r="A327" s="128" t="s">
        <v>1224</v>
      </c>
      <c r="B327" s="4" t="str">
        <f t="shared" si="10"/>
        <v>SU ANGERS LES JUSTICES</v>
      </c>
      <c r="C327" s="2" t="s">
        <v>1225</v>
      </c>
      <c r="D327" s="2">
        <v>17</v>
      </c>
      <c r="E327" s="2"/>
      <c r="F327" s="2"/>
      <c r="G327" s="2"/>
      <c r="H327" s="2"/>
      <c r="I327" s="2"/>
      <c r="J327" s="2"/>
      <c r="K327" s="2" t="s">
        <v>59</v>
      </c>
      <c r="L327" s="2" t="s">
        <v>1226</v>
      </c>
      <c r="M327" s="2" t="s">
        <v>1227</v>
      </c>
      <c r="N327" s="2"/>
      <c r="O327" s="2" t="s">
        <v>7</v>
      </c>
      <c r="P327" s="2" t="s">
        <v>8</v>
      </c>
      <c r="Q327" s="127" t="str">
        <f t="shared" si="11"/>
        <v xml:space="preserve">0 </v>
      </c>
    </row>
    <row r="328" spans="1:17">
      <c r="A328" s="126" t="s">
        <v>1228</v>
      </c>
      <c r="B328" s="4" t="str">
        <f t="shared" si="10"/>
        <v>SU ARC SUR TILLE</v>
      </c>
      <c r="C328" s="2" t="s">
        <v>1229</v>
      </c>
      <c r="D328" s="2">
        <v>17</v>
      </c>
      <c r="E328" s="2"/>
      <c r="F328" s="2"/>
      <c r="G328" s="2"/>
      <c r="H328" s="2"/>
      <c r="I328" s="2"/>
      <c r="J328" s="2"/>
      <c r="K328" s="1" t="s">
        <v>494</v>
      </c>
      <c r="L328" s="2"/>
      <c r="M328" s="2"/>
      <c r="N328" s="2"/>
      <c r="O328" s="2" t="s">
        <v>64</v>
      </c>
      <c r="P328" s="2" t="s">
        <v>8</v>
      </c>
      <c r="Q328" s="127" t="str">
        <f t="shared" si="11"/>
        <v xml:space="preserve">0 </v>
      </c>
    </row>
    <row r="329" spans="1:17">
      <c r="A329" s="126" t="s">
        <v>1230</v>
      </c>
      <c r="B329" s="4" t="str">
        <f t="shared" si="10"/>
        <v>SU ARNAGE</v>
      </c>
      <c r="C329" s="2" t="s">
        <v>1231</v>
      </c>
      <c r="D329" s="2">
        <v>17</v>
      </c>
      <c r="E329" s="2"/>
      <c r="F329" s="2"/>
      <c r="G329" s="2"/>
      <c r="H329" s="2"/>
      <c r="I329" s="2"/>
      <c r="J329" s="2"/>
      <c r="K329" s="2" t="s">
        <v>59</v>
      </c>
      <c r="L329" s="2" t="s">
        <v>1232</v>
      </c>
      <c r="M329" s="2"/>
      <c r="N329" s="2"/>
      <c r="O329" s="2" t="s">
        <v>24</v>
      </c>
      <c r="P329" s="2" t="s">
        <v>8</v>
      </c>
      <c r="Q329" s="127" t="str">
        <f t="shared" si="11"/>
        <v xml:space="preserve">0 </v>
      </c>
    </row>
    <row r="330" spans="1:17">
      <c r="A330" s="132" t="s">
        <v>1233</v>
      </c>
      <c r="B330" s="4" t="str">
        <f t="shared" si="10"/>
        <v>SU AURAY</v>
      </c>
      <c r="C330" s="2" t="s">
        <v>1234</v>
      </c>
      <c r="D330" s="2">
        <v>12</v>
      </c>
      <c r="E330" s="2"/>
      <c r="F330" s="2"/>
      <c r="G330" s="2"/>
      <c r="H330" s="2"/>
      <c r="I330" s="2"/>
      <c r="J330" s="2"/>
      <c r="K330" s="2" t="s">
        <v>59</v>
      </c>
      <c r="L330" s="2" t="s">
        <v>1235</v>
      </c>
      <c r="M330" s="2" t="s">
        <v>1236</v>
      </c>
      <c r="N330" s="2"/>
      <c r="O330" s="2" t="s">
        <v>7</v>
      </c>
      <c r="P330" s="2" t="s">
        <v>8</v>
      </c>
      <c r="Q330" s="127" t="str">
        <f t="shared" si="11"/>
        <v xml:space="preserve">0 </v>
      </c>
    </row>
    <row r="331" spans="1:17">
      <c r="A331" s="132" t="s">
        <v>1237</v>
      </c>
      <c r="B331" s="4" t="str">
        <f t="shared" si="10"/>
        <v>SU BAIN DE BRETRAGNE</v>
      </c>
      <c r="C331" s="2" t="s">
        <v>1238</v>
      </c>
      <c r="D331" s="2">
        <v>15</v>
      </c>
      <c r="E331" s="2"/>
      <c r="F331" s="2"/>
      <c r="G331" s="2"/>
      <c r="H331" s="2"/>
      <c r="I331" s="2"/>
      <c r="J331" s="2"/>
      <c r="K331" s="2" t="s">
        <v>59</v>
      </c>
      <c r="L331" s="2" t="s">
        <v>1239</v>
      </c>
      <c r="M331" s="2" t="s">
        <v>1240</v>
      </c>
      <c r="N331" s="2" t="s">
        <v>1241</v>
      </c>
      <c r="O331" s="2" t="s">
        <v>24</v>
      </c>
      <c r="P331" s="2" t="s">
        <v>8</v>
      </c>
      <c r="Q331" s="127" t="str">
        <f t="shared" si="11"/>
        <v xml:space="preserve">0 </v>
      </c>
    </row>
    <row r="332" spans="1:17">
      <c r="A332" s="132" t="s">
        <v>1242</v>
      </c>
      <c r="B332" s="4" t="str">
        <f t="shared" si="10"/>
        <v>SU BAZAS (FRANCHISÉ)</v>
      </c>
      <c r="C332" s="2" t="s">
        <v>1243</v>
      </c>
      <c r="D332" s="2">
        <v>17</v>
      </c>
      <c r="E332" s="2"/>
      <c r="F332" s="2"/>
      <c r="G332" s="2"/>
      <c r="H332" s="2"/>
      <c r="I332" s="2">
        <v>1</v>
      </c>
      <c r="J332" s="2"/>
      <c r="K332" s="2" t="s">
        <v>27</v>
      </c>
      <c r="L332" s="2" t="s">
        <v>1244</v>
      </c>
      <c r="M332" s="2" t="s">
        <v>1245</v>
      </c>
      <c r="N332" s="2" t="s">
        <v>1246</v>
      </c>
      <c r="O332" s="2" t="s">
        <v>43</v>
      </c>
      <c r="P332" s="2" t="s">
        <v>19</v>
      </c>
      <c r="Q332" s="127" t="str">
        <f t="shared" si="11"/>
        <v xml:space="preserve">0 </v>
      </c>
    </row>
    <row r="333" spans="1:17">
      <c r="A333" s="132" t="s">
        <v>1247</v>
      </c>
      <c r="B333" s="4" t="str">
        <f t="shared" si="10"/>
        <v>SU BEAUNE LA ROLANDE</v>
      </c>
      <c r="C333" s="2" t="s">
        <v>1248</v>
      </c>
      <c r="D333" s="2"/>
      <c r="E333" s="2"/>
      <c r="F333" s="2">
        <v>1</v>
      </c>
      <c r="G333" s="2"/>
      <c r="H333" s="2"/>
      <c r="I333" s="2"/>
      <c r="J333" s="2"/>
      <c r="K333" s="1" t="s">
        <v>3</v>
      </c>
      <c r="L333" s="2" t="s">
        <v>1249</v>
      </c>
      <c r="M333" s="2"/>
      <c r="N333" s="2" t="s">
        <v>1250</v>
      </c>
      <c r="O333" s="2" t="s">
        <v>123</v>
      </c>
      <c r="P333" s="2" t="s">
        <v>8</v>
      </c>
      <c r="Q333" s="127" t="str">
        <f t="shared" si="11"/>
        <v xml:space="preserve">0 </v>
      </c>
    </row>
    <row r="334" spans="1:17">
      <c r="A334" s="132" t="s">
        <v>1251</v>
      </c>
      <c r="B334" s="4" t="str">
        <f t="shared" si="10"/>
        <v>SU BEAUVOISIN</v>
      </c>
      <c r="C334" s="2" t="s">
        <v>1252</v>
      </c>
      <c r="D334" s="2"/>
      <c r="E334" s="2"/>
      <c r="F334" s="2">
        <v>1</v>
      </c>
      <c r="G334" s="2"/>
      <c r="H334" s="2"/>
      <c r="I334" s="2"/>
      <c r="J334" s="2"/>
      <c r="K334" s="1" t="s">
        <v>3</v>
      </c>
      <c r="L334" s="2" t="s">
        <v>1253</v>
      </c>
      <c r="M334" s="2" t="s">
        <v>1254</v>
      </c>
      <c r="N334" s="2" t="s">
        <v>1255</v>
      </c>
      <c r="O334" s="2" t="s">
        <v>7</v>
      </c>
      <c r="P334" s="2" t="s">
        <v>8</v>
      </c>
      <c r="Q334" s="127" t="str">
        <f t="shared" si="11"/>
        <v xml:space="preserve">0 </v>
      </c>
    </row>
    <row r="335" spans="1:17">
      <c r="A335" s="128" t="s">
        <v>1256</v>
      </c>
      <c r="B335" s="4" t="str">
        <f t="shared" si="10"/>
        <v>SU BELBERAUD</v>
      </c>
      <c r="C335" s="2" t="s">
        <v>1257</v>
      </c>
      <c r="D335" s="2">
        <v>17</v>
      </c>
      <c r="E335" s="2"/>
      <c r="F335" s="2"/>
      <c r="G335" s="2"/>
      <c r="H335" s="2"/>
      <c r="I335" s="2"/>
      <c r="J335" s="2"/>
      <c r="K335" s="2" t="s">
        <v>22</v>
      </c>
      <c r="L335" s="2" t="s">
        <v>1258</v>
      </c>
      <c r="M335" s="2" t="s">
        <v>1259</v>
      </c>
      <c r="N335" s="2"/>
      <c r="O335" s="2" t="s">
        <v>1260</v>
      </c>
      <c r="P335" s="2" t="s">
        <v>19</v>
      </c>
      <c r="Q335" s="127" t="str">
        <f t="shared" si="11"/>
        <v xml:space="preserve">0 </v>
      </c>
    </row>
    <row r="336" spans="1:17">
      <c r="A336" s="128" t="s">
        <v>1261</v>
      </c>
      <c r="B336" s="4" t="str">
        <f t="shared" si="10"/>
        <v>SU BELIN BELIET</v>
      </c>
      <c r="C336" s="2" t="s">
        <v>1262</v>
      </c>
      <c r="D336" s="2">
        <v>17</v>
      </c>
      <c r="E336" s="2"/>
      <c r="F336" s="2"/>
      <c r="G336" s="2"/>
      <c r="H336" s="2"/>
      <c r="I336" s="2">
        <v>1</v>
      </c>
      <c r="J336" s="2"/>
      <c r="K336" s="2" t="s">
        <v>27</v>
      </c>
      <c r="L336" s="2" t="s">
        <v>1263</v>
      </c>
      <c r="M336" s="2" t="s">
        <v>1264</v>
      </c>
      <c r="N336" s="2"/>
      <c r="O336" s="2" t="s">
        <v>64</v>
      </c>
      <c r="P336" s="2" t="s">
        <v>19</v>
      </c>
      <c r="Q336" s="127" t="str">
        <f t="shared" si="11"/>
        <v xml:space="preserve">0 </v>
      </c>
    </row>
    <row r="337" spans="1:17">
      <c r="A337" s="126" t="s">
        <v>1265</v>
      </c>
      <c r="B337" s="4" t="str">
        <f t="shared" si="10"/>
        <v>SU BINIC</v>
      </c>
      <c r="C337" s="2" t="s">
        <v>1266</v>
      </c>
      <c r="D337" s="2">
        <v>14</v>
      </c>
      <c r="E337" s="2"/>
      <c r="F337" s="2"/>
      <c r="G337" s="2"/>
      <c r="H337" s="2"/>
      <c r="I337" s="2"/>
      <c r="J337" s="2"/>
      <c r="K337" s="1" t="s">
        <v>3</v>
      </c>
      <c r="L337" s="2" t="s">
        <v>1267</v>
      </c>
      <c r="M337" s="2" t="s">
        <v>1268</v>
      </c>
      <c r="N337" s="2"/>
      <c r="O337" s="2" t="s">
        <v>7</v>
      </c>
      <c r="P337" s="2" t="s">
        <v>8</v>
      </c>
      <c r="Q337" s="127" t="str">
        <f t="shared" si="11"/>
        <v xml:space="preserve">0 </v>
      </c>
    </row>
    <row r="338" spans="1:17">
      <c r="A338" s="132" t="s">
        <v>1269</v>
      </c>
      <c r="B338" s="4" t="str">
        <f t="shared" si="10"/>
        <v>SU BLAIN</v>
      </c>
      <c r="C338" s="2" t="s">
        <v>1270</v>
      </c>
      <c r="D338" s="2"/>
      <c r="E338" s="2"/>
      <c r="F338" s="2">
        <v>1</v>
      </c>
      <c r="G338" s="2"/>
      <c r="H338" s="2"/>
      <c r="I338" s="2"/>
      <c r="J338" s="2"/>
      <c r="K338" s="1" t="s">
        <v>3</v>
      </c>
      <c r="L338" s="2" t="s">
        <v>1271</v>
      </c>
      <c r="M338" s="2" t="s">
        <v>1272</v>
      </c>
      <c r="N338" s="2"/>
      <c r="O338" s="2" t="s">
        <v>24</v>
      </c>
      <c r="P338" s="2" t="s">
        <v>8</v>
      </c>
      <c r="Q338" s="127" t="str">
        <f t="shared" si="11"/>
        <v xml:space="preserve">0 </v>
      </c>
    </row>
    <row r="339" spans="1:17">
      <c r="A339" s="126" t="s">
        <v>1273</v>
      </c>
      <c r="B339" s="4" t="str">
        <f t="shared" si="10"/>
        <v>SU BONNETABLE</v>
      </c>
      <c r="C339" s="2" t="s">
        <v>1274</v>
      </c>
      <c r="D339" s="2">
        <v>17</v>
      </c>
      <c r="E339" s="2"/>
      <c r="F339" s="2"/>
      <c r="G339" s="2"/>
      <c r="H339" s="2"/>
      <c r="I339" s="2"/>
      <c r="J339" s="2"/>
      <c r="K339" s="1" t="s">
        <v>3</v>
      </c>
      <c r="L339" s="2" t="s">
        <v>1275</v>
      </c>
      <c r="M339" s="2" t="s">
        <v>1276</v>
      </c>
      <c r="N339" s="2"/>
      <c r="O339" s="2" t="s">
        <v>24</v>
      </c>
      <c r="P339" s="2" t="s">
        <v>8</v>
      </c>
      <c r="Q339" s="127" t="str">
        <f t="shared" si="11"/>
        <v xml:space="preserve">0 </v>
      </c>
    </row>
    <row r="340" spans="1:17">
      <c r="A340" s="128" t="s">
        <v>1277</v>
      </c>
      <c r="B340" s="4" t="str">
        <f t="shared" si="10"/>
        <v>SU BOULAY</v>
      </c>
      <c r="C340" s="2" t="s">
        <v>1278</v>
      </c>
      <c r="D340" s="2"/>
      <c r="E340" s="2"/>
      <c r="F340" s="2"/>
      <c r="G340" s="2"/>
      <c r="H340" s="2"/>
      <c r="I340" s="2"/>
      <c r="J340" s="2"/>
      <c r="K340" s="1" t="s">
        <v>494</v>
      </c>
      <c r="L340" s="2"/>
      <c r="M340" s="2"/>
      <c r="N340" s="2"/>
      <c r="O340" s="2" t="s">
        <v>123</v>
      </c>
      <c r="P340" s="2" t="s">
        <v>8</v>
      </c>
      <c r="Q340" s="127">
        <f t="shared" si="11"/>
        <v>1</v>
      </c>
    </row>
    <row r="341" spans="1:17">
      <c r="A341" s="128" t="s">
        <v>1279</v>
      </c>
      <c r="B341" s="4" t="str">
        <f t="shared" si="10"/>
        <v>SU BRIEY</v>
      </c>
      <c r="C341" s="2" t="s">
        <v>1280</v>
      </c>
      <c r="D341" s="2">
        <v>17</v>
      </c>
      <c r="E341" s="2"/>
      <c r="F341" s="2"/>
      <c r="G341" s="2"/>
      <c r="H341" s="2"/>
      <c r="I341" s="2"/>
      <c r="J341" s="2"/>
      <c r="K341" s="1" t="s">
        <v>494</v>
      </c>
      <c r="L341" s="2" t="s">
        <v>1281</v>
      </c>
      <c r="M341" s="2" t="s">
        <v>1282</v>
      </c>
      <c r="N341" s="2"/>
      <c r="O341" s="2" t="s">
        <v>1283</v>
      </c>
      <c r="P341" s="2" t="s">
        <v>8</v>
      </c>
      <c r="Q341" s="127" t="str">
        <f t="shared" si="11"/>
        <v xml:space="preserve">0 </v>
      </c>
    </row>
    <row r="342" spans="1:17">
      <c r="A342" s="132" t="s">
        <v>1284</v>
      </c>
      <c r="B342" s="4" t="str">
        <f t="shared" si="10"/>
        <v>SU BRUZ</v>
      </c>
      <c r="C342" s="2" t="s">
        <v>1285</v>
      </c>
      <c r="D342" s="2">
        <v>10</v>
      </c>
      <c r="E342" s="2"/>
      <c r="F342" s="2"/>
      <c r="G342" s="2"/>
      <c r="H342" s="2"/>
      <c r="I342" s="2"/>
      <c r="J342" s="2"/>
      <c r="K342" s="1" t="s">
        <v>3</v>
      </c>
      <c r="L342" s="2" t="s">
        <v>1286</v>
      </c>
      <c r="M342" s="2"/>
      <c r="N342" s="2" t="s">
        <v>1287</v>
      </c>
      <c r="O342" s="2" t="s">
        <v>7</v>
      </c>
      <c r="P342" s="2" t="s">
        <v>8</v>
      </c>
      <c r="Q342" s="127" t="str">
        <f t="shared" si="11"/>
        <v xml:space="preserve">0 </v>
      </c>
    </row>
    <row r="343" spans="1:17">
      <c r="A343" s="132" t="s">
        <v>1288</v>
      </c>
      <c r="B343" s="4" t="str">
        <f t="shared" si="10"/>
        <v>SU CAMBLANES</v>
      </c>
      <c r="C343" s="2" t="s">
        <v>1289</v>
      </c>
      <c r="D343" s="2">
        <v>17</v>
      </c>
      <c r="E343" s="2"/>
      <c r="F343" s="2"/>
      <c r="G343" s="2"/>
      <c r="H343" s="2"/>
      <c r="I343" s="2"/>
      <c r="J343" s="2"/>
      <c r="K343" s="2" t="s">
        <v>27</v>
      </c>
      <c r="L343" s="2" t="s">
        <v>1290</v>
      </c>
      <c r="M343" s="2" t="s">
        <v>1291</v>
      </c>
      <c r="N343" s="2" t="s">
        <v>1292</v>
      </c>
      <c r="O343" s="2" t="s">
        <v>64</v>
      </c>
      <c r="P343" s="2" t="s">
        <v>19</v>
      </c>
      <c r="Q343" s="127" t="str">
        <f t="shared" si="11"/>
        <v xml:space="preserve">0 </v>
      </c>
    </row>
    <row r="344" spans="1:17">
      <c r="A344" s="131" t="s">
        <v>1293</v>
      </c>
      <c r="B344" s="4" t="str">
        <f t="shared" si="10"/>
        <v>SU CASTRES</v>
      </c>
      <c r="C344" s="2" t="s">
        <v>1877</v>
      </c>
      <c r="D344" s="2">
        <v>17</v>
      </c>
      <c r="E344" s="2"/>
      <c r="F344" s="2"/>
      <c r="G344" s="2"/>
      <c r="H344" s="2"/>
      <c r="I344" s="2"/>
      <c r="J344" s="2"/>
      <c r="K344" s="2" t="s">
        <v>22</v>
      </c>
      <c r="L344" s="2" t="s">
        <v>1294</v>
      </c>
      <c r="M344" s="2" t="s">
        <v>1295</v>
      </c>
      <c r="N344" s="2" t="s">
        <v>1296</v>
      </c>
      <c r="O344" s="2" t="s">
        <v>18</v>
      </c>
      <c r="P344" s="2" t="s">
        <v>8</v>
      </c>
      <c r="Q344" s="127" t="str">
        <f t="shared" si="11"/>
        <v xml:space="preserve">0 </v>
      </c>
    </row>
    <row r="345" spans="1:17">
      <c r="A345" s="132" t="s">
        <v>1297</v>
      </c>
      <c r="B345" s="4" t="str">
        <f t="shared" si="10"/>
        <v>SU CAVIGNAC</v>
      </c>
      <c r="C345" s="2" t="s">
        <v>1298</v>
      </c>
      <c r="D345" s="2">
        <v>17</v>
      </c>
      <c r="E345" s="2"/>
      <c r="F345" s="2"/>
      <c r="G345" s="2"/>
      <c r="H345" s="2"/>
      <c r="I345" s="2">
        <v>1</v>
      </c>
      <c r="J345" s="2"/>
      <c r="K345" s="2" t="s">
        <v>27</v>
      </c>
      <c r="L345" s="2" t="s">
        <v>1299</v>
      </c>
      <c r="M345" s="2" t="s">
        <v>1300</v>
      </c>
      <c r="N345" s="2"/>
      <c r="O345" s="2" t="s">
        <v>123</v>
      </c>
      <c r="P345" s="2" t="s">
        <v>19</v>
      </c>
      <c r="Q345" s="127" t="str">
        <f t="shared" si="11"/>
        <v xml:space="preserve">0 </v>
      </c>
    </row>
    <row r="346" spans="1:17">
      <c r="A346" s="128" t="s">
        <v>1301</v>
      </c>
      <c r="B346" s="4" t="str">
        <f t="shared" si="10"/>
        <v xml:space="preserve">SU CESTAS </v>
      </c>
      <c r="C346" s="2" t="s">
        <v>1302</v>
      </c>
      <c r="D346" s="2">
        <v>17</v>
      </c>
      <c r="E346" s="2"/>
      <c r="F346" s="2"/>
      <c r="G346" s="2"/>
      <c r="H346" s="2"/>
      <c r="I346" s="2">
        <v>1</v>
      </c>
      <c r="J346" s="2"/>
      <c r="K346" s="2" t="s">
        <v>27</v>
      </c>
      <c r="L346" s="2" t="s">
        <v>1303</v>
      </c>
      <c r="M346" s="2" t="s">
        <v>1304</v>
      </c>
      <c r="N346" s="2"/>
      <c r="O346" s="2" t="s">
        <v>43</v>
      </c>
      <c r="P346" s="2" t="s">
        <v>19</v>
      </c>
      <c r="Q346" s="127" t="str">
        <f t="shared" si="11"/>
        <v xml:space="preserve">0 </v>
      </c>
    </row>
    <row r="347" spans="1:17">
      <c r="A347" s="132" t="s">
        <v>1305</v>
      </c>
      <c r="B347" s="4" t="str">
        <f t="shared" si="10"/>
        <v>SU CHABANAIS</v>
      </c>
      <c r="C347" s="2" t="s">
        <v>1306</v>
      </c>
      <c r="D347" s="2">
        <v>20</v>
      </c>
      <c r="E347" s="2"/>
      <c r="F347" s="2"/>
      <c r="G347" s="2"/>
      <c r="H347" s="2"/>
      <c r="I347" s="2"/>
      <c r="J347" s="2"/>
      <c r="K347" s="2" t="s">
        <v>181</v>
      </c>
      <c r="L347" s="2" t="s">
        <v>1307</v>
      </c>
      <c r="M347" s="2" t="s">
        <v>1308</v>
      </c>
      <c r="N347" s="2"/>
      <c r="O347" s="2" t="s">
        <v>123</v>
      </c>
      <c r="P347" s="2" t="s">
        <v>8</v>
      </c>
      <c r="Q347" s="127" t="str">
        <f t="shared" si="11"/>
        <v xml:space="preserve">0 </v>
      </c>
    </row>
    <row r="348" spans="1:17">
      <c r="A348" s="132" t="s">
        <v>1309</v>
      </c>
      <c r="B348" s="4" t="str">
        <f t="shared" si="10"/>
        <v>SU CHANGÉ</v>
      </c>
      <c r="C348" s="2" t="s">
        <v>1310</v>
      </c>
      <c r="D348" s="2">
        <v>12</v>
      </c>
      <c r="E348" s="2"/>
      <c r="F348" s="2"/>
      <c r="G348" s="2"/>
      <c r="H348" s="2"/>
      <c r="I348" s="2"/>
      <c r="J348" s="2"/>
      <c r="K348" s="1" t="s">
        <v>3</v>
      </c>
      <c r="L348" s="2" t="s">
        <v>1311</v>
      </c>
      <c r="M348" s="2" t="s">
        <v>1312</v>
      </c>
      <c r="N348" s="2" t="s">
        <v>1313</v>
      </c>
      <c r="O348" s="2" t="s">
        <v>24</v>
      </c>
      <c r="P348" s="2" t="s">
        <v>8</v>
      </c>
      <c r="Q348" s="127" t="str">
        <f t="shared" si="11"/>
        <v xml:space="preserve">0 </v>
      </c>
    </row>
    <row r="349" spans="1:17">
      <c r="A349" s="132" t="s">
        <v>1314</v>
      </c>
      <c r="B349" s="4" t="str">
        <f t="shared" si="10"/>
        <v>SU CHATEAUNEUF</v>
      </c>
      <c r="C349" s="2" t="s">
        <v>1315</v>
      </c>
      <c r="D349" s="2"/>
      <c r="E349" s="2"/>
      <c r="F349" s="2">
        <v>1</v>
      </c>
      <c r="G349" s="2"/>
      <c r="H349" s="2"/>
      <c r="I349" s="2"/>
      <c r="J349" s="2"/>
      <c r="K349" s="2" t="s">
        <v>181</v>
      </c>
      <c r="L349" s="2" t="s">
        <v>1316</v>
      </c>
      <c r="M349" s="2"/>
      <c r="N349" s="2" t="s">
        <v>1317</v>
      </c>
      <c r="O349" s="2" t="s">
        <v>18</v>
      </c>
      <c r="P349" s="2" t="s">
        <v>19</v>
      </c>
      <c r="Q349" s="127" t="str">
        <f t="shared" si="11"/>
        <v xml:space="preserve">0 </v>
      </c>
    </row>
    <row r="350" spans="1:17">
      <c r="A350" s="126" t="s">
        <v>1318</v>
      </c>
      <c r="B350" s="4" t="str">
        <f t="shared" si="10"/>
        <v>SU CHENOVE</v>
      </c>
      <c r="C350" s="2" t="s">
        <v>1884</v>
      </c>
      <c r="D350" s="2">
        <v>17</v>
      </c>
      <c r="E350" s="2"/>
      <c r="F350" s="2"/>
      <c r="G350" s="2"/>
      <c r="H350" s="2"/>
      <c r="I350" s="2"/>
      <c r="J350" s="2"/>
      <c r="K350" s="2" t="s">
        <v>494</v>
      </c>
      <c r="L350" s="2"/>
      <c r="M350" s="2"/>
      <c r="N350" s="2"/>
      <c r="O350" s="2" t="s">
        <v>7</v>
      </c>
      <c r="P350" s="2" t="s">
        <v>8</v>
      </c>
      <c r="Q350" s="127" t="str">
        <f t="shared" si="11"/>
        <v xml:space="preserve">0 </v>
      </c>
    </row>
    <row r="351" spans="1:17">
      <c r="A351" s="128" t="s">
        <v>1319</v>
      </c>
      <c r="B351" s="4" t="str">
        <f t="shared" si="10"/>
        <v>SU CLAOUEY</v>
      </c>
      <c r="C351" s="2" t="s">
        <v>1320</v>
      </c>
      <c r="D351" s="2">
        <v>17</v>
      </c>
      <c r="E351" s="2"/>
      <c r="F351" s="2"/>
      <c r="G351" s="2"/>
      <c r="H351" s="2"/>
      <c r="I351" s="2">
        <v>1</v>
      </c>
      <c r="J351" s="2"/>
      <c r="K351" s="2" t="s">
        <v>27</v>
      </c>
      <c r="L351" s="2"/>
      <c r="M351" s="2"/>
      <c r="N351" s="2"/>
      <c r="O351" s="2" t="s">
        <v>1878</v>
      </c>
      <c r="P351" s="2" t="s">
        <v>19</v>
      </c>
      <c r="Q351" s="127" t="str">
        <f t="shared" si="11"/>
        <v xml:space="preserve">0 </v>
      </c>
    </row>
    <row r="352" spans="1:17">
      <c r="A352" s="131" t="s">
        <v>1321</v>
      </c>
      <c r="B352" s="4" t="str">
        <f t="shared" si="10"/>
        <v>SU COLOMIERS</v>
      </c>
      <c r="C352" s="2" t="s">
        <v>1322</v>
      </c>
      <c r="D352" s="2">
        <v>17</v>
      </c>
      <c r="E352" s="2"/>
      <c r="F352" s="2"/>
      <c r="G352" s="2"/>
      <c r="H352" s="2"/>
      <c r="I352" s="2"/>
      <c r="J352" s="2"/>
      <c r="K352" s="2" t="s">
        <v>22</v>
      </c>
      <c r="L352" s="2" t="s">
        <v>1323</v>
      </c>
      <c r="M352" s="2" t="s">
        <v>1324</v>
      </c>
      <c r="N352" s="2" t="s">
        <v>1325</v>
      </c>
      <c r="O352" s="2" t="s">
        <v>18</v>
      </c>
      <c r="P352" s="2" t="s">
        <v>19</v>
      </c>
      <c r="Q352" s="127" t="str">
        <f t="shared" si="11"/>
        <v xml:space="preserve">0 </v>
      </c>
    </row>
    <row r="353" spans="1:17">
      <c r="A353" s="132" t="s">
        <v>1326</v>
      </c>
      <c r="B353" s="4" t="str">
        <f t="shared" si="10"/>
        <v>SU COMBOURG</v>
      </c>
      <c r="C353" s="2" t="s">
        <v>1327</v>
      </c>
      <c r="D353" s="2">
        <v>12</v>
      </c>
      <c r="E353" s="2"/>
      <c r="F353" s="2"/>
      <c r="G353" s="2"/>
      <c r="H353" s="2"/>
      <c r="I353" s="2"/>
      <c r="J353" s="2"/>
      <c r="K353" s="1" t="s">
        <v>3</v>
      </c>
      <c r="L353" s="2" t="s">
        <v>1328</v>
      </c>
      <c r="M353" s="2"/>
      <c r="N353" s="2"/>
      <c r="O353" s="2" t="s">
        <v>24</v>
      </c>
      <c r="P353" s="2" t="s">
        <v>8</v>
      </c>
      <c r="Q353" s="127" t="str">
        <f t="shared" si="11"/>
        <v xml:space="preserve">0 </v>
      </c>
    </row>
    <row r="354" spans="1:17">
      <c r="A354" s="132" t="s">
        <v>1329</v>
      </c>
      <c r="B354" s="4" t="str">
        <f t="shared" si="10"/>
        <v>SU DOUÉ LA FONTAINE</v>
      </c>
      <c r="C354" s="2" t="s">
        <v>1330</v>
      </c>
      <c r="D354" s="2">
        <v>17</v>
      </c>
      <c r="E354" s="2"/>
      <c r="F354" s="2"/>
      <c r="G354" s="2"/>
      <c r="H354" s="2"/>
      <c r="I354" s="2"/>
      <c r="J354" s="2"/>
      <c r="K354" s="2" t="s">
        <v>59</v>
      </c>
      <c r="L354" s="2" t="s">
        <v>1331</v>
      </c>
      <c r="M354" s="2" t="s">
        <v>1332</v>
      </c>
      <c r="N354" s="2" t="s">
        <v>1333</v>
      </c>
      <c r="O354" s="2" t="s">
        <v>43</v>
      </c>
      <c r="P354" s="2" t="s">
        <v>8</v>
      </c>
      <c r="Q354" s="127" t="str">
        <f t="shared" si="11"/>
        <v xml:space="preserve">0 </v>
      </c>
    </row>
    <row r="355" spans="1:17">
      <c r="A355" s="132" t="s">
        <v>1334</v>
      </c>
      <c r="B355" s="4" t="str">
        <f t="shared" si="10"/>
        <v>SU EYSINES</v>
      </c>
      <c r="C355" s="2" t="s">
        <v>1335</v>
      </c>
      <c r="D355" s="2">
        <v>17</v>
      </c>
      <c r="E355" s="2"/>
      <c r="F355" s="2"/>
      <c r="G355" s="2"/>
      <c r="H355" s="2"/>
      <c r="I355" s="2">
        <v>1</v>
      </c>
      <c r="J355" s="2"/>
      <c r="K355" s="2" t="s">
        <v>27</v>
      </c>
      <c r="L355" s="2" t="s">
        <v>1336</v>
      </c>
      <c r="M355" s="2" t="s">
        <v>1337</v>
      </c>
      <c r="N355" s="2" t="s">
        <v>1338</v>
      </c>
      <c r="O355" s="2" t="s">
        <v>18</v>
      </c>
      <c r="P355" s="2" t="s">
        <v>19</v>
      </c>
      <c r="Q355" s="127" t="str">
        <f t="shared" si="11"/>
        <v xml:space="preserve">0 </v>
      </c>
    </row>
    <row r="356" spans="1:17">
      <c r="A356" s="132" t="s">
        <v>1339</v>
      </c>
      <c r="B356" s="4" t="str">
        <f t="shared" si="10"/>
        <v>SU FARGUES</v>
      </c>
      <c r="C356" s="2" t="s">
        <v>1340</v>
      </c>
      <c r="D356" s="2">
        <v>17</v>
      </c>
      <c r="E356" s="2"/>
      <c r="F356" s="2"/>
      <c r="G356" s="2"/>
      <c r="H356" s="2"/>
      <c r="I356" s="2"/>
      <c r="J356" s="2"/>
      <c r="K356" s="2" t="s">
        <v>27</v>
      </c>
      <c r="L356" s="2" t="s">
        <v>1341</v>
      </c>
      <c r="M356" s="2" t="s">
        <v>1342</v>
      </c>
      <c r="N356" s="2"/>
      <c r="O356" s="2" t="s">
        <v>18</v>
      </c>
      <c r="P356" s="2" t="s">
        <v>19</v>
      </c>
      <c r="Q356" s="127" t="str">
        <f t="shared" si="11"/>
        <v xml:space="preserve">0 </v>
      </c>
    </row>
    <row r="357" spans="1:17">
      <c r="A357" s="126" t="s">
        <v>1343</v>
      </c>
      <c r="B357" s="4" t="str">
        <f t="shared" si="10"/>
        <v>SU FESSENHEIM</v>
      </c>
      <c r="C357" s="2" t="s">
        <v>1344</v>
      </c>
      <c r="D357" s="2">
        <v>17</v>
      </c>
      <c r="E357" s="2"/>
      <c r="F357" s="2"/>
      <c r="G357" s="2"/>
      <c r="H357" s="2"/>
      <c r="I357" s="2"/>
      <c r="J357" s="2"/>
      <c r="K357" s="2" t="s">
        <v>494</v>
      </c>
      <c r="L357" s="2"/>
      <c r="M357" s="2"/>
      <c r="N357" s="2"/>
      <c r="O357" s="2" t="s">
        <v>123</v>
      </c>
      <c r="P357" s="2" t="s">
        <v>8</v>
      </c>
      <c r="Q357" s="127" t="str">
        <f t="shared" si="11"/>
        <v xml:space="preserve">0 </v>
      </c>
    </row>
    <row r="358" spans="1:17">
      <c r="A358" s="132" t="s">
        <v>1345</v>
      </c>
      <c r="B358" s="4" t="str">
        <f t="shared" si="10"/>
        <v>SU FLOURENS</v>
      </c>
      <c r="C358" s="2" t="s">
        <v>1346</v>
      </c>
      <c r="D358" s="2">
        <v>17</v>
      </c>
      <c r="E358" s="2"/>
      <c r="F358" s="2"/>
      <c r="G358" s="2"/>
      <c r="H358" s="2"/>
      <c r="I358" s="2"/>
      <c r="J358" s="2"/>
      <c r="K358" s="2" t="s">
        <v>22</v>
      </c>
      <c r="L358" s="2" t="s">
        <v>1347</v>
      </c>
      <c r="M358" s="2" t="s">
        <v>1348</v>
      </c>
      <c r="N358" s="2"/>
      <c r="O358" s="2" t="s">
        <v>64</v>
      </c>
      <c r="P358" s="2" t="s">
        <v>19</v>
      </c>
      <c r="Q358" s="127" t="str">
        <f t="shared" si="11"/>
        <v xml:space="preserve">0 </v>
      </c>
    </row>
    <row r="359" spans="1:17">
      <c r="A359" s="132" t="s">
        <v>1349</v>
      </c>
      <c r="B359" s="4" t="str">
        <f t="shared" si="10"/>
        <v>SU FONBEAUZARD</v>
      </c>
      <c r="C359" s="2" t="s">
        <v>1350</v>
      </c>
      <c r="D359" s="2">
        <v>15</v>
      </c>
      <c r="E359" s="2"/>
      <c r="F359" s="2"/>
      <c r="G359" s="2"/>
      <c r="H359" s="2"/>
      <c r="I359" s="2"/>
      <c r="J359" s="2"/>
      <c r="K359" s="2" t="s">
        <v>22</v>
      </c>
      <c r="L359" s="2"/>
      <c r="M359" s="2" t="s">
        <v>1351</v>
      </c>
      <c r="N359" s="2" t="s">
        <v>1352</v>
      </c>
      <c r="O359" s="2" t="s">
        <v>43</v>
      </c>
      <c r="P359" s="2" t="s">
        <v>19</v>
      </c>
      <c r="Q359" s="127" t="str">
        <f t="shared" si="11"/>
        <v xml:space="preserve">0 </v>
      </c>
    </row>
    <row r="360" spans="1:17">
      <c r="A360" s="128" t="s">
        <v>1353</v>
      </c>
      <c r="B360" s="4" t="str">
        <f t="shared" si="10"/>
        <v>SU FONTOY</v>
      </c>
      <c r="C360" s="2" t="s">
        <v>1354</v>
      </c>
      <c r="D360" s="2">
        <v>15</v>
      </c>
      <c r="E360" s="2"/>
      <c r="F360" s="2"/>
      <c r="G360" s="2"/>
      <c r="H360" s="2"/>
      <c r="I360" s="2"/>
      <c r="J360" s="2"/>
      <c r="K360" s="2" t="s">
        <v>494</v>
      </c>
      <c r="L360" s="2" t="s">
        <v>1355</v>
      </c>
      <c r="M360" s="2" t="s">
        <v>1356</v>
      </c>
      <c r="N360" s="2"/>
      <c r="O360" s="2" t="s">
        <v>123</v>
      </c>
      <c r="P360" s="2" t="s">
        <v>8</v>
      </c>
      <c r="Q360" s="127" t="str">
        <f t="shared" si="11"/>
        <v xml:space="preserve">0 </v>
      </c>
    </row>
    <row r="361" spans="1:17">
      <c r="A361" s="132" t="s">
        <v>1357</v>
      </c>
      <c r="B361" s="4" t="str">
        <f t="shared" si="10"/>
        <v>SU GALGON</v>
      </c>
      <c r="C361" s="2" t="s">
        <v>1358</v>
      </c>
      <c r="D361" s="2">
        <v>17</v>
      </c>
      <c r="E361" s="2"/>
      <c r="F361" s="2"/>
      <c r="G361" s="2"/>
      <c r="H361" s="2"/>
      <c r="I361" s="2">
        <v>1</v>
      </c>
      <c r="J361" s="2"/>
      <c r="K361" s="2" t="s">
        <v>27</v>
      </c>
      <c r="L361" s="2" t="s">
        <v>1359</v>
      </c>
      <c r="M361" s="2" t="s">
        <v>1360</v>
      </c>
      <c r="N361" s="2" t="s">
        <v>1361</v>
      </c>
      <c r="O361" s="2" t="s">
        <v>123</v>
      </c>
      <c r="P361" s="2" t="s">
        <v>19</v>
      </c>
      <c r="Q361" s="127" t="str">
        <f t="shared" si="11"/>
        <v xml:space="preserve">0 </v>
      </c>
    </row>
    <row r="362" spans="1:17">
      <c r="A362" s="132" t="s">
        <v>1362</v>
      </c>
      <c r="B362" s="4" t="str">
        <f t="shared" si="10"/>
        <v>SU GAMBSHEIM</v>
      </c>
      <c r="C362" s="2" t="s">
        <v>1363</v>
      </c>
      <c r="D362" s="2">
        <v>17</v>
      </c>
      <c r="E362" s="2"/>
      <c r="F362" s="2"/>
      <c r="G362" s="2"/>
      <c r="H362" s="2"/>
      <c r="I362" s="2"/>
      <c r="J362" s="2"/>
      <c r="K362" s="2" t="s">
        <v>494</v>
      </c>
      <c r="L362" s="2"/>
      <c r="M362" s="2"/>
      <c r="N362" s="2"/>
      <c r="O362" s="2" t="s">
        <v>64</v>
      </c>
      <c r="P362" s="2" t="s">
        <v>8</v>
      </c>
      <c r="Q362" s="127" t="str">
        <f t="shared" si="11"/>
        <v xml:space="preserve">0 </v>
      </c>
    </row>
    <row r="363" spans="1:17">
      <c r="A363" s="132" t="s">
        <v>1364</v>
      </c>
      <c r="B363" s="4" t="str">
        <f t="shared" si="10"/>
        <v>SU GEMOZAC</v>
      </c>
      <c r="C363" s="2" t="s">
        <v>1365</v>
      </c>
      <c r="D363" s="2"/>
      <c r="E363" s="2"/>
      <c r="F363" s="2">
        <v>1</v>
      </c>
      <c r="G363" s="2"/>
      <c r="H363" s="2"/>
      <c r="I363" s="2"/>
      <c r="J363" s="2"/>
      <c r="K363" s="1" t="s">
        <v>59</v>
      </c>
      <c r="L363" s="2" t="s">
        <v>1366</v>
      </c>
      <c r="M363" s="2" t="s">
        <v>1367</v>
      </c>
      <c r="N363" s="2" t="s">
        <v>1368</v>
      </c>
      <c r="O363" s="2" t="s">
        <v>24</v>
      </c>
      <c r="P363" s="2" t="s">
        <v>8</v>
      </c>
      <c r="Q363" s="127" t="str">
        <f t="shared" si="11"/>
        <v xml:space="preserve">0 </v>
      </c>
    </row>
    <row r="364" spans="1:17">
      <c r="A364" s="126" t="s">
        <v>1369</v>
      </c>
      <c r="B364" s="4" t="str">
        <f t="shared" si="10"/>
        <v>SU GERTWILLER</v>
      </c>
      <c r="C364" s="2" t="s">
        <v>1370</v>
      </c>
      <c r="D364" s="2">
        <v>17</v>
      </c>
      <c r="E364" s="2"/>
      <c r="F364" s="2"/>
      <c r="G364" s="2"/>
      <c r="H364" s="2"/>
      <c r="I364" s="2"/>
      <c r="J364" s="2"/>
      <c r="K364" s="2" t="s">
        <v>494</v>
      </c>
      <c r="L364" s="2"/>
      <c r="M364" s="2"/>
      <c r="N364" s="2"/>
      <c r="O364" s="2" t="s">
        <v>18</v>
      </c>
      <c r="P364" s="2" t="s">
        <v>8</v>
      </c>
      <c r="Q364" s="127" t="str">
        <f t="shared" si="11"/>
        <v xml:space="preserve">0 </v>
      </c>
    </row>
    <row r="365" spans="1:17">
      <c r="A365" s="126" t="s">
        <v>1371</v>
      </c>
      <c r="B365" s="4" t="str">
        <f t="shared" si="10"/>
        <v>SU GOURDAN POLIGNAN</v>
      </c>
      <c r="C365" s="2" t="s">
        <v>1372</v>
      </c>
      <c r="D365" s="2">
        <v>17</v>
      </c>
      <c r="E365" s="2"/>
      <c r="F365" s="2"/>
      <c r="G365" s="2"/>
      <c r="H365" s="2"/>
      <c r="I365" s="2"/>
      <c r="J365" s="2"/>
      <c r="K365" s="2" t="s">
        <v>22</v>
      </c>
      <c r="L365" s="2" t="s">
        <v>1373</v>
      </c>
      <c r="M365" s="2" t="s">
        <v>1374</v>
      </c>
      <c r="N365" s="2"/>
      <c r="O365" s="2" t="s">
        <v>7</v>
      </c>
      <c r="P365" s="2" t="s">
        <v>19</v>
      </c>
      <c r="Q365" s="127" t="str">
        <f t="shared" si="11"/>
        <v xml:space="preserve">0 </v>
      </c>
    </row>
    <row r="366" spans="1:17">
      <c r="A366" s="132" t="s">
        <v>1375</v>
      </c>
      <c r="B366" s="4" t="str">
        <f t="shared" si="10"/>
        <v>SU GRASSE</v>
      </c>
      <c r="C366" s="2" t="s">
        <v>1376</v>
      </c>
      <c r="D366" s="2">
        <v>17</v>
      </c>
      <c r="E366" s="2"/>
      <c r="F366" s="2"/>
      <c r="G366" s="2"/>
      <c r="H366" s="2"/>
      <c r="I366" s="2"/>
      <c r="J366" s="2"/>
      <c r="K366" s="2" t="s">
        <v>22</v>
      </c>
      <c r="L366" s="2" t="s">
        <v>1377</v>
      </c>
      <c r="M366" s="2" t="s">
        <v>1378</v>
      </c>
      <c r="N366" s="2" t="s">
        <v>1379</v>
      </c>
      <c r="O366" s="2" t="s">
        <v>18</v>
      </c>
      <c r="P366" s="2" t="s">
        <v>8</v>
      </c>
      <c r="Q366" s="127" t="str">
        <f t="shared" si="11"/>
        <v xml:space="preserve">0 </v>
      </c>
    </row>
    <row r="367" spans="1:17">
      <c r="A367" s="126" t="s">
        <v>1380</v>
      </c>
      <c r="B367" s="4" t="str">
        <f t="shared" si="10"/>
        <v>SU GUEBWILLER</v>
      </c>
      <c r="C367" s="2" t="s">
        <v>1381</v>
      </c>
      <c r="D367" s="2">
        <v>17</v>
      </c>
      <c r="E367" s="2"/>
      <c r="F367" s="2"/>
      <c r="G367" s="2"/>
      <c r="H367" s="2"/>
      <c r="I367" s="2"/>
      <c r="J367" s="2"/>
      <c r="K367" s="2" t="s">
        <v>494</v>
      </c>
      <c r="L367" s="2"/>
      <c r="M367" s="2"/>
      <c r="N367" s="2"/>
      <c r="O367" s="2" t="s">
        <v>123</v>
      </c>
      <c r="P367" s="2" t="s">
        <v>8</v>
      </c>
      <c r="Q367" s="127" t="str">
        <f t="shared" si="11"/>
        <v xml:space="preserve">0 </v>
      </c>
    </row>
    <row r="368" spans="1:17">
      <c r="A368" s="128" t="s">
        <v>1382</v>
      </c>
      <c r="B368" s="4" t="str">
        <f t="shared" si="10"/>
        <v>SU INGWILLER</v>
      </c>
      <c r="C368" s="2" t="s">
        <v>1383</v>
      </c>
      <c r="D368" s="2">
        <v>12</v>
      </c>
      <c r="E368" s="2"/>
      <c r="F368" s="2"/>
      <c r="G368" s="2"/>
      <c r="H368" s="2"/>
      <c r="I368" s="2"/>
      <c r="J368" s="2"/>
      <c r="K368" s="2" t="s">
        <v>494</v>
      </c>
      <c r="L368" s="2"/>
      <c r="M368" s="2"/>
      <c r="N368" s="2"/>
      <c r="O368" s="2" t="s">
        <v>123</v>
      </c>
      <c r="P368" s="2" t="s">
        <v>8</v>
      </c>
      <c r="Q368" s="127" t="str">
        <f t="shared" si="11"/>
        <v xml:space="preserve">0 </v>
      </c>
    </row>
    <row r="369" spans="1:17">
      <c r="A369" s="126" t="s">
        <v>1384</v>
      </c>
      <c r="B369" s="4" t="str">
        <f t="shared" si="10"/>
        <v>SU JOSSELIN</v>
      </c>
      <c r="C369" s="2" t="s">
        <v>1385</v>
      </c>
      <c r="D369" s="2">
        <v>12</v>
      </c>
      <c r="E369" s="2"/>
      <c r="F369" s="2"/>
      <c r="G369" s="2"/>
      <c r="H369" s="2"/>
      <c r="I369" s="2"/>
      <c r="J369" s="2"/>
      <c r="K369" s="1" t="s">
        <v>3</v>
      </c>
      <c r="L369" s="2" t="s">
        <v>1386</v>
      </c>
      <c r="M369" s="2" t="s">
        <v>1387</v>
      </c>
      <c r="N369" s="2"/>
      <c r="O369" s="2" t="s">
        <v>7</v>
      </c>
      <c r="P369" s="2" t="s">
        <v>8</v>
      </c>
      <c r="Q369" s="127" t="str">
        <f t="shared" si="11"/>
        <v xml:space="preserve">0 </v>
      </c>
    </row>
    <row r="370" spans="1:17">
      <c r="A370" s="126" t="s">
        <v>1388</v>
      </c>
      <c r="B370" s="4" t="str">
        <f t="shared" si="10"/>
        <v>SU JOUÉ LES TOURS</v>
      </c>
      <c r="C370" s="2" t="s">
        <v>1389</v>
      </c>
      <c r="D370" s="2"/>
      <c r="E370" s="2"/>
      <c r="F370" s="2">
        <v>1</v>
      </c>
      <c r="G370" s="2"/>
      <c r="H370" s="2"/>
      <c r="I370" s="2"/>
      <c r="J370" s="2"/>
      <c r="K370" s="2" t="s">
        <v>11</v>
      </c>
      <c r="L370" s="2"/>
      <c r="M370" s="2"/>
      <c r="N370" s="2"/>
      <c r="O370" s="2" t="s">
        <v>24</v>
      </c>
      <c r="P370" s="2" t="s">
        <v>8</v>
      </c>
      <c r="Q370" s="127" t="str">
        <f t="shared" si="11"/>
        <v xml:space="preserve">0 </v>
      </c>
    </row>
    <row r="371" spans="1:17">
      <c r="A371" s="126" t="s">
        <v>1390</v>
      </c>
      <c r="B371" s="4" t="str">
        <f t="shared" si="10"/>
        <v xml:space="preserve">SU LA RICHE </v>
      </c>
      <c r="C371" s="2" t="s">
        <v>1391</v>
      </c>
      <c r="D371" s="2"/>
      <c r="E371" s="2"/>
      <c r="F371" s="2">
        <v>1</v>
      </c>
      <c r="G371" s="2"/>
      <c r="H371" s="2"/>
      <c r="I371" s="2"/>
      <c r="J371" s="2"/>
      <c r="K371" s="2" t="s">
        <v>11</v>
      </c>
      <c r="L371" s="2" t="s">
        <v>1392</v>
      </c>
      <c r="M371" s="2" t="s">
        <v>1393</v>
      </c>
      <c r="N371" s="2" t="s">
        <v>1394</v>
      </c>
      <c r="O371" s="2" t="s">
        <v>24</v>
      </c>
      <c r="P371" s="2" t="s">
        <v>8</v>
      </c>
      <c r="Q371" s="127" t="str">
        <f t="shared" si="11"/>
        <v xml:space="preserve">0 </v>
      </c>
    </row>
    <row r="372" spans="1:17">
      <c r="A372" s="132" t="s">
        <v>1395</v>
      </c>
      <c r="B372" s="4" t="str">
        <f t="shared" si="10"/>
        <v>SU LA SUZE SUR SARTHE</v>
      </c>
      <c r="C372" s="2" t="s">
        <v>1396</v>
      </c>
      <c r="D372" s="2">
        <v>10</v>
      </c>
      <c r="E372" s="2"/>
      <c r="F372" s="2"/>
      <c r="G372" s="2"/>
      <c r="H372" s="2"/>
      <c r="I372" s="2"/>
      <c r="J372" s="2"/>
      <c r="K372" s="2" t="s">
        <v>59</v>
      </c>
      <c r="L372" s="2" t="s">
        <v>1397</v>
      </c>
      <c r="M372" s="2" t="s">
        <v>1398</v>
      </c>
      <c r="N372" s="2" t="s">
        <v>1399</v>
      </c>
      <c r="O372" s="2" t="s">
        <v>24</v>
      </c>
      <c r="P372" s="2" t="s">
        <v>8</v>
      </c>
      <c r="Q372" s="127" t="str">
        <f t="shared" si="11"/>
        <v xml:space="preserve">0 </v>
      </c>
    </row>
    <row r="373" spans="1:17">
      <c r="A373" s="126" t="s">
        <v>1400</v>
      </c>
      <c r="B373" s="4" t="str">
        <f t="shared" si="10"/>
        <v>SU LA TRANCHE SUR MER</v>
      </c>
      <c r="C373" s="2" t="s">
        <v>1401</v>
      </c>
      <c r="D373" s="2">
        <v>17</v>
      </c>
      <c r="E373" s="2"/>
      <c r="F373" s="2"/>
      <c r="G373" s="2"/>
      <c r="H373" s="2"/>
      <c r="I373" s="2"/>
      <c r="J373" s="2"/>
      <c r="K373" s="2" t="s">
        <v>59</v>
      </c>
      <c r="L373" s="2"/>
      <c r="M373" s="2"/>
      <c r="N373" s="2"/>
      <c r="O373" s="2" t="s">
        <v>24</v>
      </c>
      <c r="P373" s="2" t="s">
        <v>8</v>
      </c>
      <c r="Q373" s="127" t="str">
        <f t="shared" si="11"/>
        <v xml:space="preserve">0 </v>
      </c>
    </row>
    <row r="374" spans="1:17">
      <c r="A374" s="128" t="s">
        <v>1402</v>
      </c>
      <c r="B374" s="4" t="str">
        <f t="shared" si="10"/>
        <v>SU LACANAU</v>
      </c>
      <c r="C374" s="2" t="s">
        <v>1403</v>
      </c>
      <c r="D374" s="2">
        <v>17</v>
      </c>
      <c r="E374" s="2"/>
      <c r="F374" s="2"/>
      <c r="G374" s="2"/>
      <c r="H374" s="2"/>
      <c r="I374" s="2">
        <v>1</v>
      </c>
      <c r="J374" s="2"/>
      <c r="K374" s="2" t="s">
        <v>27</v>
      </c>
      <c r="L374" s="2" t="s">
        <v>1404</v>
      </c>
      <c r="M374" s="2" t="s">
        <v>1405</v>
      </c>
      <c r="N374" s="2"/>
      <c r="O374" s="2" t="s">
        <v>122</v>
      </c>
      <c r="P374" s="2" t="s">
        <v>19</v>
      </c>
      <c r="Q374" s="127" t="str">
        <f t="shared" si="11"/>
        <v xml:space="preserve">0 </v>
      </c>
    </row>
    <row r="375" spans="1:17">
      <c r="A375" s="128" t="s">
        <v>1406</v>
      </c>
      <c r="B375" s="4" t="str">
        <f t="shared" si="10"/>
        <v>SU L'AIGUILLON SUR MER</v>
      </c>
      <c r="C375" s="2" t="s">
        <v>1407</v>
      </c>
      <c r="D375" s="2"/>
      <c r="E375" s="2"/>
      <c r="F375" s="2">
        <v>1</v>
      </c>
      <c r="G375" s="2"/>
      <c r="H375" s="2"/>
      <c r="I375" s="2"/>
      <c r="J375" s="2"/>
      <c r="K375" s="2" t="s">
        <v>59</v>
      </c>
      <c r="L375" s="2" t="s">
        <v>1408</v>
      </c>
      <c r="M375" s="2" t="s">
        <v>1409</v>
      </c>
      <c r="N375" s="2" t="s">
        <v>1410</v>
      </c>
      <c r="O375" s="2" t="s">
        <v>24</v>
      </c>
      <c r="P375" s="2" t="s">
        <v>8</v>
      </c>
      <c r="Q375" s="127" t="str">
        <f t="shared" si="11"/>
        <v xml:space="preserve">0 </v>
      </c>
    </row>
    <row r="376" spans="1:17">
      <c r="A376" s="128" t="s">
        <v>1411</v>
      </c>
      <c r="B376" s="4" t="str">
        <f t="shared" si="10"/>
        <v xml:space="preserve">SU L'ARBRESLE </v>
      </c>
      <c r="C376" s="2" t="s">
        <v>1412</v>
      </c>
      <c r="D376" s="2"/>
      <c r="E376" s="2"/>
      <c r="F376" s="2">
        <v>1</v>
      </c>
      <c r="G376" s="2"/>
      <c r="H376" s="2"/>
      <c r="I376" s="2"/>
      <c r="J376" s="2"/>
      <c r="K376" s="2" t="s">
        <v>11</v>
      </c>
      <c r="L376" s="2" t="s">
        <v>1413</v>
      </c>
      <c r="M376" s="2" t="s">
        <v>1414</v>
      </c>
      <c r="N376" s="2" t="s">
        <v>1415</v>
      </c>
      <c r="O376" s="2" t="s">
        <v>18</v>
      </c>
      <c r="P376" s="2" t="s">
        <v>8</v>
      </c>
      <c r="Q376" s="127" t="str">
        <f t="shared" si="11"/>
        <v xml:space="preserve">0 </v>
      </c>
    </row>
    <row r="377" spans="1:17">
      <c r="A377" s="128" t="s">
        <v>1416</v>
      </c>
      <c r="B377" s="4" t="str">
        <f t="shared" si="10"/>
        <v>SU LE BARP</v>
      </c>
      <c r="C377" s="2" t="s">
        <v>1417</v>
      </c>
      <c r="D377" s="2">
        <v>17</v>
      </c>
      <c r="E377" s="2"/>
      <c r="F377" s="2"/>
      <c r="G377" s="2"/>
      <c r="H377" s="2"/>
      <c r="I377" s="2">
        <v>1</v>
      </c>
      <c r="J377" s="2"/>
      <c r="K377" s="2" t="s">
        <v>27</v>
      </c>
      <c r="L377" s="2" t="s">
        <v>1418</v>
      </c>
      <c r="M377" s="2"/>
      <c r="N377" s="2"/>
      <c r="O377" s="2" t="s">
        <v>7</v>
      </c>
      <c r="P377" s="2" t="s">
        <v>19</v>
      </c>
      <c r="Q377" s="127" t="str">
        <f t="shared" si="11"/>
        <v xml:space="preserve">0 </v>
      </c>
    </row>
    <row r="378" spans="1:17">
      <c r="A378" s="128" t="s">
        <v>1419</v>
      </c>
      <c r="B378" s="4" t="str">
        <f t="shared" si="10"/>
        <v>SU LE TEICH (GIE)</v>
      </c>
      <c r="C378" s="2" t="s">
        <v>1420</v>
      </c>
      <c r="D378" s="2">
        <v>17</v>
      </c>
      <c r="E378" s="2"/>
      <c r="F378" s="2"/>
      <c r="G378" s="2"/>
      <c r="H378" s="2"/>
      <c r="I378" s="2">
        <v>1</v>
      </c>
      <c r="J378" s="2"/>
      <c r="K378" s="2" t="s">
        <v>27</v>
      </c>
      <c r="L378" s="2" t="s">
        <v>1421</v>
      </c>
      <c r="M378" s="2" t="s">
        <v>1422</v>
      </c>
      <c r="N378" s="2"/>
      <c r="O378" s="2" t="s">
        <v>1213</v>
      </c>
      <c r="P378" s="2" t="s">
        <v>19</v>
      </c>
      <c r="Q378" s="127" t="str">
        <f t="shared" si="11"/>
        <v xml:space="preserve">0 </v>
      </c>
    </row>
    <row r="379" spans="1:17">
      <c r="A379" s="131" t="s">
        <v>1423</v>
      </c>
      <c r="B379" s="4" t="str">
        <f t="shared" si="10"/>
        <v>SU LE VIGAN</v>
      </c>
      <c r="C379" s="2" t="s">
        <v>1424</v>
      </c>
      <c r="D379" s="2">
        <v>10</v>
      </c>
      <c r="E379" s="2"/>
      <c r="F379" s="2"/>
      <c r="G379" s="2"/>
      <c r="H379" s="2"/>
      <c r="I379" s="2"/>
      <c r="J379" s="2"/>
      <c r="K379" s="2" t="s">
        <v>22</v>
      </c>
      <c r="L379" s="2" t="s">
        <v>1425</v>
      </c>
      <c r="M379" s="2" t="s">
        <v>1426</v>
      </c>
      <c r="N379" s="2" t="s">
        <v>1427</v>
      </c>
      <c r="O379" s="2" t="s">
        <v>534</v>
      </c>
      <c r="P379" s="2" t="s">
        <v>8</v>
      </c>
      <c r="Q379" s="127" t="str">
        <f t="shared" si="11"/>
        <v xml:space="preserve">0 </v>
      </c>
    </row>
    <row r="380" spans="1:17">
      <c r="A380" s="126" t="s">
        <v>1428</v>
      </c>
      <c r="B380" s="4" t="str">
        <f t="shared" si="10"/>
        <v>SU LEMUD</v>
      </c>
      <c r="C380" s="2" t="s">
        <v>1429</v>
      </c>
      <c r="D380" s="2">
        <v>17</v>
      </c>
      <c r="E380" s="2"/>
      <c r="F380" s="2"/>
      <c r="G380" s="2"/>
      <c r="H380" s="2"/>
      <c r="I380" s="2"/>
      <c r="J380" s="2"/>
      <c r="K380" s="2" t="s">
        <v>494</v>
      </c>
      <c r="L380" s="2"/>
      <c r="M380" s="2"/>
      <c r="N380" s="2"/>
      <c r="O380" s="2" t="s">
        <v>123</v>
      </c>
      <c r="P380" s="2" t="s">
        <v>8</v>
      </c>
      <c r="Q380" s="127" t="str">
        <f t="shared" si="11"/>
        <v xml:space="preserve">0 </v>
      </c>
    </row>
    <row r="381" spans="1:17">
      <c r="A381" s="132" t="s">
        <v>1430</v>
      </c>
      <c r="B381" s="4" t="str">
        <f t="shared" si="10"/>
        <v>SU LES ESSARTS</v>
      </c>
      <c r="C381" s="2" t="s">
        <v>1431</v>
      </c>
      <c r="D381" s="2">
        <v>15</v>
      </c>
      <c r="E381" s="2"/>
      <c r="F381" s="2"/>
      <c r="G381" s="2"/>
      <c r="H381" s="2"/>
      <c r="I381" s="2"/>
      <c r="J381" s="2"/>
      <c r="K381" s="1" t="s">
        <v>3</v>
      </c>
      <c r="L381" s="2" t="s">
        <v>1432</v>
      </c>
      <c r="M381" s="2" t="s">
        <v>1433</v>
      </c>
      <c r="N381" s="2" t="s">
        <v>1434</v>
      </c>
      <c r="O381" s="2" t="s">
        <v>24</v>
      </c>
      <c r="P381" s="2" t="s">
        <v>8</v>
      </c>
      <c r="Q381" s="127" t="str">
        <f t="shared" si="11"/>
        <v xml:space="preserve">0 </v>
      </c>
    </row>
    <row r="382" spans="1:17">
      <c r="A382" s="128" t="s">
        <v>1435</v>
      </c>
      <c r="B382" s="4" t="str">
        <f t="shared" si="10"/>
        <v>SU LIMOGES LABUSSIERE</v>
      </c>
      <c r="C382" s="2" t="s">
        <v>1436</v>
      </c>
      <c r="D382" s="2"/>
      <c r="E382" s="2"/>
      <c r="F382" s="2">
        <v>1</v>
      </c>
      <c r="G382" s="2"/>
      <c r="H382" s="2"/>
      <c r="I382" s="2"/>
      <c r="J382" s="2"/>
      <c r="K382" s="2" t="s">
        <v>11</v>
      </c>
      <c r="L382" s="2" t="s">
        <v>1437</v>
      </c>
      <c r="M382" s="2" t="s">
        <v>1438</v>
      </c>
      <c r="N382" s="2" t="s">
        <v>1439</v>
      </c>
      <c r="O382" s="2" t="s">
        <v>7</v>
      </c>
      <c r="P382" s="2" t="s">
        <v>8</v>
      </c>
      <c r="Q382" s="127" t="str">
        <f t="shared" si="11"/>
        <v xml:space="preserve">0 </v>
      </c>
    </row>
    <row r="383" spans="1:17">
      <c r="A383" s="128" t="s">
        <v>1440</v>
      </c>
      <c r="B383" s="4" t="str">
        <f t="shared" si="10"/>
        <v>SU LINGOLSHEIM</v>
      </c>
      <c r="C383" s="2" t="s">
        <v>1441</v>
      </c>
      <c r="D383" s="2">
        <v>17</v>
      </c>
      <c r="E383" s="2"/>
      <c r="F383" s="2"/>
      <c r="G383" s="2"/>
      <c r="H383" s="2"/>
      <c r="I383" s="2"/>
      <c r="J383" s="2"/>
      <c r="K383" s="2" t="s">
        <v>494</v>
      </c>
      <c r="L383" s="2"/>
      <c r="M383" s="2"/>
      <c r="N383" s="2"/>
      <c r="O383" s="2" t="s">
        <v>1847</v>
      </c>
      <c r="P383" s="2" t="s">
        <v>8</v>
      </c>
      <c r="Q383" s="127" t="str">
        <f t="shared" si="11"/>
        <v xml:space="preserve">0 </v>
      </c>
    </row>
    <row r="384" spans="1:17">
      <c r="A384" s="129" t="s">
        <v>1442</v>
      </c>
      <c r="B384" s="4" t="str">
        <f t="shared" si="10"/>
        <v>SU LUBERSAC</v>
      </c>
      <c r="C384" s="2" t="s">
        <v>1443</v>
      </c>
      <c r="D384" s="2"/>
      <c r="E384" s="2"/>
      <c r="F384" s="2">
        <v>1</v>
      </c>
      <c r="G384" s="2"/>
      <c r="H384" s="2"/>
      <c r="I384" s="2"/>
      <c r="J384" s="2"/>
      <c r="K384" s="2" t="s">
        <v>11</v>
      </c>
      <c r="L384" s="2" t="s">
        <v>1444</v>
      </c>
      <c r="M384" s="2" t="s">
        <v>1445</v>
      </c>
      <c r="N384" s="2" t="s">
        <v>1446</v>
      </c>
      <c r="O384" s="2" t="s">
        <v>123</v>
      </c>
      <c r="P384" s="2" t="s">
        <v>8</v>
      </c>
      <c r="Q384" s="127" t="str">
        <f t="shared" si="11"/>
        <v xml:space="preserve">0 </v>
      </c>
    </row>
    <row r="385" spans="1:17">
      <c r="A385" s="132" t="s">
        <v>1447</v>
      </c>
      <c r="B385" s="4" t="str">
        <f t="shared" si="10"/>
        <v>SU MAMERS</v>
      </c>
      <c r="C385" s="2" t="s">
        <v>1448</v>
      </c>
      <c r="D385" s="2">
        <v>12</v>
      </c>
      <c r="E385" s="2"/>
      <c r="F385" s="2"/>
      <c r="G385" s="2"/>
      <c r="H385" s="2"/>
      <c r="I385" s="2"/>
      <c r="J385" s="2"/>
      <c r="K385" s="1" t="s">
        <v>3</v>
      </c>
      <c r="L385" s="2" t="s">
        <v>1449</v>
      </c>
      <c r="M385" s="2" t="s">
        <v>1450</v>
      </c>
      <c r="N385" s="2" t="s">
        <v>1451</v>
      </c>
      <c r="O385" s="2" t="s">
        <v>24</v>
      </c>
      <c r="P385" s="2" t="s">
        <v>19</v>
      </c>
      <c r="Q385" s="127" t="str">
        <f t="shared" si="11"/>
        <v xml:space="preserve">0 </v>
      </c>
    </row>
    <row r="386" spans="1:17">
      <c r="A386" s="128" t="s">
        <v>1453</v>
      </c>
      <c r="B386" s="4" t="str">
        <f t="shared" si="10"/>
        <v>SU MARANS</v>
      </c>
      <c r="C386" s="2" t="s">
        <v>1454</v>
      </c>
      <c r="D386" s="2"/>
      <c r="E386" s="2"/>
      <c r="F386" s="2">
        <v>1</v>
      </c>
      <c r="G386" s="2"/>
      <c r="H386" s="2"/>
      <c r="I386" s="2"/>
      <c r="J386" s="2"/>
      <c r="K386" s="2" t="s">
        <v>59</v>
      </c>
      <c r="L386" s="2"/>
      <c r="M386" s="2"/>
      <c r="N386" s="2"/>
      <c r="O386" s="2" t="s">
        <v>64</v>
      </c>
      <c r="P386" s="2" t="s">
        <v>8</v>
      </c>
      <c r="Q386" s="127" t="str">
        <f t="shared" si="11"/>
        <v xml:space="preserve">0 </v>
      </c>
    </row>
    <row r="387" spans="1:17">
      <c r="A387" s="128" t="s">
        <v>1455</v>
      </c>
      <c r="B387" s="4" t="str">
        <f t="shared" ref="B387:B435" si="12">UPPER(A387)</f>
        <v>SU MASEVAUX</v>
      </c>
      <c r="C387" s="2" t="s">
        <v>1456</v>
      </c>
      <c r="D387" s="2">
        <v>17</v>
      </c>
      <c r="E387" s="2"/>
      <c r="F387" s="2"/>
      <c r="G387" s="2"/>
      <c r="H387" s="2"/>
      <c r="I387" s="2"/>
      <c r="J387" s="2"/>
      <c r="K387" s="1" t="s">
        <v>494</v>
      </c>
      <c r="L387" s="2" t="s">
        <v>1457</v>
      </c>
      <c r="M387" s="2" t="s">
        <v>1458</v>
      </c>
      <c r="N387" s="2"/>
      <c r="O387" s="2" t="s">
        <v>14</v>
      </c>
      <c r="P387" s="2" t="s">
        <v>8</v>
      </c>
      <c r="Q387" s="127" t="str">
        <f t="shared" ref="Q387:Q435" si="13" xml:space="preserve"> IF(SUM(D387:J387)=0,1,"0 ")</f>
        <v xml:space="preserve">0 </v>
      </c>
    </row>
    <row r="388" spans="1:17">
      <c r="A388" s="128" t="s">
        <v>1459</v>
      </c>
      <c r="B388" s="4" t="str">
        <f t="shared" si="12"/>
        <v>SU MAUBOURGUET</v>
      </c>
      <c r="C388" s="2" t="s">
        <v>1210</v>
      </c>
      <c r="D388" s="2">
        <v>17</v>
      </c>
      <c r="E388" s="2"/>
      <c r="F388" s="2"/>
      <c r="G388" s="2"/>
      <c r="H388" s="2"/>
      <c r="I388" s="2"/>
      <c r="J388" s="2"/>
      <c r="K388" s="2" t="s">
        <v>27</v>
      </c>
      <c r="L388" s="2" t="s">
        <v>1211</v>
      </c>
      <c r="M388" s="2" t="s">
        <v>1212</v>
      </c>
      <c r="N388" s="2" t="s">
        <v>1460</v>
      </c>
      <c r="O388" s="2" t="s">
        <v>1213</v>
      </c>
      <c r="P388" s="2" t="s">
        <v>19</v>
      </c>
      <c r="Q388" s="127" t="str">
        <f t="shared" si="13"/>
        <v xml:space="preserve">0 </v>
      </c>
    </row>
    <row r="389" spans="1:17">
      <c r="A389" s="128" t="s">
        <v>1461</v>
      </c>
      <c r="B389" s="4" t="str">
        <f t="shared" si="12"/>
        <v>SU MAXEVILLE</v>
      </c>
      <c r="C389" s="2" t="s">
        <v>1462</v>
      </c>
      <c r="D389" s="2">
        <v>12</v>
      </c>
      <c r="E389" s="2"/>
      <c r="F389" s="2"/>
      <c r="G389" s="2"/>
      <c r="H389" s="2"/>
      <c r="I389" s="2"/>
      <c r="J389" s="2"/>
      <c r="K389" s="2" t="s">
        <v>494</v>
      </c>
      <c r="L389" s="2" t="s">
        <v>1463</v>
      </c>
      <c r="M389" s="2" t="s">
        <v>1464</v>
      </c>
      <c r="N389" s="2"/>
      <c r="O389" s="2" t="s">
        <v>534</v>
      </c>
      <c r="P389" s="2" t="s">
        <v>8</v>
      </c>
      <c r="Q389" s="127" t="str">
        <f t="shared" si="13"/>
        <v xml:space="preserve">0 </v>
      </c>
    </row>
    <row r="390" spans="1:17">
      <c r="A390" s="126" t="s">
        <v>1465</v>
      </c>
      <c r="B390" s="4" t="str">
        <f t="shared" si="12"/>
        <v>SU MAZÉ</v>
      </c>
      <c r="C390" s="2" t="s">
        <v>1466</v>
      </c>
      <c r="D390" s="2">
        <v>15</v>
      </c>
      <c r="E390" s="2"/>
      <c r="F390" s="2"/>
      <c r="G390" s="2"/>
      <c r="H390" s="2"/>
      <c r="I390" s="2"/>
      <c r="J390" s="2"/>
      <c r="K390" s="1" t="s">
        <v>3</v>
      </c>
      <c r="L390" s="2" t="s">
        <v>1467</v>
      </c>
      <c r="M390" s="2" t="s">
        <v>1468</v>
      </c>
      <c r="N390" s="2"/>
      <c r="O390" s="2" t="s">
        <v>400</v>
      </c>
      <c r="P390" s="2" t="s">
        <v>8</v>
      </c>
      <c r="Q390" s="127" t="str">
        <f t="shared" si="13"/>
        <v xml:space="preserve">0 </v>
      </c>
    </row>
    <row r="391" spans="1:17">
      <c r="A391" s="126" t="s">
        <v>1469</v>
      </c>
      <c r="B391" s="4" t="str">
        <f t="shared" si="12"/>
        <v>SU MELESSE</v>
      </c>
      <c r="C391" s="2" t="s">
        <v>1470</v>
      </c>
      <c r="D391" s="2">
        <v>12</v>
      </c>
      <c r="E391" s="2"/>
      <c r="F391" s="2"/>
      <c r="G391" s="2"/>
      <c r="H391" s="2"/>
      <c r="I391" s="2"/>
      <c r="J391" s="2"/>
      <c r="K391" s="1" t="s">
        <v>3</v>
      </c>
      <c r="L391" s="2" t="s">
        <v>1471</v>
      </c>
      <c r="M391" s="2" t="s">
        <v>1472</v>
      </c>
      <c r="N391" s="2"/>
      <c r="O391" s="2" t="s">
        <v>24</v>
      </c>
      <c r="P391" s="2" t="s">
        <v>8</v>
      </c>
      <c r="Q391" s="127" t="str">
        <f t="shared" si="13"/>
        <v xml:space="preserve">0 </v>
      </c>
    </row>
    <row r="392" spans="1:17">
      <c r="A392" s="132" t="s">
        <v>1473</v>
      </c>
      <c r="B392" s="4" t="str">
        <f t="shared" si="12"/>
        <v>SU MER</v>
      </c>
      <c r="C392" s="2" t="s">
        <v>1474</v>
      </c>
      <c r="D392" s="2"/>
      <c r="E392" s="2"/>
      <c r="F392" s="2">
        <v>1</v>
      </c>
      <c r="G392" s="2"/>
      <c r="H392" s="2"/>
      <c r="I392" s="2"/>
      <c r="J392" s="2"/>
      <c r="K392" s="1" t="s">
        <v>3</v>
      </c>
      <c r="L392" s="2" t="s">
        <v>1475</v>
      </c>
      <c r="M392" s="2" t="s">
        <v>1476</v>
      </c>
      <c r="N392" s="2"/>
      <c r="O392" s="2" t="s">
        <v>534</v>
      </c>
      <c r="P392" s="2" t="s">
        <v>19</v>
      </c>
      <c r="Q392" s="127" t="str">
        <f t="shared" si="13"/>
        <v xml:space="preserve">0 </v>
      </c>
    </row>
    <row r="393" spans="1:17">
      <c r="A393" s="132" t="s">
        <v>1477</v>
      </c>
      <c r="B393" s="4" t="str">
        <f t="shared" si="12"/>
        <v>SU MIRAMBEAU</v>
      </c>
      <c r="C393" s="2" t="s">
        <v>1478</v>
      </c>
      <c r="D393" s="2"/>
      <c r="E393" s="2"/>
      <c r="F393" s="2">
        <v>1</v>
      </c>
      <c r="G393" s="2"/>
      <c r="H393" s="2"/>
      <c r="I393" s="2"/>
      <c r="J393" s="2"/>
      <c r="K393" s="2" t="s">
        <v>59</v>
      </c>
      <c r="L393" s="2" t="s">
        <v>1479</v>
      </c>
      <c r="M393" s="2" t="s">
        <v>1480</v>
      </c>
      <c r="N393" s="2" t="s">
        <v>1481</v>
      </c>
      <c r="O393" s="2" t="s">
        <v>18</v>
      </c>
      <c r="P393" s="2" t="s">
        <v>19</v>
      </c>
      <c r="Q393" s="127" t="str">
        <f t="shared" si="13"/>
        <v xml:space="preserve">0 </v>
      </c>
    </row>
    <row r="394" spans="1:17">
      <c r="A394" s="132" t="s">
        <v>1482</v>
      </c>
      <c r="B394" s="4" t="str">
        <f t="shared" si="12"/>
        <v>SU MUSSIDAN</v>
      </c>
      <c r="C394" s="2" t="s">
        <v>1483</v>
      </c>
      <c r="D394" s="2">
        <v>17</v>
      </c>
      <c r="E394" s="2"/>
      <c r="F394" s="2"/>
      <c r="G394" s="2"/>
      <c r="H394" s="2"/>
      <c r="I394" s="2">
        <v>1</v>
      </c>
      <c r="J394" s="2"/>
      <c r="K394" s="2" t="s">
        <v>11</v>
      </c>
      <c r="L394" s="2" t="s">
        <v>1484</v>
      </c>
      <c r="M394" s="2" t="s">
        <v>1485</v>
      </c>
      <c r="N394" s="2" t="s">
        <v>1486</v>
      </c>
      <c r="O394" s="2" t="s">
        <v>97</v>
      </c>
      <c r="P394" s="2" t="s">
        <v>8</v>
      </c>
      <c r="Q394" s="127" t="str">
        <f t="shared" si="13"/>
        <v xml:space="preserve">0 </v>
      </c>
    </row>
    <row r="395" spans="1:17">
      <c r="A395" s="128" t="s">
        <v>1487</v>
      </c>
      <c r="B395" s="4" t="str">
        <f t="shared" si="12"/>
        <v>SU NEXON</v>
      </c>
      <c r="C395" s="2" t="s">
        <v>1488</v>
      </c>
      <c r="D395" s="2"/>
      <c r="E395" s="2"/>
      <c r="F395" s="2">
        <v>1</v>
      </c>
      <c r="G395" s="2"/>
      <c r="H395" s="2"/>
      <c r="I395" s="2"/>
      <c r="J395" s="2"/>
      <c r="K395" s="2" t="s">
        <v>11</v>
      </c>
      <c r="L395" s="2" t="s">
        <v>1489</v>
      </c>
      <c r="M395" s="2" t="s">
        <v>1490</v>
      </c>
      <c r="N395" s="2" t="s">
        <v>1491</v>
      </c>
      <c r="O395" s="2" t="s">
        <v>64</v>
      </c>
      <c r="P395" s="2" t="s">
        <v>8</v>
      </c>
      <c r="Q395" s="127" t="str">
        <f t="shared" si="13"/>
        <v xml:space="preserve">0 </v>
      </c>
    </row>
    <row r="396" spans="1:17">
      <c r="A396" s="134" t="s">
        <v>1902</v>
      </c>
      <c r="B396" s="4" t="str">
        <f t="shared" si="12"/>
        <v>SU NOE</v>
      </c>
      <c r="C396" s="2" t="s">
        <v>1899</v>
      </c>
      <c r="D396" s="2">
        <v>17</v>
      </c>
      <c r="E396" s="2"/>
      <c r="F396" s="2"/>
      <c r="G396" s="2"/>
      <c r="H396" s="2"/>
      <c r="I396" s="2"/>
      <c r="J396" s="2"/>
      <c r="K396" s="2" t="s">
        <v>22</v>
      </c>
      <c r="L396" s="2" t="s">
        <v>1900</v>
      </c>
      <c r="M396" s="2" t="s">
        <v>1901</v>
      </c>
      <c r="N396" s="2"/>
      <c r="O396" s="2" t="s">
        <v>123</v>
      </c>
      <c r="P396" s="2" t="s">
        <v>19</v>
      </c>
      <c r="Q396" s="127" t="str">
        <f t="shared" si="13"/>
        <v xml:space="preserve">0 </v>
      </c>
    </row>
    <row r="397" spans="1:17">
      <c r="A397" s="126" t="s">
        <v>1492</v>
      </c>
      <c r="B397" s="4" t="str">
        <f t="shared" si="12"/>
        <v>SU NOIRMOUTIER EN L'ILE</v>
      </c>
      <c r="C397" s="2" t="s">
        <v>1879</v>
      </c>
      <c r="D397" s="2">
        <v>17</v>
      </c>
      <c r="E397" s="2"/>
      <c r="F397" s="2"/>
      <c r="G397" s="2"/>
      <c r="H397" s="2"/>
      <c r="I397" s="2"/>
      <c r="J397" s="2"/>
      <c r="K397" s="2" t="s">
        <v>59</v>
      </c>
      <c r="L397" s="2"/>
      <c r="M397" s="2"/>
      <c r="N397" s="2"/>
      <c r="O397" s="2" t="s">
        <v>7</v>
      </c>
      <c r="P397" s="2" t="s">
        <v>8</v>
      </c>
      <c r="Q397" s="127" t="str">
        <f t="shared" si="13"/>
        <v xml:space="preserve">0 </v>
      </c>
    </row>
    <row r="398" spans="1:17">
      <c r="A398" s="132" t="s">
        <v>1493</v>
      </c>
      <c r="B398" s="4" t="str">
        <f t="shared" si="12"/>
        <v>SU NONTRON</v>
      </c>
      <c r="C398" s="2" t="s">
        <v>1494</v>
      </c>
      <c r="D398" s="2">
        <v>17</v>
      </c>
      <c r="E398" s="2"/>
      <c r="F398" s="2"/>
      <c r="G398" s="2"/>
      <c r="H398" s="2"/>
      <c r="I398" s="2"/>
      <c r="J398" s="2"/>
      <c r="K398" s="2" t="s">
        <v>11</v>
      </c>
      <c r="L398" s="2" t="s">
        <v>1495</v>
      </c>
      <c r="M398" s="2" t="s">
        <v>1496</v>
      </c>
      <c r="N398" s="2" t="s">
        <v>1497</v>
      </c>
      <c r="O398" s="2" t="s">
        <v>1852</v>
      </c>
      <c r="P398" s="2" t="s">
        <v>8</v>
      </c>
      <c r="Q398" s="127" t="str">
        <f t="shared" si="13"/>
        <v xml:space="preserve">0 </v>
      </c>
    </row>
    <row r="399" spans="1:17">
      <c r="A399" s="128" t="s">
        <v>1498</v>
      </c>
      <c r="B399" s="4" t="str">
        <f t="shared" si="12"/>
        <v>SU NOTRE DAME DE SANILHAC</v>
      </c>
      <c r="C399" s="2" t="s">
        <v>1499</v>
      </c>
      <c r="D399" s="2">
        <v>17</v>
      </c>
      <c r="E399" s="2"/>
      <c r="F399" s="2"/>
      <c r="G399" s="2"/>
      <c r="H399" s="2"/>
      <c r="I399" s="2">
        <v>1</v>
      </c>
      <c r="J399" s="2"/>
      <c r="K399" s="2" t="s">
        <v>11</v>
      </c>
      <c r="L399" s="2" t="s">
        <v>1500</v>
      </c>
      <c r="M399" s="2" t="s">
        <v>1501</v>
      </c>
      <c r="N399" s="2"/>
      <c r="O399" s="2" t="s">
        <v>24</v>
      </c>
      <c r="P399" s="2" t="s">
        <v>8</v>
      </c>
      <c r="Q399" s="127" t="str">
        <f t="shared" si="13"/>
        <v xml:space="preserve">0 </v>
      </c>
    </row>
    <row r="400" spans="1:17">
      <c r="A400" s="126" t="s">
        <v>1502</v>
      </c>
      <c r="B400" s="4" t="str">
        <f t="shared" si="12"/>
        <v>SU NOYAL CHATILLON SUR SEICHE</v>
      </c>
      <c r="C400" s="2" t="s">
        <v>1503</v>
      </c>
      <c r="D400" s="2">
        <v>10</v>
      </c>
      <c r="E400" s="2"/>
      <c r="F400" s="2"/>
      <c r="G400" s="2"/>
      <c r="H400" s="2"/>
      <c r="I400" s="2"/>
      <c r="J400" s="2"/>
      <c r="K400" s="2" t="s">
        <v>59</v>
      </c>
      <c r="L400" s="2" t="s">
        <v>1504</v>
      </c>
      <c r="M400" s="2" t="s">
        <v>1505</v>
      </c>
      <c r="N400" s="2"/>
      <c r="O400" s="2" t="s">
        <v>24</v>
      </c>
      <c r="P400" s="2" t="s">
        <v>8</v>
      </c>
      <c r="Q400" s="127" t="str">
        <f t="shared" si="13"/>
        <v xml:space="preserve">0 </v>
      </c>
    </row>
    <row r="401" spans="1:17">
      <c r="A401" s="131" t="s">
        <v>1506</v>
      </c>
      <c r="B401" s="4" t="str">
        <f t="shared" si="12"/>
        <v>SU OLEMPS</v>
      </c>
      <c r="C401" s="2" t="s">
        <v>1507</v>
      </c>
      <c r="D401" s="2">
        <v>17</v>
      </c>
      <c r="E401" s="2"/>
      <c r="F401" s="2"/>
      <c r="G401" s="2"/>
      <c r="H401" s="2"/>
      <c r="I401" s="2"/>
      <c r="J401" s="2"/>
      <c r="K401" s="2" t="s">
        <v>22</v>
      </c>
      <c r="L401" s="2" t="s">
        <v>1508</v>
      </c>
      <c r="M401" s="2" t="s">
        <v>1509</v>
      </c>
      <c r="N401" s="2" t="s">
        <v>1510</v>
      </c>
      <c r="O401" s="2" t="s">
        <v>7</v>
      </c>
      <c r="P401" s="2" t="s">
        <v>8</v>
      </c>
      <c r="Q401" s="127" t="str">
        <f t="shared" si="13"/>
        <v xml:space="preserve">0 </v>
      </c>
    </row>
    <row r="402" spans="1:17">
      <c r="A402" s="126" t="s">
        <v>1511</v>
      </c>
      <c r="B402" s="4" t="str">
        <f t="shared" si="12"/>
        <v>SU PARENTIS</v>
      </c>
      <c r="C402" s="2" t="s">
        <v>1512</v>
      </c>
      <c r="D402" s="2">
        <v>17</v>
      </c>
      <c r="E402" s="2"/>
      <c r="F402" s="2"/>
      <c r="G402" s="2"/>
      <c r="H402" s="2"/>
      <c r="I402" s="2"/>
      <c r="J402" s="2"/>
      <c r="K402" s="2" t="s">
        <v>27</v>
      </c>
      <c r="L402" s="2"/>
      <c r="M402" s="2"/>
      <c r="N402" s="2"/>
      <c r="O402" s="2" t="s">
        <v>43</v>
      </c>
      <c r="P402" s="2" t="s">
        <v>19</v>
      </c>
      <c r="Q402" s="127" t="str">
        <f t="shared" si="13"/>
        <v xml:space="preserve">0 </v>
      </c>
    </row>
    <row r="403" spans="1:17">
      <c r="A403" s="132" t="s">
        <v>1513</v>
      </c>
      <c r="B403" s="4" t="str">
        <f t="shared" si="12"/>
        <v>SU PAYS DE MONFORT</v>
      </c>
      <c r="C403" s="2" t="s">
        <v>1514</v>
      </c>
      <c r="D403" s="2">
        <v>15</v>
      </c>
      <c r="E403" s="2"/>
      <c r="F403" s="2"/>
      <c r="G403" s="2"/>
      <c r="H403" s="2"/>
      <c r="I403" s="2"/>
      <c r="J403" s="2"/>
      <c r="K403" s="1" t="s">
        <v>3</v>
      </c>
      <c r="L403" s="2" t="s">
        <v>1515</v>
      </c>
      <c r="M403" s="2" t="s">
        <v>1516</v>
      </c>
      <c r="N403" s="2" t="s">
        <v>1517</v>
      </c>
      <c r="O403" s="2" t="s">
        <v>24</v>
      </c>
      <c r="P403" s="2" t="s">
        <v>8</v>
      </c>
      <c r="Q403" s="127" t="str">
        <f t="shared" si="13"/>
        <v xml:space="preserve">0 </v>
      </c>
    </row>
    <row r="404" spans="1:17">
      <c r="A404" s="126" t="s">
        <v>1518</v>
      </c>
      <c r="B404" s="4" t="str">
        <f t="shared" si="12"/>
        <v>SU PFASTATT</v>
      </c>
      <c r="C404" s="2" t="s">
        <v>1519</v>
      </c>
      <c r="D404" s="2">
        <v>17</v>
      </c>
      <c r="E404" s="2"/>
      <c r="F404" s="2"/>
      <c r="G404" s="2"/>
      <c r="H404" s="2"/>
      <c r="I404" s="2"/>
      <c r="J404" s="2"/>
      <c r="K404" s="2" t="s">
        <v>494</v>
      </c>
      <c r="L404" s="2"/>
      <c r="M404" s="2"/>
      <c r="N404" s="2"/>
      <c r="O404" s="2" t="s">
        <v>18</v>
      </c>
      <c r="P404" s="2" t="s">
        <v>8</v>
      </c>
      <c r="Q404" s="127" t="str">
        <f t="shared" si="13"/>
        <v xml:space="preserve">0 </v>
      </c>
    </row>
    <row r="405" spans="1:17">
      <c r="A405" s="128" t="s">
        <v>1520</v>
      </c>
      <c r="B405" s="4" t="str">
        <f t="shared" si="12"/>
        <v>SU PINEUILH</v>
      </c>
      <c r="C405" s="2" t="s">
        <v>1521</v>
      </c>
      <c r="D405" s="2">
        <v>17</v>
      </c>
      <c r="E405" s="2"/>
      <c r="F405" s="2"/>
      <c r="G405" s="2"/>
      <c r="H405" s="2"/>
      <c r="I405" s="2">
        <v>1</v>
      </c>
      <c r="J405" s="2"/>
      <c r="K405" s="2" t="s">
        <v>27</v>
      </c>
      <c r="L405" s="2" t="s">
        <v>1522</v>
      </c>
      <c r="M405" s="2"/>
      <c r="N405" s="2"/>
      <c r="O405" s="2" t="s">
        <v>18</v>
      </c>
      <c r="P405" s="2" t="s">
        <v>19</v>
      </c>
      <c r="Q405" s="127" t="str">
        <f t="shared" si="13"/>
        <v xml:space="preserve">0 </v>
      </c>
    </row>
    <row r="406" spans="1:17">
      <c r="A406" s="132" t="s">
        <v>1523</v>
      </c>
      <c r="B406" s="4" t="str">
        <f t="shared" si="12"/>
        <v>SU PLANCOET</v>
      </c>
      <c r="C406" s="2" t="s">
        <v>1524</v>
      </c>
      <c r="D406" s="2">
        <v>14</v>
      </c>
      <c r="E406" s="2"/>
      <c r="F406" s="2"/>
      <c r="G406" s="2"/>
      <c r="H406" s="2"/>
      <c r="I406" s="2"/>
      <c r="J406" s="2"/>
      <c r="K406" s="2" t="s">
        <v>59</v>
      </c>
      <c r="L406" s="2" t="s">
        <v>1525</v>
      </c>
      <c r="M406" s="2" t="s">
        <v>1526</v>
      </c>
      <c r="N406" s="2" t="s">
        <v>1527</v>
      </c>
      <c r="O406" s="2" t="s">
        <v>7</v>
      </c>
      <c r="P406" s="2" t="s">
        <v>8</v>
      </c>
      <c r="Q406" s="127" t="str">
        <f t="shared" si="13"/>
        <v xml:space="preserve">0 </v>
      </c>
    </row>
    <row r="407" spans="1:17">
      <c r="A407" s="132" t="s">
        <v>1528</v>
      </c>
      <c r="B407" s="4" t="str">
        <f t="shared" si="12"/>
        <v>SU PODENSAC</v>
      </c>
      <c r="C407" s="2" t="s">
        <v>1529</v>
      </c>
      <c r="D407" s="2">
        <v>17</v>
      </c>
      <c r="E407" s="2"/>
      <c r="F407" s="2"/>
      <c r="G407" s="2"/>
      <c r="H407" s="2"/>
      <c r="I407" s="2">
        <v>1</v>
      </c>
      <c r="J407" s="2"/>
      <c r="K407" s="2" t="s">
        <v>27</v>
      </c>
      <c r="L407" s="2" t="s">
        <v>1530</v>
      </c>
      <c r="M407" s="2" t="s">
        <v>1531</v>
      </c>
      <c r="N407" s="2"/>
      <c r="O407" s="2" t="s">
        <v>123</v>
      </c>
      <c r="P407" s="2" t="s">
        <v>19</v>
      </c>
      <c r="Q407" s="127" t="str">
        <f t="shared" si="13"/>
        <v xml:space="preserve">0 </v>
      </c>
    </row>
    <row r="408" spans="1:17">
      <c r="A408" s="128" t="s">
        <v>1532</v>
      </c>
      <c r="B408" s="4" t="str">
        <f t="shared" si="12"/>
        <v>SU POUXEUX SAS RONAL</v>
      </c>
      <c r="C408" s="2" t="s">
        <v>1533</v>
      </c>
      <c r="D408" s="2">
        <v>17</v>
      </c>
      <c r="E408" s="2"/>
      <c r="F408" s="2"/>
      <c r="G408" s="2"/>
      <c r="H408" s="2"/>
      <c r="I408" s="2"/>
      <c r="J408" s="2"/>
      <c r="K408" s="2" t="s">
        <v>494</v>
      </c>
      <c r="L408" s="2" t="s">
        <v>1534</v>
      </c>
      <c r="M408" s="2" t="s">
        <v>1535</v>
      </c>
      <c r="N408" s="2"/>
      <c r="O408" s="2" t="s">
        <v>18</v>
      </c>
      <c r="P408" s="2" t="s">
        <v>8</v>
      </c>
      <c r="Q408" s="127" t="str">
        <f t="shared" si="13"/>
        <v xml:space="preserve">0 </v>
      </c>
    </row>
    <row r="409" spans="1:17">
      <c r="A409" s="132" t="s">
        <v>1536</v>
      </c>
      <c r="B409" s="4" t="str">
        <f t="shared" si="12"/>
        <v>SU POUZAUGES</v>
      </c>
      <c r="C409" s="2" t="s">
        <v>1537</v>
      </c>
      <c r="D409" s="2">
        <v>17</v>
      </c>
      <c r="E409" s="2"/>
      <c r="F409" s="2"/>
      <c r="G409" s="2"/>
      <c r="H409" s="2"/>
      <c r="I409" s="2"/>
      <c r="J409" s="2"/>
      <c r="K409" s="2" t="s">
        <v>59</v>
      </c>
      <c r="L409" s="2" t="s">
        <v>1538</v>
      </c>
      <c r="M409" s="2" t="s">
        <v>1539</v>
      </c>
      <c r="N409" s="2"/>
      <c r="O409" s="2" t="s">
        <v>24</v>
      </c>
      <c r="P409" s="2" t="s">
        <v>8</v>
      </c>
      <c r="Q409" s="127" t="str">
        <f t="shared" si="13"/>
        <v xml:space="preserve">0 </v>
      </c>
    </row>
    <row r="410" spans="1:17">
      <c r="A410" s="132" t="s">
        <v>1540</v>
      </c>
      <c r="B410" s="4" t="str">
        <f t="shared" si="12"/>
        <v>SU RENNES "BREST"</v>
      </c>
      <c r="C410" s="2" t="s">
        <v>1541</v>
      </c>
      <c r="D410" s="2">
        <v>12</v>
      </c>
      <c r="E410" s="2"/>
      <c r="F410" s="2"/>
      <c r="G410" s="2"/>
      <c r="H410" s="2"/>
      <c r="I410" s="2"/>
      <c r="J410" s="2"/>
      <c r="K410" s="2" t="s">
        <v>59</v>
      </c>
      <c r="L410" s="2" t="s">
        <v>1542</v>
      </c>
      <c r="M410" s="2" t="s">
        <v>1543</v>
      </c>
      <c r="N410" s="2" t="s">
        <v>1544</v>
      </c>
      <c r="O410" s="2" t="s">
        <v>24</v>
      </c>
      <c r="P410" s="2" t="s">
        <v>8</v>
      </c>
      <c r="Q410" s="127" t="str">
        <f t="shared" si="13"/>
        <v xml:space="preserve">0 </v>
      </c>
    </row>
    <row r="411" spans="1:17">
      <c r="A411" s="132" t="s">
        <v>1545</v>
      </c>
      <c r="B411" s="4" t="str">
        <f t="shared" si="12"/>
        <v>SU RENNES "FOUGERES"</v>
      </c>
      <c r="C411" s="2" t="s">
        <v>1546</v>
      </c>
      <c r="D411" s="2">
        <v>12</v>
      </c>
      <c r="E411" s="2"/>
      <c r="F411" s="2"/>
      <c r="G411" s="2"/>
      <c r="H411" s="2"/>
      <c r="I411" s="2"/>
      <c r="J411" s="2"/>
      <c r="K411" s="2" t="s">
        <v>59</v>
      </c>
      <c r="L411" s="2" t="s">
        <v>1547</v>
      </c>
      <c r="M411" s="2" t="s">
        <v>1548</v>
      </c>
      <c r="N411" s="2" t="s">
        <v>1549</v>
      </c>
      <c r="O411" s="2" t="s">
        <v>24</v>
      </c>
      <c r="P411" s="2" t="s">
        <v>8</v>
      </c>
      <c r="Q411" s="127" t="str">
        <f t="shared" si="13"/>
        <v xml:space="preserve">0 </v>
      </c>
    </row>
    <row r="412" spans="1:17">
      <c r="A412" s="132" t="s">
        <v>1550</v>
      </c>
      <c r="B412" s="4" t="str">
        <f t="shared" si="12"/>
        <v>SU ROMILLÈ</v>
      </c>
      <c r="C412" s="2" t="s">
        <v>1551</v>
      </c>
      <c r="D412" s="2">
        <v>12</v>
      </c>
      <c r="E412" s="2"/>
      <c r="F412" s="2"/>
      <c r="G412" s="2"/>
      <c r="H412" s="2"/>
      <c r="I412" s="2"/>
      <c r="J412" s="2"/>
      <c r="K412" s="1" t="s">
        <v>3</v>
      </c>
      <c r="L412" s="2" t="s">
        <v>1552</v>
      </c>
      <c r="M412" s="2" t="s">
        <v>1553</v>
      </c>
      <c r="N412" s="2"/>
      <c r="O412" s="2" t="s">
        <v>24</v>
      </c>
      <c r="P412" s="2" t="s">
        <v>8</v>
      </c>
      <c r="Q412" s="127" t="str">
        <f t="shared" si="13"/>
        <v xml:space="preserve">0 </v>
      </c>
    </row>
    <row r="413" spans="1:17">
      <c r="A413" s="134" t="s">
        <v>1885</v>
      </c>
      <c r="B413" s="4" t="str">
        <f t="shared" si="12"/>
        <v xml:space="preserve">SU SAS VILLARDIS </v>
      </c>
      <c r="C413" s="2" t="s">
        <v>1886</v>
      </c>
      <c r="D413" s="2">
        <v>17</v>
      </c>
      <c r="E413" s="2"/>
      <c r="F413" s="2"/>
      <c r="G413" s="2"/>
      <c r="H413" s="2"/>
      <c r="I413" s="2"/>
      <c r="J413" s="2"/>
      <c r="K413" s="2" t="s">
        <v>494</v>
      </c>
      <c r="L413" s="2" t="s">
        <v>1887</v>
      </c>
      <c r="M413" s="2" t="s">
        <v>1888</v>
      </c>
      <c r="N413" s="2"/>
      <c r="O413" s="2"/>
      <c r="P413" s="2"/>
      <c r="Q413" s="127" t="str">
        <f t="shared" si="13"/>
        <v xml:space="preserve">0 </v>
      </c>
    </row>
    <row r="414" spans="1:17">
      <c r="A414" s="128" t="s">
        <v>1554</v>
      </c>
      <c r="B414" s="4" t="str">
        <f t="shared" si="12"/>
        <v>SU SAUVETERRRE DE GUYENNE</v>
      </c>
      <c r="C414" s="2" t="s">
        <v>1555</v>
      </c>
      <c r="D414" s="2">
        <v>17</v>
      </c>
      <c r="E414" s="2"/>
      <c r="F414" s="2"/>
      <c r="G414" s="2"/>
      <c r="H414" s="2"/>
      <c r="I414" s="2">
        <v>1</v>
      </c>
      <c r="J414" s="2"/>
      <c r="K414" s="2" t="s">
        <v>27</v>
      </c>
      <c r="L414" s="2" t="s">
        <v>1556</v>
      </c>
      <c r="M414" s="2" t="s">
        <v>1557</v>
      </c>
      <c r="N414" s="2"/>
      <c r="O414" s="2" t="s">
        <v>64</v>
      </c>
      <c r="P414" s="2" t="s">
        <v>19</v>
      </c>
      <c r="Q414" s="127" t="str">
        <f t="shared" si="13"/>
        <v xml:space="preserve">0 </v>
      </c>
    </row>
    <row r="415" spans="1:17">
      <c r="A415" s="126" t="s">
        <v>1558</v>
      </c>
      <c r="B415" s="4" t="str">
        <f t="shared" si="12"/>
        <v>SU SENNECEY</v>
      </c>
      <c r="C415" s="2" t="s">
        <v>1559</v>
      </c>
      <c r="D415" s="2">
        <v>17</v>
      </c>
      <c r="E415" s="2"/>
      <c r="F415" s="2"/>
      <c r="G415" s="2"/>
      <c r="H415" s="2"/>
      <c r="I415" s="2"/>
      <c r="J415" s="2"/>
      <c r="K415" s="1" t="s">
        <v>494</v>
      </c>
      <c r="L415" s="2"/>
      <c r="M415" s="2"/>
      <c r="N415" s="2"/>
      <c r="O415" s="2" t="s">
        <v>18</v>
      </c>
      <c r="P415" s="2" t="s">
        <v>8</v>
      </c>
      <c r="Q415" s="127" t="str">
        <f t="shared" si="13"/>
        <v xml:space="preserve">0 </v>
      </c>
    </row>
    <row r="416" spans="1:17">
      <c r="A416" s="132" t="s">
        <v>1560</v>
      </c>
      <c r="B416" s="4" t="str">
        <f t="shared" si="12"/>
        <v>SU SOUAL</v>
      </c>
      <c r="C416" s="2" t="s">
        <v>1561</v>
      </c>
      <c r="D416" s="2">
        <v>17</v>
      </c>
      <c r="E416" s="2"/>
      <c r="F416" s="2"/>
      <c r="G416" s="2"/>
      <c r="H416" s="2"/>
      <c r="I416" s="2"/>
      <c r="J416" s="2"/>
      <c r="K416" s="2" t="s">
        <v>22</v>
      </c>
      <c r="L416" s="2" t="s">
        <v>1562</v>
      </c>
      <c r="M416" s="2" t="s">
        <v>1563</v>
      </c>
      <c r="N416" s="2" t="s">
        <v>1564</v>
      </c>
      <c r="O416" s="2" t="s">
        <v>1565</v>
      </c>
      <c r="P416" s="2" t="s">
        <v>19</v>
      </c>
      <c r="Q416" s="127" t="str">
        <f t="shared" si="13"/>
        <v xml:space="preserve">0 </v>
      </c>
    </row>
    <row r="417" spans="1:17">
      <c r="A417" s="128" t="s">
        <v>1566</v>
      </c>
      <c r="B417" s="4" t="str">
        <f t="shared" si="12"/>
        <v>SU ST AMOUR</v>
      </c>
      <c r="C417" s="2" t="s">
        <v>1567</v>
      </c>
      <c r="D417" s="2">
        <v>17</v>
      </c>
      <c r="E417" s="2"/>
      <c r="F417" s="2"/>
      <c r="G417" s="2"/>
      <c r="H417" s="2"/>
      <c r="I417" s="2"/>
      <c r="J417" s="2"/>
      <c r="K417" s="1" t="s">
        <v>494</v>
      </c>
      <c r="L417" s="2" t="s">
        <v>1568</v>
      </c>
      <c r="M417" s="2" t="s">
        <v>1569</v>
      </c>
      <c r="N417" s="2"/>
      <c r="O417" s="2" t="s">
        <v>18</v>
      </c>
      <c r="P417" s="2" t="s">
        <v>8</v>
      </c>
      <c r="Q417" s="127" t="str">
        <f t="shared" si="13"/>
        <v xml:space="preserve">0 </v>
      </c>
    </row>
    <row r="418" spans="1:17">
      <c r="A418" s="128" t="s">
        <v>1570</v>
      </c>
      <c r="B418" s="4" t="str">
        <f t="shared" si="12"/>
        <v>SU ST BAZEILLE</v>
      </c>
      <c r="C418" s="2" t="s">
        <v>1571</v>
      </c>
      <c r="D418" s="2">
        <v>20</v>
      </c>
      <c r="E418" s="2"/>
      <c r="F418" s="2"/>
      <c r="G418" s="2"/>
      <c r="H418" s="2"/>
      <c r="I418" s="2"/>
      <c r="J418" s="2"/>
      <c r="K418" s="2" t="s">
        <v>11</v>
      </c>
      <c r="L418" s="2" t="s">
        <v>1572</v>
      </c>
      <c r="M418" s="2" t="s">
        <v>1573</v>
      </c>
      <c r="N418" s="2" t="s">
        <v>1574</v>
      </c>
      <c r="O418" s="2" t="s">
        <v>1880</v>
      </c>
      <c r="P418" s="2" t="s">
        <v>19</v>
      </c>
      <c r="Q418" s="127" t="str">
        <f t="shared" si="13"/>
        <v xml:space="preserve">0 </v>
      </c>
    </row>
    <row r="419" spans="1:17">
      <c r="A419" s="132" t="s">
        <v>1575</v>
      </c>
      <c r="B419" s="4" t="str">
        <f t="shared" si="12"/>
        <v>SU ST PHILLIBERT DE GRAND LIEU</v>
      </c>
      <c r="C419" s="2" t="s">
        <v>390</v>
      </c>
      <c r="D419" s="2"/>
      <c r="E419" s="2"/>
      <c r="F419" s="2">
        <v>1</v>
      </c>
      <c r="G419" s="2"/>
      <c r="H419" s="2"/>
      <c r="I419" s="2"/>
      <c r="J419" s="2"/>
      <c r="K419" s="2" t="s">
        <v>59</v>
      </c>
      <c r="L419" s="2"/>
      <c r="M419" s="2"/>
      <c r="N419" s="2"/>
      <c r="O419" s="2" t="s">
        <v>7</v>
      </c>
      <c r="P419" s="2" t="s">
        <v>8</v>
      </c>
      <c r="Q419" s="127" t="str">
        <f t="shared" si="13"/>
        <v xml:space="preserve">0 </v>
      </c>
    </row>
    <row r="420" spans="1:17">
      <c r="A420" s="132" t="s">
        <v>1576</v>
      </c>
      <c r="B420" s="4" t="str">
        <f t="shared" si="12"/>
        <v xml:space="preserve">SU ST SEURIN SUR L'ISLE </v>
      </c>
      <c r="C420" s="2" t="s">
        <v>1577</v>
      </c>
      <c r="D420" s="2">
        <v>17</v>
      </c>
      <c r="E420" s="2"/>
      <c r="F420" s="2"/>
      <c r="G420" s="2"/>
      <c r="H420" s="2"/>
      <c r="I420" s="2">
        <v>1</v>
      </c>
      <c r="J420" s="2"/>
      <c r="K420" s="2" t="s">
        <v>27</v>
      </c>
      <c r="L420" s="2" t="s">
        <v>1578</v>
      </c>
      <c r="M420" s="2" t="s">
        <v>1579</v>
      </c>
      <c r="N420" s="2" t="s">
        <v>1580</v>
      </c>
      <c r="O420" s="2" t="s">
        <v>64</v>
      </c>
      <c r="P420" s="2" t="s">
        <v>19</v>
      </c>
      <c r="Q420" s="127" t="str">
        <f t="shared" si="13"/>
        <v xml:space="preserve">0 </v>
      </c>
    </row>
    <row r="421" spans="1:17">
      <c r="A421" s="132" t="s">
        <v>1581</v>
      </c>
      <c r="B421" s="4" t="str">
        <f t="shared" si="12"/>
        <v>SU ST SUPLICE ET CAMEYRAC</v>
      </c>
      <c r="C421" s="2" t="s">
        <v>1582</v>
      </c>
      <c r="D421" s="2">
        <v>17</v>
      </c>
      <c r="E421" s="2"/>
      <c r="F421" s="2"/>
      <c r="G421" s="2"/>
      <c r="H421" s="2"/>
      <c r="I421" s="2">
        <v>1</v>
      </c>
      <c r="J421" s="2"/>
      <c r="K421" s="2" t="s">
        <v>27</v>
      </c>
      <c r="L421" s="2" t="s">
        <v>1583</v>
      </c>
      <c r="M421" s="2" t="s">
        <v>1584</v>
      </c>
      <c r="N421" s="2" t="s">
        <v>1585</v>
      </c>
      <c r="O421" s="2" t="s">
        <v>123</v>
      </c>
      <c r="P421" s="2" t="s">
        <v>19</v>
      </c>
      <c r="Q421" s="127" t="str">
        <f t="shared" si="13"/>
        <v xml:space="preserve">0 </v>
      </c>
    </row>
    <row r="422" spans="1:17">
      <c r="A422" s="126" t="s">
        <v>1586</v>
      </c>
      <c r="B422" s="4" t="str">
        <f t="shared" si="12"/>
        <v>SU THOUARE SUR LOIRE</v>
      </c>
      <c r="C422" s="2" t="s">
        <v>1587</v>
      </c>
      <c r="D422" s="2">
        <v>10</v>
      </c>
      <c r="E422" s="2"/>
      <c r="F422" s="2"/>
      <c r="G422" s="2"/>
      <c r="H422" s="2"/>
      <c r="I422" s="2"/>
      <c r="J422" s="2"/>
      <c r="K422" s="1" t="s">
        <v>3</v>
      </c>
      <c r="L422" s="2" t="s">
        <v>1588</v>
      </c>
      <c r="M422" s="2"/>
      <c r="N422" s="2"/>
      <c r="O422" s="2" t="s">
        <v>24</v>
      </c>
      <c r="P422" s="2" t="s">
        <v>8</v>
      </c>
      <c r="Q422" s="127" t="str">
        <f t="shared" si="13"/>
        <v xml:space="preserve">0 </v>
      </c>
    </row>
    <row r="423" spans="1:17">
      <c r="A423" s="132" t="s">
        <v>1589</v>
      </c>
      <c r="B423" s="4" t="str">
        <f t="shared" si="12"/>
        <v>SU THOUARS</v>
      </c>
      <c r="C423" s="2" t="s">
        <v>1590</v>
      </c>
      <c r="D423" s="2">
        <v>16</v>
      </c>
      <c r="E423" s="2"/>
      <c r="F423" s="2"/>
      <c r="G423" s="2"/>
      <c r="H423" s="2"/>
      <c r="I423" s="2"/>
      <c r="J423" s="2"/>
      <c r="K423" s="1" t="s">
        <v>3</v>
      </c>
      <c r="L423" s="2" t="s">
        <v>1591</v>
      </c>
      <c r="M423" s="2" t="s">
        <v>1592</v>
      </c>
      <c r="N423" s="2" t="s">
        <v>1593</v>
      </c>
      <c r="O423" s="2" t="s">
        <v>24</v>
      </c>
      <c r="P423" s="2" t="s">
        <v>8</v>
      </c>
      <c r="Q423" s="127" t="str">
        <f t="shared" si="13"/>
        <v xml:space="preserve">0 </v>
      </c>
    </row>
    <row r="424" spans="1:17">
      <c r="A424" s="126" t="s">
        <v>1594</v>
      </c>
      <c r="B424" s="4" t="str">
        <f t="shared" si="12"/>
        <v>SU TINTÉNIAC</v>
      </c>
      <c r="C424" s="2" t="s">
        <v>1595</v>
      </c>
      <c r="D424" s="2">
        <v>10</v>
      </c>
      <c r="E424" s="2"/>
      <c r="F424" s="2"/>
      <c r="G424" s="2"/>
      <c r="H424" s="2"/>
      <c r="I424" s="2"/>
      <c r="J424" s="2"/>
      <c r="K424" s="1" t="s">
        <v>3</v>
      </c>
      <c r="L424" s="2" t="s">
        <v>1596</v>
      </c>
      <c r="M424" s="2" t="s">
        <v>1597</v>
      </c>
      <c r="N424" s="2"/>
      <c r="O424" s="2" t="s">
        <v>24</v>
      </c>
      <c r="P424" s="2" t="s">
        <v>8</v>
      </c>
      <c r="Q424" s="127" t="str">
        <f t="shared" si="13"/>
        <v xml:space="preserve">0 </v>
      </c>
    </row>
    <row r="425" spans="1:17">
      <c r="A425" s="132" t="s">
        <v>1598</v>
      </c>
      <c r="B425" s="4" t="str">
        <f t="shared" si="12"/>
        <v>SU TONNAY SUR CHARENTE</v>
      </c>
      <c r="C425" s="2" t="s">
        <v>1599</v>
      </c>
      <c r="D425" s="2">
        <v>17</v>
      </c>
      <c r="E425" s="2"/>
      <c r="F425" s="2"/>
      <c r="G425" s="2"/>
      <c r="H425" s="2"/>
      <c r="I425" s="2"/>
      <c r="J425" s="2"/>
      <c r="K425" s="2" t="s">
        <v>59</v>
      </c>
      <c r="L425" s="2" t="s">
        <v>1600</v>
      </c>
      <c r="M425" s="2" t="s">
        <v>1601</v>
      </c>
      <c r="N425" s="2" t="s">
        <v>1602</v>
      </c>
      <c r="O425" s="2" t="s">
        <v>123</v>
      </c>
      <c r="P425" s="2" t="s">
        <v>8</v>
      </c>
      <c r="Q425" s="127" t="str">
        <f t="shared" si="13"/>
        <v xml:space="preserve">0 </v>
      </c>
    </row>
    <row r="426" spans="1:17">
      <c r="A426" s="128" t="s">
        <v>1603</v>
      </c>
      <c r="B426" s="4" t="str">
        <f t="shared" si="12"/>
        <v>SU UZERCHE</v>
      </c>
      <c r="C426" s="2" t="s">
        <v>1604</v>
      </c>
      <c r="D426" s="2"/>
      <c r="E426" s="2"/>
      <c r="F426" s="2">
        <v>1</v>
      </c>
      <c r="G426" s="2"/>
      <c r="H426" s="2"/>
      <c r="I426" s="2"/>
      <c r="J426" s="2"/>
      <c r="K426" s="2" t="s">
        <v>11</v>
      </c>
      <c r="L426" s="2" t="s">
        <v>1605</v>
      </c>
      <c r="M426" s="2" t="s">
        <v>1606</v>
      </c>
      <c r="N426" s="2" t="s">
        <v>1607</v>
      </c>
      <c r="O426" s="2" t="s">
        <v>123</v>
      </c>
      <c r="P426" s="2" t="s">
        <v>8</v>
      </c>
      <c r="Q426" s="127" t="str">
        <f t="shared" si="13"/>
        <v xml:space="preserve">0 </v>
      </c>
    </row>
    <row r="427" spans="1:17">
      <c r="A427" s="132" t="s">
        <v>1608</v>
      </c>
      <c r="B427" s="4" t="str">
        <f t="shared" si="12"/>
        <v>SU VÉNISSIEUX</v>
      </c>
      <c r="C427" s="2" t="s">
        <v>1881</v>
      </c>
      <c r="D427" s="2"/>
      <c r="E427" s="2"/>
      <c r="F427" s="2">
        <v>1</v>
      </c>
      <c r="G427" s="2"/>
      <c r="H427" s="2"/>
      <c r="I427" s="2"/>
      <c r="J427" s="2"/>
      <c r="K427" s="2"/>
      <c r="L427" s="2" t="s">
        <v>1609</v>
      </c>
      <c r="M427" s="2" t="s">
        <v>1610</v>
      </c>
      <c r="N427" s="2" t="s">
        <v>1611</v>
      </c>
      <c r="O427" s="2" t="s">
        <v>7</v>
      </c>
      <c r="P427" s="2" t="s">
        <v>8</v>
      </c>
      <c r="Q427" s="127" t="str">
        <f t="shared" si="13"/>
        <v xml:space="preserve">0 </v>
      </c>
    </row>
    <row r="428" spans="1:17">
      <c r="A428" s="126" t="s">
        <v>1612</v>
      </c>
      <c r="B428" s="4" t="str">
        <f t="shared" si="12"/>
        <v>SU VERTOU</v>
      </c>
      <c r="C428" s="2" t="s">
        <v>1613</v>
      </c>
      <c r="D428" s="2">
        <v>17</v>
      </c>
      <c r="E428" s="2"/>
      <c r="F428" s="2"/>
      <c r="G428" s="2"/>
      <c r="H428" s="2"/>
      <c r="I428" s="2"/>
      <c r="J428" s="2"/>
      <c r="K428" s="1" t="s">
        <v>3</v>
      </c>
      <c r="L428" s="2"/>
      <c r="M428" s="2"/>
      <c r="N428" s="2"/>
      <c r="O428" s="2" t="s">
        <v>7</v>
      </c>
      <c r="P428" s="2" t="s">
        <v>8</v>
      </c>
      <c r="Q428" s="127" t="str">
        <f t="shared" si="13"/>
        <v xml:space="preserve">0 </v>
      </c>
    </row>
    <row r="429" spans="1:17">
      <c r="A429" s="128" t="s">
        <v>1614</v>
      </c>
      <c r="B429" s="4" t="str">
        <f t="shared" si="12"/>
        <v>SU VIHIERS</v>
      </c>
      <c r="C429" s="2" t="s">
        <v>1615</v>
      </c>
      <c r="D429" s="2">
        <v>17</v>
      </c>
      <c r="E429" s="2"/>
      <c r="F429" s="2"/>
      <c r="G429" s="2"/>
      <c r="H429" s="2"/>
      <c r="I429" s="2"/>
      <c r="J429" s="2"/>
      <c r="K429" s="2" t="s">
        <v>59</v>
      </c>
      <c r="L429" s="2" t="s">
        <v>1616</v>
      </c>
      <c r="M429" s="2" t="s">
        <v>1617</v>
      </c>
      <c r="N429" s="2"/>
      <c r="O429" s="2" t="s">
        <v>64</v>
      </c>
      <c r="P429" s="2" t="s">
        <v>8</v>
      </c>
      <c r="Q429" s="127" t="str">
        <f t="shared" si="13"/>
        <v xml:space="preserve">0 </v>
      </c>
    </row>
    <row r="430" spans="1:17">
      <c r="A430" s="128" t="s">
        <v>1618</v>
      </c>
      <c r="B430" s="4" t="str">
        <f t="shared" si="12"/>
        <v>SU VILLE</v>
      </c>
      <c r="C430" s="2" t="s">
        <v>1619</v>
      </c>
      <c r="D430" s="2">
        <v>17</v>
      </c>
      <c r="E430" s="2"/>
      <c r="F430" s="2"/>
      <c r="G430" s="2"/>
      <c r="H430" s="2"/>
      <c r="I430" s="2"/>
      <c r="J430" s="2"/>
      <c r="K430" s="1" t="s">
        <v>494</v>
      </c>
      <c r="L430" s="2"/>
      <c r="M430" s="2"/>
      <c r="N430" s="2"/>
      <c r="O430" s="2" t="s">
        <v>7</v>
      </c>
      <c r="P430" s="2" t="s">
        <v>8</v>
      </c>
      <c r="Q430" s="127" t="str">
        <f t="shared" si="13"/>
        <v xml:space="preserve">0 </v>
      </c>
    </row>
    <row r="431" spans="1:17">
      <c r="A431" s="132" t="s">
        <v>1620</v>
      </c>
      <c r="B431" s="4" t="str">
        <f t="shared" si="12"/>
        <v>TEAM OUEST</v>
      </c>
      <c r="C431" s="2" t="s">
        <v>1621</v>
      </c>
      <c r="D431" s="2"/>
      <c r="E431" s="2"/>
      <c r="F431" s="2"/>
      <c r="G431" s="2"/>
      <c r="H431" s="2">
        <v>1</v>
      </c>
      <c r="I431" s="2"/>
      <c r="J431" s="2"/>
      <c r="K431" s="1" t="s">
        <v>3</v>
      </c>
      <c r="L431" s="2" t="s">
        <v>1622</v>
      </c>
      <c r="M431" s="2" t="s">
        <v>1623</v>
      </c>
      <c r="N431" s="2"/>
      <c r="O431" s="2" t="s">
        <v>24</v>
      </c>
      <c r="P431" s="2" t="s">
        <v>8</v>
      </c>
      <c r="Q431" s="127" t="str">
        <f t="shared" si="13"/>
        <v xml:space="preserve">0 </v>
      </c>
    </row>
    <row r="432" spans="1:17">
      <c r="A432" s="128" t="s">
        <v>63</v>
      </c>
      <c r="B432" s="4" t="str">
        <f t="shared" si="12"/>
        <v>TEYCHENEY JEAN</v>
      </c>
      <c r="C432" s="2" t="s">
        <v>1624</v>
      </c>
      <c r="D432" s="2"/>
      <c r="E432" s="2"/>
      <c r="F432" s="2">
        <v>1</v>
      </c>
      <c r="G432" s="2"/>
      <c r="H432" s="2"/>
      <c r="I432" s="2"/>
      <c r="J432" s="2"/>
      <c r="K432" s="2" t="s">
        <v>67</v>
      </c>
      <c r="L432" s="2"/>
      <c r="M432" s="2"/>
      <c r="N432" s="2"/>
      <c r="P432" s="2"/>
      <c r="Q432" s="127" t="str">
        <f t="shared" si="13"/>
        <v xml:space="preserve">0 </v>
      </c>
    </row>
    <row r="433" spans="1:17">
      <c r="A433" s="128" t="s">
        <v>1625</v>
      </c>
      <c r="B433" s="4" t="str">
        <f t="shared" si="12"/>
        <v>TOTARO VERONIQUE</v>
      </c>
      <c r="C433" s="2" t="s">
        <v>1626</v>
      </c>
      <c r="D433" s="2"/>
      <c r="E433" s="2"/>
      <c r="F433" s="2">
        <v>1</v>
      </c>
      <c r="G433" s="2"/>
      <c r="H433" s="2"/>
      <c r="I433" s="2"/>
      <c r="J433" s="2"/>
      <c r="K433" s="2" t="s">
        <v>67</v>
      </c>
      <c r="L433" s="2"/>
      <c r="M433" s="2"/>
      <c r="N433" s="2"/>
      <c r="O433" s="2"/>
      <c r="P433" s="2"/>
      <c r="Q433" s="127" t="str">
        <f t="shared" si="13"/>
        <v xml:space="preserve">0 </v>
      </c>
    </row>
    <row r="434" spans="1:17">
      <c r="A434" s="134" t="s">
        <v>1898</v>
      </c>
      <c r="B434" s="4" t="str">
        <f t="shared" si="12"/>
        <v>TRADITIONS TERROIRS</v>
      </c>
      <c r="C434" s="2" t="s">
        <v>1895</v>
      </c>
      <c r="D434" s="2"/>
      <c r="E434" s="2"/>
      <c r="F434" s="2"/>
      <c r="G434" s="2"/>
      <c r="H434" s="2">
        <v>1</v>
      </c>
      <c r="I434" s="2"/>
      <c r="J434" s="2"/>
      <c r="K434" s="2" t="s">
        <v>22</v>
      </c>
      <c r="L434" s="2" t="s">
        <v>1896</v>
      </c>
      <c r="M434" s="2" t="s">
        <v>1897</v>
      </c>
      <c r="N434" s="2"/>
      <c r="O434" s="2" t="s">
        <v>7</v>
      </c>
      <c r="P434" s="2" t="s">
        <v>8</v>
      </c>
      <c r="Q434" s="127" t="str">
        <f t="shared" si="13"/>
        <v xml:space="preserve">0 </v>
      </c>
    </row>
    <row r="435" spans="1:17">
      <c r="A435" s="128" t="s">
        <v>1627</v>
      </c>
      <c r="B435" s="4" t="str">
        <f t="shared" si="12"/>
        <v>VINCENT SEVERINE</v>
      </c>
      <c r="C435" s="2" t="s">
        <v>1628</v>
      </c>
      <c r="D435" s="2"/>
      <c r="E435" s="2"/>
      <c r="F435" s="2">
        <v>1</v>
      </c>
      <c r="G435" s="2"/>
      <c r="H435" s="2"/>
      <c r="I435" s="2"/>
      <c r="J435" s="2"/>
      <c r="K435" s="2" t="s">
        <v>67</v>
      </c>
      <c r="L435" s="2" t="s">
        <v>1629</v>
      </c>
      <c r="M435" s="2" t="s">
        <v>1630</v>
      </c>
      <c r="N435" s="2"/>
      <c r="O435" s="2"/>
      <c r="P435" s="2" t="s">
        <v>19</v>
      </c>
      <c r="Q435" s="127" t="str">
        <f t="shared" si="13"/>
        <v xml:space="preserve">0 </v>
      </c>
    </row>
    <row r="436" spans="1:17">
      <c r="A436" s="134"/>
      <c r="B436" s="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127">
        <f t="shared" ref="Q436:Q444" si="14" xml:space="preserve"> IF(SUM(D436:J436)=0,1,"0 ")</f>
        <v>1</v>
      </c>
    </row>
    <row r="437" spans="1:17">
      <c r="A437" s="134"/>
      <c r="B437" s="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127">
        <f t="shared" si="14"/>
        <v>1</v>
      </c>
    </row>
    <row r="438" spans="1:17">
      <c r="A438" s="134"/>
      <c r="B438" s="4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127">
        <f t="shared" si="14"/>
        <v>1</v>
      </c>
    </row>
    <row r="439" spans="1:17">
      <c r="A439" s="134"/>
      <c r="B439" s="4" t="str">
        <f t="shared" ref="B439:B444" si="15">UPPER(A439)</f>
        <v/>
      </c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127">
        <f t="shared" si="14"/>
        <v>1</v>
      </c>
    </row>
    <row r="440" spans="1:17">
      <c r="A440" s="134"/>
      <c r="B440" s="4" t="str">
        <f t="shared" si="15"/>
        <v/>
      </c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127">
        <f t="shared" si="14"/>
        <v>1</v>
      </c>
    </row>
    <row r="441" spans="1:17">
      <c r="A441" s="134"/>
      <c r="B441" s="4" t="str">
        <f t="shared" si="15"/>
        <v/>
      </c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127">
        <f t="shared" si="14"/>
        <v>1</v>
      </c>
    </row>
    <row r="442" spans="1:17">
      <c r="A442" s="134"/>
      <c r="B442" s="4" t="str">
        <f t="shared" si="15"/>
        <v/>
      </c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127">
        <f t="shared" si="14"/>
        <v>1</v>
      </c>
    </row>
    <row r="443" spans="1:17">
      <c r="A443" s="134"/>
      <c r="B443" s="4" t="str">
        <f t="shared" si="15"/>
        <v/>
      </c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127">
        <f t="shared" si="14"/>
        <v>1</v>
      </c>
    </row>
    <row r="444" spans="1:17">
      <c r="A444" s="134"/>
      <c r="B444" s="4" t="str">
        <f t="shared" si="15"/>
        <v/>
      </c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127">
        <f t="shared" si="14"/>
        <v>1</v>
      </c>
    </row>
    <row r="445" spans="1:17" ht="18.75" thickBot="1">
      <c r="A445" s="360" t="s">
        <v>1840</v>
      </c>
      <c r="B445" s="361"/>
      <c r="C445" s="361"/>
      <c r="D445" s="361"/>
      <c r="E445" s="361"/>
      <c r="F445" s="361"/>
      <c r="G445" s="361"/>
      <c r="H445" s="361"/>
      <c r="I445" s="361"/>
      <c r="J445" s="361"/>
      <c r="K445" s="361"/>
      <c r="L445" s="361"/>
      <c r="M445" s="361"/>
      <c r="N445" s="361"/>
      <c r="O445" s="361"/>
      <c r="P445" s="361"/>
      <c r="Q445" s="362"/>
    </row>
    <row r="487" spans="2:16">
      <c r="B487" s="118"/>
      <c r="C487" s="118"/>
      <c r="D487" s="118"/>
      <c r="E487" s="118"/>
      <c r="F487" s="118"/>
      <c r="G487" s="118"/>
      <c r="H487" s="118"/>
      <c r="I487" s="118"/>
      <c r="J487" s="118"/>
      <c r="K487" s="118"/>
      <c r="L487" s="118"/>
      <c r="M487" s="118"/>
      <c r="N487" s="118"/>
      <c r="O487" s="118"/>
      <c r="P487" s="118"/>
    </row>
    <row r="488" spans="2:16">
      <c r="B488" s="118"/>
      <c r="C488" s="118"/>
      <c r="D488" s="118"/>
      <c r="E488" s="118"/>
      <c r="F488" s="118"/>
      <c r="G488" s="118"/>
      <c r="H488" s="118"/>
      <c r="I488" s="118"/>
      <c r="J488" s="118"/>
      <c r="K488" s="118"/>
      <c r="L488" s="118"/>
      <c r="M488" s="118"/>
      <c r="N488" s="118"/>
      <c r="O488" s="118"/>
      <c r="P488" s="118"/>
    </row>
    <row r="1047213" spans="2:16">
      <c r="B1047213" s="121" t="s">
        <v>1631</v>
      </c>
      <c r="C1047213" s="118"/>
      <c r="D1047213" s="118"/>
      <c r="E1047213" s="118"/>
      <c r="F1047213" s="118"/>
      <c r="G1047213" s="118"/>
      <c r="H1047213" s="118"/>
      <c r="I1047213" s="118"/>
      <c r="J1047213" s="118"/>
      <c r="L1047213" s="118"/>
      <c r="M1047213" s="118"/>
      <c r="N1047213" s="118"/>
      <c r="O1047213" s="118"/>
      <c r="P1047213" s="118"/>
    </row>
    <row r="1047229" spans="2:16">
      <c r="B1047229" s="118"/>
      <c r="C1047229" s="118"/>
      <c r="D1047229" s="118"/>
      <c r="E1047229" s="118"/>
      <c r="F1047229" s="118"/>
      <c r="G1047229" s="118"/>
      <c r="H1047229" s="118"/>
      <c r="I1047229" s="118"/>
      <c r="J1047229" s="118"/>
      <c r="K1047229" s="118"/>
      <c r="L1047229" s="118"/>
      <c r="M1047229" s="118"/>
      <c r="N1047229" s="118"/>
      <c r="O1047229" s="118"/>
      <c r="P1047229" s="118"/>
    </row>
  </sheetData>
  <sortState ref="A2:Q434">
    <sortCondition ref="A2:A434"/>
  </sortState>
  <mergeCells count="1">
    <mergeCell ref="A445:Q445"/>
  </mergeCells>
  <conditionalFormatting sqref="Q446:Q1048576 Q1:Q39 Q436:Q444 Q41:Q434">
    <cfRule type="cellIs" dxfId="166" priority="3" operator="equal">
      <formula>1</formula>
    </cfRule>
  </conditionalFormatting>
  <conditionalFormatting sqref="Q435">
    <cfRule type="cellIs" dxfId="165" priority="2" operator="equal">
      <formula>1</formula>
    </cfRule>
  </conditionalFormatting>
  <conditionalFormatting sqref="Q40">
    <cfRule type="cellIs" dxfId="164" priority="1" operator="equal">
      <formula>1</formula>
    </cfRule>
  </conditionalFormatting>
  <hyperlinks>
    <hyperlink ref="N156" r:id="rId1"/>
  </hyperlinks>
  <pageMargins left="0.7" right="0.7" top="0.75" bottom="0.75" header="0.3" footer="0.3"/>
  <pageSetup paperSize="9" orientation="portrait" verticalDpi="0"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50"/>
  <sheetViews>
    <sheetView showGridLines="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activeCell="A34" sqref="A34:XFD34"/>
    </sheetView>
  </sheetViews>
  <sheetFormatPr defaultColWidth="11.5546875" defaultRowHeight="12.75"/>
  <cols>
    <col min="1" max="1" width="9.21875" style="20" customWidth="1"/>
    <col min="2" max="2" width="11.77734375" style="20" customWidth="1"/>
    <col min="3" max="3" width="14.5546875" style="17" customWidth="1"/>
    <col min="4" max="4" width="6.33203125" style="17" customWidth="1"/>
    <col min="5" max="5" width="6.77734375" style="17" customWidth="1"/>
    <col min="6" max="6" width="5.44140625" style="17" bestFit="1" customWidth="1"/>
    <col min="7" max="7" width="5.6640625" style="17" bestFit="1" customWidth="1"/>
    <col min="8" max="8" width="5.44140625" style="20" bestFit="1" customWidth="1"/>
    <col min="9" max="9" width="5.6640625" style="20" bestFit="1" customWidth="1"/>
    <col min="10" max="11" width="6.88671875" style="20" customWidth="1"/>
    <col min="12" max="12" width="2.77734375" style="20" customWidth="1"/>
    <col min="13" max="13" width="7" style="20" customWidth="1"/>
    <col min="14" max="14" width="10.5546875" style="20" customWidth="1"/>
    <col min="15" max="15" width="5.88671875" style="20" customWidth="1"/>
    <col min="16" max="16" width="5.44140625" style="20" customWidth="1"/>
    <col min="17" max="18" width="5.6640625" style="20" customWidth="1"/>
    <col min="19" max="19" width="2.77734375" style="20" customWidth="1"/>
    <col min="20" max="20" width="11.77734375" style="20" customWidth="1"/>
    <col min="21" max="21" width="13.6640625" style="20" customWidth="1"/>
    <col min="22" max="22" width="6" style="20" bestFit="1" customWidth="1"/>
    <col min="23" max="23" width="5.6640625" style="20" bestFit="1" customWidth="1"/>
    <col min="24" max="25" width="6.88671875" style="20" customWidth="1"/>
    <col min="26" max="26" width="5.88671875" style="20" customWidth="1"/>
    <col min="27" max="27" width="5.88671875" style="113" customWidth="1"/>
    <col min="28" max="28" width="4" style="20" customWidth="1"/>
    <col min="29" max="29" width="7.5546875" style="20" customWidth="1"/>
    <col min="30" max="30" width="5.21875" style="20" bestFit="1" customWidth="1"/>
    <col min="31" max="16384" width="11.5546875" style="20"/>
  </cols>
  <sheetData>
    <row r="1" spans="1:29">
      <c r="A1" s="15" t="s">
        <v>1684</v>
      </c>
      <c r="B1" s="16">
        <f>'Bon de prepa'!K2</f>
        <v>0</v>
      </c>
      <c r="D1" s="18" t="s">
        <v>1695</v>
      </c>
      <c r="E1" s="18">
        <f>'Bon de prepa'!O2</f>
        <v>0</v>
      </c>
      <c r="F1" s="19"/>
    </row>
    <row r="2" spans="1:29">
      <c r="A2" s="15" t="s">
        <v>1685</v>
      </c>
      <c r="B2" s="21">
        <f>'Bon de prepa'!K3</f>
        <v>0</v>
      </c>
      <c r="D2" s="18" t="s">
        <v>1696</v>
      </c>
      <c r="E2" s="18">
        <f>'Bon de prepa'!O3</f>
        <v>0</v>
      </c>
      <c r="F2" s="19"/>
    </row>
    <row r="3" spans="1:29">
      <c r="A3" s="15" t="s">
        <v>1686</v>
      </c>
      <c r="B3" s="21">
        <f>'Bon de prepa'!K4</f>
        <v>0</v>
      </c>
      <c r="D3" s="18" t="s">
        <v>1697</v>
      </c>
      <c r="E3" s="18">
        <f>'Bon de prepa'!O4</f>
        <v>0</v>
      </c>
      <c r="F3" s="19"/>
    </row>
    <row r="4" spans="1:29">
      <c r="A4" s="15" t="s">
        <v>1687</v>
      </c>
      <c r="B4" s="21">
        <f>'Bon de prepa'!K5</f>
        <v>0</v>
      </c>
      <c r="D4" s="43" t="s">
        <v>1718</v>
      </c>
      <c r="E4" s="43">
        <f>'Bon de prepa'!O5</f>
        <v>0</v>
      </c>
    </row>
    <row r="5" spans="1:29">
      <c r="A5" s="15" t="s">
        <v>1706</v>
      </c>
      <c r="B5" s="18">
        <f>IF('Bon de prepa'!F7&gt;0,'Bon de prepa'!G7*'Bon de prepa'!F7,0)</f>
        <v>0</v>
      </c>
      <c r="D5" s="52" t="s">
        <v>1822</v>
      </c>
      <c r="E5" s="52">
        <f>'Bon de prepa'!O7</f>
        <v>0</v>
      </c>
    </row>
    <row r="6" spans="1:29">
      <c r="A6" s="15" t="s">
        <v>1826</v>
      </c>
      <c r="B6" s="53" t="str">
        <f>IF('Bon de prepa'!I7&gt;0,'Bon de prepa'!I7*'Bon de prepa'!I8,"0")</f>
        <v>0</v>
      </c>
    </row>
    <row r="9" spans="1:29" ht="16.5">
      <c r="B9" s="320" t="s">
        <v>1707</v>
      </c>
      <c r="C9" s="321"/>
      <c r="D9" s="321"/>
      <c r="E9" s="321"/>
      <c r="F9" s="321"/>
      <c r="G9" s="321"/>
      <c r="H9" s="321"/>
      <c r="I9" s="321"/>
      <c r="J9" s="321"/>
      <c r="K9" s="23"/>
      <c r="L9" s="22"/>
      <c r="M9" s="370" t="s">
        <v>1713</v>
      </c>
      <c r="N9" s="320"/>
      <c r="O9" s="320"/>
      <c r="P9" s="320"/>
      <c r="Q9" s="327"/>
      <c r="R9" s="40"/>
      <c r="S9" s="23"/>
      <c r="T9" s="320" t="s">
        <v>1712</v>
      </c>
      <c r="U9" s="320"/>
      <c r="V9" s="320"/>
      <c r="W9" s="320"/>
      <c r="X9" s="320"/>
      <c r="Y9" s="45"/>
    </row>
    <row r="10" spans="1:29" ht="51">
      <c r="B10" s="24" t="s">
        <v>1682</v>
      </c>
      <c r="C10" s="24" t="s">
        <v>1708</v>
      </c>
      <c r="D10" s="25" t="s">
        <v>1689</v>
      </c>
      <c r="E10" s="25" t="s">
        <v>1703</v>
      </c>
      <c r="F10" s="24" t="s">
        <v>1694</v>
      </c>
      <c r="G10" s="25" t="s">
        <v>1698</v>
      </c>
      <c r="H10" s="25" t="s">
        <v>1699</v>
      </c>
      <c r="I10" s="25" t="s">
        <v>1700</v>
      </c>
      <c r="J10" s="25" t="s">
        <v>1701</v>
      </c>
      <c r="K10" s="26"/>
      <c r="L10" s="26"/>
      <c r="M10" s="25" t="s">
        <v>1682</v>
      </c>
      <c r="N10" s="25" t="s">
        <v>1708</v>
      </c>
      <c r="O10" s="25" t="s">
        <v>1709</v>
      </c>
      <c r="P10" s="25" t="s">
        <v>1647</v>
      </c>
      <c r="Q10" s="25" t="s">
        <v>1714</v>
      </c>
      <c r="R10" s="25" t="s">
        <v>1725</v>
      </c>
      <c r="S10" s="26"/>
      <c r="T10" s="25" t="s">
        <v>1682</v>
      </c>
      <c r="U10" s="25" t="s">
        <v>1708</v>
      </c>
      <c r="V10" s="25" t="s">
        <v>1709</v>
      </c>
      <c r="W10" s="25" t="s">
        <v>1710</v>
      </c>
      <c r="X10" s="25" t="s">
        <v>1711</v>
      </c>
      <c r="Y10" s="25" t="s">
        <v>1725</v>
      </c>
      <c r="Z10" s="26"/>
      <c r="AA10" s="25" t="s">
        <v>1702</v>
      </c>
      <c r="AC10" s="24" t="s">
        <v>1705</v>
      </c>
    </row>
    <row r="11" spans="1:29">
      <c r="B11" s="18">
        <f>'Bon de prepa'!B17</f>
        <v>0</v>
      </c>
      <c r="C11" s="27" t="str">
        <f>tarifs!A4</f>
        <v>Brebis lait cru</v>
      </c>
      <c r="D11" s="29">
        <f>tarifs!B4</f>
        <v>5.5</v>
      </c>
      <c r="E11" s="29">
        <f>B11*D11</f>
        <v>0</v>
      </c>
      <c r="F11" s="29">
        <f>IF($E$1&gt;0,tarifs!J4,IF($E$2&gt;0,tarifs!L4,IF($E$3&gt;0,tarifs!F4,IF($E$5=1,tarifs!N4,tarifs!D4))))</f>
        <v>0</v>
      </c>
      <c r="G11" s="29">
        <f>F11-F11*$B$1%</f>
        <v>0</v>
      </c>
      <c r="H11" s="29">
        <f>G11-G11*$B$2%</f>
        <v>0</v>
      </c>
      <c r="I11" s="29">
        <f>H11-H11*$B$3%</f>
        <v>0</v>
      </c>
      <c r="J11" s="29">
        <f>IF(E4=1,R11,I11-I11*$B$4%)</f>
        <v>0</v>
      </c>
      <c r="K11" s="30"/>
      <c r="L11" s="30"/>
      <c r="M11" s="29">
        <f>'Bon de prepa'!C17</f>
        <v>0</v>
      </c>
      <c r="N11" s="29" t="str">
        <f>C11</f>
        <v>Brebis lait cru</v>
      </c>
      <c r="O11" s="29">
        <f>D11</f>
        <v>5.5</v>
      </c>
      <c r="P11" s="29">
        <f>M11*O11</f>
        <v>0</v>
      </c>
      <c r="Q11" s="29">
        <f>IF($E$4=1,M11*O11*(tarifs!P4-tarifs!P4),M11*O11*(tarifs!F4-tarifs!H4))</f>
        <v>0</v>
      </c>
      <c r="R11" s="29">
        <f>IF(zyrax!$E$2=1,tarifs!H4,IF($E$3=1,tarifs!H4,IF(zyrax!$E$4=1,tarifs!P4,IF(zyrax!$E$5=1,tarifs!P4,tarifs!H4))))</f>
        <v>0</v>
      </c>
      <c r="S11" s="30"/>
      <c r="T11" s="31">
        <f>'Bon de prepa'!B18</f>
        <v>0</v>
      </c>
      <c r="U11" s="29" t="str">
        <f>C11</f>
        <v>Brebis lait cru</v>
      </c>
      <c r="V11" s="29">
        <f>D11</f>
        <v>5.5</v>
      </c>
      <c r="W11" s="29">
        <f>T11*V11</f>
        <v>0</v>
      </c>
      <c r="X11" s="29">
        <f>W11*tarifs!H4</f>
        <v>0</v>
      </c>
      <c r="Y11" s="29">
        <f>tarifs!H4</f>
        <v>0</v>
      </c>
      <c r="Z11" s="30"/>
      <c r="AA11" s="32">
        <f>(B11*D11*J11)+(M11*O11*R11)</f>
        <v>0</v>
      </c>
      <c r="AC11" s="29">
        <f>IF($E$4&gt;0,B11*D11*(J11-tarifs!P4)-zyrax!X11,IF($E$5=1,B11*D11*(J11-tarifs!P4)-X11,B11*D11*(J11-tarifs!H4)-X11))</f>
        <v>0</v>
      </c>
    </row>
    <row r="12" spans="1:29">
      <c r="B12" s="18">
        <f>'Bon de prepa'!B19</f>
        <v>0</v>
      </c>
      <c r="C12" s="27" t="str">
        <f>tarifs!A5</f>
        <v>Vache</v>
      </c>
      <c r="D12" s="29">
        <f>tarifs!B5</f>
        <v>6</v>
      </c>
      <c r="E12" s="29">
        <f t="shared" ref="E12:E40" si="0">B12*D12</f>
        <v>0</v>
      </c>
      <c r="F12" s="29">
        <f>IF($E$1&gt;0,tarifs!J5,IF($E$2&gt;0,tarifs!L5,IF($E$3&gt;0,tarifs!F5,IF($E$5=1,tarifs!N5,tarifs!D5))))</f>
        <v>0</v>
      </c>
      <c r="G12" s="29">
        <f t="shared" ref="G12:G30" si="1">F12-F12*$B$1%</f>
        <v>0</v>
      </c>
      <c r="H12" s="29">
        <f t="shared" ref="H12:H40" si="2">G12-G12*$B$2%</f>
        <v>0</v>
      </c>
      <c r="I12" s="29">
        <f t="shared" ref="I12:I40" si="3">H12-H12*$B$3%</f>
        <v>0</v>
      </c>
      <c r="J12" s="29">
        <f t="shared" ref="J12:J40" si="4">I12-I12*$B$4%</f>
        <v>0</v>
      </c>
      <c r="K12" s="30"/>
      <c r="L12" s="30"/>
      <c r="M12" s="29">
        <f>'Bon de prepa'!C19</f>
        <v>0</v>
      </c>
      <c r="N12" s="29" t="str">
        <f t="shared" ref="N12:N30" si="5">C12</f>
        <v>Vache</v>
      </c>
      <c r="O12" s="29">
        <f t="shared" ref="O12:O30" si="6">D12</f>
        <v>6</v>
      </c>
      <c r="P12" s="29">
        <f t="shared" ref="P12:P30" si="7">M12*O12</f>
        <v>0</v>
      </c>
      <c r="Q12" s="29">
        <f>IF($E$4=1,M12*O12*(tarifs!P5-tarifs!P5),M12*O12*(tarifs!F5-tarifs!H5))</f>
        <v>0</v>
      </c>
      <c r="R12" s="29">
        <f>IF(zyrax!$E$2=1,tarifs!H5,IF($E$3=1,tarifs!H5,IF(zyrax!$E$4=1,tarifs!P5,IF(zyrax!$E$5=1,tarifs!P5,tarifs!H5))))</f>
        <v>0</v>
      </c>
      <c r="S12" s="30"/>
      <c r="T12" s="31">
        <f>'Bon de prepa'!B20</f>
        <v>0</v>
      </c>
      <c r="U12" s="29" t="str">
        <f t="shared" ref="U12:U40" si="8">C12</f>
        <v>Vache</v>
      </c>
      <c r="V12" s="29">
        <f t="shared" ref="V12:V40" si="9">D12</f>
        <v>6</v>
      </c>
      <c r="W12" s="29">
        <f t="shared" ref="W12:W40" si="10">T12*V12</f>
        <v>0</v>
      </c>
      <c r="X12" s="29">
        <f>W12*tarifs!H5</f>
        <v>0</v>
      </c>
      <c r="Y12" s="29">
        <f>tarifs!H5</f>
        <v>0</v>
      </c>
      <c r="Z12" s="30"/>
      <c r="AA12" s="32">
        <f t="shared" ref="AA12:AA30" si="11">(B12*D12*J12)+(M12*O12*R12)</f>
        <v>0</v>
      </c>
      <c r="AC12" s="29">
        <f>IF($E$4&gt;0,B12*D12*(J12-tarifs!P5)-zyrax!X12,IF($E$5=1,B12*D12*(J12-tarifs!P5)-X12,B12*D12*(J12-tarifs!H5)-X12))</f>
        <v>0</v>
      </c>
    </row>
    <row r="13" spans="1:29">
      <c r="B13" s="18">
        <f>'Bon de prepa'!B21</f>
        <v>0</v>
      </c>
      <c r="C13" s="27" t="str">
        <f>tarifs!A6</f>
        <v>Trois laits</v>
      </c>
      <c r="D13" s="29">
        <f>tarifs!B6</f>
        <v>4</v>
      </c>
      <c r="E13" s="29">
        <f t="shared" si="0"/>
        <v>0</v>
      </c>
      <c r="F13" s="29">
        <f>IF($E$1&gt;0,tarifs!J6,IF($E$2&gt;0,tarifs!L6,IF($E$3&gt;0,tarifs!F6,IF($E$5=1,tarifs!N6,tarifs!D6))))</f>
        <v>0</v>
      </c>
      <c r="G13" s="29">
        <f t="shared" si="1"/>
        <v>0</v>
      </c>
      <c r="H13" s="29">
        <f t="shared" si="2"/>
        <v>0</v>
      </c>
      <c r="I13" s="29">
        <f t="shared" si="3"/>
        <v>0</v>
      </c>
      <c r="J13" s="29">
        <f t="shared" si="4"/>
        <v>0</v>
      </c>
      <c r="K13" s="30"/>
      <c r="L13" s="30"/>
      <c r="M13" s="29">
        <f>'Bon de prepa'!C21</f>
        <v>0</v>
      </c>
      <c r="N13" s="29" t="str">
        <f t="shared" si="5"/>
        <v>Trois laits</v>
      </c>
      <c r="O13" s="29">
        <f t="shared" si="6"/>
        <v>4</v>
      </c>
      <c r="P13" s="29">
        <f t="shared" si="7"/>
        <v>0</v>
      </c>
      <c r="Q13" s="29">
        <f>IF($E$4=1,M13*O13*(tarifs!P6-tarifs!P6),M13*O13*(tarifs!F6-tarifs!H6))</f>
        <v>0</v>
      </c>
      <c r="R13" s="29">
        <f>IF(zyrax!$E$2=1,tarifs!H6,IF($E$3=1,tarifs!H6,IF(zyrax!$E$4=1,tarifs!P6,IF(zyrax!$E$5=1,tarifs!P6,tarifs!H6))))</f>
        <v>0</v>
      </c>
      <c r="S13" s="30"/>
      <c r="T13" s="31">
        <f>'Bon de prepa'!B22</f>
        <v>0</v>
      </c>
      <c r="U13" s="29" t="str">
        <f t="shared" si="8"/>
        <v>Trois laits</v>
      </c>
      <c r="V13" s="29">
        <f t="shared" si="9"/>
        <v>4</v>
      </c>
      <c r="W13" s="29">
        <f t="shared" si="10"/>
        <v>0</v>
      </c>
      <c r="X13" s="29">
        <f>W13*tarifs!H6</f>
        <v>0</v>
      </c>
      <c r="Y13" s="29">
        <f>tarifs!H6</f>
        <v>0</v>
      </c>
      <c r="Z13" s="30"/>
      <c r="AA13" s="32">
        <f t="shared" si="11"/>
        <v>0</v>
      </c>
      <c r="AC13" s="29">
        <f>IF($E$4&gt;0,B13*D13*(J13-tarifs!P6)-zyrax!X13,IF($E$5=1,B13*D13*(J13-tarifs!P6)-X13,B13*D13*(J13-tarifs!H6)-X13))</f>
        <v>0</v>
      </c>
    </row>
    <row r="14" spans="1:29">
      <c r="B14" s="18">
        <f>'Bon de prepa'!B23</f>
        <v>0</v>
      </c>
      <c r="C14" s="27" t="str">
        <f>tarifs!A7</f>
        <v>Brebis nature</v>
      </c>
      <c r="D14" s="29">
        <f>tarifs!B7</f>
        <v>5.5</v>
      </c>
      <c r="E14" s="29">
        <f t="shared" si="0"/>
        <v>0</v>
      </c>
      <c r="F14" s="29">
        <f>IF($E$1&gt;0,tarifs!J7,IF($E$2&gt;0,tarifs!L7,IF($E$3&gt;0,tarifs!F7,IF($E$5=1,tarifs!N7,tarifs!D7))))</f>
        <v>0</v>
      </c>
      <c r="G14" s="29">
        <f t="shared" si="1"/>
        <v>0</v>
      </c>
      <c r="H14" s="29">
        <f t="shared" si="2"/>
        <v>0</v>
      </c>
      <c r="I14" s="29">
        <f t="shared" si="3"/>
        <v>0</v>
      </c>
      <c r="J14" s="29">
        <f t="shared" si="4"/>
        <v>0</v>
      </c>
      <c r="K14" s="30"/>
      <c r="L14" s="30"/>
      <c r="M14" s="29">
        <f>'Bon de prepa'!C23</f>
        <v>0</v>
      </c>
      <c r="N14" s="29" t="str">
        <f t="shared" si="5"/>
        <v>Brebis nature</v>
      </c>
      <c r="O14" s="29">
        <f t="shared" si="6"/>
        <v>5.5</v>
      </c>
      <c r="P14" s="29">
        <f t="shared" si="7"/>
        <v>0</v>
      </c>
      <c r="Q14" s="29">
        <f>IF($E$4=1,M14*O14*(tarifs!P7-tarifs!P7),M14*O14*(tarifs!F7-tarifs!H7))</f>
        <v>0</v>
      </c>
      <c r="R14" s="29">
        <f>IF(zyrax!$E$2=1,tarifs!H7,IF($E$3=1,tarifs!H7,IF(zyrax!$E$4=1,tarifs!P7,IF(zyrax!$E$5=1,tarifs!P7,tarifs!H7))))</f>
        <v>0</v>
      </c>
      <c r="S14" s="30"/>
      <c r="T14" s="31">
        <f>'Bon de prepa'!B24</f>
        <v>0</v>
      </c>
      <c r="U14" s="29" t="str">
        <f t="shared" si="8"/>
        <v>Brebis nature</v>
      </c>
      <c r="V14" s="29">
        <f t="shared" si="9"/>
        <v>5.5</v>
      </c>
      <c r="W14" s="29">
        <f t="shared" si="10"/>
        <v>0</v>
      </c>
      <c r="X14" s="29">
        <f>W14*tarifs!H7</f>
        <v>0</v>
      </c>
      <c r="Y14" s="29">
        <f>tarifs!H7</f>
        <v>0</v>
      </c>
      <c r="Z14" s="30"/>
      <c r="AA14" s="32">
        <f t="shared" si="11"/>
        <v>0</v>
      </c>
      <c r="AC14" s="29">
        <f>IF($E$4&gt;0,B14*D14*(J14-tarifs!P7)-zyrax!X14,IF($E$5=1,B14*D14*(J14-tarifs!P7)-X14,B14*D14*(J14-tarifs!H7)-X14))</f>
        <v>0</v>
      </c>
    </row>
    <row r="15" spans="1:29">
      <c r="B15" s="18">
        <f>'Bon de prepa'!B25</f>
        <v>0</v>
      </c>
      <c r="C15" s="27" t="str">
        <f>tarifs!A8</f>
        <v>Brebis "promo"</v>
      </c>
      <c r="D15" s="29">
        <f>tarifs!B8</f>
        <v>4.5</v>
      </c>
      <c r="E15" s="29">
        <f t="shared" si="0"/>
        <v>0</v>
      </c>
      <c r="F15" s="29">
        <f>IF($E$1&gt;0,tarifs!J8,IF($E$2&gt;0,tarifs!L8,IF($E$3&gt;0,tarifs!F8,IF($E$5=1,tarifs!N8,tarifs!D8))))</f>
        <v>0</v>
      </c>
      <c r="G15" s="29">
        <f t="shared" si="1"/>
        <v>0</v>
      </c>
      <c r="H15" s="29">
        <f t="shared" si="2"/>
        <v>0</v>
      </c>
      <c r="I15" s="29">
        <f t="shared" si="3"/>
        <v>0</v>
      </c>
      <c r="J15" s="29">
        <f t="shared" si="4"/>
        <v>0</v>
      </c>
      <c r="K15" s="30"/>
      <c r="L15" s="30"/>
      <c r="M15" s="29">
        <f>'Bon de prepa'!C25</f>
        <v>0</v>
      </c>
      <c r="N15" s="29" t="str">
        <f t="shared" si="5"/>
        <v>Brebis "promo"</v>
      </c>
      <c r="O15" s="29">
        <f t="shared" si="6"/>
        <v>4.5</v>
      </c>
      <c r="P15" s="29">
        <f t="shared" si="7"/>
        <v>0</v>
      </c>
      <c r="Q15" s="29">
        <f>IF($E$4=1,M15*O15*(tarifs!P8-tarifs!P8),M15*O15*(tarifs!F8-tarifs!H8))</f>
        <v>0</v>
      </c>
      <c r="R15" s="29">
        <f>IF(zyrax!$E$2=1,tarifs!H8,IF($E$3=1,tarifs!H8,IF(zyrax!$E$4=1,tarifs!P8,IF(zyrax!$E$5=1,tarifs!P8,tarifs!H8))))</f>
        <v>0</v>
      </c>
      <c r="S15" s="30"/>
      <c r="T15" s="31">
        <f>'Bon de prepa'!B26</f>
        <v>0</v>
      </c>
      <c r="U15" s="29" t="str">
        <f t="shared" si="8"/>
        <v>Brebis "promo"</v>
      </c>
      <c r="V15" s="29">
        <f t="shared" si="9"/>
        <v>4.5</v>
      </c>
      <c r="W15" s="29">
        <f t="shared" si="10"/>
        <v>0</v>
      </c>
      <c r="X15" s="29">
        <f>W15*tarifs!H8</f>
        <v>0</v>
      </c>
      <c r="Y15" s="29">
        <f>tarifs!H8</f>
        <v>0</v>
      </c>
      <c r="Z15" s="30"/>
      <c r="AA15" s="32">
        <f t="shared" si="11"/>
        <v>0</v>
      </c>
      <c r="AC15" s="29">
        <f>IF($E$4&gt;0,B15*D15*(J15-tarifs!P8)-zyrax!X15,IF($E$5=1,B15*D15*(J15-tarifs!P8)-X15,B15*D15*(J15-tarifs!H8)-X15))</f>
        <v>0</v>
      </c>
    </row>
    <row r="16" spans="1:29">
      <c r="B16" s="18">
        <f>'Bon de prepa'!B27</f>
        <v>0</v>
      </c>
      <c r="C16" s="27" t="str">
        <f>tarifs!A9</f>
        <v>Brebis 0,600 KG</v>
      </c>
      <c r="D16" s="29">
        <f>tarifs!B9</f>
        <v>2.5</v>
      </c>
      <c r="E16" s="29">
        <f t="shared" si="0"/>
        <v>0</v>
      </c>
      <c r="F16" s="29">
        <f>IF($E$1&gt;0,tarifs!J9,IF($E$2&gt;0,tarifs!L9,IF($E$3&gt;0,tarifs!F9,IF($E$5=1,tarifs!N9,tarifs!D9))))</f>
        <v>0</v>
      </c>
      <c r="G16" s="29">
        <f t="shared" si="1"/>
        <v>0</v>
      </c>
      <c r="H16" s="29">
        <f t="shared" si="2"/>
        <v>0</v>
      </c>
      <c r="I16" s="29">
        <f t="shared" si="3"/>
        <v>0</v>
      </c>
      <c r="J16" s="29">
        <f>I16-I16*$B$4%</f>
        <v>0</v>
      </c>
      <c r="K16" s="30"/>
      <c r="L16" s="30"/>
      <c r="M16" s="29">
        <f>'Bon de prepa'!C27</f>
        <v>0</v>
      </c>
      <c r="N16" s="29" t="str">
        <f t="shared" si="5"/>
        <v>Brebis 0,600 KG</v>
      </c>
      <c r="O16" s="29">
        <f t="shared" si="6"/>
        <v>2.5</v>
      </c>
      <c r="P16" s="29">
        <f t="shared" si="7"/>
        <v>0</v>
      </c>
      <c r="Q16" s="29">
        <f>IF($E$4=1,M16*O16*(tarifs!P9-tarifs!P9),M16*O16*(tarifs!F9-tarifs!H9))</f>
        <v>0</v>
      </c>
      <c r="R16" s="29">
        <f>IF(zyrax!$E$2=1,tarifs!H9,IF($E$3=1,tarifs!H9,IF(zyrax!$E$4=1,tarifs!P9,IF(zyrax!$E$5=1,tarifs!P9,tarifs!H9))))</f>
        <v>0</v>
      </c>
      <c r="S16" s="30"/>
      <c r="T16" s="31">
        <f>'Bon de prepa'!B28</f>
        <v>0</v>
      </c>
      <c r="U16" s="29" t="str">
        <f t="shared" si="8"/>
        <v>Brebis 0,600 KG</v>
      </c>
      <c r="V16" s="29">
        <f t="shared" si="9"/>
        <v>2.5</v>
      </c>
      <c r="W16" s="29">
        <f t="shared" si="10"/>
        <v>0</v>
      </c>
      <c r="X16" s="29">
        <f>W16*tarifs!H9</f>
        <v>0</v>
      </c>
      <c r="Y16" s="29">
        <f>tarifs!H9</f>
        <v>0</v>
      </c>
      <c r="Z16" s="30"/>
      <c r="AA16" s="32">
        <f t="shared" si="11"/>
        <v>0</v>
      </c>
      <c r="AC16" s="29">
        <f>IF($E$4&gt;0,B16*D16*(J16-tarifs!P9)-zyrax!X16,IF($E$5=1,B16*D16*(J16-tarifs!P9)-X16,B16*D16*(J16-tarifs!H9)-X16))</f>
        <v>0</v>
      </c>
    </row>
    <row r="17" spans="2:29">
      <c r="B17" s="18">
        <f>'Bon de prepa'!B29</f>
        <v>0</v>
      </c>
      <c r="C17" s="27" t="str">
        <f>tarifs!A10</f>
        <v>Brebis bleu</v>
      </c>
      <c r="D17" s="29">
        <f>tarifs!B10</f>
        <v>3</v>
      </c>
      <c r="E17" s="29">
        <f t="shared" si="0"/>
        <v>0</v>
      </c>
      <c r="F17" s="29">
        <f>IF($E$1&gt;0,tarifs!J10,IF($E$2&gt;0,tarifs!L10,IF($E$3&gt;0,tarifs!F10,IF($E$5=1,tarifs!N10,tarifs!D10))))</f>
        <v>0</v>
      </c>
      <c r="G17" s="29">
        <f t="shared" si="1"/>
        <v>0</v>
      </c>
      <c r="H17" s="29">
        <f t="shared" si="2"/>
        <v>0</v>
      </c>
      <c r="I17" s="29">
        <f t="shared" si="3"/>
        <v>0</v>
      </c>
      <c r="J17" s="29">
        <f t="shared" si="4"/>
        <v>0</v>
      </c>
      <c r="K17" s="30"/>
      <c r="L17" s="30"/>
      <c r="M17" s="29">
        <f>'Bon de prepa'!C29</f>
        <v>0</v>
      </c>
      <c r="N17" s="29" t="str">
        <f t="shared" si="5"/>
        <v>Brebis bleu</v>
      </c>
      <c r="O17" s="29">
        <f t="shared" si="6"/>
        <v>3</v>
      </c>
      <c r="P17" s="29">
        <f t="shared" si="7"/>
        <v>0</v>
      </c>
      <c r="Q17" s="29">
        <f>IF($E$4=1,M17*O17*(tarifs!P10-tarifs!P10),M17*O17*(tarifs!F10-tarifs!H10))</f>
        <v>0</v>
      </c>
      <c r="R17" s="29">
        <f>IF(zyrax!$E$2=1,tarifs!H10,IF($E$3=1,tarifs!H10,IF(zyrax!$E$4=1,tarifs!P10,IF(zyrax!$E$5=1,tarifs!P10,tarifs!H10))))</f>
        <v>0</v>
      </c>
      <c r="S17" s="30"/>
      <c r="T17" s="31">
        <f>'Bon de prepa'!B30</f>
        <v>0</v>
      </c>
      <c r="U17" s="29" t="str">
        <f t="shared" si="8"/>
        <v>Brebis bleu</v>
      </c>
      <c r="V17" s="29">
        <f t="shared" si="9"/>
        <v>3</v>
      </c>
      <c r="W17" s="29">
        <f t="shared" si="10"/>
        <v>0</v>
      </c>
      <c r="X17" s="29">
        <f>W17*tarifs!H10</f>
        <v>0</v>
      </c>
      <c r="Y17" s="29">
        <f>tarifs!H10</f>
        <v>0</v>
      </c>
      <c r="Z17" s="30"/>
      <c r="AA17" s="32">
        <f t="shared" si="11"/>
        <v>0</v>
      </c>
      <c r="AC17" s="29">
        <f>IF($E$4&gt;0,B17*D17*(J17-tarifs!P10)-zyrax!X17,IF($E$5=1,B17*D17*(J17-tarifs!P10)-X17,B17*D17*(J17-tarifs!H10)-X17))</f>
        <v>0</v>
      </c>
    </row>
    <row r="18" spans="2:29">
      <c r="B18" s="18">
        <f>'Bon de prepa'!B31</f>
        <v>0</v>
      </c>
      <c r="C18" s="27" t="str">
        <f>tarifs!A11</f>
        <v>Brebis piment</v>
      </c>
      <c r="D18" s="29">
        <f>tarifs!B11</f>
        <v>7</v>
      </c>
      <c r="E18" s="29">
        <f t="shared" si="0"/>
        <v>0</v>
      </c>
      <c r="F18" s="29">
        <f>IF($E$1&gt;0,tarifs!J11,IF($E$2&gt;0,tarifs!L11,IF($E$3&gt;0,tarifs!F11,IF($E$5=1,tarifs!N11,tarifs!D11))))</f>
        <v>0</v>
      </c>
      <c r="G18" s="29">
        <f t="shared" si="1"/>
        <v>0</v>
      </c>
      <c r="H18" s="29">
        <f t="shared" si="2"/>
        <v>0</v>
      </c>
      <c r="I18" s="29">
        <f t="shared" si="3"/>
        <v>0</v>
      </c>
      <c r="J18" s="29">
        <f t="shared" si="4"/>
        <v>0</v>
      </c>
      <c r="K18" s="30"/>
      <c r="L18" s="30"/>
      <c r="M18" s="29">
        <f>'Bon de prepa'!C31</f>
        <v>0</v>
      </c>
      <c r="N18" s="29" t="str">
        <f t="shared" si="5"/>
        <v>Brebis piment</v>
      </c>
      <c r="O18" s="29">
        <f t="shared" si="6"/>
        <v>7</v>
      </c>
      <c r="P18" s="29">
        <f t="shared" si="7"/>
        <v>0</v>
      </c>
      <c r="Q18" s="29">
        <f>IF($E$4=1,M18*O18*(tarifs!P11-tarifs!P11),M18*O18*(tarifs!F11-tarifs!H11))</f>
        <v>0</v>
      </c>
      <c r="R18" s="29">
        <f>IF(zyrax!$E$2=1,tarifs!H11,IF($E$3=1,tarifs!H11,IF(zyrax!$E$4=1,tarifs!P11,IF(zyrax!$E$5=1,tarifs!P11,tarifs!H11))))</f>
        <v>0</v>
      </c>
      <c r="S18" s="30"/>
      <c r="T18" s="31">
        <f>'Bon de prepa'!B32</f>
        <v>0</v>
      </c>
      <c r="U18" s="29" t="str">
        <f t="shared" si="8"/>
        <v>Brebis piment</v>
      </c>
      <c r="V18" s="29">
        <f t="shared" si="9"/>
        <v>7</v>
      </c>
      <c r="W18" s="29">
        <f t="shared" si="10"/>
        <v>0</v>
      </c>
      <c r="X18" s="29">
        <f>W18*tarifs!H11</f>
        <v>0</v>
      </c>
      <c r="Y18" s="29">
        <f>tarifs!H11</f>
        <v>0</v>
      </c>
      <c r="Z18" s="30"/>
      <c r="AA18" s="32">
        <f t="shared" si="11"/>
        <v>0</v>
      </c>
      <c r="AC18" s="29">
        <f>IF($E$4&gt;0,B18*D18*(J18-tarifs!P11)-zyrax!X18,IF($E$5=1,B18*D18*(J18-tarifs!P11)-X18,B18*D18*(J18-tarifs!H11)-X18))</f>
        <v>0</v>
      </c>
    </row>
    <row r="19" spans="2:29">
      <c r="B19" s="18">
        <f>'Bon de prepa'!B33</f>
        <v>0</v>
      </c>
      <c r="C19" s="27" t="str">
        <f>tarifs!A12</f>
        <v>Brebis fenugrec</v>
      </c>
      <c r="D19" s="29">
        <f>tarifs!B12</f>
        <v>7</v>
      </c>
      <c r="E19" s="29">
        <f t="shared" si="0"/>
        <v>0</v>
      </c>
      <c r="F19" s="29">
        <f>IF($E$1&gt;0,tarifs!J12,IF($E$2&gt;0,tarifs!L12,IF($E$3&gt;0,tarifs!F12,IF($E$5=1,tarifs!N12,tarifs!D12))))</f>
        <v>0</v>
      </c>
      <c r="G19" s="29">
        <f t="shared" si="1"/>
        <v>0</v>
      </c>
      <c r="H19" s="29">
        <f t="shared" si="2"/>
        <v>0</v>
      </c>
      <c r="I19" s="29">
        <f t="shared" si="3"/>
        <v>0</v>
      </c>
      <c r="J19" s="29">
        <f t="shared" si="4"/>
        <v>0</v>
      </c>
      <c r="K19" s="30"/>
      <c r="L19" s="30"/>
      <c r="M19" s="29">
        <f>'Bon de prepa'!C33</f>
        <v>0</v>
      </c>
      <c r="N19" s="29" t="str">
        <f t="shared" si="5"/>
        <v>Brebis fenugrec</v>
      </c>
      <c r="O19" s="29">
        <f t="shared" si="6"/>
        <v>7</v>
      </c>
      <c r="P19" s="29">
        <f t="shared" si="7"/>
        <v>0</v>
      </c>
      <c r="Q19" s="29">
        <f>IF($E$4=1,M19*O19*(tarifs!P12-tarifs!P12),M19*O19*(tarifs!F12-tarifs!H12))</f>
        <v>0</v>
      </c>
      <c r="R19" s="29">
        <f>IF(zyrax!$E$2=1,tarifs!H12,IF($E$3=1,tarifs!H12,IF(zyrax!$E$4=1,tarifs!P12,IF(zyrax!$E$5=1,tarifs!P12,tarifs!H12))))</f>
        <v>0</v>
      </c>
      <c r="S19" s="30"/>
      <c r="T19" s="31">
        <f>'Bon de prepa'!B34</f>
        <v>0</v>
      </c>
      <c r="U19" s="29" t="str">
        <f t="shared" si="8"/>
        <v>Brebis fenugrec</v>
      </c>
      <c r="V19" s="29">
        <f t="shared" si="9"/>
        <v>7</v>
      </c>
      <c r="W19" s="29">
        <f t="shared" si="10"/>
        <v>0</v>
      </c>
      <c r="X19" s="29">
        <f>W19*tarifs!H12</f>
        <v>0</v>
      </c>
      <c r="Y19" s="29">
        <f>tarifs!H12</f>
        <v>0</v>
      </c>
      <c r="Z19" s="30"/>
      <c r="AA19" s="32">
        <f t="shared" si="11"/>
        <v>0</v>
      </c>
      <c r="AC19" s="29">
        <f>IF($E$4&gt;0,B19*D19*(J19-tarifs!P12)-zyrax!X19,IF($E$5=1,B19*D19*(J19-tarifs!P12)-X19,B19*D19*(J19-tarifs!H12)-X19))</f>
        <v>0</v>
      </c>
    </row>
    <row r="20" spans="2:29">
      <c r="B20" s="18">
        <f>'Bon de prepa'!B35</f>
        <v>0</v>
      </c>
      <c r="C20" s="27" t="str">
        <f>tarifs!A13</f>
        <v>Chevre nature</v>
      </c>
      <c r="D20" s="29">
        <f>tarifs!B13</f>
        <v>3</v>
      </c>
      <c r="E20" s="29">
        <f t="shared" si="0"/>
        <v>0</v>
      </c>
      <c r="F20" s="29">
        <f>IF($E$1&gt;0,tarifs!J13,IF($E$2&gt;0,tarifs!L13,IF($E$3&gt;0,tarifs!F13,IF($E$5=1,tarifs!N13,tarifs!D13))))</f>
        <v>0</v>
      </c>
      <c r="G20" s="29">
        <f t="shared" si="1"/>
        <v>0</v>
      </c>
      <c r="H20" s="29">
        <f t="shared" si="2"/>
        <v>0</v>
      </c>
      <c r="I20" s="29">
        <f t="shared" si="3"/>
        <v>0</v>
      </c>
      <c r="J20" s="29">
        <f t="shared" si="4"/>
        <v>0</v>
      </c>
      <c r="K20" s="30"/>
      <c r="L20" s="30"/>
      <c r="M20" s="29">
        <f>'Bon de prepa'!C35</f>
        <v>0</v>
      </c>
      <c r="N20" s="29" t="str">
        <f t="shared" si="5"/>
        <v>Chevre nature</v>
      </c>
      <c r="O20" s="29">
        <f t="shared" si="6"/>
        <v>3</v>
      </c>
      <c r="P20" s="29">
        <f t="shared" si="7"/>
        <v>0</v>
      </c>
      <c r="Q20" s="29">
        <f>IF($E$4=1,M20*O20*(tarifs!P13-tarifs!P13),M20*O20*(tarifs!F13-tarifs!H13))</f>
        <v>0</v>
      </c>
      <c r="R20" s="29">
        <f>IF(zyrax!$E$2=1,tarifs!H13,IF($E$3=1,tarifs!H13,IF(zyrax!$E$4=1,tarifs!P13,IF(zyrax!$E$5=1,tarifs!P13,tarifs!H13))))</f>
        <v>0</v>
      </c>
      <c r="S20" s="30"/>
      <c r="T20" s="31">
        <f>'Bon de prepa'!B36</f>
        <v>0</v>
      </c>
      <c r="U20" s="29" t="str">
        <f t="shared" si="8"/>
        <v>Chevre nature</v>
      </c>
      <c r="V20" s="29">
        <f t="shared" si="9"/>
        <v>3</v>
      </c>
      <c r="W20" s="29">
        <f t="shared" si="10"/>
        <v>0</v>
      </c>
      <c r="X20" s="29">
        <f>W20*tarifs!H13</f>
        <v>0</v>
      </c>
      <c r="Y20" s="29">
        <f>tarifs!H13</f>
        <v>0</v>
      </c>
      <c r="Z20" s="30"/>
      <c r="AA20" s="32">
        <f t="shared" si="11"/>
        <v>0</v>
      </c>
      <c r="AC20" s="29">
        <f>IF($E$4&gt;0,B20*D20*(J20-tarifs!P13)-zyrax!X20,IF($E$5=1,B20*D20*(J20-tarifs!P13)-X20,B20*D20*(J20-tarifs!H13)-X20))</f>
        <v>0</v>
      </c>
    </row>
    <row r="21" spans="2:29">
      <c r="B21" s="18">
        <f>'Bon de prepa'!B37</f>
        <v>0</v>
      </c>
      <c r="C21" s="27" t="str">
        <f>tarifs!A14</f>
        <v>Chevre 0,600</v>
      </c>
      <c r="D21" s="29">
        <f>tarifs!B14</f>
        <v>2.5</v>
      </c>
      <c r="E21" s="29">
        <f t="shared" si="0"/>
        <v>0</v>
      </c>
      <c r="F21" s="29">
        <f>IF($E$1&gt;0,tarifs!J14,IF($E$2&gt;0,tarifs!L14,IF($E$3&gt;0,tarifs!F14,IF($E$5=1,tarifs!N14,tarifs!D14))))</f>
        <v>0</v>
      </c>
      <c r="G21" s="29">
        <f t="shared" si="1"/>
        <v>0</v>
      </c>
      <c r="H21" s="29">
        <f t="shared" si="2"/>
        <v>0</v>
      </c>
      <c r="I21" s="29">
        <f t="shared" si="3"/>
        <v>0</v>
      </c>
      <c r="J21" s="29">
        <f t="shared" si="4"/>
        <v>0</v>
      </c>
      <c r="K21" s="30"/>
      <c r="L21" s="30"/>
      <c r="M21" s="29">
        <f>'Bon de prepa'!C37</f>
        <v>0</v>
      </c>
      <c r="N21" s="29" t="str">
        <f t="shared" si="5"/>
        <v>Chevre 0,600</v>
      </c>
      <c r="O21" s="29">
        <f t="shared" si="6"/>
        <v>2.5</v>
      </c>
      <c r="P21" s="29">
        <f t="shared" si="7"/>
        <v>0</v>
      </c>
      <c r="Q21" s="29">
        <f>IF($E$4=1,M21*O21*(tarifs!P14-tarifs!P14),M21*O21*(tarifs!F14-tarifs!H14))</f>
        <v>0</v>
      </c>
      <c r="R21" s="29">
        <f>IF(zyrax!$E$2=1,tarifs!H14,IF($E$3=1,tarifs!H14,IF(zyrax!$E$4=1,tarifs!P14,IF(zyrax!$E$5=1,tarifs!P14,tarifs!H14))))</f>
        <v>0</v>
      </c>
      <c r="S21" s="30"/>
      <c r="T21" s="31">
        <f>'Bon de prepa'!B38</f>
        <v>0</v>
      </c>
      <c r="U21" s="29" t="str">
        <f t="shared" si="8"/>
        <v>Chevre 0,600</v>
      </c>
      <c r="V21" s="29">
        <f t="shared" si="9"/>
        <v>2.5</v>
      </c>
      <c r="W21" s="29">
        <f t="shared" si="10"/>
        <v>0</v>
      </c>
      <c r="X21" s="29">
        <f>W21*tarifs!H14</f>
        <v>0</v>
      </c>
      <c r="Y21" s="29">
        <f>tarifs!H14</f>
        <v>0</v>
      </c>
      <c r="Z21" s="30"/>
      <c r="AA21" s="32">
        <f t="shared" si="11"/>
        <v>0</v>
      </c>
      <c r="AC21" s="29">
        <f>IF($E$4&gt;0,B21*D21*(J21-tarifs!P14)-zyrax!X21,IF($E$5=1,B21*D21*(J21-tarifs!P14)-X21,B21*D21*(J21-tarifs!H14)-X21))</f>
        <v>0</v>
      </c>
    </row>
    <row r="22" spans="2:29">
      <c r="B22" s="18">
        <f>'Bon de prepa'!B39</f>
        <v>0</v>
      </c>
      <c r="C22" s="27" t="str">
        <f>tarifs!A15</f>
        <v>Chevre au bleu</v>
      </c>
      <c r="D22" s="29">
        <f>tarifs!B15</f>
        <v>3</v>
      </c>
      <c r="E22" s="29">
        <f t="shared" si="0"/>
        <v>0</v>
      </c>
      <c r="F22" s="29">
        <f>IF($E$1&gt;0,tarifs!J15,IF($E$2&gt;0,tarifs!L15,IF($E$3&gt;0,tarifs!F15,IF($E$5=1,tarifs!N15,tarifs!D15))))</f>
        <v>0</v>
      </c>
      <c r="G22" s="29">
        <f t="shared" si="1"/>
        <v>0</v>
      </c>
      <c r="H22" s="29">
        <f t="shared" si="2"/>
        <v>0</v>
      </c>
      <c r="I22" s="29">
        <f t="shared" si="3"/>
        <v>0</v>
      </c>
      <c r="J22" s="29">
        <f t="shared" si="4"/>
        <v>0</v>
      </c>
      <c r="K22" s="30"/>
      <c r="L22" s="30"/>
      <c r="M22" s="29">
        <f>'Bon de prepa'!C39</f>
        <v>0</v>
      </c>
      <c r="N22" s="29" t="str">
        <f t="shared" si="5"/>
        <v>Chevre au bleu</v>
      </c>
      <c r="O22" s="29">
        <f t="shared" si="6"/>
        <v>3</v>
      </c>
      <c r="P22" s="29">
        <f t="shared" si="7"/>
        <v>0</v>
      </c>
      <c r="Q22" s="29">
        <f>IF($E$4=1,M22*O22*(tarifs!P15-tarifs!P15),M22*O22*(tarifs!F15-tarifs!H15))</f>
        <v>0</v>
      </c>
      <c r="R22" s="29">
        <f>IF(zyrax!$E$2=1,tarifs!H15,IF($E$3=1,tarifs!H15,IF(zyrax!$E$4=1,tarifs!P15,IF(zyrax!$E$5=1,tarifs!P15,tarifs!H15))))</f>
        <v>0</v>
      </c>
      <c r="S22" s="30"/>
      <c r="T22" s="31">
        <f>'Bon de prepa'!B40</f>
        <v>0</v>
      </c>
      <c r="U22" s="29" t="str">
        <f t="shared" si="8"/>
        <v>Chevre au bleu</v>
      </c>
      <c r="V22" s="29">
        <f t="shared" si="9"/>
        <v>3</v>
      </c>
      <c r="W22" s="29">
        <f t="shared" si="10"/>
        <v>0</v>
      </c>
      <c r="X22" s="29">
        <f>W22*tarifs!H15</f>
        <v>0</v>
      </c>
      <c r="Y22" s="29">
        <f>tarifs!H15</f>
        <v>0</v>
      </c>
      <c r="Z22" s="30"/>
      <c r="AA22" s="32">
        <f t="shared" si="11"/>
        <v>0</v>
      </c>
      <c r="AC22" s="29">
        <f>IF($E$4&gt;0,B22*D22*(J22-tarifs!P15)-zyrax!X22,IF($E$5=1,B22*D22*(J22-tarifs!P15)-X22,B22*D22*(J22-tarifs!H15)-X22))</f>
        <v>0</v>
      </c>
    </row>
    <row r="23" spans="2:29">
      <c r="B23" s="18">
        <f>'Bon de prepa'!B41</f>
        <v>0</v>
      </c>
      <c r="C23" s="27" t="str">
        <f>tarifs!A16</f>
        <v>Vache piment</v>
      </c>
      <c r="D23" s="29">
        <f>tarifs!B16</f>
        <v>5</v>
      </c>
      <c r="E23" s="29">
        <f t="shared" si="0"/>
        <v>0</v>
      </c>
      <c r="F23" s="29">
        <f>IF($E$1&gt;0,tarifs!J16,IF($E$2&gt;0,tarifs!L16,IF($E$3&gt;0,tarifs!F16,IF($E$5=1,tarifs!N16,tarifs!D16))))</f>
        <v>0</v>
      </c>
      <c r="G23" s="29">
        <f t="shared" si="1"/>
        <v>0</v>
      </c>
      <c r="H23" s="29">
        <f t="shared" si="2"/>
        <v>0</v>
      </c>
      <c r="I23" s="29">
        <f t="shared" si="3"/>
        <v>0</v>
      </c>
      <c r="J23" s="29">
        <f t="shared" si="4"/>
        <v>0</v>
      </c>
      <c r="K23" s="30"/>
      <c r="L23" s="30"/>
      <c r="M23" s="29">
        <f>'Bon de prepa'!C41</f>
        <v>0</v>
      </c>
      <c r="N23" s="29" t="str">
        <f t="shared" si="5"/>
        <v>Vache piment</v>
      </c>
      <c r="O23" s="29">
        <f t="shared" si="6"/>
        <v>5</v>
      </c>
      <c r="P23" s="29">
        <f t="shared" si="7"/>
        <v>0</v>
      </c>
      <c r="Q23" s="29">
        <f>IF($E$4=1,M23*O23*(tarifs!P16-tarifs!P16),M23*O23*(tarifs!F16-tarifs!H16))</f>
        <v>0</v>
      </c>
      <c r="R23" s="29">
        <f>IF(zyrax!$E$2=1,tarifs!H16,IF($E$3=1,tarifs!H16,IF(zyrax!$E$4=1,tarifs!P16,IF(zyrax!$E$5=1,tarifs!P16,tarifs!H16))))</f>
        <v>0</v>
      </c>
      <c r="S23" s="30"/>
      <c r="T23" s="31">
        <f>'Bon de prepa'!B42</f>
        <v>0</v>
      </c>
      <c r="U23" s="29" t="str">
        <f t="shared" si="8"/>
        <v>Vache piment</v>
      </c>
      <c r="V23" s="29">
        <f t="shared" si="9"/>
        <v>5</v>
      </c>
      <c r="W23" s="29">
        <f t="shared" si="10"/>
        <v>0</v>
      </c>
      <c r="X23" s="29">
        <f>W23*tarifs!H16</f>
        <v>0</v>
      </c>
      <c r="Y23" s="29">
        <f>tarifs!H16</f>
        <v>0</v>
      </c>
      <c r="Z23" s="30"/>
      <c r="AA23" s="32">
        <f t="shared" si="11"/>
        <v>0</v>
      </c>
      <c r="AC23" s="29">
        <f>IF($E$4&gt;0,B23*D23*(J23-tarifs!P16)-zyrax!X23,IF($E$5=1,B23*D23*(J23-tarifs!P16)-X23,B23*D23*(J23-tarifs!H16)-X23))</f>
        <v>0</v>
      </c>
    </row>
    <row r="24" spans="2:29">
      <c r="B24" s="18">
        <f>'Bon de prepa'!B43</f>
        <v>0</v>
      </c>
      <c r="C24" s="27" t="str">
        <f>tarifs!A17</f>
        <v>Vache poivre</v>
      </c>
      <c r="D24" s="29">
        <f>tarifs!B17</f>
        <v>5</v>
      </c>
      <c r="E24" s="29">
        <f t="shared" si="0"/>
        <v>0</v>
      </c>
      <c r="F24" s="29">
        <f>IF($E$1&gt;0,tarifs!J17,IF($E$2&gt;0,tarifs!L17,IF($E$3&gt;0,tarifs!F17,IF($E$5=1,tarifs!N17,tarifs!D17))))</f>
        <v>0</v>
      </c>
      <c r="G24" s="29">
        <f t="shared" si="1"/>
        <v>0</v>
      </c>
      <c r="H24" s="29">
        <f t="shared" si="2"/>
        <v>0</v>
      </c>
      <c r="I24" s="29">
        <f t="shared" si="3"/>
        <v>0</v>
      </c>
      <c r="J24" s="29">
        <f t="shared" si="4"/>
        <v>0</v>
      </c>
      <c r="K24" s="30"/>
      <c r="L24" s="30"/>
      <c r="M24" s="29">
        <f>'Bon de prepa'!C43</f>
        <v>0</v>
      </c>
      <c r="N24" s="29" t="str">
        <f t="shared" si="5"/>
        <v>Vache poivre</v>
      </c>
      <c r="O24" s="29">
        <f t="shared" si="6"/>
        <v>5</v>
      </c>
      <c r="P24" s="29">
        <f t="shared" si="7"/>
        <v>0</v>
      </c>
      <c r="Q24" s="29">
        <f>IF($E$4=1,M24*O24*(tarifs!P17-tarifs!P17),M24*O24*(tarifs!F17-tarifs!H17))</f>
        <v>0</v>
      </c>
      <c r="R24" s="29">
        <f>IF(zyrax!$E$2=1,tarifs!H17,IF($E$3=1,tarifs!H17,IF(zyrax!$E$4=1,tarifs!P17,IF(zyrax!$E$5=1,tarifs!P17,tarifs!H17))))</f>
        <v>0</v>
      </c>
      <c r="S24" s="30"/>
      <c r="T24" s="31">
        <f>'Bon de prepa'!B44</f>
        <v>0</v>
      </c>
      <c r="U24" s="29" t="str">
        <f t="shared" si="8"/>
        <v>Vache poivre</v>
      </c>
      <c r="V24" s="29">
        <f t="shared" si="9"/>
        <v>5</v>
      </c>
      <c r="W24" s="29">
        <f t="shared" si="10"/>
        <v>0</v>
      </c>
      <c r="X24" s="29">
        <f>W24*tarifs!H17</f>
        <v>0</v>
      </c>
      <c r="Y24" s="29">
        <f>tarifs!H17</f>
        <v>0</v>
      </c>
      <c r="Z24" s="30"/>
      <c r="AA24" s="32">
        <f t="shared" si="11"/>
        <v>0</v>
      </c>
      <c r="AC24" s="29">
        <f>IF($E$4&gt;0,B24*D24*(J24-tarifs!P17)-zyrax!X24,IF($E$5=1,B24*D24*(J24-tarifs!P17)-X24,B24*D24*(J24-tarifs!H17)-X24))</f>
        <v>0</v>
      </c>
    </row>
    <row r="25" spans="2:29">
      <c r="B25" s="18">
        <f>'Bon de prepa'!B45</f>
        <v>0</v>
      </c>
      <c r="C25" s="27" t="str">
        <f>tarifs!A18</f>
        <v>Vache pesto</v>
      </c>
      <c r="D25" s="29">
        <f>tarifs!B18</f>
        <v>5</v>
      </c>
      <c r="E25" s="29">
        <f t="shared" si="0"/>
        <v>0</v>
      </c>
      <c r="F25" s="29">
        <f>IF($E$1&gt;0,tarifs!J18,IF($E$2&gt;0,tarifs!L18,IF($E$3&gt;0,tarifs!F18,IF($E$5=1,tarifs!N18,tarifs!D18))))</f>
        <v>0</v>
      </c>
      <c r="G25" s="29">
        <f t="shared" si="1"/>
        <v>0</v>
      </c>
      <c r="H25" s="29">
        <f t="shared" si="2"/>
        <v>0</v>
      </c>
      <c r="I25" s="29">
        <f t="shared" si="3"/>
        <v>0</v>
      </c>
      <c r="J25" s="29">
        <f t="shared" si="4"/>
        <v>0</v>
      </c>
      <c r="K25" s="30"/>
      <c r="L25" s="30"/>
      <c r="M25" s="29">
        <f>'Bon de prepa'!C45</f>
        <v>0</v>
      </c>
      <c r="N25" s="29" t="str">
        <f t="shared" si="5"/>
        <v>Vache pesto</v>
      </c>
      <c r="O25" s="29">
        <f t="shared" si="6"/>
        <v>5</v>
      </c>
      <c r="P25" s="29">
        <f t="shared" si="7"/>
        <v>0</v>
      </c>
      <c r="Q25" s="29">
        <f>IF($E$4=1,M25*O25*(tarifs!P18-tarifs!P18),M25*O25*(tarifs!F18-tarifs!H18))</f>
        <v>0</v>
      </c>
      <c r="R25" s="29">
        <f>IF(zyrax!$E$2=1,tarifs!H18,IF($E$3=1,tarifs!H18,IF(zyrax!$E$4=1,tarifs!P18,IF(zyrax!$E$5=1,tarifs!P18,tarifs!H18))))</f>
        <v>0</v>
      </c>
      <c r="S25" s="30"/>
      <c r="T25" s="31">
        <f>'Bon de prepa'!B46</f>
        <v>0</v>
      </c>
      <c r="U25" s="29" t="str">
        <f t="shared" si="8"/>
        <v>Vache pesto</v>
      </c>
      <c r="V25" s="29">
        <f t="shared" si="9"/>
        <v>5</v>
      </c>
      <c r="W25" s="29">
        <f t="shared" si="10"/>
        <v>0</v>
      </c>
      <c r="X25" s="29">
        <f>W25*tarifs!H18</f>
        <v>0</v>
      </c>
      <c r="Y25" s="29">
        <f>tarifs!H18</f>
        <v>0</v>
      </c>
      <c r="Z25" s="30"/>
      <c r="AA25" s="32">
        <f t="shared" si="11"/>
        <v>0</v>
      </c>
      <c r="AC25" s="29">
        <f>IF($E$4&gt;0,B25*D25*(J25-tarifs!P18)-zyrax!X25,IF($E$5=1,B25*D25*(J25-tarifs!P18)-X25,B25*D25*(J25-tarifs!H18)-X25))</f>
        <v>0</v>
      </c>
    </row>
    <row r="26" spans="2:29">
      <c r="B26" s="18">
        <f>'Bon de prepa'!B47</f>
        <v>0</v>
      </c>
      <c r="C26" s="27" t="str">
        <f>tarifs!A19</f>
        <v>Brebis Vache</v>
      </c>
      <c r="D26" s="29">
        <f>tarifs!B19</f>
        <v>6.5</v>
      </c>
      <c r="E26" s="29">
        <f t="shared" si="0"/>
        <v>0</v>
      </c>
      <c r="F26" s="29">
        <f>IF($E$1&gt;0,tarifs!J19,IF($E$2&gt;0,tarifs!L19,IF($E$3&gt;0,tarifs!F19,IF($E$5=1,tarifs!N19,tarifs!D19))))</f>
        <v>0</v>
      </c>
      <c r="G26" s="29">
        <f t="shared" si="1"/>
        <v>0</v>
      </c>
      <c r="H26" s="29">
        <f t="shared" si="2"/>
        <v>0</v>
      </c>
      <c r="I26" s="29">
        <f t="shared" si="3"/>
        <v>0</v>
      </c>
      <c r="J26" s="29">
        <f t="shared" si="4"/>
        <v>0</v>
      </c>
      <c r="K26" s="30"/>
      <c r="L26" s="30"/>
      <c r="M26" s="29">
        <f>'Bon de prepa'!C47</f>
        <v>0</v>
      </c>
      <c r="N26" s="29" t="str">
        <f t="shared" si="5"/>
        <v>Brebis Vache</v>
      </c>
      <c r="O26" s="29">
        <f t="shared" si="6"/>
        <v>6.5</v>
      </c>
      <c r="P26" s="29">
        <f t="shared" si="7"/>
        <v>0</v>
      </c>
      <c r="Q26" s="29">
        <f>IF($E$4=1,M26*O26*(tarifs!P19-tarifs!P19),M26*O26*(tarifs!F19-tarifs!H19))</f>
        <v>0</v>
      </c>
      <c r="R26" s="29">
        <f>IF(zyrax!$E$2=1,tarifs!H19,IF($E$3=1,tarifs!H19,IF(zyrax!$E$4=1,tarifs!P19,IF(zyrax!$E$5=1,tarifs!P19,tarifs!H19))))</f>
        <v>0</v>
      </c>
      <c r="S26" s="30"/>
      <c r="T26" s="31">
        <f>'Bon de prepa'!B48</f>
        <v>0</v>
      </c>
      <c r="U26" s="29" t="str">
        <f t="shared" si="8"/>
        <v>Brebis Vache</v>
      </c>
      <c r="V26" s="29">
        <f t="shared" si="9"/>
        <v>6.5</v>
      </c>
      <c r="W26" s="29">
        <f t="shared" si="10"/>
        <v>0</v>
      </c>
      <c r="X26" s="29">
        <f>W26*tarifs!H19</f>
        <v>0</v>
      </c>
      <c r="Y26" s="29">
        <f>tarifs!H19</f>
        <v>0</v>
      </c>
      <c r="Z26" s="30"/>
      <c r="AA26" s="32">
        <f t="shared" si="11"/>
        <v>0</v>
      </c>
      <c r="AC26" s="29">
        <f>IF($E$4&gt;0,B26*D26*(J26-tarifs!P19)-zyrax!X26,IF($E$5=1,B26*D26*(J26-tarifs!P19)-X26,B26*D26*(J26-tarifs!H19)-X26))</f>
        <v>0</v>
      </c>
    </row>
    <row r="27" spans="2:29">
      <c r="B27" s="18">
        <f>'Bon de prepa'!B49</f>
        <v>0</v>
      </c>
      <c r="C27" s="27" t="str">
        <f>tarifs!A20</f>
        <v>Brebis Chevre</v>
      </c>
      <c r="D27" s="29">
        <f>tarifs!B20</f>
        <v>4.5</v>
      </c>
      <c r="E27" s="29">
        <f t="shared" si="0"/>
        <v>0</v>
      </c>
      <c r="F27" s="29">
        <f>IF($E$1&gt;0,tarifs!J20,IF($E$2&gt;0,tarifs!L20,IF($E$3&gt;0,tarifs!F20,IF($E$5=1,tarifs!N20,tarifs!D20))))</f>
        <v>0</v>
      </c>
      <c r="G27" s="29">
        <f t="shared" si="1"/>
        <v>0</v>
      </c>
      <c r="H27" s="29">
        <f t="shared" si="2"/>
        <v>0</v>
      </c>
      <c r="I27" s="29">
        <f t="shared" si="3"/>
        <v>0</v>
      </c>
      <c r="J27" s="29">
        <f t="shared" si="4"/>
        <v>0</v>
      </c>
      <c r="K27" s="30"/>
      <c r="L27" s="30"/>
      <c r="M27" s="29">
        <f>'Bon de prepa'!C49</f>
        <v>0</v>
      </c>
      <c r="N27" s="29" t="str">
        <f t="shared" si="5"/>
        <v>Brebis Chevre</v>
      </c>
      <c r="O27" s="29">
        <f t="shared" si="6"/>
        <v>4.5</v>
      </c>
      <c r="P27" s="29">
        <f t="shared" si="7"/>
        <v>0</v>
      </c>
      <c r="Q27" s="29">
        <f>IF($E$4=1,M27*O27*(tarifs!P20-tarifs!P20),M27*O27*(tarifs!F20-tarifs!H20))</f>
        <v>0</v>
      </c>
      <c r="R27" s="29">
        <f>IF(zyrax!$E$2=1,tarifs!H20,IF($E$3=1,tarifs!H20,IF(zyrax!$E$4=1,tarifs!P20,IF(zyrax!$E$5=1,tarifs!P20,tarifs!H20))))</f>
        <v>0</v>
      </c>
      <c r="S27" s="30"/>
      <c r="T27" s="31">
        <f>'Bon de prepa'!B50</f>
        <v>0</v>
      </c>
      <c r="U27" s="29" t="str">
        <f t="shared" si="8"/>
        <v>Brebis Chevre</v>
      </c>
      <c r="V27" s="29">
        <f t="shared" si="9"/>
        <v>4.5</v>
      </c>
      <c r="W27" s="29">
        <f t="shared" si="10"/>
        <v>0</v>
      </c>
      <c r="X27" s="29">
        <f>W27*tarifs!H20</f>
        <v>0</v>
      </c>
      <c r="Y27" s="29">
        <f>tarifs!H20</f>
        <v>0</v>
      </c>
      <c r="Z27" s="30"/>
      <c r="AA27" s="32">
        <f t="shared" si="11"/>
        <v>0</v>
      </c>
      <c r="AC27" s="29">
        <f>IF($E$4&gt;0,B27*D27*(J27-tarifs!P20)-zyrax!X27,IF($E$5=1,B27*D27*(J27-tarifs!P20)-X27,B27*D27*(J27-tarifs!H20)-X27))</f>
        <v>0</v>
      </c>
    </row>
    <row r="28" spans="2:29">
      <c r="B28" s="18">
        <f>'Bon de prepa'!B51</f>
        <v>0</v>
      </c>
      <c r="C28" s="27" t="str">
        <f>tarifs!A21</f>
        <v>Vache fumé</v>
      </c>
      <c r="D28" s="29">
        <f>tarifs!B21</f>
        <v>5</v>
      </c>
      <c r="E28" s="29">
        <f t="shared" si="0"/>
        <v>0</v>
      </c>
      <c r="F28" s="29">
        <f>IF($E$1&gt;0,tarifs!J21,IF($E$2&gt;0,tarifs!L21,IF($E$3&gt;0,tarifs!F21,IF($E$5=1,tarifs!N21,tarifs!D21))))</f>
        <v>0</v>
      </c>
      <c r="G28" s="29">
        <f t="shared" si="1"/>
        <v>0</v>
      </c>
      <c r="H28" s="29">
        <f t="shared" si="2"/>
        <v>0</v>
      </c>
      <c r="I28" s="29">
        <f t="shared" si="3"/>
        <v>0</v>
      </c>
      <c r="J28" s="29">
        <f t="shared" si="4"/>
        <v>0</v>
      </c>
      <c r="K28" s="30"/>
      <c r="L28" s="30"/>
      <c r="M28" s="29">
        <f>'Bon de prepa'!C51</f>
        <v>0</v>
      </c>
      <c r="N28" s="29" t="str">
        <f t="shared" si="5"/>
        <v>Vache fumé</v>
      </c>
      <c r="O28" s="29">
        <f t="shared" si="6"/>
        <v>5</v>
      </c>
      <c r="P28" s="29">
        <f t="shared" si="7"/>
        <v>0</v>
      </c>
      <c r="Q28" s="29">
        <f>IF($E$4=1,M28*O28*(tarifs!P21-tarifs!P21),M28*O28*(tarifs!F21-tarifs!H21))</f>
        <v>0</v>
      </c>
      <c r="R28" s="29">
        <f>IF(zyrax!$E$2=1,tarifs!H21,IF($E$3=1,tarifs!H21,IF(zyrax!$E$4=1,tarifs!P21,IF(zyrax!$E$5=1,tarifs!P21,tarifs!H21))))</f>
        <v>0</v>
      </c>
      <c r="S28" s="30"/>
      <c r="T28" s="31">
        <f>'Bon de prepa'!B52</f>
        <v>0</v>
      </c>
      <c r="U28" s="29" t="str">
        <f t="shared" si="8"/>
        <v>Vache fumé</v>
      </c>
      <c r="V28" s="29">
        <f t="shared" si="9"/>
        <v>5</v>
      </c>
      <c r="W28" s="29">
        <f t="shared" si="10"/>
        <v>0</v>
      </c>
      <c r="X28" s="29">
        <f>W28*tarifs!H21</f>
        <v>0</v>
      </c>
      <c r="Y28" s="29">
        <f>tarifs!H21</f>
        <v>0</v>
      </c>
      <c r="Z28" s="30"/>
      <c r="AA28" s="32">
        <f t="shared" si="11"/>
        <v>0</v>
      </c>
      <c r="AC28" s="29">
        <f>IF($E$4&gt;0,B28*D28*(J28-tarifs!P21)-zyrax!X28,IF($E$5=1,B28*D28*(J28-tarifs!P21)-X28,B28*D28*(J28-tarifs!H21)-X28))</f>
        <v>0</v>
      </c>
    </row>
    <row r="29" spans="2:29">
      <c r="B29" s="18">
        <f>'Bon de prepa'!B53</f>
        <v>0</v>
      </c>
      <c r="C29" s="27" t="str">
        <f>tarifs!A22</f>
        <v>Vache AFH</v>
      </c>
      <c r="D29" s="29">
        <f>tarifs!B22</f>
        <v>5</v>
      </c>
      <c r="E29" s="29">
        <f t="shared" si="0"/>
        <v>0</v>
      </c>
      <c r="F29" s="29">
        <f>IF($E$1&gt;0,tarifs!J22,IF($E$2&gt;0,tarifs!L22,IF($E$3&gt;0,tarifs!F22,IF($E$5=1,tarifs!N22,tarifs!D22))))</f>
        <v>0</v>
      </c>
      <c r="G29" s="29">
        <f t="shared" si="1"/>
        <v>0</v>
      </c>
      <c r="H29" s="29">
        <f t="shared" si="2"/>
        <v>0</v>
      </c>
      <c r="I29" s="29">
        <f t="shared" si="3"/>
        <v>0</v>
      </c>
      <c r="J29" s="29">
        <f t="shared" si="4"/>
        <v>0</v>
      </c>
      <c r="K29" s="30"/>
      <c r="L29" s="30"/>
      <c r="M29" s="29">
        <f>'Bon de prepa'!C53</f>
        <v>0</v>
      </c>
      <c r="N29" s="29" t="str">
        <f t="shared" si="5"/>
        <v>Vache AFH</v>
      </c>
      <c r="O29" s="29">
        <f t="shared" si="6"/>
        <v>5</v>
      </c>
      <c r="P29" s="29">
        <f t="shared" si="7"/>
        <v>0</v>
      </c>
      <c r="Q29" s="29">
        <f>IF($E$4=1,M29*O29*(tarifs!P22-tarifs!P22),M29*O29*(tarifs!F22-tarifs!H22))</f>
        <v>0</v>
      </c>
      <c r="R29" s="29">
        <f>IF(zyrax!$E$2=1,tarifs!H22,IF($E$3=1,tarifs!H22,IF(zyrax!$E$4=1,tarifs!P22,IF(zyrax!$E$5=1,tarifs!P22,tarifs!H22))))</f>
        <v>0</v>
      </c>
      <c r="S29" s="30"/>
      <c r="T29" s="31">
        <f>'Bon de prepa'!B54</f>
        <v>0</v>
      </c>
      <c r="U29" s="29" t="str">
        <f t="shared" si="8"/>
        <v>Vache AFH</v>
      </c>
      <c r="V29" s="29">
        <f t="shared" si="9"/>
        <v>5</v>
      </c>
      <c r="W29" s="29">
        <f t="shared" si="10"/>
        <v>0</v>
      </c>
      <c r="X29" s="29">
        <f>W29*tarifs!H22</f>
        <v>0</v>
      </c>
      <c r="Y29" s="29">
        <f>tarifs!H22</f>
        <v>0</v>
      </c>
      <c r="Z29" s="30"/>
      <c r="AA29" s="32">
        <f t="shared" si="11"/>
        <v>0</v>
      </c>
      <c r="AC29" s="29">
        <f>IF($E$4&gt;0,B29*D29*(J29-tarifs!P22)-zyrax!X29,IF($E$5=1,B29*D29*(J29-tarifs!P22)-X29,B29*D29*(J29-tarifs!H22)-X29))</f>
        <v>0</v>
      </c>
    </row>
    <row r="30" spans="2:29">
      <c r="B30" s="18">
        <f>'Bon de prepa'!B55</f>
        <v>0</v>
      </c>
      <c r="C30" s="27" t="str">
        <f>tarifs!A23</f>
        <v>Vache fenugrec</v>
      </c>
      <c r="D30" s="29">
        <f>tarifs!B23</f>
        <v>5</v>
      </c>
      <c r="E30" s="29">
        <f t="shared" si="0"/>
        <v>0</v>
      </c>
      <c r="F30" s="29">
        <f>IF($E$1&gt;0,tarifs!J23,IF($E$2&gt;0,tarifs!L23,IF($E$3&gt;0,tarifs!F23,IF($E$5=1,tarifs!N23,tarifs!D23))))</f>
        <v>0</v>
      </c>
      <c r="G30" s="29">
        <f t="shared" si="1"/>
        <v>0</v>
      </c>
      <c r="H30" s="29">
        <f t="shared" si="2"/>
        <v>0</v>
      </c>
      <c r="I30" s="29">
        <f t="shared" si="3"/>
        <v>0</v>
      </c>
      <c r="J30" s="29">
        <f t="shared" si="4"/>
        <v>0</v>
      </c>
      <c r="K30" s="30"/>
      <c r="L30" s="30"/>
      <c r="M30" s="29">
        <f>'Bon de prepa'!C55</f>
        <v>0</v>
      </c>
      <c r="N30" s="29" t="str">
        <f t="shared" si="5"/>
        <v>Vache fenugrec</v>
      </c>
      <c r="O30" s="29">
        <f t="shared" si="6"/>
        <v>5</v>
      </c>
      <c r="P30" s="29">
        <f t="shared" si="7"/>
        <v>0</v>
      </c>
      <c r="Q30" s="29">
        <f>IF($E$4=1,M30*O30*(tarifs!P23-tarifs!P23),M30*O30*(tarifs!F23-tarifs!H23))</f>
        <v>0</v>
      </c>
      <c r="R30" s="29">
        <f>IF(zyrax!$E$2=1,tarifs!H23,IF($E$3=1,tarifs!H23,IF(zyrax!$E$4=1,tarifs!P23,IF(zyrax!$E$5=1,tarifs!P23,tarifs!H23))))</f>
        <v>0</v>
      </c>
      <c r="S30" s="30"/>
      <c r="T30" s="31">
        <f>'Bon de prepa'!B56</f>
        <v>0</v>
      </c>
      <c r="U30" s="29" t="str">
        <f t="shared" si="8"/>
        <v>Vache fenugrec</v>
      </c>
      <c r="V30" s="29">
        <f t="shared" si="9"/>
        <v>5</v>
      </c>
      <c r="W30" s="29">
        <f t="shared" si="10"/>
        <v>0</v>
      </c>
      <c r="X30" s="29">
        <f>W30*tarifs!H23</f>
        <v>0</v>
      </c>
      <c r="Y30" s="29">
        <f>tarifs!H23</f>
        <v>0</v>
      </c>
      <c r="Z30" s="30"/>
      <c r="AA30" s="32">
        <f t="shared" si="11"/>
        <v>0</v>
      </c>
      <c r="AC30" s="29">
        <f>IF($E$4&gt;0,B30*D30*(J30-tarifs!P23)-zyrax!X30,IF($E$5=1,B30*D30*(J30-tarifs!P23)-X30,B30*D30*(J30-tarifs!H23)-X30))</f>
        <v>0</v>
      </c>
    </row>
    <row r="31" spans="2:29">
      <c r="B31" s="18">
        <f>'Bon de prepa'!B57</f>
        <v>0</v>
      </c>
      <c r="C31" s="27" t="str">
        <f>tarifs!A24</f>
        <v>Brebis 10 kg</v>
      </c>
      <c r="D31" s="29">
        <f>tarifs!B24</f>
        <v>10</v>
      </c>
      <c r="E31" s="29">
        <f t="shared" si="0"/>
        <v>0</v>
      </c>
      <c r="F31" s="29">
        <f>IF($E$1&gt;0,tarifs!J24,IF($E$2&gt;0,tarifs!L24,IF($E$3&gt;0,tarifs!F24,IF($E$5=1,tarifs!N24,tarifs!D24))))</f>
        <v>0</v>
      </c>
      <c r="G31" s="29">
        <f>F31*E31</f>
        <v>0</v>
      </c>
      <c r="H31" s="29">
        <f t="shared" si="2"/>
        <v>0</v>
      </c>
      <c r="I31" s="29">
        <f t="shared" si="3"/>
        <v>0</v>
      </c>
      <c r="J31" s="29">
        <f t="shared" si="4"/>
        <v>0</v>
      </c>
      <c r="K31" s="30"/>
      <c r="L31" s="30"/>
      <c r="M31" s="29">
        <f>'Bon de prepa'!C54</f>
        <v>0</v>
      </c>
      <c r="N31" s="29" t="str">
        <f t="shared" ref="N31:N34" si="12">C31</f>
        <v>Brebis 10 kg</v>
      </c>
      <c r="O31" s="29">
        <f t="shared" ref="O31:O34" si="13">D31</f>
        <v>10</v>
      </c>
      <c r="P31" s="29">
        <f t="shared" ref="P31:P34" si="14">M31*O31</f>
        <v>0</v>
      </c>
      <c r="Q31" s="29">
        <f>IF($E$4=1,M31*O31*(tarifs!P24-tarifs!P24),M31*O31*(tarifs!F24-tarifs!H24))</f>
        <v>0</v>
      </c>
      <c r="R31" s="29">
        <f>IF(zyrax!$E$2=1,tarifs!H24,IF($E$3=1,tarifs!H24,IF(zyrax!$E$4=1,tarifs!P24,IF(zyrax!$E$5=1,tarifs!P24,tarifs!H24))))</f>
        <v>0</v>
      </c>
      <c r="S31" s="30"/>
      <c r="T31" s="31">
        <f>'Bon de prepa'!B58</f>
        <v>0</v>
      </c>
      <c r="U31" s="29" t="str">
        <f t="shared" si="8"/>
        <v>Brebis 10 kg</v>
      </c>
      <c r="V31" s="29">
        <f t="shared" si="9"/>
        <v>10</v>
      </c>
      <c r="W31" s="29">
        <f t="shared" si="10"/>
        <v>0</v>
      </c>
      <c r="X31" s="29">
        <f>W31*tarifs!H24</f>
        <v>0</v>
      </c>
      <c r="Y31" s="29">
        <f>tarifs!H24</f>
        <v>0</v>
      </c>
      <c r="Z31" s="30"/>
      <c r="AA31" s="32">
        <f t="shared" ref="AA31:AA36" si="15">(B31*D31*F31)+(M31*O31*R31)</f>
        <v>0</v>
      </c>
      <c r="AC31" s="29">
        <f>(B31*D31*R31)-(E31*R31)</f>
        <v>0</v>
      </c>
    </row>
    <row r="32" spans="2:29">
      <c r="B32" s="18">
        <f>'Bon de prepa'!B59</f>
        <v>0</v>
      </c>
      <c r="C32" s="27" t="str">
        <f>tarifs!A25</f>
        <v>Brebis pim 10 kg</v>
      </c>
      <c r="D32" s="29">
        <f>tarifs!B25</f>
        <v>10</v>
      </c>
      <c r="E32" s="29">
        <f t="shared" si="0"/>
        <v>0</v>
      </c>
      <c r="F32" s="29">
        <f>IF($E$1&gt;0,tarifs!J25,IF($E$2&gt;0,tarifs!L25,IF($E$3&gt;0,tarifs!F25,IF($E$5=1,tarifs!N25,tarifs!D25))))</f>
        <v>0</v>
      </c>
      <c r="G32" s="29">
        <f t="shared" ref="G32:G36" si="16">F32*E32</f>
        <v>0</v>
      </c>
      <c r="H32" s="29">
        <f t="shared" si="2"/>
        <v>0</v>
      </c>
      <c r="I32" s="29">
        <f t="shared" si="3"/>
        <v>0</v>
      </c>
      <c r="J32" s="29">
        <f t="shared" si="4"/>
        <v>0</v>
      </c>
      <c r="K32" s="30"/>
      <c r="L32" s="30"/>
      <c r="M32" s="29">
        <f>'Bon de prepa'!C55</f>
        <v>0</v>
      </c>
      <c r="N32" s="29" t="str">
        <f t="shared" si="12"/>
        <v>Brebis pim 10 kg</v>
      </c>
      <c r="O32" s="29">
        <f t="shared" si="13"/>
        <v>10</v>
      </c>
      <c r="P32" s="29">
        <f t="shared" si="14"/>
        <v>0</v>
      </c>
      <c r="Q32" s="29">
        <f>IF($E$4=1,M32*O32*(tarifs!P25-tarifs!P25),M32*O32*(tarifs!F25-tarifs!H25))</f>
        <v>0</v>
      </c>
      <c r="R32" s="29">
        <f>IF(zyrax!$E$2=1,tarifs!H25,IF($E$3=1,tarifs!H25,IF(zyrax!$E$4=1,tarifs!P25,IF(zyrax!$E$5=1,tarifs!P25,tarifs!H25))))</f>
        <v>0</v>
      </c>
      <c r="S32" s="30"/>
      <c r="T32" s="31">
        <f>'Bon de prepa'!B60</f>
        <v>0</v>
      </c>
      <c r="U32" s="29" t="str">
        <f t="shared" si="8"/>
        <v>Brebis pim 10 kg</v>
      </c>
      <c r="V32" s="29">
        <f t="shared" si="9"/>
        <v>10</v>
      </c>
      <c r="W32" s="29">
        <f t="shared" si="10"/>
        <v>0</v>
      </c>
      <c r="X32" s="29">
        <f>W32*tarifs!H25</f>
        <v>0</v>
      </c>
      <c r="Y32" s="29">
        <f>tarifs!H25</f>
        <v>0</v>
      </c>
      <c r="Z32" s="30"/>
      <c r="AA32" s="32">
        <f t="shared" si="15"/>
        <v>0</v>
      </c>
      <c r="AC32" s="29">
        <f t="shared" ref="AC32:AC36" si="17">(B32*D32*R32)-(E32*R32)</f>
        <v>0</v>
      </c>
    </row>
    <row r="33" spans="1:29">
      <c r="B33" s="18">
        <f>'Bon de prepa'!B61</f>
        <v>0</v>
      </c>
      <c r="C33" s="27" t="str">
        <f>tarifs!A26</f>
        <v>Brebis fenu 10 kg</v>
      </c>
      <c r="D33" s="29">
        <f>tarifs!B26</f>
        <v>10</v>
      </c>
      <c r="E33" s="29">
        <f t="shared" si="0"/>
        <v>0</v>
      </c>
      <c r="F33" s="29">
        <f>IF($E$1&gt;0,tarifs!J26,IF($E$2&gt;0,tarifs!L26,IF($E$3&gt;0,tarifs!F26,IF($E$5=1,tarifs!N26,tarifs!D26))))</f>
        <v>0</v>
      </c>
      <c r="G33" s="29">
        <f t="shared" si="16"/>
        <v>0</v>
      </c>
      <c r="H33" s="29">
        <f t="shared" si="2"/>
        <v>0</v>
      </c>
      <c r="I33" s="29">
        <f t="shared" si="3"/>
        <v>0</v>
      </c>
      <c r="J33" s="29">
        <f t="shared" si="4"/>
        <v>0</v>
      </c>
      <c r="K33" s="30"/>
      <c r="L33" s="30"/>
      <c r="M33" s="29">
        <f>'Bon de prepa'!C57</f>
        <v>0</v>
      </c>
      <c r="N33" s="29" t="str">
        <f t="shared" si="12"/>
        <v>Brebis fenu 10 kg</v>
      </c>
      <c r="O33" s="29">
        <f t="shared" si="13"/>
        <v>10</v>
      </c>
      <c r="P33" s="29">
        <f t="shared" si="14"/>
        <v>0</v>
      </c>
      <c r="Q33" s="29">
        <f>IF($E$4=1,M33*O33*(tarifs!P26-tarifs!P26),M33*O33*(tarifs!F26-tarifs!H26))</f>
        <v>0</v>
      </c>
      <c r="R33" s="29">
        <f>IF(zyrax!$E$2=1,tarifs!H26,IF($E$3=1,tarifs!H26,IF(zyrax!$E$4=1,tarifs!P26,IF(zyrax!$E$5=1,tarifs!P26,tarifs!H26))))</f>
        <v>0</v>
      </c>
      <c r="S33" s="30"/>
      <c r="T33" s="31">
        <f>'Bon de prepa'!B62</f>
        <v>0</v>
      </c>
      <c r="U33" s="29" t="str">
        <f t="shared" si="8"/>
        <v>Brebis fenu 10 kg</v>
      </c>
      <c r="V33" s="29">
        <f t="shared" si="9"/>
        <v>10</v>
      </c>
      <c r="W33" s="29">
        <f t="shared" si="10"/>
        <v>0</v>
      </c>
      <c r="X33" s="29">
        <f>W33*tarifs!H26</f>
        <v>0</v>
      </c>
      <c r="Y33" s="29">
        <f>tarifs!H26</f>
        <v>0</v>
      </c>
      <c r="Z33" s="30"/>
      <c r="AA33" s="32">
        <f t="shared" si="15"/>
        <v>0</v>
      </c>
      <c r="AC33" s="29">
        <f t="shared" si="17"/>
        <v>0</v>
      </c>
    </row>
    <row r="34" spans="1:29">
      <c r="B34" s="18">
        <f>'Bon de prepa'!B63</f>
        <v>0</v>
      </c>
      <c r="C34" s="27" t="str">
        <f>tarifs!A27</f>
        <v>Vache 10 kg</v>
      </c>
      <c r="D34" s="29">
        <f>tarifs!B27</f>
        <v>10</v>
      </c>
      <c r="E34" s="29">
        <f t="shared" si="0"/>
        <v>0</v>
      </c>
      <c r="F34" s="29">
        <f>IF($E$1&gt;0,tarifs!J27,IF($E$2&gt;0,tarifs!L27,IF($E$3&gt;0,tarifs!F27,IF($E$5=1,tarifs!N27,tarifs!D27))))</f>
        <v>0</v>
      </c>
      <c r="G34" s="29">
        <f t="shared" si="16"/>
        <v>0</v>
      </c>
      <c r="H34" s="29">
        <f t="shared" si="2"/>
        <v>0</v>
      </c>
      <c r="I34" s="29">
        <f t="shared" si="3"/>
        <v>0</v>
      </c>
      <c r="J34" s="29">
        <f t="shared" si="4"/>
        <v>0</v>
      </c>
      <c r="K34" s="30"/>
      <c r="L34" s="30"/>
      <c r="M34" s="29">
        <f>'Bon de prepa'!C59</f>
        <v>0</v>
      </c>
      <c r="N34" s="29" t="str">
        <f t="shared" si="12"/>
        <v>Vache 10 kg</v>
      </c>
      <c r="O34" s="29">
        <f t="shared" si="13"/>
        <v>10</v>
      </c>
      <c r="P34" s="29">
        <f t="shared" si="14"/>
        <v>0</v>
      </c>
      <c r="Q34" s="29">
        <f>IF($E$4=1,M34*O34*(tarifs!P27-tarifs!P27),M34*O34*(tarifs!F27-tarifs!H27))</f>
        <v>0</v>
      </c>
      <c r="R34" s="29">
        <f>IF(zyrax!$E$2=1,tarifs!H27,IF($E$3=1,tarifs!H27,IF(zyrax!$E$4=1,tarifs!P27,IF(zyrax!$E$5=1,tarifs!P27,tarifs!H27))))</f>
        <v>0</v>
      </c>
      <c r="S34" s="30"/>
      <c r="T34" s="31">
        <f>'Bon de prepa'!B64</f>
        <v>0</v>
      </c>
      <c r="U34" s="29" t="str">
        <f t="shared" si="8"/>
        <v>Vache 10 kg</v>
      </c>
      <c r="V34" s="29">
        <f t="shared" si="9"/>
        <v>10</v>
      </c>
      <c r="W34" s="29">
        <f t="shared" si="10"/>
        <v>0</v>
      </c>
      <c r="X34" s="29">
        <f>W34*tarifs!H27</f>
        <v>0</v>
      </c>
      <c r="Y34" s="29">
        <f>tarifs!H27</f>
        <v>0</v>
      </c>
      <c r="Z34" s="30"/>
      <c r="AA34" s="32">
        <f t="shared" si="15"/>
        <v>0</v>
      </c>
      <c r="AC34" s="29">
        <f t="shared" si="17"/>
        <v>0</v>
      </c>
    </row>
    <row r="35" spans="1:29">
      <c r="B35" s="18">
        <f>'Bon de prepa'!B65</f>
        <v>0</v>
      </c>
      <c r="C35" s="27" t="str">
        <f>tarifs!A28</f>
        <v>Vache pesto 10 kg</v>
      </c>
      <c r="D35" s="29">
        <f>tarifs!B28</f>
        <v>10</v>
      </c>
      <c r="E35" s="29">
        <f t="shared" si="0"/>
        <v>0</v>
      </c>
      <c r="F35" s="29">
        <f>IF($E$1&gt;0,tarifs!J28,IF($E$2&gt;0,tarifs!L28,IF($E$3&gt;0,tarifs!F28,IF($E$5=1,tarifs!N28,tarifs!D28))))</f>
        <v>0</v>
      </c>
      <c r="G35" s="29">
        <f t="shared" si="16"/>
        <v>0</v>
      </c>
      <c r="H35" s="29">
        <f t="shared" si="2"/>
        <v>0</v>
      </c>
      <c r="I35" s="29">
        <f t="shared" si="3"/>
        <v>0</v>
      </c>
      <c r="J35" s="29">
        <f t="shared" si="4"/>
        <v>0</v>
      </c>
      <c r="K35" s="30"/>
      <c r="L35" s="30"/>
      <c r="M35" s="29">
        <f>'Bon de prepa'!C58</f>
        <v>0</v>
      </c>
      <c r="N35" s="29" t="str">
        <f t="shared" ref="N35:N37" si="18">C35</f>
        <v>Vache pesto 10 kg</v>
      </c>
      <c r="O35" s="29">
        <f t="shared" ref="O35:O37" si="19">D35</f>
        <v>10</v>
      </c>
      <c r="P35" s="29">
        <f t="shared" ref="P35:P37" si="20">M35*O35</f>
        <v>0</v>
      </c>
      <c r="Q35" s="29">
        <f>IF($E$4=1,M35*O35*(tarifs!P28-tarifs!P28),M35*O35*(tarifs!F28-tarifs!H28))</f>
        <v>0</v>
      </c>
      <c r="R35" s="29">
        <f>IF(zyrax!$E$2=1,tarifs!H28,IF($E$3=1,tarifs!H28,IF(zyrax!$E$4=1,tarifs!P28,IF(zyrax!$E$5=1,tarifs!P28,tarifs!H28))))</f>
        <v>0</v>
      </c>
      <c r="S35" s="30"/>
      <c r="T35" s="31">
        <f>'Bon de prepa'!B66</f>
        <v>0</v>
      </c>
      <c r="U35" s="29" t="str">
        <f t="shared" si="8"/>
        <v>Vache pesto 10 kg</v>
      </c>
      <c r="V35" s="29">
        <f t="shared" si="9"/>
        <v>10</v>
      </c>
      <c r="W35" s="29">
        <f t="shared" si="10"/>
        <v>0</v>
      </c>
      <c r="X35" s="29">
        <f>W35*tarifs!H28</f>
        <v>0</v>
      </c>
      <c r="Y35" s="29">
        <f>tarifs!H28</f>
        <v>0</v>
      </c>
      <c r="Z35" s="30"/>
      <c r="AA35" s="32">
        <f t="shared" si="15"/>
        <v>0</v>
      </c>
      <c r="AC35" s="29">
        <f t="shared" si="17"/>
        <v>0</v>
      </c>
    </row>
    <row r="36" spans="1:29">
      <c r="B36" s="18">
        <f>'Bon de prepa'!B67</f>
        <v>0</v>
      </c>
      <c r="C36" s="27" t="str">
        <f>tarifs!A29</f>
        <v>Trois laits 10 kg</v>
      </c>
      <c r="D36" s="29">
        <f>tarifs!B29</f>
        <v>10</v>
      </c>
      <c r="E36" s="29">
        <f t="shared" si="0"/>
        <v>0</v>
      </c>
      <c r="F36" s="29">
        <f>IF($E$1&gt;0,tarifs!J29,IF($E$2&gt;0,tarifs!L29,IF($E$3&gt;0,tarifs!F29,IF($E$5=1,tarifs!N29,tarifs!D29))))</f>
        <v>0</v>
      </c>
      <c r="G36" s="29">
        <f t="shared" si="16"/>
        <v>0</v>
      </c>
      <c r="H36" s="29">
        <f t="shared" si="2"/>
        <v>0</v>
      </c>
      <c r="I36" s="29">
        <f t="shared" si="3"/>
        <v>0</v>
      </c>
      <c r="J36" s="29">
        <f t="shared" si="4"/>
        <v>0</v>
      </c>
      <c r="K36" s="30"/>
      <c r="L36" s="30"/>
      <c r="M36" s="29">
        <f>'Bon de prepa'!C59</f>
        <v>0</v>
      </c>
      <c r="N36" s="29" t="str">
        <f t="shared" si="18"/>
        <v>Trois laits 10 kg</v>
      </c>
      <c r="O36" s="29">
        <f t="shared" si="19"/>
        <v>10</v>
      </c>
      <c r="P36" s="29">
        <f t="shared" si="20"/>
        <v>0</v>
      </c>
      <c r="Q36" s="29">
        <f>IF($E$4=1,M36*O36*(tarifs!P29-tarifs!P29),M36*O36*(tarifs!F29-tarifs!H29))</f>
        <v>0</v>
      </c>
      <c r="R36" s="29">
        <f>IF(zyrax!$E$2=1,tarifs!H29,IF($E$3=1,tarifs!H29,IF(zyrax!$E$4=1,tarifs!P29,IF(zyrax!$E$5=1,tarifs!P29,tarifs!H29))))</f>
        <v>0</v>
      </c>
      <c r="S36" s="30"/>
      <c r="T36" s="31">
        <f>'Bon de prepa'!B68</f>
        <v>0</v>
      </c>
      <c r="U36" s="29" t="str">
        <f t="shared" si="8"/>
        <v>Trois laits 10 kg</v>
      </c>
      <c r="V36" s="29">
        <f t="shared" si="9"/>
        <v>10</v>
      </c>
      <c r="W36" s="29">
        <f t="shared" si="10"/>
        <v>0</v>
      </c>
      <c r="X36" s="29">
        <f>W36*tarifs!H29</f>
        <v>0</v>
      </c>
      <c r="Y36" s="29">
        <f>tarifs!H29</f>
        <v>0</v>
      </c>
      <c r="Z36" s="30"/>
      <c r="AA36" s="32">
        <f t="shared" si="15"/>
        <v>0</v>
      </c>
      <c r="AC36" s="29">
        <f t="shared" si="17"/>
        <v>0</v>
      </c>
    </row>
    <row r="37" spans="1:29">
      <c r="B37" s="18">
        <f>'Bon de prepa'!B69</f>
        <v>0</v>
      </c>
      <c r="C37" s="27" t="str">
        <f>tarifs!A30</f>
        <v>Cerises noires 100 g</v>
      </c>
      <c r="D37" s="31">
        <f>tarifs!B30</f>
        <v>24</v>
      </c>
      <c r="E37" s="29">
        <f t="shared" si="0"/>
        <v>0</v>
      </c>
      <c r="F37" s="29">
        <f>IF($E$1&gt;0,tarifs!J30,IF($E$2&gt;0,tarifs!L30,IF($E$3&gt;0,tarifs!F30,IF($E$5=1,tarifs!N30,tarifs!D30))))</f>
        <v>0</v>
      </c>
      <c r="G37" s="29">
        <f>F37*E37</f>
        <v>0</v>
      </c>
      <c r="H37" s="29">
        <f t="shared" si="2"/>
        <v>0</v>
      </c>
      <c r="I37" s="29">
        <f t="shared" si="3"/>
        <v>0</v>
      </c>
      <c r="J37" s="29">
        <f t="shared" si="4"/>
        <v>0</v>
      </c>
      <c r="K37" s="29">
        <f>B37*D37*F37</f>
        <v>0</v>
      </c>
      <c r="L37" s="30"/>
      <c r="M37" s="29">
        <f>'Bon de prepa'!C62</f>
        <v>0</v>
      </c>
      <c r="N37" s="29" t="str">
        <f t="shared" si="18"/>
        <v>Cerises noires 100 g</v>
      </c>
      <c r="O37" s="29">
        <f t="shared" si="19"/>
        <v>24</v>
      </c>
      <c r="P37" s="29">
        <f t="shared" si="20"/>
        <v>0</v>
      </c>
      <c r="Q37" s="29">
        <f>IF($E$4=1,M37*O37*(tarifs!P30-tarifs!P30),M37*O37*(tarifs!F30-tarifs!H30))</f>
        <v>0</v>
      </c>
      <c r="R37" s="29">
        <f>IF(zyrax!$E$2=1,tarifs!H30,IF($E$3=1,tarifs!H30,IF(zyrax!$E$4=1,tarifs!P30,IF(zyrax!$E$5=1,tarifs!P30,tarifs!H30))))</f>
        <v>0</v>
      </c>
      <c r="S37" s="30"/>
      <c r="T37" s="31">
        <f>'Bon de prepa'!B70</f>
        <v>0</v>
      </c>
      <c r="U37" s="29" t="str">
        <f t="shared" si="8"/>
        <v>Cerises noires 100 g</v>
      </c>
      <c r="V37" s="29">
        <f t="shared" si="9"/>
        <v>24</v>
      </c>
      <c r="W37" s="29">
        <f t="shared" si="10"/>
        <v>0</v>
      </c>
      <c r="X37" s="29">
        <f>W37*tarifs!H30</f>
        <v>0</v>
      </c>
      <c r="Y37" s="29">
        <f>tarifs!H30</f>
        <v>0</v>
      </c>
      <c r="Z37" s="30"/>
      <c r="AA37" s="32">
        <f>B37*D37*F37</f>
        <v>0</v>
      </c>
      <c r="AC37" s="29">
        <f>(B37*D37*F37)-(B37*D37*R37)-(T37*V37*Y37)</f>
        <v>0</v>
      </c>
    </row>
    <row r="38" spans="1:29">
      <c r="B38" s="18">
        <f>'Bon de prepa'!B71</f>
        <v>0</v>
      </c>
      <c r="C38" s="27" t="str">
        <f>tarifs!A31</f>
        <v>Piquillos 100 g</v>
      </c>
      <c r="D38" s="31">
        <f>tarifs!B31</f>
        <v>24</v>
      </c>
      <c r="E38" s="29">
        <f t="shared" si="0"/>
        <v>0</v>
      </c>
      <c r="F38" s="29">
        <f>IF($E$1&gt;0,tarifs!J31,IF($E$2&gt;0,tarifs!L31,IF($E$3&gt;0,tarifs!F31,IF($E$5=1,tarifs!N31,tarifs!D31))))</f>
        <v>0</v>
      </c>
      <c r="G38" s="29">
        <f t="shared" ref="G38:G40" si="21">F38*E38</f>
        <v>0</v>
      </c>
      <c r="H38" s="29">
        <f t="shared" si="2"/>
        <v>0</v>
      </c>
      <c r="I38" s="29">
        <f t="shared" si="3"/>
        <v>0</v>
      </c>
      <c r="J38" s="29">
        <f t="shared" si="4"/>
        <v>0</v>
      </c>
      <c r="K38" s="29">
        <f t="shared" ref="K38:K40" si="22">B38*D38*F38</f>
        <v>0</v>
      </c>
      <c r="L38" s="30"/>
      <c r="M38" s="29">
        <f>'Bon de prepa'!C61</f>
        <v>0</v>
      </c>
      <c r="N38" s="29" t="str">
        <f t="shared" ref="N38:N40" si="23">C38</f>
        <v>Piquillos 100 g</v>
      </c>
      <c r="O38" s="29">
        <f t="shared" ref="O38:O40" si="24">D38</f>
        <v>24</v>
      </c>
      <c r="P38" s="29">
        <f t="shared" ref="P38:P40" si="25">M38*O38</f>
        <v>0</v>
      </c>
      <c r="Q38" s="29">
        <f>IF($E$4=1,M38*O38*(tarifs!P31-tarifs!P31),M38*O38*(tarifs!F31-tarifs!H31))</f>
        <v>0</v>
      </c>
      <c r="R38" s="29">
        <f>IF(zyrax!$E$2=1,tarifs!H31,IF($E$3=1,tarifs!H31,IF(zyrax!$E$4=1,tarifs!P31,IF(zyrax!$E$5=1,tarifs!P31,tarifs!H31))))</f>
        <v>0</v>
      </c>
      <c r="S38" s="30"/>
      <c r="T38" s="31">
        <f>'Bon de prepa'!B72</f>
        <v>0</v>
      </c>
      <c r="U38" s="29" t="str">
        <f t="shared" si="8"/>
        <v>Piquillos 100 g</v>
      </c>
      <c r="V38" s="29">
        <f t="shared" si="9"/>
        <v>24</v>
      </c>
      <c r="W38" s="29">
        <f t="shared" si="10"/>
        <v>0</v>
      </c>
      <c r="X38" s="29">
        <f>W38*tarifs!H31</f>
        <v>0</v>
      </c>
      <c r="Y38" s="29">
        <f>tarifs!H31</f>
        <v>0</v>
      </c>
      <c r="Z38" s="30"/>
      <c r="AA38" s="32">
        <f t="shared" ref="AA38:AA40" si="26">B38*D38*F38</f>
        <v>0</v>
      </c>
      <c r="AC38" s="29">
        <f t="shared" ref="AC38:AC40" si="27">(B38*D38*F38)-(B38*D38*R38)-(T38*V38*Y38)</f>
        <v>0</v>
      </c>
    </row>
    <row r="39" spans="1:29">
      <c r="B39" s="18">
        <f>'Bon de prepa'!B73</f>
        <v>0</v>
      </c>
      <c r="C39" s="27" t="str">
        <f>tarifs!A32</f>
        <v>Cerises noires 30 g</v>
      </c>
      <c r="D39" s="31">
        <f>tarifs!B32</f>
        <v>90</v>
      </c>
      <c r="E39" s="29">
        <f t="shared" si="0"/>
        <v>0</v>
      </c>
      <c r="F39" s="29">
        <f>IF($E$1&gt;0,tarifs!J32,IF($E$2&gt;0,tarifs!L32,IF($E$3&gt;0,tarifs!F32,IF($E$5=1,tarifs!N32,tarifs!D32))))</f>
        <v>0</v>
      </c>
      <c r="G39" s="29">
        <f t="shared" si="21"/>
        <v>0</v>
      </c>
      <c r="H39" s="29">
        <f t="shared" si="2"/>
        <v>0</v>
      </c>
      <c r="I39" s="29">
        <f t="shared" si="3"/>
        <v>0</v>
      </c>
      <c r="J39" s="29">
        <f t="shared" si="4"/>
        <v>0</v>
      </c>
      <c r="K39" s="29">
        <f t="shared" si="22"/>
        <v>0</v>
      </c>
      <c r="L39" s="30"/>
      <c r="M39" s="29">
        <f>'Bon de prepa'!C62</f>
        <v>0</v>
      </c>
      <c r="N39" s="29" t="str">
        <f t="shared" si="23"/>
        <v>Cerises noires 30 g</v>
      </c>
      <c r="O39" s="29">
        <f t="shared" si="24"/>
        <v>90</v>
      </c>
      <c r="P39" s="29">
        <f t="shared" si="25"/>
        <v>0</v>
      </c>
      <c r="Q39" s="29">
        <f>IF($E$4=1,M39*O39*(tarifs!P32-tarifs!P32),M39*O39*(tarifs!F32-tarifs!H32))</f>
        <v>0</v>
      </c>
      <c r="R39" s="29">
        <f>IF(zyrax!$E$2=1,tarifs!H32,IF($E$3=1,tarifs!H32,IF(zyrax!$E$4=1,tarifs!P32,IF(zyrax!$E$5=1,tarifs!P32,tarifs!H32))))</f>
        <v>0</v>
      </c>
      <c r="S39" s="30"/>
      <c r="T39" s="31">
        <f>'Bon de prepa'!B74</f>
        <v>0</v>
      </c>
      <c r="U39" s="29" t="str">
        <f t="shared" si="8"/>
        <v>Cerises noires 30 g</v>
      </c>
      <c r="V39" s="29">
        <f t="shared" si="9"/>
        <v>90</v>
      </c>
      <c r="W39" s="29">
        <f t="shared" si="10"/>
        <v>0</v>
      </c>
      <c r="X39" s="29">
        <f>W39*tarifs!H32</f>
        <v>0</v>
      </c>
      <c r="Y39" s="29">
        <f>tarifs!H32</f>
        <v>0</v>
      </c>
      <c r="Z39" s="30"/>
      <c r="AA39" s="32">
        <f t="shared" si="26"/>
        <v>0</v>
      </c>
      <c r="AC39" s="29">
        <f t="shared" si="27"/>
        <v>0</v>
      </c>
    </row>
    <row r="40" spans="1:29">
      <c r="B40" s="18">
        <f>'Bon de prepa'!B75</f>
        <v>0</v>
      </c>
      <c r="C40" s="27" t="str">
        <f>tarifs!A33</f>
        <v>Cerises noires 3kg</v>
      </c>
      <c r="D40" s="31">
        <f>tarifs!B33</f>
        <v>3</v>
      </c>
      <c r="E40" s="29">
        <f t="shared" si="0"/>
        <v>0</v>
      </c>
      <c r="F40" s="29">
        <f>IF($E$1&gt;0,tarifs!J33,IF($E$2&gt;0,tarifs!L33,IF($E$3&gt;0,tarifs!F33,IF($E$5=1,tarifs!N33,tarifs!D33))))</f>
        <v>0</v>
      </c>
      <c r="G40" s="29">
        <f t="shared" si="21"/>
        <v>0</v>
      </c>
      <c r="H40" s="29">
        <f t="shared" si="2"/>
        <v>0</v>
      </c>
      <c r="I40" s="29">
        <f t="shared" si="3"/>
        <v>0</v>
      </c>
      <c r="J40" s="29">
        <f t="shared" si="4"/>
        <v>0</v>
      </c>
      <c r="K40" s="29">
        <f t="shared" si="22"/>
        <v>0</v>
      </c>
      <c r="L40" s="30"/>
      <c r="M40" s="29">
        <f>'Bon de prepa'!C65</f>
        <v>0</v>
      </c>
      <c r="N40" s="29" t="str">
        <f t="shared" si="23"/>
        <v>Cerises noires 3kg</v>
      </c>
      <c r="O40" s="29">
        <f t="shared" si="24"/>
        <v>3</v>
      </c>
      <c r="P40" s="29">
        <f t="shared" si="25"/>
        <v>0</v>
      </c>
      <c r="Q40" s="29">
        <f>IF($E$4=1,M40*O40*(tarifs!P33-tarifs!P33),M40*O40*(tarifs!F33-tarifs!H33))</f>
        <v>0</v>
      </c>
      <c r="R40" s="29">
        <f>IF(zyrax!$E$2=1,tarifs!H33,IF($E$3=1,tarifs!H33,IF(zyrax!$E$4=1,tarifs!P33,IF(zyrax!$E$5=1,tarifs!P33,tarifs!H33))))</f>
        <v>0</v>
      </c>
      <c r="S40" s="30"/>
      <c r="T40" s="31">
        <f>'Bon de prepa'!B76</f>
        <v>0</v>
      </c>
      <c r="U40" s="29" t="str">
        <f t="shared" si="8"/>
        <v>Cerises noires 3kg</v>
      </c>
      <c r="V40" s="29">
        <f t="shared" si="9"/>
        <v>3</v>
      </c>
      <c r="W40" s="29">
        <f t="shared" si="10"/>
        <v>0</v>
      </c>
      <c r="X40" s="29">
        <f>W40*tarifs!H33</f>
        <v>0</v>
      </c>
      <c r="Y40" s="29">
        <f>tarifs!H33</f>
        <v>0</v>
      </c>
      <c r="Z40" s="30"/>
      <c r="AA40" s="32">
        <f t="shared" si="26"/>
        <v>0</v>
      </c>
      <c r="AC40" s="29">
        <f t="shared" si="27"/>
        <v>0</v>
      </c>
    </row>
    <row r="41" spans="1:29">
      <c r="G41" s="20"/>
      <c r="Z41" s="113"/>
      <c r="AA41" s="20"/>
      <c r="AC41" s="33"/>
    </row>
    <row r="42" spans="1:29" ht="16.5">
      <c r="A42" s="15" t="s">
        <v>1723</v>
      </c>
      <c r="B42" s="44">
        <f>SUM(B11:B40)</f>
        <v>0</v>
      </c>
      <c r="C42" s="368" t="s">
        <v>1704</v>
      </c>
      <c r="D42" s="369"/>
      <c r="E42" s="29">
        <f>SUM(E11:E36)</f>
        <v>0</v>
      </c>
      <c r="G42" s="20"/>
      <c r="M42" s="31">
        <f xml:space="preserve"> SUM(M11:M40)</f>
        <v>0</v>
      </c>
      <c r="P42" s="34">
        <f xml:space="preserve"> SUM(P11:P36)</f>
        <v>0</v>
      </c>
      <c r="Q42" s="29">
        <f>SUM(Q11:Q40)</f>
        <v>0</v>
      </c>
      <c r="R42" s="30"/>
      <c r="T42" s="31">
        <f>SUM(T11:T40)</f>
        <v>0</v>
      </c>
      <c r="W42" s="29">
        <f>SUM(W11:W36)</f>
        <v>0</v>
      </c>
      <c r="X42" s="29">
        <f>SUM(X11:X40)</f>
        <v>0</v>
      </c>
      <c r="Y42" s="30"/>
      <c r="Z42" s="30"/>
      <c r="AA42" s="32">
        <f>SUM(AA11:AA40)</f>
        <v>0</v>
      </c>
      <c r="AC42" s="29">
        <f>SUM(AC11:AC40)-B5-B6+Q42</f>
        <v>0</v>
      </c>
    </row>
    <row r="43" spans="1:29">
      <c r="A43" s="17"/>
      <c r="B43" s="17"/>
      <c r="F43" s="20"/>
      <c r="G43" s="20"/>
    </row>
    <row r="44" spans="1:29">
      <c r="A44" s="17"/>
      <c r="B44" s="17"/>
      <c r="F44" s="20"/>
      <c r="G44" s="20"/>
    </row>
    <row r="45" spans="1:29" ht="16.5">
      <c r="A45" s="17"/>
      <c r="B45" s="17"/>
      <c r="F45" s="20"/>
      <c r="G45" s="20"/>
      <c r="V45" s="363" t="s">
        <v>1825</v>
      </c>
      <c r="W45" s="364"/>
      <c r="X45" s="364"/>
      <c r="Y45" s="364"/>
      <c r="Z45" s="32">
        <f>(AA42)*AA45%</f>
        <v>0</v>
      </c>
      <c r="AA45" s="112">
        <v>3</v>
      </c>
    </row>
    <row r="46" spans="1:29" ht="16.5">
      <c r="A46" s="17"/>
      <c r="B46" s="17"/>
      <c r="F46" s="20"/>
      <c r="G46" s="20"/>
      <c r="V46" s="363" t="s">
        <v>1837</v>
      </c>
      <c r="W46" s="364"/>
      <c r="X46" s="364"/>
      <c r="Y46" s="364"/>
      <c r="Z46" s="32">
        <f>SUM(K37:K40)</f>
        <v>0</v>
      </c>
      <c r="AA46" s="114"/>
    </row>
    <row r="47" spans="1:29">
      <c r="A47" s="17"/>
      <c r="B47" s="17"/>
      <c r="F47" s="20"/>
      <c r="G47" s="20"/>
      <c r="V47" s="365" t="s">
        <v>1839</v>
      </c>
      <c r="W47" s="366"/>
      <c r="X47" s="366"/>
      <c r="Y47" s="367"/>
      <c r="Z47" s="32">
        <f>AA42-Z45-SUM(K37:K40)</f>
        <v>0</v>
      </c>
      <c r="AA47" s="114"/>
    </row>
    <row r="48" spans="1:29" ht="16.5">
      <c r="A48" s="17"/>
      <c r="B48" s="17"/>
      <c r="F48" s="20"/>
      <c r="G48" s="20"/>
      <c r="V48" s="363" t="s">
        <v>1838</v>
      </c>
      <c r="W48" s="364"/>
      <c r="X48" s="364"/>
      <c r="Y48" s="364"/>
      <c r="Z48" s="32">
        <f>Z47*AA48%</f>
        <v>0</v>
      </c>
      <c r="AA48" s="112">
        <v>1.5</v>
      </c>
    </row>
    <row r="49" spans="1:27" ht="16.5">
      <c r="A49" s="17"/>
      <c r="B49" s="17"/>
      <c r="F49" s="20"/>
      <c r="G49" s="20"/>
      <c r="V49" s="363" t="s">
        <v>1836</v>
      </c>
      <c r="W49" s="364"/>
      <c r="X49" s="364"/>
      <c r="Y49" s="364"/>
      <c r="Z49" s="32">
        <f>Z45+Z48</f>
        <v>0</v>
      </c>
    </row>
    <row r="50" spans="1:27">
      <c r="A50" s="17"/>
      <c r="B50" s="17"/>
      <c r="F50" s="20"/>
      <c r="G50" s="20"/>
      <c r="AA50" s="114"/>
    </row>
  </sheetData>
  <sheetProtection password="CC38" sheet="1" objects="1" scenarios="1"/>
  <mergeCells count="9">
    <mergeCell ref="V48:Y48"/>
    <mergeCell ref="V49:Y49"/>
    <mergeCell ref="V47:Y47"/>
    <mergeCell ref="C42:D42"/>
    <mergeCell ref="B9:J9"/>
    <mergeCell ref="T9:X9"/>
    <mergeCell ref="M9:Q9"/>
    <mergeCell ref="V45:Y45"/>
    <mergeCell ref="V46:Y46"/>
  </mergeCells>
  <conditionalFormatting sqref="B1:B4">
    <cfRule type="cellIs" dxfId="163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P33"/>
  <sheetViews>
    <sheetView showGridLines="0" workbookViewId="0">
      <pane xSplit="1" topLeftCell="B1" activePane="topRight" state="frozen"/>
      <selection pane="topRight" activeCell="R22" sqref="R22"/>
    </sheetView>
  </sheetViews>
  <sheetFormatPr defaultColWidth="11.5546875" defaultRowHeight="16.5"/>
  <cols>
    <col min="1" max="1" width="14.33203125" style="35" customWidth="1"/>
    <col min="2" max="2" width="5" style="35" customWidth="1"/>
    <col min="3" max="3" width="2.77734375" style="35" customWidth="1"/>
    <col min="4" max="4" width="8.33203125" style="35" customWidth="1"/>
    <col min="5" max="5" width="2.77734375" style="35" customWidth="1"/>
    <col min="6" max="6" width="4.88671875" style="35" customWidth="1"/>
    <col min="7" max="7" width="2.77734375" style="35" customWidth="1"/>
    <col min="8" max="8" width="5.88671875" style="42" customWidth="1"/>
    <col min="9" max="9" width="2.77734375" style="35" customWidth="1"/>
    <col min="10" max="10" width="5" style="17" bestFit="1" customWidth="1"/>
    <col min="11" max="11" width="2.77734375" style="40" customWidth="1"/>
    <col min="12" max="12" width="4.77734375" style="20" bestFit="1" customWidth="1"/>
    <col min="13" max="13" width="2.77734375" style="20" customWidth="1"/>
    <col min="14" max="14" width="4.77734375" style="20" customWidth="1"/>
    <col min="15" max="15" width="2.77734375" style="35" customWidth="1"/>
    <col min="16" max="16" width="5.6640625" style="35" bestFit="1" customWidth="1"/>
    <col min="17" max="16384" width="11.5546875" style="35"/>
  </cols>
  <sheetData>
    <row r="3" spans="1:16" ht="38.25">
      <c r="A3" s="24" t="s">
        <v>1683</v>
      </c>
      <c r="B3" s="25" t="s">
        <v>1835</v>
      </c>
      <c r="C3" s="110"/>
      <c r="D3" s="25" t="s">
        <v>1688</v>
      </c>
      <c r="F3" s="25" t="s">
        <v>1692</v>
      </c>
      <c r="H3" s="25" t="s">
        <v>1693</v>
      </c>
      <c r="J3" s="25" t="s">
        <v>1691</v>
      </c>
      <c r="K3" s="36"/>
      <c r="L3" s="25" t="s">
        <v>1690</v>
      </c>
      <c r="M3" s="26"/>
      <c r="N3" s="25" t="s">
        <v>1726</v>
      </c>
      <c r="P3" s="25" t="s">
        <v>1719</v>
      </c>
    </row>
    <row r="4" spans="1:16" ht="12.75" customHeight="1">
      <c r="A4" s="37" t="s">
        <v>1651</v>
      </c>
      <c r="B4" s="38">
        <v>5.5</v>
      </c>
      <c r="C4" s="109"/>
      <c r="D4" s="38"/>
      <c r="F4" s="38"/>
      <c r="H4" s="39"/>
      <c r="J4" s="38"/>
      <c r="L4" s="38"/>
      <c r="M4" s="46"/>
      <c r="N4" s="38"/>
      <c r="P4" s="38"/>
    </row>
    <row r="5" spans="1:16" ht="12.75" customHeight="1">
      <c r="A5" s="41" t="s">
        <v>1652</v>
      </c>
      <c r="B5" s="38">
        <v>6</v>
      </c>
      <c r="C5" s="45"/>
      <c r="D5" s="38"/>
      <c r="F5" s="38"/>
      <c r="H5" s="39"/>
      <c r="J5" s="38"/>
      <c r="L5" s="38"/>
      <c r="M5" s="46"/>
      <c r="N5" s="38"/>
      <c r="P5" s="38"/>
    </row>
    <row r="6" spans="1:16" ht="12.75" customHeight="1">
      <c r="A6" s="41" t="s">
        <v>1653</v>
      </c>
      <c r="B6" s="38">
        <v>4</v>
      </c>
      <c r="C6" s="45"/>
      <c r="D6" s="38"/>
      <c r="F6" s="38"/>
      <c r="H6" s="39"/>
      <c r="J6" s="38"/>
      <c r="L6" s="38"/>
      <c r="M6" s="46"/>
      <c r="N6" s="38"/>
      <c r="P6" s="38"/>
    </row>
    <row r="7" spans="1:16" ht="12.75" customHeight="1">
      <c r="A7" s="41" t="s">
        <v>1654</v>
      </c>
      <c r="B7" s="38">
        <v>5.5</v>
      </c>
      <c r="C7" s="45"/>
      <c r="D7" s="38"/>
      <c r="F7" s="38"/>
      <c r="H7" s="39"/>
      <c r="J7" s="38"/>
      <c r="L7" s="38"/>
      <c r="M7" s="46"/>
      <c r="N7" s="38"/>
      <c r="P7" s="38"/>
    </row>
    <row r="8" spans="1:16" ht="12.75" customHeight="1">
      <c r="A8" s="41" t="s">
        <v>1655</v>
      </c>
      <c r="B8" s="38">
        <v>4.5</v>
      </c>
      <c r="C8" s="45"/>
      <c r="D8" s="38"/>
      <c r="F8" s="38"/>
      <c r="H8" s="39"/>
      <c r="J8" s="38"/>
      <c r="L8" s="38"/>
      <c r="M8" s="46"/>
      <c r="N8" s="38"/>
      <c r="P8" s="38"/>
    </row>
    <row r="9" spans="1:16" ht="12.75" customHeight="1">
      <c r="A9" s="41" t="s">
        <v>1656</v>
      </c>
      <c r="B9" s="38">
        <v>2.5</v>
      </c>
      <c r="C9" s="45"/>
      <c r="D9" s="38"/>
      <c r="F9" s="38"/>
      <c r="H9" s="39"/>
      <c r="J9" s="38"/>
      <c r="L9" s="38"/>
      <c r="M9" s="46"/>
      <c r="N9" s="38"/>
      <c r="P9" s="38"/>
    </row>
    <row r="10" spans="1:16" ht="12.75" customHeight="1">
      <c r="A10" s="41" t="s">
        <v>1657</v>
      </c>
      <c r="B10" s="38">
        <v>3</v>
      </c>
      <c r="C10" s="45"/>
      <c r="D10" s="38"/>
      <c r="F10" s="38"/>
      <c r="H10" s="39"/>
      <c r="J10" s="38"/>
      <c r="L10" s="38"/>
      <c r="M10" s="46"/>
      <c r="N10" s="38"/>
      <c r="P10" s="38"/>
    </row>
    <row r="11" spans="1:16" ht="12.75" customHeight="1">
      <c r="A11" s="41" t="s">
        <v>1658</v>
      </c>
      <c r="B11" s="38">
        <v>7</v>
      </c>
      <c r="C11" s="45"/>
      <c r="D11" s="38"/>
      <c r="F11" s="38"/>
      <c r="H11" s="39"/>
      <c r="J11" s="38"/>
      <c r="L11" s="38"/>
      <c r="M11" s="46"/>
      <c r="N11" s="38"/>
      <c r="P11" s="38"/>
    </row>
    <row r="12" spans="1:16" ht="12.75" customHeight="1">
      <c r="A12" s="41" t="s">
        <v>1659</v>
      </c>
      <c r="B12" s="38">
        <v>7</v>
      </c>
      <c r="C12" s="45"/>
      <c r="D12" s="38"/>
      <c r="F12" s="38"/>
      <c r="H12" s="39"/>
      <c r="J12" s="38"/>
      <c r="L12" s="38"/>
      <c r="M12" s="46"/>
      <c r="N12" s="38"/>
      <c r="P12" s="38"/>
    </row>
    <row r="13" spans="1:16" ht="12.75" customHeight="1">
      <c r="A13" s="41" t="s">
        <v>1660</v>
      </c>
      <c r="B13" s="38">
        <v>3</v>
      </c>
      <c r="C13" s="45"/>
      <c r="D13" s="38"/>
      <c r="F13" s="38"/>
      <c r="H13" s="39"/>
      <c r="J13" s="38"/>
      <c r="L13" s="38"/>
      <c r="M13" s="46"/>
      <c r="N13" s="38"/>
      <c r="P13" s="38"/>
    </row>
    <row r="14" spans="1:16" ht="12.75" customHeight="1">
      <c r="A14" s="41" t="s">
        <v>1661</v>
      </c>
      <c r="B14" s="38">
        <v>2.5</v>
      </c>
      <c r="C14" s="45"/>
      <c r="D14" s="38"/>
      <c r="F14" s="38"/>
      <c r="H14" s="39"/>
      <c r="J14" s="38"/>
      <c r="L14" s="38"/>
      <c r="M14" s="46"/>
      <c r="N14" s="38"/>
      <c r="P14" s="38"/>
    </row>
    <row r="15" spans="1:16" ht="12.75" customHeight="1">
      <c r="A15" s="41" t="s">
        <v>1662</v>
      </c>
      <c r="B15" s="38">
        <v>3</v>
      </c>
      <c r="C15" s="45"/>
      <c r="D15" s="38"/>
      <c r="F15" s="38"/>
      <c r="H15" s="39"/>
      <c r="J15" s="38"/>
      <c r="L15" s="38"/>
      <c r="M15" s="46"/>
      <c r="N15" s="38"/>
      <c r="P15" s="38"/>
    </row>
    <row r="16" spans="1:16" ht="12.75" customHeight="1">
      <c r="A16" s="41" t="s">
        <v>1663</v>
      </c>
      <c r="B16" s="38">
        <v>5</v>
      </c>
      <c r="C16" s="45"/>
      <c r="D16" s="38"/>
      <c r="F16" s="38"/>
      <c r="H16" s="39"/>
      <c r="J16" s="38"/>
      <c r="L16" s="38"/>
      <c r="M16" s="46"/>
      <c r="N16" s="38"/>
      <c r="P16" s="38"/>
    </row>
    <row r="17" spans="1:16" ht="12.75" customHeight="1">
      <c r="A17" s="41" t="s">
        <v>1664</v>
      </c>
      <c r="B17" s="38">
        <v>5</v>
      </c>
      <c r="C17" s="45"/>
      <c r="D17" s="38"/>
      <c r="F17" s="38"/>
      <c r="H17" s="39"/>
      <c r="J17" s="38"/>
      <c r="L17" s="38"/>
      <c r="M17" s="46"/>
      <c r="N17" s="38"/>
      <c r="P17" s="38"/>
    </row>
    <row r="18" spans="1:16" ht="12.75" customHeight="1">
      <c r="A18" s="41" t="s">
        <v>1665</v>
      </c>
      <c r="B18" s="38">
        <v>5</v>
      </c>
      <c r="C18" s="45"/>
      <c r="D18" s="38"/>
      <c r="F18" s="38"/>
      <c r="H18" s="39"/>
      <c r="J18" s="38"/>
      <c r="L18" s="38"/>
      <c r="M18" s="46"/>
      <c r="N18" s="38"/>
      <c r="P18" s="38"/>
    </row>
    <row r="19" spans="1:16" ht="12.75" customHeight="1">
      <c r="A19" s="41" t="s">
        <v>1666</v>
      </c>
      <c r="B19" s="38">
        <v>6.5</v>
      </c>
      <c r="C19" s="45"/>
      <c r="D19" s="38"/>
      <c r="F19" s="38"/>
      <c r="H19" s="39"/>
      <c r="J19" s="38"/>
      <c r="L19" s="38"/>
      <c r="M19" s="46"/>
      <c r="N19" s="38"/>
      <c r="P19" s="38"/>
    </row>
    <row r="20" spans="1:16" ht="12.75" customHeight="1">
      <c r="A20" s="41" t="s">
        <v>1667</v>
      </c>
      <c r="B20" s="38">
        <v>4.5</v>
      </c>
      <c r="C20" s="45"/>
      <c r="D20" s="38"/>
      <c r="F20" s="38"/>
      <c r="H20" s="39"/>
      <c r="J20" s="38"/>
      <c r="L20" s="38"/>
      <c r="M20" s="46"/>
      <c r="N20" s="38"/>
      <c r="P20" s="38"/>
    </row>
    <row r="21" spans="1:16" ht="12.75" customHeight="1">
      <c r="A21" s="41" t="s">
        <v>1668</v>
      </c>
      <c r="B21" s="38">
        <v>5</v>
      </c>
      <c r="C21" s="45"/>
      <c r="D21" s="38"/>
      <c r="F21" s="38"/>
      <c r="H21" s="39"/>
      <c r="J21" s="38"/>
      <c r="L21" s="38"/>
      <c r="M21" s="46"/>
      <c r="N21" s="38"/>
      <c r="P21" s="38"/>
    </row>
    <row r="22" spans="1:16" ht="12.75" customHeight="1">
      <c r="A22" s="41" t="s">
        <v>1669</v>
      </c>
      <c r="B22" s="38">
        <v>5</v>
      </c>
      <c r="C22" s="45"/>
      <c r="D22" s="38"/>
      <c r="F22" s="38"/>
      <c r="H22" s="39"/>
      <c r="J22" s="38"/>
      <c r="L22" s="38"/>
      <c r="M22" s="46"/>
      <c r="N22" s="38"/>
      <c r="P22" s="38"/>
    </row>
    <row r="23" spans="1:16" ht="12.75" customHeight="1">
      <c r="A23" s="41" t="s">
        <v>1670</v>
      </c>
      <c r="B23" s="38">
        <v>5</v>
      </c>
      <c r="C23" s="45"/>
      <c r="D23" s="38"/>
      <c r="F23" s="38"/>
      <c r="H23" s="39"/>
      <c r="J23" s="38"/>
      <c r="L23" s="38"/>
      <c r="M23" s="46"/>
      <c r="N23" s="38"/>
      <c r="P23" s="38"/>
    </row>
    <row r="24" spans="1:16" ht="12.75" customHeight="1">
      <c r="A24" s="41" t="s">
        <v>1671</v>
      </c>
      <c r="B24" s="38">
        <v>10</v>
      </c>
      <c r="C24" s="45"/>
      <c r="D24" s="38"/>
      <c r="F24" s="38"/>
      <c r="H24" s="39"/>
      <c r="J24" s="38"/>
      <c r="L24" s="38"/>
      <c r="M24" s="46"/>
      <c r="N24" s="38"/>
      <c r="P24" s="38"/>
    </row>
    <row r="25" spans="1:16" ht="12.75" customHeight="1">
      <c r="A25" s="41" t="s">
        <v>1672</v>
      </c>
      <c r="B25" s="38">
        <v>10</v>
      </c>
      <c r="C25" s="45"/>
      <c r="D25" s="38"/>
      <c r="F25" s="38"/>
      <c r="H25" s="39"/>
      <c r="J25" s="38"/>
      <c r="L25" s="38"/>
      <c r="M25" s="46"/>
      <c r="N25" s="38"/>
      <c r="P25" s="38"/>
    </row>
    <row r="26" spans="1:16" ht="12.75" customHeight="1">
      <c r="A26" s="41" t="s">
        <v>1673</v>
      </c>
      <c r="B26" s="38">
        <v>10</v>
      </c>
      <c r="C26" s="45"/>
      <c r="D26" s="38"/>
      <c r="F26" s="38"/>
      <c r="H26" s="39"/>
      <c r="J26" s="38"/>
      <c r="L26" s="38"/>
      <c r="M26" s="46"/>
      <c r="N26" s="38"/>
      <c r="P26" s="38"/>
    </row>
    <row r="27" spans="1:16" ht="12.75" customHeight="1">
      <c r="A27" s="41" t="s">
        <v>1674</v>
      </c>
      <c r="B27" s="38">
        <v>10</v>
      </c>
      <c r="C27" s="45"/>
      <c r="D27" s="38"/>
      <c r="F27" s="38"/>
      <c r="H27" s="39"/>
      <c r="J27" s="38"/>
      <c r="L27" s="38"/>
      <c r="M27" s="46"/>
      <c r="N27" s="38"/>
      <c r="P27" s="38"/>
    </row>
    <row r="28" spans="1:16" ht="12.75" customHeight="1">
      <c r="A28" s="41" t="s">
        <v>1675</v>
      </c>
      <c r="B28" s="38">
        <v>10</v>
      </c>
      <c r="C28" s="45"/>
      <c r="D28" s="38"/>
      <c r="F28" s="38"/>
      <c r="H28" s="39"/>
      <c r="J28" s="38"/>
      <c r="L28" s="38"/>
      <c r="M28" s="46"/>
      <c r="N28" s="38"/>
      <c r="P28" s="38"/>
    </row>
    <row r="29" spans="1:16" ht="12.75" customHeight="1">
      <c r="A29" s="41" t="s">
        <v>1676</v>
      </c>
      <c r="B29" s="38">
        <v>10</v>
      </c>
      <c r="C29" s="45"/>
      <c r="D29" s="38"/>
      <c r="F29" s="38"/>
      <c r="H29" s="39"/>
      <c r="J29" s="38"/>
      <c r="L29" s="38"/>
      <c r="M29" s="46"/>
      <c r="N29" s="38"/>
      <c r="P29" s="38"/>
    </row>
    <row r="30" spans="1:16" ht="12.75" customHeight="1">
      <c r="A30" s="41" t="s">
        <v>1677</v>
      </c>
      <c r="B30" s="105">
        <v>24</v>
      </c>
      <c r="C30" s="45"/>
      <c r="D30" s="38"/>
      <c r="F30" s="38"/>
      <c r="H30" s="39"/>
      <c r="J30" s="38"/>
      <c r="L30" s="38"/>
      <c r="M30" s="46"/>
      <c r="N30" s="38"/>
      <c r="P30" s="38"/>
    </row>
    <row r="31" spans="1:16" ht="12.75" customHeight="1">
      <c r="A31" s="41" t="s">
        <v>1678</v>
      </c>
      <c r="B31" s="105">
        <v>24</v>
      </c>
      <c r="C31" s="45"/>
      <c r="D31" s="38"/>
      <c r="F31" s="38"/>
      <c r="H31" s="39"/>
      <c r="J31" s="38"/>
      <c r="L31" s="38"/>
      <c r="M31" s="46"/>
      <c r="N31" s="38"/>
      <c r="P31" s="38"/>
    </row>
    <row r="32" spans="1:16" ht="12.75" customHeight="1">
      <c r="A32" s="41" t="s">
        <v>1679</v>
      </c>
      <c r="B32" s="105">
        <v>90</v>
      </c>
      <c r="C32" s="45"/>
      <c r="D32" s="38"/>
      <c r="F32" s="38"/>
      <c r="H32" s="39"/>
      <c r="J32" s="38"/>
      <c r="L32" s="38"/>
      <c r="M32" s="46"/>
      <c r="N32" s="38"/>
      <c r="P32" s="38"/>
    </row>
    <row r="33" spans="1:16" ht="12.75" customHeight="1">
      <c r="A33" s="41" t="s">
        <v>1680</v>
      </c>
      <c r="B33" s="105">
        <v>3</v>
      </c>
      <c r="C33" s="45"/>
      <c r="D33" s="38"/>
      <c r="F33" s="38"/>
      <c r="H33" s="39"/>
      <c r="J33" s="38"/>
      <c r="L33" s="38"/>
      <c r="M33" s="46"/>
      <c r="N33" s="38"/>
      <c r="P33" s="38"/>
    </row>
  </sheetData>
  <conditionalFormatting sqref="F4:N4">
    <cfRule type="cellIs" dxfId="162" priority="25" operator="lessThan">
      <formula>$P$4</formula>
    </cfRule>
  </conditionalFormatting>
  <conditionalFormatting sqref="N5">
    <cfRule type="cellIs" dxfId="161" priority="24" operator="lessThan">
      <formula>$P$5</formula>
    </cfRule>
  </conditionalFormatting>
  <conditionalFormatting sqref="F5:N5">
    <cfRule type="cellIs" dxfId="160" priority="23" operator="lessThan">
      <formula>$P$5</formula>
    </cfRule>
  </conditionalFormatting>
  <conditionalFormatting sqref="F6:N6">
    <cfRule type="cellIs" dxfId="159" priority="22" operator="lessThan">
      <formula>$P$6</formula>
    </cfRule>
  </conditionalFormatting>
  <conditionalFormatting sqref="F7:N7">
    <cfRule type="cellIs" dxfId="158" priority="21" operator="lessThan">
      <formula>$P$7</formula>
    </cfRule>
  </conditionalFormatting>
  <conditionalFormatting sqref="F8:N8">
    <cfRule type="cellIs" dxfId="157" priority="20" operator="lessThan">
      <formula>$P$8</formula>
    </cfRule>
  </conditionalFormatting>
  <conditionalFormatting sqref="F9:N9">
    <cfRule type="cellIs" dxfId="156" priority="19" operator="lessThan">
      <formula>$P$9</formula>
    </cfRule>
  </conditionalFormatting>
  <conditionalFormatting sqref="F10:N10">
    <cfRule type="cellIs" dxfId="155" priority="18" operator="lessThan">
      <formula>$P$10</formula>
    </cfRule>
  </conditionalFormatting>
  <conditionalFormatting sqref="F11:N11">
    <cfRule type="cellIs" dxfId="154" priority="17" operator="lessThan">
      <formula>$P$11</formula>
    </cfRule>
  </conditionalFormatting>
  <conditionalFormatting sqref="F12:N12">
    <cfRule type="cellIs" dxfId="153" priority="16" operator="lessThan">
      <formula>$P$12</formula>
    </cfRule>
  </conditionalFormatting>
  <conditionalFormatting sqref="F13:N13">
    <cfRule type="cellIs" dxfId="152" priority="15" operator="lessThan">
      <formula>$P$13</formula>
    </cfRule>
  </conditionalFormatting>
  <conditionalFormatting sqref="F14:N14">
    <cfRule type="cellIs" dxfId="151" priority="14" operator="lessThan">
      <formula>$P$14</formula>
    </cfRule>
  </conditionalFormatting>
  <conditionalFormatting sqref="F15:N15">
    <cfRule type="cellIs" dxfId="150" priority="13" operator="lessThan">
      <formula>$P$15</formula>
    </cfRule>
  </conditionalFormatting>
  <conditionalFormatting sqref="F16:N16">
    <cfRule type="cellIs" dxfId="149" priority="12" operator="lessThan">
      <formula>$P$16</formula>
    </cfRule>
  </conditionalFormatting>
  <conditionalFormatting sqref="F17:N17">
    <cfRule type="cellIs" dxfId="148" priority="11" operator="lessThan">
      <formula>$P$17</formula>
    </cfRule>
  </conditionalFormatting>
  <conditionalFormatting sqref="F18:N18">
    <cfRule type="cellIs" dxfId="147" priority="10" operator="lessThan">
      <formula>$P$18</formula>
    </cfRule>
  </conditionalFormatting>
  <conditionalFormatting sqref="F19:N19">
    <cfRule type="cellIs" dxfId="146" priority="9" operator="lessThan">
      <formula>$P$19</formula>
    </cfRule>
  </conditionalFormatting>
  <conditionalFormatting sqref="F20:N20">
    <cfRule type="cellIs" dxfId="145" priority="8" operator="lessThan">
      <formula>$P$20</formula>
    </cfRule>
  </conditionalFormatting>
  <conditionalFormatting sqref="F21:N21">
    <cfRule type="cellIs" dxfId="144" priority="7" operator="lessThan">
      <formula>$P$21</formula>
    </cfRule>
  </conditionalFormatting>
  <conditionalFormatting sqref="F22:N22">
    <cfRule type="cellIs" dxfId="143" priority="6" operator="lessThan">
      <formula>$P$22</formula>
    </cfRule>
  </conditionalFormatting>
  <conditionalFormatting sqref="F23:N23">
    <cfRule type="cellIs" dxfId="142" priority="5" operator="lessThan">
      <formula>$P$23</formula>
    </cfRule>
  </conditionalFormatting>
  <conditionalFormatting sqref="G4:G33">
    <cfRule type="containsBlanks" dxfId="141" priority="4">
      <formula>LEN(TRIM(G4))=0</formula>
    </cfRule>
  </conditionalFormatting>
  <conditionalFormatting sqref="I3:I33">
    <cfRule type="containsBlanks" dxfId="140" priority="3">
      <formula>LEN(TRIM(I3))=0</formula>
    </cfRule>
  </conditionalFormatting>
  <conditionalFormatting sqref="K3:K33">
    <cfRule type="containsBlanks" dxfId="139" priority="2">
      <formula>LEN(TRIM(K3))=0</formula>
    </cfRule>
  </conditionalFormatting>
  <conditionalFormatting sqref="M3:M33">
    <cfRule type="containsBlanks" dxfId="138" priority="1">
      <formula>LEN(TRIM(M3))=0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B195"/>
  <sheetViews>
    <sheetView showGridLines="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A20" sqref="A20:XFD20"/>
    </sheetView>
  </sheetViews>
  <sheetFormatPr defaultColWidth="8.88671875" defaultRowHeight="14.25"/>
  <cols>
    <col min="1" max="1" width="0.88671875" style="164" customWidth="1"/>
    <col min="2" max="2" width="10.5546875" style="172" customWidth="1"/>
    <col min="3" max="3" width="25.77734375" style="288" customWidth="1"/>
    <col min="4" max="4" width="4.21875" style="172" customWidth="1"/>
    <col min="5" max="5" width="5.88671875" style="172" customWidth="1"/>
    <col min="6" max="6" width="20.5546875" style="172" customWidth="1"/>
    <col min="7" max="7" width="6.77734375" style="289" customWidth="1"/>
    <col min="8" max="8" width="6.88671875" style="172" customWidth="1"/>
    <col min="9" max="9" width="7.88671875" style="280" customWidth="1"/>
    <col min="10" max="10" width="6.5546875" style="164" customWidth="1"/>
    <col min="11" max="11" width="5.21875" style="164" customWidth="1"/>
    <col min="12" max="12" width="5.77734375" style="280" customWidth="1"/>
    <col min="13" max="13" width="5.6640625" style="280" customWidth="1"/>
    <col min="14" max="14" width="6.88671875" style="280" customWidth="1"/>
    <col min="15" max="16" width="5.77734375" style="280" customWidth="1"/>
    <col min="17" max="18" width="5.77734375" style="164" customWidth="1"/>
    <col min="19" max="19" width="5.6640625" style="164" customWidth="1"/>
    <col min="20" max="21" width="5.77734375" style="164" customWidth="1"/>
    <col min="22" max="22" width="5.77734375" style="287" customWidth="1"/>
    <col min="23" max="23" width="5.5546875" style="267" customWidth="1"/>
    <col min="24" max="24" width="5.5546875" style="164" customWidth="1"/>
    <col min="25" max="25" width="4.88671875" style="171" hidden="1" customWidth="1"/>
    <col min="26" max="26" width="4.88671875" style="172" hidden="1" customWidth="1"/>
    <col min="27" max="27" width="3.44140625" style="164" customWidth="1"/>
    <col min="28" max="28" width="7.5546875" style="249" customWidth="1"/>
    <col min="29" max="16384" width="8.88671875" style="164"/>
  </cols>
  <sheetData>
    <row r="1" spans="1:28" s="136" customFormat="1" ht="30" customHeight="1">
      <c r="B1" s="424" t="s">
        <v>1727</v>
      </c>
      <c r="C1" s="425"/>
      <c r="D1" s="425"/>
      <c r="E1" s="425"/>
      <c r="F1" s="425"/>
      <c r="G1" s="425"/>
      <c r="H1" s="137"/>
      <c r="I1" s="138"/>
      <c r="J1" s="139"/>
      <c r="K1" s="139"/>
      <c r="L1" s="140"/>
      <c r="M1" s="140"/>
      <c r="N1" s="140"/>
      <c r="O1" s="140"/>
      <c r="P1" s="140"/>
      <c r="Q1" s="141">
        <v>5</v>
      </c>
      <c r="R1" s="141"/>
      <c r="S1" s="141"/>
      <c r="T1" s="141"/>
      <c r="U1" s="47" t="b">
        <v>0</v>
      </c>
      <c r="V1" s="143"/>
      <c r="W1" s="426" t="s">
        <v>1728</v>
      </c>
      <c r="X1" s="428" t="s">
        <v>1729</v>
      </c>
      <c r="Y1" s="144"/>
      <c r="Z1" s="145"/>
      <c r="AB1" s="406" t="s">
        <v>1730</v>
      </c>
    </row>
    <row r="2" spans="1:28" s="139" customFormat="1" ht="15" customHeight="1">
      <c r="B2" s="408" t="s">
        <v>1844</v>
      </c>
      <c r="C2" s="409"/>
      <c r="D2" s="409"/>
      <c r="E2" s="409"/>
      <c r="F2" s="409"/>
      <c r="G2" s="410"/>
      <c r="H2" s="146"/>
      <c r="I2" s="140"/>
      <c r="L2" s="140"/>
      <c r="M2" s="140"/>
      <c r="N2" s="140"/>
      <c r="O2" s="140"/>
      <c r="P2" s="140"/>
      <c r="Q2" s="141">
        <v>3</v>
      </c>
      <c r="R2" s="141"/>
      <c r="S2" s="141"/>
      <c r="T2" s="141"/>
      <c r="U2" s="142" t="b">
        <v>1</v>
      </c>
      <c r="V2" s="143" t="b">
        <v>1</v>
      </c>
      <c r="W2" s="427"/>
      <c r="X2" s="429"/>
      <c r="Y2" s="147"/>
      <c r="Z2" s="148"/>
      <c r="AB2" s="407"/>
    </row>
    <row r="3" spans="1:28" s="139" customFormat="1" ht="22.5" customHeight="1">
      <c r="B3" s="149"/>
      <c r="C3" s="404" t="s">
        <v>1843</v>
      </c>
      <c r="D3" s="150"/>
      <c r="E3" s="151"/>
      <c r="F3" s="152"/>
      <c r="G3" s="153"/>
      <c r="H3" s="146"/>
      <c r="I3" s="140"/>
      <c r="L3" s="140"/>
      <c r="M3" s="140"/>
      <c r="N3" s="154"/>
      <c r="O3" s="154"/>
      <c r="P3" s="140"/>
      <c r="Q3" s="141"/>
      <c r="R3" s="141"/>
      <c r="S3" s="141"/>
      <c r="T3" s="141"/>
      <c r="U3" s="142" t="b">
        <v>1</v>
      </c>
      <c r="V3" s="143" t="b">
        <v>1</v>
      </c>
      <c r="W3" s="427"/>
      <c r="X3" s="429"/>
      <c r="Y3" s="147"/>
      <c r="Z3" s="148"/>
      <c r="AB3" s="407"/>
    </row>
    <row r="4" spans="1:28" s="139" customFormat="1" ht="12.95" customHeight="1" thickBot="1">
      <c r="B4" s="155" t="s">
        <v>1731</v>
      </c>
      <c r="C4" s="405"/>
      <c r="D4" s="156"/>
      <c r="E4" s="156"/>
      <c r="F4" s="157"/>
      <c r="G4" s="158"/>
      <c r="H4" s="146"/>
      <c r="I4" s="140"/>
      <c r="L4" s="140"/>
      <c r="M4" s="140"/>
      <c r="N4" s="140"/>
      <c r="O4" s="140"/>
      <c r="P4" s="140"/>
      <c r="Q4" s="141"/>
      <c r="R4" s="141"/>
      <c r="S4" s="141"/>
      <c r="T4" s="141"/>
      <c r="U4" s="142" t="b">
        <v>1</v>
      </c>
      <c r="V4" s="143"/>
      <c r="W4" s="427"/>
      <c r="X4" s="429"/>
      <c r="Y4" s="147"/>
      <c r="Z4" s="148"/>
      <c r="AB4" s="407"/>
    </row>
    <row r="5" spans="1:28" s="139" customFormat="1" ht="12.95" customHeight="1">
      <c r="B5" s="159"/>
      <c r="C5" s="405"/>
      <c r="D5" s="156"/>
      <c r="E5" s="156"/>
      <c r="F5" s="157"/>
      <c r="G5" s="158"/>
      <c r="H5" s="146"/>
      <c r="I5" s="140"/>
      <c r="J5" s="411" t="s">
        <v>1732</v>
      </c>
      <c r="K5" s="412"/>
      <c r="L5" s="417" t="s">
        <v>1733</v>
      </c>
      <c r="M5" s="392" t="s">
        <v>1734</v>
      </c>
      <c r="N5" s="419" t="s">
        <v>1735</v>
      </c>
      <c r="O5" s="422" t="s">
        <v>1736</v>
      </c>
      <c r="P5" s="432" t="s">
        <v>1737</v>
      </c>
      <c r="Q5" s="434" t="s">
        <v>1738</v>
      </c>
      <c r="R5" s="419" t="s">
        <v>1739</v>
      </c>
      <c r="S5" s="392" t="s">
        <v>1734</v>
      </c>
      <c r="T5" s="419" t="s">
        <v>1740</v>
      </c>
      <c r="U5" s="392" t="s">
        <v>1734</v>
      </c>
      <c r="W5" s="427"/>
      <c r="X5" s="429"/>
      <c r="Y5" s="147"/>
      <c r="Z5" s="148"/>
      <c r="AB5" s="407"/>
    </row>
    <row r="6" spans="1:28" s="139" customFormat="1" ht="12.95" customHeight="1">
      <c r="B6" s="159"/>
      <c r="C6" s="405"/>
      <c r="D6" s="156"/>
      <c r="E6" s="156"/>
      <c r="F6" s="157"/>
      <c r="G6" s="158"/>
      <c r="H6" s="146"/>
      <c r="I6" s="140"/>
      <c r="J6" s="413"/>
      <c r="K6" s="414"/>
      <c r="L6" s="418"/>
      <c r="M6" s="393"/>
      <c r="N6" s="420"/>
      <c r="O6" s="423"/>
      <c r="P6" s="433"/>
      <c r="Q6" s="435"/>
      <c r="R6" s="420"/>
      <c r="S6" s="393"/>
      <c r="T6" s="420"/>
      <c r="U6" s="393"/>
      <c r="W6" s="427"/>
      <c r="X6" s="429"/>
      <c r="Y6" s="147"/>
      <c r="Z6" s="148"/>
      <c r="AB6" s="407"/>
    </row>
    <row r="7" spans="1:28" s="139" customFormat="1" ht="20.25" customHeight="1" thickBot="1">
      <c r="B7" s="395" t="s">
        <v>1741</v>
      </c>
      <c r="C7" s="396"/>
      <c r="D7" s="160"/>
      <c r="E7" s="397"/>
      <c r="F7" s="396"/>
      <c r="G7" s="398"/>
      <c r="H7" s="146"/>
      <c r="I7" s="140"/>
      <c r="J7" s="415"/>
      <c r="K7" s="416"/>
      <c r="L7" s="418"/>
      <c r="M7" s="393"/>
      <c r="N7" s="421"/>
      <c r="O7" s="423"/>
      <c r="P7" s="433"/>
      <c r="Q7" s="435"/>
      <c r="R7" s="421"/>
      <c r="S7" s="393"/>
      <c r="T7" s="421"/>
      <c r="U7" s="393"/>
      <c r="W7" s="427"/>
      <c r="X7" s="429"/>
      <c r="Y7" s="147"/>
      <c r="Z7" s="148"/>
      <c r="AB7" s="407"/>
    </row>
    <row r="8" spans="1:28" s="136" customFormat="1" ht="20.100000000000001" customHeight="1">
      <c r="A8" s="139"/>
      <c r="B8" s="399" t="s">
        <v>1742</v>
      </c>
      <c r="C8" s="399"/>
      <c r="D8" s="399"/>
      <c r="E8" s="399"/>
      <c r="F8" s="399"/>
      <c r="G8" s="399"/>
      <c r="H8" s="400" t="s">
        <v>1743</v>
      </c>
      <c r="I8" s="402" t="s">
        <v>1744</v>
      </c>
      <c r="J8" s="430">
        <v>0</v>
      </c>
      <c r="K8" s="431"/>
      <c r="L8" s="48">
        <v>0</v>
      </c>
      <c r="M8" s="394"/>
      <c r="N8" s="49">
        <v>0</v>
      </c>
      <c r="O8" s="423"/>
      <c r="P8" s="49">
        <v>0</v>
      </c>
      <c r="Q8" s="436"/>
      <c r="R8" s="50">
        <v>0</v>
      </c>
      <c r="S8" s="394"/>
      <c r="T8" s="50">
        <v>0</v>
      </c>
      <c r="U8" s="394"/>
      <c r="V8" s="139"/>
      <c r="W8" s="427"/>
      <c r="X8" s="429"/>
      <c r="Y8" s="144"/>
      <c r="Z8" s="145"/>
      <c r="AB8" s="407"/>
    </row>
    <row r="9" spans="1:28" ht="30.75" customHeight="1" thickBot="1">
      <c r="A9" s="161"/>
      <c r="B9" s="162" t="s">
        <v>1745</v>
      </c>
      <c r="C9" s="162" t="s">
        <v>1746</v>
      </c>
      <c r="D9" s="163" t="s">
        <v>1747</v>
      </c>
      <c r="E9" s="162" t="s">
        <v>1748</v>
      </c>
      <c r="F9" s="162" t="s">
        <v>1749</v>
      </c>
      <c r="G9" s="163" t="s">
        <v>1750</v>
      </c>
      <c r="H9" s="401"/>
      <c r="I9" s="403"/>
      <c r="L9" s="165"/>
      <c r="M9" s="166"/>
      <c r="N9" s="167"/>
      <c r="O9" s="167"/>
      <c r="P9" s="167"/>
      <c r="Q9" s="168"/>
      <c r="R9" s="169"/>
      <c r="S9" s="170"/>
      <c r="T9" s="169"/>
      <c r="U9" s="170"/>
      <c r="V9" s="161"/>
      <c r="W9" s="427"/>
      <c r="X9" s="429"/>
      <c r="AB9" s="407"/>
    </row>
    <row r="10" spans="1:28" ht="12" customHeight="1" thickBot="1">
      <c r="A10" s="161"/>
      <c r="B10" s="173">
        <v>2564443</v>
      </c>
      <c r="C10" s="174" t="s">
        <v>1751</v>
      </c>
      <c r="D10" s="175">
        <v>0.26</v>
      </c>
      <c r="E10" s="174" t="s">
        <v>1752</v>
      </c>
      <c r="F10" s="173" t="s">
        <v>1753</v>
      </c>
      <c r="G10" s="176">
        <f>tarifs!D4</f>
        <v>0</v>
      </c>
      <c r="H10" s="177">
        <f>IF(U1=TRUE,I10,G10-G10*J8%)</f>
        <v>0</v>
      </c>
      <c r="I10" s="178">
        <v>14</v>
      </c>
      <c r="L10" s="179">
        <f t="shared" ref="L10:L28" si="0">IF($U$2=TRUE,H10-H10*$L$8%,"")</f>
        <v>0</v>
      </c>
      <c r="M10" s="180" t="e">
        <f>L10/G10-1</f>
        <v>#DIV/0!</v>
      </c>
      <c r="N10" s="181">
        <f t="shared" ref="N10:N28" si="1">IF($U$3=TRUE,L10-L10*$N$8%,"")</f>
        <v>0</v>
      </c>
      <c r="O10" s="182" t="e">
        <f t="shared" ref="O10:O28" si="2">N10/G10-1</f>
        <v>#DIV/0!</v>
      </c>
      <c r="P10" s="181">
        <f>IF($U$4=TRUE,N10-N10*$P$8%,"")</f>
        <v>0</v>
      </c>
      <c r="Q10" s="183" t="e">
        <f t="shared" ref="Q10:Q28" si="3">P10/G10-1</f>
        <v>#DIV/0!</v>
      </c>
      <c r="R10" s="181">
        <f>IF($V$2=TRUE,P10-P10*$R$8%,"")</f>
        <v>0</v>
      </c>
      <c r="S10" s="182" t="e">
        <f t="shared" ref="S10:S28" si="4">R10/G10-1</f>
        <v>#DIV/0!</v>
      </c>
      <c r="T10" s="181">
        <f>IF($V$3=TRUE,R10-R10*$T$8%,"")</f>
        <v>0</v>
      </c>
      <c r="U10" s="182" t="e">
        <f t="shared" ref="U10:U28" si="5">T10/G10-1</f>
        <v>#DIV/0!</v>
      </c>
      <c r="V10" s="161"/>
      <c r="W10" s="184">
        <f>(I10-I10*Q1%)*0.97</f>
        <v>12.901</v>
      </c>
      <c r="X10" s="185" t="e">
        <f t="shared" ref="X10:X28" si="6">Z10/G10-1</f>
        <v>#DIV/0!</v>
      </c>
      <c r="Y10" s="171">
        <f t="shared" ref="Y10:Y28" si="7">I10*0.95</f>
        <v>13.299999999999999</v>
      </c>
      <c r="Z10" s="171">
        <f t="shared" ref="Z10:Z45" si="8">Y10*0.97</f>
        <v>12.900999999999998</v>
      </c>
      <c r="AB10" s="186">
        <f>IF($V$3=TRUE,T10-W10,IF($V$2=TRUE,R10-W10,IF($U$4=TRUE,P10-W10,IF($U$3=TRUE,N10-W10,IF($U$2=TRUE,L10-W10)))))</f>
        <v>-12.901</v>
      </c>
    </row>
    <row r="11" spans="1:28" ht="12" customHeight="1" thickBot="1">
      <c r="A11" s="161"/>
      <c r="B11" s="187">
        <v>2564444</v>
      </c>
      <c r="C11" s="188" t="s">
        <v>1754</v>
      </c>
      <c r="D11" s="189">
        <v>0.28000000000000003</v>
      </c>
      <c r="E11" s="188" t="s">
        <v>1755</v>
      </c>
      <c r="F11" s="187" t="s">
        <v>1756</v>
      </c>
      <c r="G11" s="176">
        <f>tarifs!D5</f>
        <v>0</v>
      </c>
      <c r="H11" s="177">
        <f>IF(U1=TRUE,I11,G11-G11*J8%)</f>
        <v>0</v>
      </c>
      <c r="I11" s="191">
        <v>8.9499999999999993</v>
      </c>
      <c r="L11" s="179">
        <f t="shared" si="0"/>
        <v>0</v>
      </c>
      <c r="M11" s="180" t="e">
        <f t="shared" ref="M11:M28" si="9">L11/G11-1</f>
        <v>#DIV/0!</v>
      </c>
      <c r="N11" s="181">
        <f t="shared" si="1"/>
        <v>0</v>
      </c>
      <c r="O11" s="182" t="e">
        <f t="shared" si="2"/>
        <v>#DIV/0!</v>
      </c>
      <c r="P11" s="181">
        <f t="shared" ref="P11:P28" si="10">IF($U$4=TRUE,N11-N11*$P$8%,"")</f>
        <v>0</v>
      </c>
      <c r="Q11" s="183" t="e">
        <f t="shared" si="3"/>
        <v>#DIV/0!</v>
      </c>
      <c r="R11" s="181">
        <f t="shared" ref="R11:R27" si="11">IF($V$2=TRUE,P11-P11*$R$8%,"")</f>
        <v>0</v>
      </c>
      <c r="S11" s="182" t="e">
        <f t="shared" si="4"/>
        <v>#DIV/0!</v>
      </c>
      <c r="T11" s="181">
        <f t="shared" ref="T11:T27" si="12">IF($V$3=TRUE,R11-R11*$T$8%,"")</f>
        <v>0</v>
      </c>
      <c r="U11" s="182" t="e">
        <f t="shared" si="5"/>
        <v>#DIV/0!</v>
      </c>
      <c r="V11" s="161"/>
      <c r="W11" s="184">
        <v>8.9499999999999993</v>
      </c>
      <c r="X11" s="192" t="e">
        <f t="shared" si="6"/>
        <v>#DIV/0!</v>
      </c>
      <c r="Y11" s="171">
        <f t="shared" si="7"/>
        <v>8.5024999999999995</v>
      </c>
      <c r="Z11" s="171">
        <f t="shared" si="8"/>
        <v>8.2474249999999998</v>
      </c>
      <c r="AB11" s="186">
        <f t="shared" ref="AB11:AB27" si="13">IF($V$3=TRUE,T11-W11,IF($V$2=TRUE,R11-W11,IF($U$4=TRUE,P11-W11,IF($U$3=TRUE,N11-W11,IF($U$2=TRUE,L11-W11)))))</f>
        <v>-8.9499999999999993</v>
      </c>
    </row>
    <row r="12" spans="1:28" ht="12" customHeight="1" thickBot="1">
      <c r="A12" s="161"/>
      <c r="B12" s="187">
        <v>2564445</v>
      </c>
      <c r="C12" s="188" t="s">
        <v>1757</v>
      </c>
      <c r="D12" s="189">
        <v>0.3</v>
      </c>
      <c r="E12" s="188" t="s">
        <v>1752</v>
      </c>
      <c r="F12" s="187" t="s">
        <v>1758</v>
      </c>
      <c r="G12" s="176">
        <f>tarifs!D6</f>
        <v>0</v>
      </c>
      <c r="H12" s="177">
        <f>IF(U1=TRUE,I12,G12-G12*J8%)</f>
        <v>0</v>
      </c>
      <c r="I12" s="191">
        <v>11.53</v>
      </c>
      <c r="L12" s="179">
        <f t="shared" si="0"/>
        <v>0</v>
      </c>
      <c r="M12" s="180" t="e">
        <f t="shared" si="9"/>
        <v>#DIV/0!</v>
      </c>
      <c r="N12" s="181">
        <f t="shared" si="1"/>
        <v>0</v>
      </c>
      <c r="O12" s="182" t="e">
        <f t="shared" si="2"/>
        <v>#DIV/0!</v>
      </c>
      <c r="P12" s="181">
        <f t="shared" si="10"/>
        <v>0</v>
      </c>
      <c r="Q12" s="183" t="e">
        <f t="shared" si="3"/>
        <v>#DIV/0!</v>
      </c>
      <c r="R12" s="181">
        <f t="shared" si="11"/>
        <v>0</v>
      </c>
      <c r="S12" s="182" t="e">
        <f t="shared" si="4"/>
        <v>#DIV/0!</v>
      </c>
      <c r="T12" s="181">
        <f t="shared" si="12"/>
        <v>0</v>
      </c>
      <c r="U12" s="182" t="e">
        <f t="shared" si="5"/>
        <v>#DIV/0!</v>
      </c>
      <c r="V12" s="161"/>
      <c r="W12" s="184">
        <f>(I12-I12*Q1%)*0.97</f>
        <v>10.624895</v>
      </c>
      <c r="X12" s="185" t="e">
        <f t="shared" si="6"/>
        <v>#DIV/0!</v>
      </c>
      <c r="Y12" s="171">
        <f t="shared" si="7"/>
        <v>10.953499999999998</v>
      </c>
      <c r="Z12" s="171">
        <f t="shared" si="8"/>
        <v>10.624894999999999</v>
      </c>
      <c r="AB12" s="186">
        <f t="shared" si="13"/>
        <v>-10.624895</v>
      </c>
    </row>
    <row r="13" spans="1:28" ht="12" customHeight="1" thickBot="1">
      <c r="A13" s="161"/>
      <c r="B13" s="187">
        <v>2564447</v>
      </c>
      <c r="C13" s="188" t="s">
        <v>1759</v>
      </c>
      <c r="D13" s="189">
        <v>0.32</v>
      </c>
      <c r="E13" s="187" t="s">
        <v>1760</v>
      </c>
      <c r="F13" s="187" t="s">
        <v>1756</v>
      </c>
      <c r="G13" s="176">
        <f>tarifs!D7</f>
        <v>0</v>
      </c>
      <c r="H13" s="177">
        <f>IF(U1=TRUE,I13,G13-G13*J8%)</f>
        <v>0</v>
      </c>
      <c r="I13" s="191">
        <v>9.9499999999999993</v>
      </c>
      <c r="L13" s="179">
        <f t="shared" si="0"/>
        <v>0</v>
      </c>
      <c r="M13" s="180" t="e">
        <f t="shared" si="9"/>
        <v>#DIV/0!</v>
      </c>
      <c r="N13" s="181">
        <f t="shared" si="1"/>
        <v>0</v>
      </c>
      <c r="O13" s="182" t="e">
        <f t="shared" si="2"/>
        <v>#DIV/0!</v>
      </c>
      <c r="P13" s="181">
        <f t="shared" si="10"/>
        <v>0</v>
      </c>
      <c r="Q13" s="183" t="e">
        <f t="shared" si="3"/>
        <v>#DIV/0!</v>
      </c>
      <c r="R13" s="181">
        <f t="shared" si="11"/>
        <v>0</v>
      </c>
      <c r="S13" s="182" t="e">
        <f t="shared" si="4"/>
        <v>#DIV/0!</v>
      </c>
      <c r="T13" s="181">
        <f t="shared" si="12"/>
        <v>0</v>
      </c>
      <c r="U13" s="182" t="e">
        <f t="shared" si="5"/>
        <v>#DIV/0!</v>
      </c>
      <c r="V13" s="161"/>
      <c r="W13" s="184">
        <v>9.9499999999999993</v>
      </c>
      <c r="X13" s="185" t="e">
        <f t="shared" si="6"/>
        <v>#DIV/0!</v>
      </c>
      <c r="Y13" s="171">
        <f t="shared" si="7"/>
        <v>9.4524999999999988</v>
      </c>
      <c r="Z13" s="171">
        <f t="shared" si="8"/>
        <v>9.168924999999998</v>
      </c>
      <c r="AB13" s="186">
        <f t="shared" si="13"/>
        <v>-9.9499999999999993</v>
      </c>
    </row>
    <row r="14" spans="1:28" ht="12" customHeight="1" thickBot="1">
      <c r="A14" s="161"/>
      <c r="B14" s="187">
        <v>2564448</v>
      </c>
      <c r="C14" s="188" t="s">
        <v>1761</v>
      </c>
      <c r="D14" s="189">
        <v>0.32</v>
      </c>
      <c r="E14" s="188" t="s">
        <v>1752</v>
      </c>
      <c r="F14" s="187" t="s">
        <v>1762</v>
      </c>
      <c r="G14" s="193">
        <f>tarifs!D9</f>
        <v>0</v>
      </c>
      <c r="H14" s="177">
        <f>IF(U1=TRUE,I14,G14-G14*J8%)</f>
        <v>0</v>
      </c>
      <c r="I14" s="191">
        <v>13.93</v>
      </c>
      <c r="L14" s="179">
        <f t="shared" si="0"/>
        <v>0</v>
      </c>
      <c r="M14" s="180" t="e">
        <f t="shared" si="9"/>
        <v>#DIV/0!</v>
      </c>
      <c r="N14" s="181">
        <f t="shared" si="1"/>
        <v>0</v>
      </c>
      <c r="O14" s="182" t="e">
        <f t="shared" si="2"/>
        <v>#DIV/0!</v>
      </c>
      <c r="P14" s="181">
        <f t="shared" si="10"/>
        <v>0</v>
      </c>
      <c r="Q14" s="183" t="e">
        <f t="shared" si="3"/>
        <v>#DIV/0!</v>
      </c>
      <c r="R14" s="181">
        <f t="shared" si="11"/>
        <v>0</v>
      </c>
      <c r="S14" s="182" t="e">
        <f t="shared" si="4"/>
        <v>#DIV/0!</v>
      </c>
      <c r="T14" s="181">
        <f t="shared" si="12"/>
        <v>0</v>
      </c>
      <c r="U14" s="182" t="e">
        <f t="shared" si="5"/>
        <v>#DIV/0!</v>
      </c>
      <c r="V14" s="161"/>
      <c r="W14" s="184">
        <f>(I14-I14*Q1%)*0.97</f>
        <v>12.836494999999999</v>
      </c>
      <c r="X14" s="185" t="e">
        <f t="shared" si="6"/>
        <v>#DIV/0!</v>
      </c>
      <c r="Y14" s="171">
        <f t="shared" si="7"/>
        <v>13.233499999999999</v>
      </c>
      <c r="Z14" s="171">
        <f t="shared" si="8"/>
        <v>12.836494999999999</v>
      </c>
      <c r="AB14" s="186">
        <f t="shared" si="13"/>
        <v>-12.836494999999999</v>
      </c>
    </row>
    <row r="15" spans="1:28" ht="12" customHeight="1" thickBot="1">
      <c r="A15" s="161"/>
      <c r="B15" s="187">
        <v>2564449</v>
      </c>
      <c r="C15" s="188" t="s">
        <v>1764</v>
      </c>
      <c r="D15" s="189">
        <v>0.32</v>
      </c>
      <c r="E15" s="188" t="s">
        <v>1752</v>
      </c>
      <c r="F15" s="187" t="s">
        <v>1758</v>
      </c>
      <c r="G15" s="193">
        <f>tarifs!D10</f>
        <v>0</v>
      </c>
      <c r="H15" s="177">
        <f>IF(U1=TRUE,I15,G15-G15*J8%)</f>
        <v>0</v>
      </c>
      <c r="I15" s="191">
        <v>12.28</v>
      </c>
      <c r="L15" s="179">
        <f t="shared" si="0"/>
        <v>0</v>
      </c>
      <c r="M15" s="180" t="e">
        <f t="shared" si="9"/>
        <v>#DIV/0!</v>
      </c>
      <c r="N15" s="181">
        <f t="shared" si="1"/>
        <v>0</v>
      </c>
      <c r="O15" s="182" t="e">
        <f t="shared" si="2"/>
        <v>#DIV/0!</v>
      </c>
      <c r="P15" s="181">
        <f t="shared" si="10"/>
        <v>0</v>
      </c>
      <c r="Q15" s="183" t="e">
        <f t="shared" si="3"/>
        <v>#DIV/0!</v>
      </c>
      <c r="R15" s="181">
        <f t="shared" si="11"/>
        <v>0</v>
      </c>
      <c r="S15" s="182" t="e">
        <f t="shared" si="4"/>
        <v>#DIV/0!</v>
      </c>
      <c r="T15" s="181">
        <f t="shared" si="12"/>
        <v>0</v>
      </c>
      <c r="U15" s="182" t="e">
        <f t="shared" si="5"/>
        <v>#DIV/0!</v>
      </c>
      <c r="V15" s="161"/>
      <c r="W15" s="184">
        <f>(I15-I15*Q1%)*0.97</f>
        <v>11.316019999999998</v>
      </c>
      <c r="X15" s="185" t="e">
        <f t="shared" si="6"/>
        <v>#DIV/0!</v>
      </c>
      <c r="Y15" s="171">
        <f t="shared" si="7"/>
        <v>11.665999999999999</v>
      </c>
      <c r="Z15" s="171">
        <f t="shared" si="8"/>
        <v>11.316019999999998</v>
      </c>
      <c r="AB15" s="186">
        <f t="shared" si="13"/>
        <v>-11.316019999999998</v>
      </c>
    </row>
    <row r="16" spans="1:28" ht="12" customHeight="1" thickBot="1">
      <c r="A16" s="161"/>
      <c r="B16" s="187">
        <v>2564476</v>
      </c>
      <c r="C16" s="188" t="s">
        <v>1765</v>
      </c>
      <c r="D16" s="189">
        <v>0.28000000000000003</v>
      </c>
      <c r="E16" s="188" t="s">
        <v>1766</v>
      </c>
      <c r="F16" s="187" t="s">
        <v>1756</v>
      </c>
      <c r="G16" s="193">
        <f>tarifs!D11</f>
        <v>0</v>
      </c>
      <c r="H16" s="177">
        <f>IF(U1=TRUE,I16,G16-G16*J8%)</f>
        <v>0</v>
      </c>
      <c r="I16" s="191">
        <v>12.42</v>
      </c>
      <c r="L16" s="179">
        <f t="shared" si="0"/>
        <v>0</v>
      </c>
      <c r="M16" s="180" t="e">
        <f t="shared" si="9"/>
        <v>#DIV/0!</v>
      </c>
      <c r="N16" s="181">
        <f t="shared" si="1"/>
        <v>0</v>
      </c>
      <c r="O16" s="182" t="e">
        <f t="shared" si="2"/>
        <v>#DIV/0!</v>
      </c>
      <c r="P16" s="181">
        <f t="shared" si="10"/>
        <v>0</v>
      </c>
      <c r="Q16" s="183" t="e">
        <f t="shared" si="3"/>
        <v>#DIV/0!</v>
      </c>
      <c r="R16" s="181">
        <f t="shared" si="11"/>
        <v>0</v>
      </c>
      <c r="S16" s="182" t="e">
        <f t="shared" si="4"/>
        <v>#DIV/0!</v>
      </c>
      <c r="T16" s="181">
        <f t="shared" si="12"/>
        <v>0</v>
      </c>
      <c r="U16" s="182" t="e">
        <f t="shared" si="5"/>
        <v>#DIV/0!</v>
      </c>
      <c r="V16" s="161"/>
      <c r="W16" s="184">
        <f>(I16-I16*Q1%)*0.97</f>
        <v>11.445029999999999</v>
      </c>
      <c r="X16" s="185" t="e">
        <f t="shared" si="6"/>
        <v>#DIV/0!</v>
      </c>
      <c r="Y16" s="171">
        <f t="shared" si="7"/>
        <v>11.798999999999999</v>
      </c>
      <c r="Z16" s="171">
        <f t="shared" si="8"/>
        <v>11.445029999999999</v>
      </c>
      <c r="AB16" s="186">
        <f t="shared" si="13"/>
        <v>-11.445029999999999</v>
      </c>
    </row>
    <row r="17" spans="1:28" ht="12" customHeight="1" thickBot="1">
      <c r="A17" s="161"/>
      <c r="B17" s="187">
        <v>2564470</v>
      </c>
      <c r="C17" s="188" t="s">
        <v>1767</v>
      </c>
      <c r="D17" s="189">
        <v>0.28000000000000003</v>
      </c>
      <c r="E17" s="188" t="s">
        <v>1768</v>
      </c>
      <c r="F17" s="187" t="s">
        <v>1756</v>
      </c>
      <c r="G17" s="193">
        <f>tarifs!D12</f>
        <v>0</v>
      </c>
      <c r="H17" s="177">
        <f>IF(U1=TRUE,I17,G17-G17*J8%)</f>
        <v>0</v>
      </c>
      <c r="I17" s="191">
        <v>12.55</v>
      </c>
      <c r="L17" s="179">
        <f t="shared" si="0"/>
        <v>0</v>
      </c>
      <c r="M17" s="180" t="e">
        <f t="shared" si="9"/>
        <v>#DIV/0!</v>
      </c>
      <c r="N17" s="181">
        <f t="shared" si="1"/>
        <v>0</v>
      </c>
      <c r="O17" s="182" t="e">
        <f t="shared" si="2"/>
        <v>#DIV/0!</v>
      </c>
      <c r="P17" s="181">
        <f t="shared" si="10"/>
        <v>0</v>
      </c>
      <c r="Q17" s="183" t="e">
        <f t="shared" si="3"/>
        <v>#DIV/0!</v>
      </c>
      <c r="R17" s="181">
        <f t="shared" si="11"/>
        <v>0</v>
      </c>
      <c r="S17" s="182" t="e">
        <f t="shared" si="4"/>
        <v>#DIV/0!</v>
      </c>
      <c r="T17" s="181">
        <f t="shared" si="12"/>
        <v>0</v>
      </c>
      <c r="U17" s="182" t="e">
        <f t="shared" si="5"/>
        <v>#DIV/0!</v>
      </c>
      <c r="V17" s="161"/>
      <c r="W17" s="184">
        <f>(I17-I17*Q1%)*0.97</f>
        <v>11.564825000000001</v>
      </c>
      <c r="X17" s="185" t="e">
        <f t="shared" si="6"/>
        <v>#DIV/0!</v>
      </c>
      <c r="Y17" s="171">
        <f t="shared" si="7"/>
        <v>11.922499999999999</v>
      </c>
      <c r="Z17" s="171">
        <f t="shared" si="8"/>
        <v>11.564824999999999</v>
      </c>
      <c r="AB17" s="186">
        <f t="shared" si="13"/>
        <v>-11.564825000000001</v>
      </c>
    </row>
    <row r="18" spans="1:28" ht="12" customHeight="1" thickBot="1">
      <c r="A18" s="161"/>
      <c r="B18" s="187">
        <v>2564450</v>
      </c>
      <c r="C18" s="188" t="s">
        <v>1769</v>
      </c>
      <c r="D18" s="189">
        <v>0.28000000000000003</v>
      </c>
      <c r="E18" s="188" t="s">
        <v>1752</v>
      </c>
      <c r="F18" s="187" t="s">
        <v>1758</v>
      </c>
      <c r="G18" s="193">
        <f>tarifs!D13</f>
        <v>0</v>
      </c>
      <c r="H18" s="177">
        <f>IF(U1=TRUE,I18,G18-G18*J8%)</f>
        <v>0</v>
      </c>
      <c r="I18" s="191">
        <v>13.63</v>
      </c>
      <c r="L18" s="179">
        <f t="shared" si="0"/>
        <v>0</v>
      </c>
      <c r="M18" s="180" t="e">
        <f t="shared" si="9"/>
        <v>#DIV/0!</v>
      </c>
      <c r="N18" s="181">
        <f t="shared" si="1"/>
        <v>0</v>
      </c>
      <c r="O18" s="182" t="e">
        <f t="shared" si="2"/>
        <v>#DIV/0!</v>
      </c>
      <c r="P18" s="181">
        <f t="shared" si="10"/>
        <v>0</v>
      </c>
      <c r="Q18" s="183" t="e">
        <f t="shared" si="3"/>
        <v>#DIV/0!</v>
      </c>
      <c r="R18" s="181">
        <f t="shared" si="11"/>
        <v>0</v>
      </c>
      <c r="S18" s="182" t="e">
        <f t="shared" si="4"/>
        <v>#DIV/0!</v>
      </c>
      <c r="T18" s="181">
        <f t="shared" si="12"/>
        <v>0</v>
      </c>
      <c r="U18" s="182" t="e">
        <f t="shared" si="5"/>
        <v>#DIV/0!</v>
      </c>
      <c r="V18" s="161"/>
      <c r="W18" s="184">
        <f>(I18-I18*Q1%)*0.97</f>
        <v>12.560045000000001</v>
      </c>
      <c r="X18" s="185" t="e">
        <f t="shared" si="6"/>
        <v>#DIV/0!</v>
      </c>
      <c r="Y18" s="171">
        <f t="shared" si="7"/>
        <v>12.948500000000001</v>
      </c>
      <c r="Z18" s="171">
        <f t="shared" si="8"/>
        <v>12.560045000000001</v>
      </c>
      <c r="AB18" s="186">
        <f t="shared" si="13"/>
        <v>-12.560045000000001</v>
      </c>
    </row>
    <row r="19" spans="1:28" ht="12" customHeight="1" thickBot="1">
      <c r="A19" s="161"/>
      <c r="B19" s="187">
        <v>2564451</v>
      </c>
      <c r="C19" s="188" t="s">
        <v>1770</v>
      </c>
      <c r="D19" s="189">
        <v>0.28000000000000003</v>
      </c>
      <c r="E19" s="188" t="s">
        <v>1752</v>
      </c>
      <c r="F19" s="187" t="s">
        <v>1771</v>
      </c>
      <c r="G19" s="193">
        <f>tarifs!D14</f>
        <v>0</v>
      </c>
      <c r="H19" s="177">
        <f>IF(U1=TRUE,I19,G19-G19*J8%)</f>
        <v>0</v>
      </c>
      <c r="I19" s="191">
        <v>13.76</v>
      </c>
      <c r="L19" s="179">
        <f t="shared" si="0"/>
        <v>0</v>
      </c>
      <c r="M19" s="180" t="e">
        <f t="shared" si="9"/>
        <v>#DIV/0!</v>
      </c>
      <c r="N19" s="181">
        <f t="shared" si="1"/>
        <v>0</v>
      </c>
      <c r="O19" s="182" t="e">
        <f t="shared" si="2"/>
        <v>#DIV/0!</v>
      </c>
      <c r="P19" s="181">
        <f t="shared" si="10"/>
        <v>0</v>
      </c>
      <c r="Q19" s="183" t="e">
        <f t="shared" si="3"/>
        <v>#DIV/0!</v>
      </c>
      <c r="R19" s="181">
        <f t="shared" si="11"/>
        <v>0</v>
      </c>
      <c r="S19" s="182" t="e">
        <f t="shared" si="4"/>
        <v>#DIV/0!</v>
      </c>
      <c r="T19" s="181">
        <f t="shared" si="12"/>
        <v>0</v>
      </c>
      <c r="U19" s="182" t="e">
        <f t="shared" si="5"/>
        <v>#DIV/0!</v>
      </c>
      <c r="V19" s="161"/>
      <c r="W19" s="184">
        <f>(I19-I19*Q1%)*0.97</f>
        <v>12.679839999999999</v>
      </c>
      <c r="X19" s="185" t="e">
        <f t="shared" si="6"/>
        <v>#DIV/0!</v>
      </c>
      <c r="Y19" s="171">
        <f t="shared" si="7"/>
        <v>13.071999999999999</v>
      </c>
      <c r="Z19" s="171">
        <f t="shared" si="8"/>
        <v>12.679839999999999</v>
      </c>
      <c r="AB19" s="186">
        <f t="shared" si="13"/>
        <v>-12.679839999999999</v>
      </c>
    </row>
    <row r="20" spans="1:28" ht="12" customHeight="1" thickBot="1">
      <c r="A20" s="161"/>
      <c r="B20" s="187">
        <v>2564452</v>
      </c>
      <c r="C20" s="188" t="s">
        <v>1772</v>
      </c>
      <c r="D20" s="189">
        <v>0.28000000000000003</v>
      </c>
      <c r="E20" s="188" t="s">
        <v>1752</v>
      </c>
      <c r="F20" s="187" t="s">
        <v>1758</v>
      </c>
      <c r="G20" s="193">
        <f>tarifs!D15</f>
        <v>0</v>
      </c>
      <c r="H20" s="177">
        <f>IF(U1=TRUE,I20,G20-G20*J8%)</f>
        <v>0</v>
      </c>
      <c r="I20" s="191">
        <v>13.72</v>
      </c>
      <c r="L20" s="179">
        <f t="shared" si="0"/>
        <v>0</v>
      </c>
      <c r="M20" s="180" t="e">
        <f t="shared" si="9"/>
        <v>#DIV/0!</v>
      </c>
      <c r="N20" s="181">
        <f t="shared" si="1"/>
        <v>0</v>
      </c>
      <c r="O20" s="182" t="e">
        <f t="shared" si="2"/>
        <v>#DIV/0!</v>
      </c>
      <c r="P20" s="181">
        <f t="shared" si="10"/>
        <v>0</v>
      </c>
      <c r="Q20" s="183" t="e">
        <f t="shared" si="3"/>
        <v>#DIV/0!</v>
      </c>
      <c r="R20" s="181">
        <f t="shared" si="11"/>
        <v>0</v>
      </c>
      <c r="S20" s="182" t="e">
        <f t="shared" si="4"/>
        <v>#DIV/0!</v>
      </c>
      <c r="T20" s="181">
        <f t="shared" si="12"/>
        <v>0</v>
      </c>
      <c r="U20" s="182" t="e">
        <f t="shared" si="5"/>
        <v>#DIV/0!</v>
      </c>
      <c r="V20" s="161"/>
      <c r="W20" s="184">
        <f>(I20-I20*Q1%)*0.97</f>
        <v>12.64298</v>
      </c>
      <c r="X20" s="185" t="e">
        <f t="shared" si="6"/>
        <v>#DIV/0!</v>
      </c>
      <c r="Y20" s="171">
        <f t="shared" si="7"/>
        <v>13.034000000000001</v>
      </c>
      <c r="Z20" s="171">
        <f t="shared" si="8"/>
        <v>12.64298</v>
      </c>
      <c r="AB20" s="186">
        <f t="shared" si="13"/>
        <v>-12.64298</v>
      </c>
    </row>
    <row r="21" spans="1:28" ht="12" customHeight="1" thickBot="1">
      <c r="A21" s="161"/>
      <c r="B21" s="187">
        <v>2564454</v>
      </c>
      <c r="C21" s="188" t="s">
        <v>1773</v>
      </c>
      <c r="D21" s="189">
        <v>0.28000000000000003</v>
      </c>
      <c r="E21" s="174" t="s">
        <v>1752</v>
      </c>
      <c r="F21" s="187" t="s">
        <v>1763</v>
      </c>
      <c r="G21" s="193">
        <f>tarifs!D16</f>
        <v>0</v>
      </c>
      <c r="H21" s="177">
        <f>IF(U1=TRUE,I21,G21-G21*J8%)</f>
        <v>0</v>
      </c>
      <c r="I21" s="191">
        <v>11.13</v>
      </c>
      <c r="L21" s="179">
        <f t="shared" si="0"/>
        <v>0</v>
      </c>
      <c r="M21" s="180" t="e">
        <f t="shared" si="9"/>
        <v>#DIV/0!</v>
      </c>
      <c r="N21" s="181">
        <f t="shared" si="1"/>
        <v>0</v>
      </c>
      <c r="O21" s="182" t="e">
        <f t="shared" si="2"/>
        <v>#DIV/0!</v>
      </c>
      <c r="P21" s="181">
        <f t="shared" si="10"/>
        <v>0</v>
      </c>
      <c r="Q21" s="183" t="e">
        <f t="shared" si="3"/>
        <v>#DIV/0!</v>
      </c>
      <c r="R21" s="181">
        <f t="shared" si="11"/>
        <v>0</v>
      </c>
      <c r="S21" s="182" t="e">
        <f t="shared" si="4"/>
        <v>#DIV/0!</v>
      </c>
      <c r="T21" s="181">
        <f t="shared" si="12"/>
        <v>0</v>
      </c>
      <c r="U21" s="182" t="e">
        <f t="shared" si="5"/>
        <v>#DIV/0!</v>
      </c>
      <c r="V21" s="161"/>
      <c r="W21" s="184">
        <f>(I21-I21*Q1%)*0.97</f>
        <v>10.256295000000001</v>
      </c>
      <c r="X21" s="185" t="e">
        <f t="shared" si="6"/>
        <v>#DIV/0!</v>
      </c>
      <c r="Y21" s="171">
        <f t="shared" si="7"/>
        <v>10.573500000000001</v>
      </c>
      <c r="Z21" s="171">
        <f t="shared" si="8"/>
        <v>10.256295000000001</v>
      </c>
      <c r="AB21" s="186">
        <f t="shared" si="13"/>
        <v>-10.256295000000001</v>
      </c>
    </row>
    <row r="22" spans="1:28" ht="12" customHeight="1" thickBot="1">
      <c r="A22" s="161"/>
      <c r="B22" s="187">
        <v>2564455</v>
      </c>
      <c r="C22" s="188" t="s">
        <v>1774</v>
      </c>
      <c r="D22" s="189">
        <v>0.28000000000000003</v>
      </c>
      <c r="E22" s="174" t="s">
        <v>1752</v>
      </c>
      <c r="F22" s="187" t="s">
        <v>1763</v>
      </c>
      <c r="G22" s="193">
        <f>tarifs!D17</f>
        <v>0</v>
      </c>
      <c r="H22" s="177">
        <f>IF(U1=TRUE,I22,G22-G22*J8%)</f>
        <v>0</v>
      </c>
      <c r="I22" s="191">
        <v>11.13</v>
      </c>
      <c r="L22" s="179">
        <f t="shared" si="0"/>
        <v>0</v>
      </c>
      <c r="M22" s="180" t="e">
        <f t="shared" si="9"/>
        <v>#DIV/0!</v>
      </c>
      <c r="N22" s="181">
        <f t="shared" si="1"/>
        <v>0</v>
      </c>
      <c r="O22" s="182" t="e">
        <f t="shared" si="2"/>
        <v>#DIV/0!</v>
      </c>
      <c r="P22" s="181">
        <f t="shared" si="10"/>
        <v>0</v>
      </c>
      <c r="Q22" s="183" t="e">
        <f t="shared" si="3"/>
        <v>#DIV/0!</v>
      </c>
      <c r="R22" s="181">
        <f t="shared" si="11"/>
        <v>0</v>
      </c>
      <c r="S22" s="182" t="e">
        <f t="shared" si="4"/>
        <v>#DIV/0!</v>
      </c>
      <c r="T22" s="181">
        <f t="shared" si="12"/>
        <v>0</v>
      </c>
      <c r="U22" s="182" t="e">
        <f t="shared" si="5"/>
        <v>#DIV/0!</v>
      </c>
      <c r="V22" s="161"/>
      <c r="W22" s="184">
        <f>(I22-I22*Q1%)*0.97</f>
        <v>10.256295000000001</v>
      </c>
      <c r="X22" s="185" t="e">
        <f t="shared" si="6"/>
        <v>#DIV/0!</v>
      </c>
      <c r="Y22" s="171">
        <f t="shared" si="7"/>
        <v>10.573500000000001</v>
      </c>
      <c r="Z22" s="171">
        <f t="shared" si="8"/>
        <v>10.256295000000001</v>
      </c>
      <c r="AB22" s="186">
        <f t="shared" si="13"/>
        <v>-10.256295000000001</v>
      </c>
    </row>
    <row r="23" spans="1:28" ht="12" customHeight="1" thickBot="1">
      <c r="A23" s="161"/>
      <c r="B23" s="187"/>
      <c r="C23" s="188" t="s">
        <v>1841</v>
      </c>
      <c r="D23" s="189">
        <v>0.28000000000000003</v>
      </c>
      <c r="E23" s="174" t="s">
        <v>1752</v>
      </c>
      <c r="F23" s="187" t="s">
        <v>1763</v>
      </c>
      <c r="G23" s="193">
        <f>tarifs!D18</f>
        <v>0</v>
      </c>
      <c r="H23" s="177">
        <f>IF(U1=TRUE,I23,G23-G23*J8%)</f>
        <v>0</v>
      </c>
      <c r="I23" s="191">
        <v>11.13</v>
      </c>
      <c r="L23" s="179">
        <f>IF($U$2=TRUE,H23-H23*$L$8%,"")</f>
        <v>0</v>
      </c>
      <c r="M23" s="180" t="e">
        <f t="shared" ref="M23" si="14">L23/G23-1</f>
        <v>#DIV/0!</v>
      </c>
      <c r="N23" s="181">
        <f t="shared" ref="N23" si="15">IF($U$3=TRUE,L23-L23*$N$8%,"")</f>
        <v>0</v>
      </c>
      <c r="O23" s="182" t="e">
        <f t="shared" ref="O23" si="16">N23/G23-1</f>
        <v>#DIV/0!</v>
      </c>
      <c r="P23" s="181">
        <f t="shared" ref="P23" si="17">IF($U$4=TRUE,N23-N23*$P$8%,"")</f>
        <v>0</v>
      </c>
      <c r="Q23" s="183" t="e">
        <f t="shared" ref="Q23" si="18">P23/G23-1</f>
        <v>#DIV/0!</v>
      </c>
      <c r="R23" s="181">
        <f t="shared" ref="R23" si="19">IF($V$2=TRUE,P23-P23*$R$8%,"")</f>
        <v>0</v>
      </c>
      <c r="S23" s="182" t="e">
        <f t="shared" ref="S23" si="20">R23/G23-1</f>
        <v>#DIV/0!</v>
      </c>
      <c r="T23" s="181">
        <f t="shared" ref="T23" si="21">IF($V$3=TRUE,R23-R23*$T$8%,"")</f>
        <v>0</v>
      </c>
      <c r="U23" s="182" t="e">
        <f t="shared" ref="U23" si="22">T23/G23-1</f>
        <v>#DIV/0!</v>
      </c>
      <c r="V23" s="161"/>
      <c r="W23" s="184">
        <f>(I23-I23*Q1%)*0.97</f>
        <v>10.256295000000001</v>
      </c>
      <c r="X23" s="185" t="e">
        <f t="shared" si="6"/>
        <v>#DIV/0!</v>
      </c>
      <c r="Y23" s="171">
        <f t="shared" si="7"/>
        <v>10.573500000000001</v>
      </c>
      <c r="Z23" s="171">
        <f t="shared" si="8"/>
        <v>10.256295000000001</v>
      </c>
      <c r="AB23" s="186">
        <f t="shared" si="13"/>
        <v>-10.256295000000001</v>
      </c>
    </row>
    <row r="24" spans="1:28" ht="12" customHeight="1" thickBot="1">
      <c r="A24" s="161"/>
      <c r="B24" s="187">
        <v>2564456</v>
      </c>
      <c r="C24" s="188" t="s">
        <v>1775</v>
      </c>
      <c r="D24" s="189">
        <v>0.32</v>
      </c>
      <c r="E24" s="188" t="s">
        <v>1752</v>
      </c>
      <c r="F24" s="187" t="s">
        <v>1756</v>
      </c>
      <c r="G24" s="193">
        <f>tarifs!D19</f>
        <v>0</v>
      </c>
      <c r="H24" s="177">
        <f>IF(U1=TRUE,I24,G24-G24*J8%)</f>
        <v>0</v>
      </c>
      <c r="I24" s="191">
        <v>11.92</v>
      </c>
      <c r="L24" s="179">
        <f t="shared" si="0"/>
        <v>0</v>
      </c>
      <c r="M24" s="180" t="e">
        <f t="shared" si="9"/>
        <v>#DIV/0!</v>
      </c>
      <c r="N24" s="181">
        <f t="shared" si="1"/>
        <v>0</v>
      </c>
      <c r="O24" s="182" t="e">
        <f t="shared" si="2"/>
        <v>#DIV/0!</v>
      </c>
      <c r="P24" s="181">
        <f t="shared" si="10"/>
        <v>0</v>
      </c>
      <c r="Q24" s="183" t="e">
        <f t="shared" si="3"/>
        <v>#DIV/0!</v>
      </c>
      <c r="R24" s="181">
        <f t="shared" si="11"/>
        <v>0</v>
      </c>
      <c r="S24" s="182" t="e">
        <f t="shared" si="4"/>
        <v>#DIV/0!</v>
      </c>
      <c r="T24" s="181">
        <f t="shared" si="12"/>
        <v>0</v>
      </c>
      <c r="U24" s="182" t="e">
        <f t="shared" si="5"/>
        <v>#DIV/0!</v>
      </c>
      <c r="V24" s="161"/>
      <c r="W24" s="184">
        <f>(I24-I24*Q1%)*0.97</f>
        <v>10.98428</v>
      </c>
      <c r="X24" s="185" t="e">
        <f t="shared" si="6"/>
        <v>#DIV/0!</v>
      </c>
      <c r="Y24" s="171">
        <f t="shared" si="7"/>
        <v>11.324</v>
      </c>
      <c r="Z24" s="171">
        <f t="shared" si="8"/>
        <v>10.98428</v>
      </c>
      <c r="AB24" s="186">
        <f t="shared" si="13"/>
        <v>-10.98428</v>
      </c>
    </row>
    <row r="25" spans="1:28" ht="12" customHeight="1" thickBot="1">
      <c r="A25" s="161"/>
      <c r="B25" s="187">
        <v>2564457</v>
      </c>
      <c r="C25" s="188" t="s">
        <v>1776</v>
      </c>
      <c r="D25" s="189">
        <v>0.3</v>
      </c>
      <c r="E25" s="188" t="s">
        <v>1752</v>
      </c>
      <c r="F25" s="187" t="s">
        <v>1756</v>
      </c>
      <c r="G25" s="193">
        <f>tarifs!D20</f>
        <v>0</v>
      </c>
      <c r="H25" s="177">
        <f>IF(U1=TRUE,I25,G25-G25*J8%)</f>
        <v>0</v>
      </c>
      <c r="I25" s="191">
        <v>12.23</v>
      </c>
      <c r="L25" s="179">
        <f t="shared" si="0"/>
        <v>0</v>
      </c>
      <c r="M25" s="180" t="e">
        <f t="shared" si="9"/>
        <v>#DIV/0!</v>
      </c>
      <c r="N25" s="181">
        <f t="shared" si="1"/>
        <v>0</v>
      </c>
      <c r="O25" s="182" t="e">
        <f t="shared" si="2"/>
        <v>#DIV/0!</v>
      </c>
      <c r="P25" s="181">
        <f t="shared" si="10"/>
        <v>0</v>
      </c>
      <c r="Q25" s="183" t="e">
        <f t="shared" si="3"/>
        <v>#DIV/0!</v>
      </c>
      <c r="R25" s="181">
        <f t="shared" si="11"/>
        <v>0</v>
      </c>
      <c r="S25" s="182" t="e">
        <f t="shared" si="4"/>
        <v>#DIV/0!</v>
      </c>
      <c r="T25" s="181">
        <f t="shared" si="12"/>
        <v>0</v>
      </c>
      <c r="U25" s="182" t="e">
        <f t="shared" si="5"/>
        <v>#DIV/0!</v>
      </c>
      <c r="V25" s="161"/>
      <c r="W25" s="184">
        <f>(I25-I25*Q1%)*0.97</f>
        <v>11.269945</v>
      </c>
      <c r="X25" s="185" t="e">
        <f t="shared" si="6"/>
        <v>#DIV/0!</v>
      </c>
      <c r="Y25" s="171">
        <f t="shared" si="7"/>
        <v>11.618499999999999</v>
      </c>
      <c r="Z25" s="171">
        <f t="shared" si="8"/>
        <v>11.269944999999998</v>
      </c>
      <c r="AB25" s="186">
        <f t="shared" si="13"/>
        <v>-11.269945</v>
      </c>
    </row>
    <row r="26" spans="1:28" ht="12" customHeight="1" thickBot="1">
      <c r="A26" s="161"/>
      <c r="B26" s="187">
        <v>2564458</v>
      </c>
      <c r="C26" s="188" t="s">
        <v>1777</v>
      </c>
      <c r="D26" s="189">
        <v>0.28000000000000003</v>
      </c>
      <c r="E26" s="188" t="s">
        <v>1752</v>
      </c>
      <c r="F26" s="187" t="s">
        <v>1778</v>
      </c>
      <c r="G26" s="193">
        <f>tarifs!D21</f>
        <v>0</v>
      </c>
      <c r="H26" s="177">
        <f>IF(U1=TRUE,I26,G26-G26*J8%)</f>
        <v>0</v>
      </c>
      <c r="I26" s="194">
        <v>11.13</v>
      </c>
      <c r="L26" s="179">
        <f t="shared" si="0"/>
        <v>0</v>
      </c>
      <c r="M26" s="180" t="e">
        <f t="shared" si="9"/>
        <v>#DIV/0!</v>
      </c>
      <c r="N26" s="181">
        <f t="shared" si="1"/>
        <v>0</v>
      </c>
      <c r="O26" s="182" t="e">
        <f t="shared" si="2"/>
        <v>#DIV/0!</v>
      </c>
      <c r="P26" s="181">
        <f t="shared" si="10"/>
        <v>0</v>
      </c>
      <c r="Q26" s="183" t="e">
        <f t="shared" si="3"/>
        <v>#DIV/0!</v>
      </c>
      <c r="R26" s="181">
        <f t="shared" si="11"/>
        <v>0</v>
      </c>
      <c r="S26" s="182" t="e">
        <f t="shared" si="4"/>
        <v>#DIV/0!</v>
      </c>
      <c r="T26" s="181">
        <f t="shared" si="12"/>
        <v>0</v>
      </c>
      <c r="U26" s="182" t="e">
        <f t="shared" si="5"/>
        <v>#DIV/0!</v>
      </c>
      <c r="V26" s="161"/>
      <c r="W26" s="184">
        <f>(I26-I26*Q1%)*0.97</f>
        <v>10.256295000000001</v>
      </c>
      <c r="X26" s="185" t="e">
        <f t="shared" si="6"/>
        <v>#DIV/0!</v>
      </c>
      <c r="Y26" s="171">
        <f t="shared" si="7"/>
        <v>10.573500000000001</v>
      </c>
      <c r="Z26" s="171">
        <f t="shared" si="8"/>
        <v>10.256295000000001</v>
      </c>
      <c r="AB26" s="186">
        <f t="shared" si="13"/>
        <v>-10.256295000000001</v>
      </c>
    </row>
    <row r="27" spans="1:28" ht="12" customHeight="1" thickBot="1">
      <c r="A27" s="161"/>
      <c r="B27" s="173">
        <v>2564459</v>
      </c>
      <c r="C27" s="174" t="s">
        <v>1779</v>
      </c>
      <c r="D27" s="175">
        <v>0.28000000000000003</v>
      </c>
      <c r="E27" s="174" t="s">
        <v>1752</v>
      </c>
      <c r="F27" s="187" t="s">
        <v>1778</v>
      </c>
      <c r="G27" s="193">
        <f>tarifs!D22</f>
        <v>0</v>
      </c>
      <c r="H27" s="177">
        <f>IF(U1=TRUE,I27,G27-G27*J8%)</f>
        <v>0</v>
      </c>
      <c r="I27" s="194">
        <v>11.13</v>
      </c>
      <c r="L27" s="179">
        <f t="shared" si="0"/>
        <v>0</v>
      </c>
      <c r="M27" s="180" t="e">
        <f t="shared" si="9"/>
        <v>#DIV/0!</v>
      </c>
      <c r="N27" s="181">
        <f t="shared" si="1"/>
        <v>0</v>
      </c>
      <c r="O27" s="182" t="e">
        <f t="shared" si="2"/>
        <v>#DIV/0!</v>
      </c>
      <c r="P27" s="181">
        <f t="shared" si="10"/>
        <v>0</v>
      </c>
      <c r="Q27" s="183" t="e">
        <f t="shared" si="3"/>
        <v>#DIV/0!</v>
      </c>
      <c r="R27" s="181">
        <f t="shared" si="11"/>
        <v>0</v>
      </c>
      <c r="S27" s="182" t="e">
        <f t="shared" si="4"/>
        <v>#DIV/0!</v>
      </c>
      <c r="T27" s="181">
        <f t="shared" si="12"/>
        <v>0</v>
      </c>
      <c r="U27" s="182" t="e">
        <f t="shared" si="5"/>
        <v>#DIV/0!</v>
      </c>
      <c r="V27" s="161"/>
      <c r="W27" s="184">
        <f>(I27-I27*Q1%)*0.97</f>
        <v>10.256295000000001</v>
      </c>
      <c r="X27" s="185" t="e">
        <f t="shared" si="6"/>
        <v>#DIV/0!</v>
      </c>
      <c r="Y27" s="171">
        <f t="shared" si="7"/>
        <v>10.573500000000001</v>
      </c>
      <c r="Z27" s="171">
        <f t="shared" si="8"/>
        <v>10.256295000000001</v>
      </c>
      <c r="AB27" s="186">
        <f t="shared" si="13"/>
        <v>-10.256295000000001</v>
      </c>
    </row>
    <row r="28" spans="1:28" ht="12" customHeight="1">
      <c r="A28" s="195"/>
      <c r="B28" s="187">
        <v>2564471</v>
      </c>
      <c r="C28" s="188" t="s">
        <v>1780</v>
      </c>
      <c r="D28" s="189">
        <v>0.28000000000000003</v>
      </c>
      <c r="E28" s="174" t="s">
        <v>1752</v>
      </c>
      <c r="F28" s="187" t="s">
        <v>1778</v>
      </c>
      <c r="G28" s="193">
        <f>tarifs!D23</f>
        <v>0</v>
      </c>
      <c r="H28" s="177">
        <f>IF(U1=TRUE,I28,G28-G28*J8%)</f>
        <v>0</v>
      </c>
      <c r="I28" s="194">
        <v>11.13</v>
      </c>
      <c r="L28" s="179">
        <f t="shared" si="0"/>
        <v>0</v>
      </c>
      <c r="M28" s="180" t="e">
        <f t="shared" si="9"/>
        <v>#DIV/0!</v>
      </c>
      <c r="N28" s="181">
        <f t="shared" si="1"/>
        <v>0</v>
      </c>
      <c r="O28" s="182" t="e">
        <f t="shared" si="2"/>
        <v>#DIV/0!</v>
      </c>
      <c r="P28" s="181">
        <f t="shared" si="10"/>
        <v>0</v>
      </c>
      <c r="Q28" s="183" t="e">
        <f t="shared" si="3"/>
        <v>#DIV/0!</v>
      </c>
      <c r="R28" s="181">
        <f>IF($V$2=TRUE,P28-P28*$R$8%,"")</f>
        <v>0</v>
      </c>
      <c r="S28" s="182" t="e">
        <f t="shared" si="4"/>
        <v>#DIV/0!</v>
      </c>
      <c r="T28" s="181">
        <f>IF($V$3=TRUE,R28-R28*$T$8%,"")</f>
        <v>0</v>
      </c>
      <c r="U28" s="182" t="e">
        <f t="shared" si="5"/>
        <v>#DIV/0!</v>
      </c>
      <c r="V28" s="161"/>
      <c r="W28" s="184">
        <f>(I28-I28*Q1%)*0.97</f>
        <v>10.256295000000001</v>
      </c>
      <c r="X28" s="185" t="e">
        <f t="shared" si="6"/>
        <v>#DIV/0!</v>
      </c>
      <c r="Y28" s="171">
        <f t="shared" si="7"/>
        <v>10.573500000000001</v>
      </c>
      <c r="Z28" s="171">
        <f t="shared" si="8"/>
        <v>10.256295000000001</v>
      </c>
      <c r="AB28" s="186">
        <f>IF($V$3=TRUE,T28-W28,IF($V$2=TRUE,R28-W28,IF($U$4=TRUE,P28-W28,IF($U$3=TRUE,N28-W28,IF($U$2=TRUE,L28-W28)))))</f>
        <v>-10.256295000000001</v>
      </c>
    </row>
    <row r="29" spans="1:28" ht="3.95" customHeight="1">
      <c r="A29" s="161"/>
      <c r="B29" s="384"/>
      <c r="C29" s="385"/>
      <c r="D29" s="385"/>
      <c r="E29" s="385"/>
      <c r="F29" s="385"/>
      <c r="G29" s="385"/>
      <c r="H29" s="385"/>
      <c r="I29" s="196"/>
      <c r="L29" s="197"/>
      <c r="M29" s="198"/>
      <c r="N29" s="199"/>
      <c r="O29" s="199"/>
      <c r="P29" s="199"/>
      <c r="Q29" s="200"/>
      <c r="R29" s="201"/>
      <c r="S29" s="202"/>
      <c r="T29" s="203"/>
      <c r="U29" s="203"/>
      <c r="V29" s="204"/>
      <c r="W29" s="205"/>
      <c r="X29" s="206"/>
      <c r="Y29" s="207"/>
      <c r="Z29" s="207"/>
      <c r="AA29" s="208"/>
      <c r="AB29" s="209"/>
    </row>
    <row r="30" spans="1:28" ht="12" hidden="1" customHeight="1">
      <c r="A30" s="161"/>
      <c r="B30" s="173">
        <v>2564482</v>
      </c>
      <c r="C30" s="174" t="s">
        <v>1781</v>
      </c>
      <c r="D30" s="210">
        <v>0.28000000000000003</v>
      </c>
      <c r="E30" s="188" t="s">
        <v>1755</v>
      </c>
      <c r="F30" s="173" t="s">
        <v>1782</v>
      </c>
      <c r="G30" s="211">
        <v>13.66</v>
      </c>
      <c r="H30" s="177">
        <f>IF(U1=TRUE,I30,G30-G30*J8%)</f>
        <v>13.66</v>
      </c>
      <c r="I30" s="194">
        <v>10.3</v>
      </c>
      <c r="L30" s="179">
        <f>IF($U$2=TRUE,H30-H30*$L$8%,"")</f>
        <v>13.66</v>
      </c>
      <c r="M30" s="212">
        <f>L30/G30-1</f>
        <v>0</v>
      </c>
      <c r="N30" s="181">
        <f>IF(U3=TRUE,L30-L30*N8%,"")</f>
        <v>13.66</v>
      </c>
      <c r="O30" s="213">
        <f>N30/G30-1</f>
        <v>0</v>
      </c>
      <c r="P30" s="181">
        <f>IF(U4=TRUE,N31-N31*P8%,"")</f>
        <v>13.66</v>
      </c>
      <c r="Q30" s="214">
        <f>P30/G30-1</f>
        <v>0</v>
      </c>
      <c r="R30" s="201">
        <f t="shared" ref="R30:R34" si="23">IF($V$2=TRUE,P30-P30*$R$8%,"")</f>
        <v>13.66</v>
      </c>
      <c r="S30" s="202"/>
      <c r="T30" s="202"/>
      <c r="U30" s="202"/>
      <c r="V30" s="204"/>
      <c r="W30" s="215">
        <f>(I30-I30*Q1%)*0.97</f>
        <v>9.4914500000000004</v>
      </c>
      <c r="X30" s="216">
        <f>Z30/G30-1</f>
        <v>-0.30516471449487548</v>
      </c>
      <c r="Y30" s="207">
        <f>I30*0.95</f>
        <v>9.7850000000000001</v>
      </c>
      <c r="Z30" s="207">
        <f t="shared" si="8"/>
        <v>9.4914500000000004</v>
      </c>
      <c r="AA30" s="208"/>
      <c r="AB30" s="217">
        <f t="shared" ref="AB30:AB46" si="24">T30-W30</f>
        <v>-9.4914500000000004</v>
      </c>
    </row>
    <row r="31" spans="1:28" ht="12" hidden="1" customHeight="1">
      <c r="A31" s="161"/>
      <c r="B31" s="187">
        <v>2564483</v>
      </c>
      <c r="C31" s="188" t="s">
        <v>1783</v>
      </c>
      <c r="D31" s="210">
        <v>0.28000000000000003</v>
      </c>
      <c r="E31" s="188" t="s">
        <v>1755</v>
      </c>
      <c r="F31" s="187" t="s">
        <v>1782</v>
      </c>
      <c r="G31" s="190">
        <v>13.66</v>
      </c>
      <c r="H31" s="177">
        <f>IF(U1=TRUE,I31,G31-G31*J8%)</f>
        <v>13.66</v>
      </c>
      <c r="I31" s="194">
        <v>10.3</v>
      </c>
      <c r="L31" s="179">
        <f>IF($U$2=TRUE,H31-H31*$L$8%,"")</f>
        <v>13.66</v>
      </c>
      <c r="M31" s="212">
        <f t="shared" ref="M31:M34" si="25">L31/G31-1</f>
        <v>0</v>
      </c>
      <c r="N31" s="181">
        <f>IF(U3=TRUE,L31-L31*N8%,"")</f>
        <v>13.66</v>
      </c>
      <c r="O31" s="213">
        <f>N31/G31-1</f>
        <v>0</v>
      </c>
      <c r="P31" s="181">
        <f>IF(U4=TRUE,N31-N31*P8%,"")</f>
        <v>13.66</v>
      </c>
      <c r="Q31" s="214">
        <f>P31/G31-1</f>
        <v>0</v>
      </c>
      <c r="R31" s="201">
        <f t="shared" si="23"/>
        <v>13.66</v>
      </c>
      <c r="S31" s="202"/>
      <c r="T31" s="202"/>
      <c r="U31" s="202"/>
      <c r="V31" s="204"/>
      <c r="W31" s="215">
        <f>(I31-I31*Q1%)*0.97</f>
        <v>9.4914500000000004</v>
      </c>
      <c r="X31" s="216">
        <f>Z31/G31-1</f>
        <v>-0.30516471449487548</v>
      </c>
      <c r="Y31" s="207">
        <f>I31*0.95</f>
        <v>9.7850000000000001</v>
      </c>
      <c r="Z31" s="207">
        <f t="shared" si="8"/>
        <v>9.4914500000000004</v>
      </c>
      <c r="AA31" s="208"/>
      <c r="AB31" s="217">
        <f t="shared" si="24"/>
        <v>-9.4914500000000004</v>
      </c>
    </row>
    <row r="32" spans="1:28" ht="12" hidden="1" customHeight="1">
      <c r="A32" s="195"/>
      <c r="B32" s="187">
        <v>2564484</v>
      </c>
      <c r="C32" s="188" t="s">
        <v>1784</v>
      </c>
      <c r="D32" s="210">
        <v>0.28000000000000003</v>
      </c>
      <c r="E32" s="188" t="s">
        <v>1755</v>
      </c>
      <c r="F32" s="187" t="s">
        <v>1785</v>
      </c>
      <c r="G32" s="190">
        <v>13.66</v>
      </c>
      <c r="H32" s="177">
        <f>IF(U1=TRUE,I32,G32-G32*J8%)</f>
        <v>13.66</v>
      </c>
      <c r="I32" s="194">
        <v>10.3</v>
      </c>
      <c r="L32" s="179">
        <f>IF($U$2=TRUE,H32-H32*$L$8%,"")</f>
        <v>13.66</v>
      </c>
      <c r="M32" s="212">
        <f t="shared" si="25"/>
        <v>0</v>
      </c>
      <c r="N32" s="181">
        <f>IF(U3=TRUE,L32-L32*N8%,"")</f>
        <v>13.66</v>
      </c>
      <c r="O32" s="213">
        <f>N32/G32-1</f>
        <v>0</v>
      </c>
      <c r="P32" s="181">
        <f>IF(U4=TRUE,N32-N32*P8%,"")</f>
        <v>13.66</v>
      </c>
      <c r="Q32" s="214">
        <f>P32/G32-1</f>
        <v>0</v>
      </c>
      <c r="R32" s="201">
        <f t="shared" si="23"/>
        <v>13.66</v>
      </c>
      <c r="S32" s="202"/>
      <c r="T32" s="202"/>
      <c r="U32" s="202"/>
      <c r="V32" s="204"/>
      <c r="W32" s="215">
        <f>(I32-I32*Q1%)*0.97</f>
        <v>9.4914500000000004</v>
      </c>
      <c r="X32" s="216">
        <f>Z32/G32-1</f>
        <v>-0.30516471449487548</v>
      </c>
      <c r="Y32" s="207">
        <f>I32*0.95</f>
        <v>9.7850000000000001</v>
      </c>
      <c r="Z32" s="207">
        <f t="shared" si="8"/>
        <v>9.4914500000000004</v>
      </c>
      <c r="AA32" s="208"/>
      <c r="AB32" s="217">
        <f t="shared" si="24"/>
        <v>-9.4914500000000004</v>
      </c>
    </row>
    <row r="33" spans="1:28" ht="12" hidden="1" customHeight="1">
      <c r="A33" s="161"/>
      <c r="B33" s="187">
        <v>2564485</v>
      </c>
      <c r="C33" s="188" t="s">
        <v>1786</v>
      </c>
      <c r="D33" s="210">
        <v>0.28000000000000003</v>
      </c>
      <c r="E33" s="188" t="s">
        <v>1755</v>
      </c>
      <c r="F33" s="187" t="s">
        <v>1782</v>
      </c>
      <c r="G33" s="190">
        <v>13.66</v>
      </c>
      <c r="H33" s="177">
        <f>IF(U1=TRUE,I33,G33-G33*J8%)</f>
        <v>13.66</v>
      </c>
      <c r="I33" s="194">
        <v>10.3</v>
      </c>
      <c r="L33" s="179">
        <f>IF($U$2=TRUE,H33-H33*$L$8%,"")</f>
        <v>13.66</v>
      </c>
      <c r="M33" s="212">
        <f t="shared" si="25"/>
        <v>0</v>
      </c>
      <c r="N33" s="181">
        <f>IF(U3=TRUE,L33-L33*N8%,"")</f>
        <v>13.66</v>
      </c>
      <c r="O33" s="213">
        <f>N33/G33-1</f>
        <v>0</v>
      </c>
      <c r="P33" s="181">
        <f>IF(U4=TRUE,N33-N33*P8%,"")</f>
        <v>13.66</v>
      </c>
      <c r="Q33" s="214">
        <f>P33/G33-1</f>
        <v>0</v>
      </c>
      <c r="R33" s="201">
        <f t="shared" si="23"/>
        <v>13.66</v>
      </c>
      <c r="S33" s="202"/>
      <c r="T33" s="202"/>
      <c r="U33" s="202"/>
      <c r="V33" s="204"/>
      <c r="W33" s="215">
        <f>(I33-I33*Q1%)*0.97</f>
        <v>9.4914500000000004</v>
      </c>
      <c r="X33" s="216">
        <f>Z33/G33-1</f>
        <v>-0.30516471449487548</v>
      </c>
      <c r="Y33" s="207">
        <f>I33*0.95</f>
        <v>9.7850000000000001</v>
      </c>
      <c r="Z33" s="207">
        <f t="shared" si="8"/>
        <v>9.4914500000000004</v>
      </c>
      <c r="AA33" s="208"/>
      <c r="AB33" s="217">
        <f t="shared" si="24"/>
        <v>-9.4914500000000004</v>
      </c>
    </row>
    <row r="34" spans="1:28" ht="12" hidden="1" customHeight="1">
      <c r="A34" s="161"/>
      <c r="B34" s="187">
        <v>2564487</v>
      </c>
      <c r="C34" s="188" t="s">
        <v>1787</v>
      </c>
      <c r="D34" s="210">
        <v>0.28000000000000003</v>
      </c>
      <c r="E34" s="188" t="s">
        <v>1755</v>
      </c>
      <c r="F34" s="187" t="s">
        <v>1785</v>
      </c>
      <c r="G34" s="190">
        <v>13.66</v>
      </c>
      <c r="H34" s="177">
        <f>IF(U1=TRUE,I34,G34-G34*J8%)</f>
        <v>13.66</v>
      </c>
      <c r="I34" s="194">
        <v>10.3</v>
      </c>
      <c r="L34" s="179">
        <f>IF($U$2=TRUE,H34-H34*$L$8%,"")</f>
        <v>13.66</v>
      </c>
      <c r="M34" s="212">
        <f t="shared" si="25"/>
        <v>0</v>
      </c>
      <c r="N34" s="181">
        <f>IF(U3=TRUE,L34-L34*N8%,"")</f>
        <v>13.66</v>
      </c>
      <c r="O34" s="213">
        <f>N34/G34-1</f>
        <v>0</v>
      </c>
      <c r="P34" s="181">
        <f>IF(U4=TRUE,N34-N34*P8%,"")</f>
        <v>13.66</v>
      </c>
      <c r="Q34" s="214">
        <f>P34/G34-1</f>
        <v>0</v>
      </c>
      <c r="R34" s="201">
        <f t="shared" si="23"/>
        <v>13.66</v>
      </c>
      <c r="S34" s="202"/>
      <c r="T34" s="202"/>
      <c r="U34" s="202"/>
      <c r="V34" s="204"/>
      <c r="W34" s="215">
        <f>(I34-I34*Q1%)*0.97</f>
        <v>9.4914500000000004</v>
      </c>
      <c r="X34" s="216">
        <f>Z34/G34-1</f>
        <v>-0.30516471449487548</v>
      </c>
      <c r="Y34" s="207">
        <f>I34*0.95</f>
        <v>9.7850000000000001</v>
      </c>
      <c r="Z34" s="207">
        <f t="shared" si="8"/>
        <v>9.4914500000000004</v>
      </c>
      <c r="AA34" s="208"/>
      <c r="AB34" s="217">
        <f t="shared" si="24"/>
        <v>-9.4914500000000004</v>
      </c>
    </row>
    <row r="35" spans="1:28" ht="3.95" hidden="1" customHeight="1">
      <c r="A35" s="161"/>
      <c r="B35" s="384"/>
      <c r="C35" s="386"/>
      <c r="D35" s="386"/>
      <c r="E35" s="386"/>
      <c r="F35" s="386"/>
      <c r="G35" s="386"/>
      <c r="H35" s="385"/>
      <c r="I35" s="196"/>
      <c r="L35" s="387"/>
      <c r="M35" s="218"/>
      <c r="N35" s="389"/>
      <c r="O35" s="219"/>
      <c r="P35" s="391"/>
      <c r="Q35" s="382"/>
      <c r="R35" s="203"/>
      <c r="S35" s="203"/>
      <c r="T35" s="203"/>
      <c r="U35" s="203"/>
      <c r="V35" s="204"/>
      <c r="W35" s="375"/>
      <c r="X35" s="377"/>
      <c r="Y35" s="207"/>
      <c r="Z35" s="207"/>
      <c r="AA35" s="208"/>
      <c r="AB35" s="217">
        <f t="shared" si="24"/>
        <v>0</v>
      </c>
    </row>
    <row r="36" spans="1:28" ht="26.25" hidden="1" customHeight="1">
      <c r="A36" s="161"/>
      <c r="B36" s="220" t="s">
        <v>1745</v>
      </c>
      <c r="C36" s="221" t="s">
        <v>1746</v>
      </c>
      <c r="D36" s="222" t="s">
        <v>1747</v>
      </c>
      <c r="E36" s="221" t="s">
        <v>1788</v>
      </c>
      <c r="F36" s="220" t="s">
        <v>1789</v>
      </c>
      <c r="G36" s="223" t="s">
        <v>1790</v>
      </c>
      <c r="H36" s="224"/>
      <c r="I36" s="225"/>
      <c r="L36" s="388"/>
      <c r="M36" s="226"/>
      <c r="N36" s="390"/>
      <c r="O36" s="227"/>
      <c r="P36" s="391"/>
      <c r="Q36" s="383"/>
      <c r="R36" s="203"/>
      <c r="S36" s="203"/>
      <c r="T36" s="203"/>
      <c r="U36" s="203"/>
      <c r="V36" s="204"/>
      <c r="W36" s="376"/>
      <c r="X36" s="378"/>
      <c r="Y36" s="207"/>
      <c r="Z36" s="207"/>
      <c r="AA36" s="208"/>
      <c r="AB36" s="217">
        <f t="shared" si="24"/>
        <v>0</v>
      </c>
    </row>
    <row r="37" spans="1:28" ht="12" hidden="1" customHeight="1">
      <c r="A37" s="161"/>
      <c r="B37" s="173">
        <v>2864430</v>
      </c>
      <c r="C37" s="174" t="s">
        <v>1791</v>
      </c>
      <c r="D37" s="175">
        <v>0.32</v>
      </c>
      <c r="E37" s="174" t="s">
        <v>1792</v>
      </c>
      <c r="F37" s="173" t="s">
        <v>1793</v>
      </c>
      <c r="G37" s="211">
        <v>16.05</v>
      </c>
      <c r="H37" s="177">
        <f>IF(U1=TRUE,I37,G37-G37*J8%)</f>
        <v>16.05</v>
      </c>
      <c r="I37" s="194">
        <v>12.74</v>
      </c>
      <c r="L37" s="179">
        <f>IF(U2=TRUE,H37-H37*L8%,"")</f>
        <v>16.05</v>
      </c>
      <c r="M37" s="212">
        <f>L37/G37-1</f>
        <v>0</v>
      </c>
      <c r="N37" s="181">
        <f>IF(U3=TRUE,L37-L37*N8%,"")</f>
        <v>16.05</v>
      </c>
      <c r="O37" s="213">
        <f t="shared" ref="O37:O46" si="26">N37/G37-1</f>
        <v>0</v>
      </c>
      <c r="P37" s="181">
        <f>IF(U4=TRUE,N37-N37*P8%,"")</f>
        <v>16.05</v>
      </c>
      <c r="Q37" s="214">
        <f t="shared" ref="Q37:Q46" si="27">P37/G37-1</f>
        <v>0</v>
      </c>
      <c r="R37" s="202"/>
      <c r="S37" s="202"/>
      <c r="T37" s="202"/>
      <c r="U37" s="202"/>
      <c r="V37" s="204"/>
      <c r="W37" s="215">
        <f>(I37-I37*Q1%)*0.97</f>
        <v>11.73991</v>
      </c>
      <c r="X37" s="216">
        <f t="shared" ref="X37:X46" si="28">Z37/G37-1</f>
        <v>-0.26854143302180689</v>
      </c>
      <c r="Y37" s="207">
        <f t="shared" ref="Y37:Y46" si="29">I37*0.95</f>
        <v>12.103</v>
      </c>
      <c r="Z37" s="207">
        <f t="shared" si="8"/>
        <v>11.73991</v>
      </c>
      <c r="AA37" s="208"/>
      <c r="AB37" s="217">
        <f t="shared" si="24"/>
        <v>-11.73991</v>
      </c>
    </row>
    <row r="38" spans="1:28" ht="12" hidden="1" customHeight="1">
      <c r="A38" s="161"/>
      <c r="B38" s="187">
        <v>2864431</v>
      </c>
      <c r="C38" s="188" t="s">
        <v>1794</v>
      </c>
      <c r="D38" s="189">
        <v>0.28000000000000003</v>
      </c>
      <c r="E38" s="188" t="s">
        <v>1792</v>
      </c>
      <c r="F38" s="187" t="s">
        <v>1793</v>
      </c>
      <c r="G38" s="190">
        <v>13.35</v>
      </c>
      <c r="H38" s="177">
        <f>IF(U1=TRUE,I38,G38-G38*J8%)</f>
        <v>13.35</v>
      </c>
      <c r="I38" s="194">
        <v>10.7</v>
      </c>
      <c r="L38" s="179">
        <f>IF(U2=TRUE,H38-H38*L8%,"")</f>
        <v>13.35</v>
      </c>
      <c r="M38" s="212">
        <f t="shared" ref="M38:M45" si="30">L38/G38-1</f>
        <v>0</v>
      </c>
      <c r="N38" s="181">
        <f>IF(U3=TRUE,L38-L38*N8%,"")</f>
        <v>13.35</v>
      </c>
      <c r="O38" s="213">
        <f t="shared" si="26"/>
        <v>0</v>
      </c>
      <c r="P38" s="181">
        <f>IF(U4=TRUE,N38-N38*P8%,"")</f>
        <v>13.35</v>
      </c>
      <c r="Q38" s="214">
        <f t="shared" si="27"/>
        <v>0</v>
      </c>
      <c r="R38" s="202"/>
      <c r="S38" s="202"/>
      <c r="T38" s="202"/>
      <c r="U38" s="202"/>
      <c r="V38" s="204"/>
      <c r="W38" s="215">
        <f>(I38-I38*Q1%)*0.97</f>
        <v>9.8600499999999993</v>
      </c>
      <c r="X38" s="216">
        <f t="shared" si="28"/>
        <v>-0.26141947565543078</v>
      </c>
      <c r="Y38" s="207">
        <f t="shared" si="29"/>
        <v>10.164999999999999</v>
      </c>
      <c r="Z38" s="207">
        <f t="shared" si="8"/>
        <v>9.8600499999999993</v>
      </c>
      <c r="AA38" s="208"/>
      <c r="AB38" s="217">
        <f t="shared" si="24"/>
        <v>-9.8600499999999993</v>
      </c>
    </row>
    <row r="39" spans="1:28" ht="12" hidden="1" customHeight="1">
      <c r="A39" s="161"/>
      <c r="B39" s="173">
        <v>2864432</v>
      </c>
      <c r="C39" s="188" t="s">
        <v>1795</v>
      </c>
      <c r="D39" s="189">
        <v>0.28000000000000003</v>
      </c>
      <c r="E39" s="188" t="s">
        <v>1792</v>
      </c>
      <c r="F39" s="187" t="s">
        <v>1793</v>
      </c>
      <c r="G39" s="190">
        <v>14.77</v>
      </c>
      <c r="H39" s="177">
        <f>IF(U1=TRUE,I39,G39-G39*J8%)</f>
        <v>14.77</v>
      </c>
      <c r="I39" s="194">
        <v>11.31</v>
      </c>
      <c r="L39" s="179">
        <f>IF(U2=TRUE,H39-H39*L8%,"")</f>
        <v>14.77</v>
      </c>
      <c r="M39" s="212">
        <f t="shared" si="30"/>
        <v>0</v>
      </c>
      <c r="N39" s="181">
        <f>IF(U3=TRUE,L39-L39*N8%,"")</f>
        <v>14.77</v>
      </c>
      <c r="O39" s="213">
        <f t="shared" si="26"/>
        <v>0</v>
      </c>
      <c r="P39" s="181">
        <f>IF(U4=TRUE,N39-N39*P8%,"")</f>
        <v>14.77</v>
      </c>
      <c r="Q39" s="214">
        <f t="shared" si="27"/>
        <v>0</v>
      </c>
      <c r="R39" s="202"/>
      <c r="S39" s="202"/>
      <c r="T39" s="202"/>
      <c r="U39" s="202"/>
      <c r="V39" s="204"/>
      <c r="W39" s="215">
        <f>(I39-I39*Q1%)*0.97</f>
        <v>10.422165</v>
      </c>
      <c r="X39" s="216">
        <f t="shared" si="28"/>
        <v>-0.29436932972241026</v>
      </c>
      <c r="Y39" s="207">
        <f t="shared" si="29"/>
        <v>10.7445</v>
      </c>
      <c r="Z39" s="207">
        <f t="shared" si="8"/>
        <v>10.422165</v>
      </c>
      <c r="AA39" s="208"/>
      <c r="AB39" s="217">
        <f t="shared" si="24"/>
        <v>-10.422165</v>
      </c>
    </row>
    <row r="40" spans="1:28" ht="12" hidden="1" customHeight="1">
      <c r="A40" s="161"/>
      <c r="B40" s="187">
        <v>2864433</v>
      </c>
      <c r="C40" s="188" t="s">
        <v>1796</v>
      </c>
      <c r="D40" s="189">
        <v>0.28000000000000003</v>
      </c>
      <c r="E40" s="188" t="s">
        <v>1792</v>
      </c>
      <c r="F40" s="187" t="s">
        <v>1793</v>
      </c>
      <c r="G40" s="190">
        <v>14.77</v>
      </c>
      <c r="H40" s="177">
        <f>IF(U1=TRUE,I40,G40-G40*J8%)</f>
        <v>14.77</v>
      </c>
      <c r="I40" s="194">
        <v>11.31</v>
      </c>
      <c r="L40" s="179">
        <f>IF(U2=TRUE,H40-H40*L8%,"")</f>
        <v>14.77</v>
      </c>
      <c r="M40" s="212">
        <f t="shared" si="30"/>
        <v>0</v>
      </c>
      <c r="N40" s="181">
        <f>IF(U3=TRUE,L40-L40*N8%,"")</f>
        <v>14.77</v>
      </c>
      <c r="O40" s="213">
        <f t="shared" si="26"/>
        <v>0</v>
      </c>
      <c r="P40" s="181">
        <f>IF(U4=TRUE,N40-N40*P8%,"")</f>
        <v>14.77</v>
      </c>
      <c r="Q40" s="214">
        <f t="shared" si="27"/>
        <v>0</v>
      </c>
      <c r="R40" s="202"/>
      <c r="S40" s="202"/>
      <c r="T40" s="202"/>
      <c r="U40" s="202"/>
      <c r="V40" s="204"/>
      <c r="W40" s="215">
        <f>(I40-I40*Q1%)*0.97</f>
        <v>10.422165</v>
      </c>
      <c r="X40" s="216">
        <f t="shared" si="28"/>
        <v>-0.29436932972241026</v>
      </c>
      <c r="Y40" s="207">
        <f t="shared" si="29"/>
        <v>10.7445</v>
      </c>
      <c r="Z40" s="207">
        <f t="shared" si="8"/>
        <v>10.422165</v>
      </c>
      <c r="AA40" s="208"/>
      <c r="AB40" s="217">
        <f t="shared" si="24"/>
        <v>-10.422165</v>
      </c>
    </row>
    <row r="41" spans="1:28" ht="12" hidden="1" customHeight="1">
      <c r="A41" s="161"/>
      <c r="B41" s="173">
        <v>2864434</v>
      </c>
      <c r="C41" s="188" t="s">
        <v>1797</v>
      </c>
      <c r="D41" s="189">
        <v>0.28000000000000003</v>
      </c>
      <c r="E41" s="188" t="s">
        <v>1792</v>
      </c>
      <c r="F41" s="187" t="s">
        <v>1793</v>
      </c>
      <c r="G41" s="190">
        <v>14.77</v>
      </c>
      <c r="H41" s="177">
        <f>IF(U1=TRUE,I41,G41-G41*J8%)</f>
        <v>14.77</v>
      </c>
      <c r="I41" s="194">
        <v>11.31</v>
      </c>
      <c r="L41" s="179">
        <f>IF(U2=TRUE,H41-H41*L8%,"")</f>
        <v>14.77</v>
      </c>
      <c r="M41" s="212">
        <f t="shared" si="30"/>
        <v>0</v>
      </c>
      <c r="N41" s="181">
        <f>IF(U3=TRUE,L41-L41*N8%,"")</f>
        <v>14.77</v>
      </c>
      <c r="O41" s="213">
        <f t="shared" si="26"/>
        <v>0</v>
      </c>
      <c r="P41" s="181">
        <f>IF(U4=TRUE,N41-N41*P8%,"")</f>
        <v>14.77</v>
      </c>
      <c r="Q41" s="214">
        <f t="shared" si="27"/>
        <v>0</v>
      </c>
      <c r="R41" s="202"/>
      <c r="S41" s="202"/>
      <c r="T41" s="202"/>
      <c r="U41" s="202"/>
      <c r="V41" s="204"/>
      <c r="W41" s="215">
        <f>(I41-I41*Q1%)*0.97</f>
        <v>10.422165</v>
      </c>
      <c r="X41" s="216">
        <f t="shared" si="28"/>
        <v>-0.29436932972241026</v>
      </c>
      <c r="Y41" s="207">
        <f t="shared" si="29"/>
        <v>10.7445</v>
      </c>
      <c r="Z41" s="207">
        <f t="shared" si="8"/>
        <v>10.422165</v>
      </c>
      <c r="AA41" s="208"/>
      <c r="AB41" s="217">
        <f t="shared" si="24"/>
        <v>-10.422165</v>
      </c>
    </row>
    <row r="42" spans="1:28" ht="12" hidden="1" customHeight="1">
      <c r="A42" s="161"/>
      <c r="B42" s="187">
        <v>2864435</v>
      </c>
      <c r="C42" s="188" t="s">
        <v>1798</v>
      </c>
      <c r="D42" s="189">
        <v>0.28000000000000003</v>
      </c>
      <c r="E42" s="188" t="s">
        <v>1792</v>
      </c>
      <c r="F42" s="187" t="s">
        <v>1793</v>
      </c>
      <c r="G42" s="190">
        <v>14.77</v>
      </c>
      <c r="H42" s="177">
        <f>IF(U1=TRUE,I42,G42-G42*J8%)</f>
        <v>14.77</v>
      </c>
      <c r="I42" s="194">
        <v>11.31</v>
      </c>
      <c r="L42" s="179">
        <f>IF(U2=TRUE,H42-H42*L8%,"")</f>
        <v>14.77</v>
      </c>
      <c r="M42" s="212">
        <f t="shared" si="30"/>
        <v>0</v>
      </c>
      <c r="N42" s="181">
        <f>IF(U3=TRUE,L42-L42*N8%,"")</f>
        <v>14.77</v>
      </c>
      <c r="O42" s="213">
        <f t="shared" si="26"/>
        <v>0</v>
      </c>
      <c r="P42" s="181">
        <f>IF(U4=TRUE,N42-N42*P8%,"")</f>
        <v>14.77</v>
      </c>
      <c r="Q42" s="214">
        <f t="shared" si="27"/>
        <v>0</v>
      </c>
      <c r="R42" s="202"/>
      <c r="S42" s="202"/>
      <c r="T42" s="202"/>
      <c r="U42" s="202"/>
      <c r="V42" s="204"/>
      <c r="W42" s="215">
        <f>(I42-I42*Q1%)*0.97</f>
        <v>10.422165</v>
      </c>
      <c r="X42" s="216">
        <f t="shared" si="28"/>
        <v>-0.29436932972241026</v>
      </c>
      <c r="Y42" s="207">
        <f t="shared" si="29"/>
        <v>10.7445</v>
      </c>
      <c r="Z42" s="207">
        <f t="shared" si="8"/>
        <v>10.422165</v>
      </c>
      <c r="AA42" s="208"/>
      <c r="AB42" s="217">
        <f t="shared" si="24"/>
        <v>-10.422165</v>
      </c>
    </row>
    <row r="43" spans="1:28" ht="12" hidden="1" customHeight="1">
      <c r="A43" s="161"/>
      <c r="B43" s="173">
        <v>2864436</v>
      </c>
      <c r="C43" s="188" t="s">
        <v>1799</v>
      </c>
      <c r="D43" s="189">
        <v>0.28000000000000003</v>
      </c>
      <c r="E43" s="188" t="s">
        <v>1792</v>
      </c>
      <c r="F43" s="187" t="s">
        <v>1793</v>
      </c>
      <c r="G43" s="190">
        <v>14.77</v>
      </c>
      <c r="H43" s="177">
        <f>IF(U1=TRUE,I43,G43-G43*J8%)</f>
        <v>14.77</v>
      </c>
      <c r="I43" s="194">
        <v>11.31</v>
      </c>
      <c r="L43" s="179">
        <f>IF(U2=TRUE,H43-H43*L8%,"")</f>
        <v>14.77</v>
      </c>
      <c r="M43" s="212">
        <f t="shared" si="30"/>
        <v>0</v>
      </c>
      <c r="N43" s="181">
        <f>IF(U3=TRUE,L43-L43*N8%,"")</f>
        <v>14.77</v>
      </c>
      <c r="O43" s="213">
        <f t="shared" si="26"/>
        <v>0</v>
      </c>
      <c r="P43" s="181">
        <f>IF(U4=TRUE,N43-N43*P8%,"")</f>
        <v>14.77</v>
      </c>
      <c r="Q43" s="214">
        <f t="shared" si="27"/>
        <v>0</v>
      </c>
      <c r="R43" s="202"/>
      <c r="S43" s="202"/>
      <c r="T43" s="202"/>
      <c r="U43" s="202"/>
      <c r="V43" s="204"/>
      <c r="W43" s="215">
        <f>(I43-I43*Q1%)*0.97</f>
        <v>10.422165</v>
      </c>
      <c r="X43" s="216">
        <f t="shared" si="28"/>
        <v>-0.29436932972241026</v>
      </c>
      <c r="Y43" s="207">
        <f t="shared" si="29"/>
        <v>10.7445</v>
      </c>
      <c r="Z43" s="207">
        <f t="shared" si="8"/>
        <v>10.422165</v>
      </c>
      <c r="AA43" s="208"/>
      <c r="AB43" s="217">
        <f t="shared" si="24"/>
        <v>-10.422165</v>
      </c>
    </row>
    <row r="44" spans="1:28" ht="12" hidden="1" customHeight="1">
      <c r="A44" s="161"/>
      <c r="B44" s="187">
        <v>2864437</v>
      </c>
      <c r="C44" s="228" t="s">
        <v>1800</v>
      </c>
      <c r="D44" s="229">
        <v>0.32</v>
      </c>
      <c r="E44" s="228" t="s">
        <v>1792</v>
      </c>
      <c r="F44" s="187" t="s">
        <v>1793</v>
      </c>
      <c r="G44" s="230">
        <v>15.25</v>
      </c>
      <c r="H44" s="177">
        <f>IF(U1=TRUE,I44,G44-G44*J8%)</f>
        <v>15.25</v>
      </c>
      <c r="I44" s="194">
        <v>12.08</v>
      </c>
      <c r="L44" s="179">
        <f>IF(U2=TRUE,H44-H44*L8%,"")</f>
        <v>15.25</v>
      </c>
      <c r="M44" s="212">
        <f t="shared" si="30"/>
        <v>0</v>
      </c>
      <c r="N44" s="181">
        <f>IF(U3=TRUE,L44-L44*N8%,"")</f>
        <v>15.25</v>
      </c>
      <c r="O44" s="213">
        <f t="shared" si="26"/>
        <v>0</v>
      </c>
      <c r="P44" s="181">
        <f>IF(U4=TRUE,N44-N44*P8%,"")</f>
        <v>15.25</v>
      </c>
      <c r="Q44" s="214">
        <f t="shared" si="27"/>
        <v>0</v>
      </c>
      <c r="R44" s="202"/>
      <c r="S44" s="202"/>
      <c r="T44" s="202"/>
      <c r="U44" s="202"/>
      <c r="V44" s="204"/>
      <c r="W44" s="215">
        <f>(I44-I44*Q1%)*0.97</f>
        <v>11.13172</v>
      </c>
      <c r="X44" s="216">
        <f t="shared" si="28"/>
        <v>-0.27005114754098358</v>
      </c>
      <c r="Y44" s="207">
        <f t="shared" si="29"/>
        <v>11.475999999999999</v>
      </c>
      <c r="Z44" s="207">
        <f t="shared" si="8"/>
        <v>11.13172</v>
      </c>
      <c r="AA44" s="208"/>
      <c r="AB44" s="217">
        <f t="shared" si="24"/>
        <v>-11.13172</v>
      </c>
    </row>
    <row r="45" spans="1:28" ht="12" hidden="1" customHeight="1">
      <c r="A45" s="161"/>
      <c r="B45" s="173">
        <v>2864438</v>
      </c>
      <c r="C45" s="188" t="s">
        <v>1801</v>
      </c>
      <c r="D45" s="189">
        <v>0.3</v>
      </c>
      <c r="E45" s="188" t="s">
        <v>1792</v>
      </c>
      <c r="F45" s="187" t="s">
        <v>1793</v>
      </c>
      <c r="G45" s="190">
        <v>15.3</v>
      </c>
      <c r="H45" s="177">
        <f>IF(U1=TRUE,I45,G45-G45*J8%)</f>
        <v>15.3</v>
      </c>
      <c r="I45" s="231">
        <v>12.26</v>
      </c>
      <c r="L45" s="179">
        <f>IF(U2=TRUE,H45-H45*L8%,"")</f>
        <v>15.3</v>
      </c>
      <c r="M45" s="212">
        <f t="shared" si="30"/>
        <v>0</v>
      </c>
      <c r="N45" s="181">
        <f>IF(U3=TRUE,L45-L45*N8%,"")</f>
        <v>15.3</v>
      </c>
      <c r="O45" s="213">
        <f t="shared" si="26"/>
        <v>0</v>
      </c>
      <c r="P45" s="181">
        <f>IF(U4=TRUE,N45-N45*P8%,"")</f>
        <v>15.3</v>
      </c>
      <c r="Q45" s="214">
        <f t="shared" si="27"/>
        <v>0</v>
      </c>
      <c r="R45" s="202"/>
      <c r="S45" s="202"/>
      <c r="T45" s="202"/>
      <c r="U45" s="202"/>
      <c r="V45" s="204"/>
      <c r="W45" s="215">
        <f>(I45-I45*Q1%)*0.97</f>
        <v>11.29759</v>
      </c>
      <c r="X45" s="216">
        <f t="shared" si="28"/>
        <v>-0.26159542483660148</v>
      </c>
      <c r="Y45" s="207">
        <f t="shared" si="29"/>
        <v>11.646999999999998</v>
      </c>
      <c r="Z45" s="207">
        <f t="shared" si="8"/>
        <v>11.297589999999998</v>
      </c>
      <c r="AA45" s="208"/>
      <c r="AB45" s="217">
        <f t="shared" si="24"/>
        <v>-11.29759</v>
      </c>
    </row>
    <row r="46" spans="1:28" ht="12" hidden="1" customHeight="1">
      <c r="A46" s="161"/>
      <c r="B46" s="187">
        <v>2864439</v>
      </c>
      <c r="C46" s="188" t="s">
        <v>1802</v>
      </c>
      <c r="D46" s="189">
        <v>0.32</v>
      </c>
      <c r="E46" s="188" t="s">
        <v>1792</v>
      </c>
      <c r="F46" s="187" t="s">
        <v>1803</v>
      </c>
      <c r="G46" s="190">
        <v>16.8</v>
      </c>
      <c r="H46" s="177">
        <f>IF(U1=TRUE,I46,G46-G46*J8%)</f>
        <v>16.8</v>
      </c>
      <c r="I46" s="232">
        <v>12.69</v>
      </c>
      <c r="L46" s="233">
        <f>IF(U2=TRUE,H46-H46*L8%,"")</f>
        <v>16.8</v>
      </c>
      <c r="M46" s="234">
        <f>L46/G46-1</f>
        <v>0</v>
      </c>
      <c r="N46" s="235">
        <f>IF(U3=TRUE,L46-L46*N8%,"")</f>
        <v>16.8</v>
      </c>
      <c r="O46" s="236">
        <f t="shared" si="26"/>
        <v>0</v>
      </c>
      <c r="P46" s="235">
        <f>IF(U4=TRUE,N46-N46*P8%,"")</f>
        <v>16.8</v>
      </c>
      <c r="Q46" s="237">
        <f t="shared" si="27"/>
        <v>0</v>
      </c>
      <c r="R46" s="202"/>
      <c r="S46" s="202"/>
      <c r="T46" s="202"/>
      <c r="U46" s="202"/>
      <c r="V46" s="204"/>
      <c r="W46" s="215">
        <f>(I46-I46*Q1%)*0.97</f>
        <v>11.693834999999998</v>
      </c>
      <c r="X46" s="216">
        <f t="shared" si="28"/>
        <v>-0.30393839285714297</v>
      </c>
      <c r="Y46" s="207">
        <f t="shared" si="29"/>
        <v>12.055499999999999</v>
      </c>
      <c r="Z46" s="207">
        <f>Y46*0.97</f>
        <v>11.693834999999998</v>
      </c>
      <c r="AA46" s="208"/>
      <c r="AB46" s="217">
        <f t="shared" si="24"/>
        <v>-11.693834999999998</v>
      </c>
    </row>
    <row r="47" spans="1:28" ht="16.5" customHeight="1">
      <c r="A47" s="161"/>
      <c r="B47" s="379" t="s">
        <v>1804</v>
      </c>
      <c r="C47" s="380"/>
      <c r="D47" s="380"/>
      <c r="E47" s="380"/>
      <c r="F47" s="380"/>
      <c r="G47" s="380"/>
      <c r="H47" s="381"/>
      <c r="I47" s="238"/>
      <c r="J47" s="208"/>
      <c r="K47" s="208"/>
      <c r="L47" s="238"/>
      <c r="M47" s="238"/>
      <c r="N47" s="238"/>
      <c r="O47" s="238"/>
      <c r="P47" s="238"/>
      <c r="Q47" s="239"/>
      <c r="R47" s="239"/>
      <c r="S47" s="239"/>
      <c r="T47" s="239"/>
      <c r="U47" s="239"/>
      <c r="V47" s="204"/>
      <c r="W47" s="240"/>
      <c r="X47" s="208"/>
      <c r="Y47" s="207"/>
      <c r="Z47" s="239"/>
      <c r="AA47" s="208"/>
      <c r="AB47" s="241"/>
    </row>
    <row r="48" spans="1:28" ht="12" customHeight="1">
      <c r="B48" s="242">
        <v>2564473</v>
      </c>
      <c r="C48" s="174" t="s">
        <v>1805</v>
      </c>
      <c r="D48" s="175">
        <v>0.32</v>
      </c>
      <c r="E48" s="174" t="s">
        <v>1752</v>
      </c>
      <c r="F48" s="173" t="s">
        <v>1806</v>
      </c>
      <c r="G48" s="190">
        <v>9.9499999999999993</v>
      </c>
      <c r="H48" s="243"/>
      <c r="I48" s="244"/>
      <c r="J48" s="245"/>
      <c r="K48" s="245"/>
      <c r="L48" s="246"/>
      <c r="M48" s="246"/>
      <c r="N48" s="246"/>
      <c r="O48" s="246"/>
      <c r="P48" s="246"/>
      <c r="Q48" s="247"/>
      <c r="R48" s="169"/>
      <c r="S48" s="169"/>
      <c r="T48" s="169"/>
      <c r="U48" s="169"/>
      <c r="V48" s="195"/>
      <c r="W48" s="248"/>
      <c r="X48" s="245"/>
    </row>
    <row r="49" spans="1:28" ht="12" customHeight="1">
      <c r="B49" s="250">
        <v>2564472</v>
      </c>
      <c r="C49" s="188" t="s">
        <v>1807</v>
      </c>
      <c r="D49" s="189">
        <v>0.28000000000000003</v>
      </c>
      <c r="E49" s="188" t="s">
        <v>1752</v>
      </c>
      <c r="F49" s="187" t="s">
        <v>1806</v>
      </c>
      <c r="G49" s="190">
        <v>8.5</v>
      </c>
      <c r="H49" s="243"/>
      <c r="I49" s="244"/>
      <c r="J49" s="245"/>
      <c r="K49" s="245"/>
      <c r="L49" s="246"/>
      <c r="M49" s="246"/>
      <c r="N49" s="246"/>
      <c r="O49" s="246"/>
      <c r="P49" s="246"/>
      <c r="Q49" s="247"/>
      <c r="R49" s="169"/>
      <c r="S49" s="169"/>
      <c r="T49" s="169"/>
      <c r="U49" s="169"/>
      <c r="V49" s="195"/>
      <c r="W49" s="248"/>
      <c r="X49" s="245"/>
    </row>
    <row r="50" spans="1:28" ht="12" customHeight="1">
      <c r="B50" s="187">
        <v>3760172600015</v>
      </c>
      <c r="C50" s="188" t="s">
        <v>1808</v>
      </c>
      <c r="D50" s="189">
        <v>1</v>
      </c>
      <c r="E50" s="188" t="s">
        <v>1809</v>
      </c>
      <c r="F50" s="251" t="s">
        <v>1810</v>
      </c>
      <c r="G50" s="252">
        <v>1.89</v>
      </c>
      <c r="H50" s="253">
        <f>IF(U1=TRUE,I50,G50-G50*J8%)</f>
        <v>1.89</v>
      </c>
      <c r="I50" s="254">
        <v>1.66</v>
      </c>
      <c r="J50" s="371" t="s">
        <v>1811</v>
      </c>
      <c r="K50" s="372"/>
      <c r="L50" s="255">
        <f>IF(U2=TRUE,H50-H50*L8%,"")</f>
        <v>1.89</v>
      </c>
      <c r="M50" s="256">
        <f>L50/G50-1</f>
        <v>0</v>
      </c>
      <c r="N50" s="255">
        <f>IF(U3=TRUE,L50-L50*N8%,"")</f>
        <v>1.89</v>
      </c>
      <c r="O50" s="256">
        <f>N50/G50-1</f>
        <v>0</v>
      </c>
      <c r="P50" s="255">
        <f>IF($U$4=TRUE,N50-N50*$P$8%,"")</f>
        <v>1.89</v>
      </c>
      <c r="Q50" s="257">
        <f>P50/G50-1</f>
        <v>0</v>
      </c>
      <c r="R50" s="177">
        <f>IF($V$2=TRUE,P50-P50*$R$8%,"")</f>
        <v>1.89</v>
      </c>
      <c r="S50" s="258">
        <f>R50/G50-1</f>
        <v>0</v>
      </c>
      <c r="T50" s="177">
        <f>IF($V$3=TRUE,R50-R50*$T$8%,"")</f>
        <v>1.89</v>
      </c>
      <c r="U50" s="258">
        <f>T50/G50-1</f>
        <v>0</v>
      </c>
      <c r="V50" s="259"/>
      <c r="W50" s="260">
        <f>(I50-I50*Q1%)*0.97</f>
        <v>1.52969</v>
      </c>
      <c r="X50" s="261">
        <f>Z50/G50-1</f>
        <v>-0.19064021164021161</v>
      </c>
      <c r="Y50" s="171">
        <f>I50*0.95</f>
        <v>1.577</v>
      </c>
      <c r="Z50" s="171">
        <f>Y50*0.97</f>
        <v>1.52969</v>
      </c>
      <c r="AB50" s="186">
        <f>IF($V$3=TRUE,T50-W50,IF($V$2=TRUE,R50-W50,IF($U$4=TRUE,P50-W50,IF($U$3=TRUE,N50-W50,IF($U$2=TRUE,L50-W50)))))</f>
        <v>0.36030999999999991</v>
      </c>
    </row>
    <row r="51" spans="1:28" ht="12" customHeight="1">
      <c r="B51" s="173">
        <v>3760172600060</v>
      </c>
      <c r="C51" s="174" t="s">
        <v>1812</v>
      </c>
      <c r="D51" s="189">
        <v>1</v>
      </c>
      <c r="E51" s="188" t="s">
        <v>1809</v>
      </c>
      <c r="F51" s="251" t="s">
        <v>1813</v>
      </c>
      <c r="G51" s="252">
        <v>2</v>
      </c>
      <c r="H51" s="253">
        <f>IF(U1=TRUE,I51,G51-G51*J8%)</f>
        <v>2</v>
      </c>
      <c r="I51" s="254">
        <v>1.76</v>
      </c>
      <c r="J51" s="371" t="s">
        <v>1811</v>
      </c>
      <c r="K51" s="372"/>
      <c r="L51" s="255">
        <f>IF(U2=TRUE,H51-H51*L8%,"")</f>
        <v>2</v>
      </c>
      <c r="M51" s="256">
        <f t="shared" ref="M51:M53" si="31">L51/G51-1</f>
        <v>0</v>
      </c>
      <c r="N51" s="255">
        <f>IF(U3=TRUE,L51-L51*N8%,"")</f>
        <v>2</v>
      </c>
      <c r="O51" s="256">
        <f>N51/G51-1</f>
        <v>0</v>
      </c>
      <c r="P51" s="255">
        <f t="shared" ref="P51:P53" si="32">IF($U$4=TRUE,N51-N51*$P$8%,"")</f>
        <v>2</v>
      </c>
      <c r="Q51" s="257">
        <f>P51/G51-1</f>
        <v>0</v>
      </c>
      <c r="R51" s="177">
        <f t="shared" ref="R51:R53" si="33">IF($V$2=TRUE,P51-P51*$R$8%,"")</f>
        <v>2</v>
      </c>
      <c r="S51" s="258">
        <f>R51/G51-1</f>
        <v>0</v>
      </c>
      <c r="T51" s="177">
        <f t="shared" ref="T51:T53" si="34">IF($V$3=TRUE,R51-R51*$T$8%,"")</f>
        <v>2</v>
      </c>
      <c r="U51" s="258">
        <f>T51/G51-1</f>
        <v>0</v>
      </c>
      <c r="V51" s="259"/>
      <c r="W51" s="260">
        <f>(I51-I51*Q1%)*0.97</f>
        <v>1.6218399999999999</v>
      </c>
      <c r="X51" s="261">
        <f>Z51/G51-1</f>
        <v>-0.18908000000000003</v>
      </c>
      <c r="Y51" s="171">
        <f>I51*0.95</f>
        <v>1.6719999999999999</v>
      </c>
      <c r="Z51" s="171">
        <f t="shared" ref="Z51:Z53" si="35">Y51*0.97</f>
        <v>1.6218399999999999</v>
      </c>
      <c r="AB51" s="186">
        <f t="shared" ref="AB51:AB53" si="36">IF($V$3=TRUE,T51-W51,IF($V$2=TRUE,R51-W51,IF($U$4=TRUE,P51-W51,IF($U$3=TRUE,N51-W51,IF($U$2=TRUE,L51-W51)))))</f>
        <v>0.37816000000000005</v>
      </c>
    </row>
    <row r="52" spans="1:28" ht="12" customHeight="1">
      <c r="B52" s="173">
        <v>3760172600022</v>
      </c>
      <c r="C52" s="174" t="s">
        <v>1814</v>
      </c>
      <c r="D52" s="175">
        <v>1</v>
      </c>
      <c r="E52" s="174" t="s">
        <v>1809</v>
      </c>
      <c r="F52" s="173" t="s">
        <v>1815</v>
      </c>
      <c r="G52" s="190">
        <v>0.59</v>
      </c>
      <c r="H52" s="253">
        <f>IF(U1=TRUE,I52,G52-G52*J8%)</f>
        <v>0.59</v>
      </c>
      <c r="I52" s="254">
        <v>0.43</v>
      </c>
      <c r="J52" s="371" t="s">
        <v>1811</v>
      </c>
      <c r="K52" s="372"/>
      <c r="L52" s="255">
        <f>IF(U2=TRUE,H52-H52*L8%,"")</f>
        <v>0.59</v>
      </c>
      <c r="M52" s="256">
        <f t="shared" si="31"/>
        <v>0</v>
      </c>
      <c r="N52" s="255">
        <f>IF(U3=TRUE,L52-L52*N8%,"")</f>
        <v>0.59</v>
      </c>
      <c r="O52" s="256">
        <f>N52/G52-1</f>
        <v>0</v>
      </c>
      <c r="P52" s="255">
        <f t="shared" si="32"/>
        <v>0.59</v>
      </c>
      <c r="Q52" s="257">
        <f>P52/G52-1</f>
        <v>0</v>
      </c>
      <c r="R52" s="177">
        <f t="shared" si="33"/>
        <v>0.59</v>
      </c>
      <c r="S52" s="258">
        <f>R52/G52-1</f>
        <v>0</v>
      </c>
      <c r="T52" s="177">
        <f t="shared" si="34"/>
        <v>0.59</v>
      </c>
      <c r="U52" s="258">
        <f>T52/G52-1</f>
        <v>0</v>
      </c>
      <c r="V52" s="259"/>
      <c r="W52" s="260">
        <f>(I52-I52*Q1%)*0.97</f>
        <v>0.39624499999999996</v>
      </c>
      <c r="X52" s="261">
        <f>Z52/G52-1</f>
        <v>-0.32839830508474577</v>
      </c>
      <c r="Y52" s="171">
        <f>I52*0.95</f>
        <v>0.40849999999999997</v>
      </c>
      <c r="Z52" s="171">
        <f t="shared" si="35"/>
        <v>0.39624499999999996</v>
      </c>
      <c r="AB52" s="186">
        <f t="shared" si="36"/>
        <v>0.19375500000000001</v>
      </c>
    </row>
    <row r="53" spans="1:28" ht="12" customHeight="1">
      <c r="B53" s="250">
        <v>3760172600053</v>
      </c>
      <c r="C53" s="188" t="s">
        <v>1816</v>
      </c>
      <c r="D53" s="189">
        <v>1</v>
      </c>
      <c r="E53" s="188" t="s">
        <v>1809</v>
      </c>
      <c r="F53" s="187" t="s">
        <v>1817</v>
      </c>
      <c r="G53" s="190">
        <v>6.6</v>
      </c>
      <c r="H53" s="253">
        <f>IF(U1=TRUE,I53,G53-G53*J8%)</f>
        <v>6.6</v>
      </c>
      <c r="I53" s="254">
        <v>5.6</v>
      </c>
      <c r="J53" s="371" t="s">
        <v>1818</v>
      </c>
      <c r="K53" s="372"/>
      <c r="L53" s="255">
        <f>IF(U2=TRUE,H53-H53*L8%,"")</f>
        <v>6.6</v>
      </c>
      <c r="M53" s="256">
        <f t="shared" si="31"/>
        <v>0</v>
      </c>
      <c r="N53" s="255">
        <f>IF(U3=TRUE,L53-L53*N8%,"")</f>
        <v>6.6</v>
      </c>
      <c r="O53" s="256">
        <f>N53/G53-1</f>
        <v>0</v>
      </c>
      <c r="P53" s="255">
        <f t="shared" si="32"/>
        <v>6.6</v>
      </c>
      <c r="Q53" s="257">
        <f>P53/G53-1</f>
        <v>0</v>
      </c>
      <c r="R53" s="177">
        <f t="shared" si="33"/>
        <v>6.6</v>
      </c>
      <c r="S53" s="258">
        <f>R53/G53-1</f>
        <v>0</v>
      </c>
      <c r="T53" s="177">
        <f t="shared" si="34"/>
        <v>6.6</v>
      </c>
      <c r="U53" s="258">
        <f>T53/G53-1</f>
        <v>0</v>
      </c>
      <c r="V53" s="259"/>
      <c r="W53" s="260">
        <f>(I53-I53*Q1%)*0.97</f>
        <v>5.1603999999999992</v>
      </c>
      <c r="X53" s="261">
        <f>Z53/G53-1</f>
        <v>-0.21812121212121216</v>
      </c>
      <c r="Y53" s="171">
        <f>I53*0.95</f>
        <v>5.3199999999999994</v>
      </c>
      <c r="Z53" s="171">
        <f t="shared" si="35"/>
        <v>5.1603999999999992</v>
      </c>
      <c r="AB53" s="186">
        <f t="shared" si="36"/>
        <v>1.4396000000000004</v>
      </c>
    </row>
    <row r="54" spans="1:28" ht="12" customHeight="1">
      <c r="A54" s="161"/>
      <c r="B54" s="262"/>
      <c r="C54" s="263"/>
      <c r="D54" s="264"/>
      <c r="E54" s="263"/>
      <c r="F54" s="265"/>
      <c r="G54" s="266"/>
      <c r="I54" s="266"/>
      <c r="L54" s="266"/>
      <c r="M54" s="266"/>
      <c r="N54" s="266"/>
      <c r="O54" s="266"/>
      <c r="P54" s="266"/>
      <c r="Q54" s="172"/>
      <c r="R54" s="172"/>
      <c r="S54" s="172"/>
      <c r="T54" s="172"/>
      <c r="U54" s="172"/>
      <c r="V54" s="161"/>
    </row>
    <row r="55" spans="1:28" ht="12" customHeight="1">
      <c r="A55" s="161"/>
      <c r="B55" s="268" t="s">
        <v>1819</v>
      </c>
      <c r="C55" s="269"/>
      <c r="D55" s="269"/>
      <c r="E55" s="269"/>
      <c r="F55" s="270"/>
      <c r="G55" s="164"/>
      <c r="I55" s="266"/>
      <c r="L55" s="266"/>
      <c r="M55" s="266"/>
      <c r="N55" s="266"/>
      <c r="O55" s="266"/>
      <c r="P55" s="266"/>
      <c r="Q55" s="172"/>
      <c r="R55" s="172"/>
      <c r="S55" s="172"/>
      <c r="T55" s="172"/>
      <c r="U55" s="172"/>
      <c r="V55" s="161"/>
    </row>
    <row r="56" spans="1:28" ht="18.75" customHeight="1">
      <c r="A56" s="161"/>
      <c r="B56" s="268" t="s">
        <v>1842</v>
      </c>
      <c r="C56" s="269"/>
      <c r="D56" s="269"/>
      <c r="E56" s="269"/>
      <c r="F56" s="271"/>
      <c r="G56" s="164"/>
      <c r="I56" s="266"/>
      <c r="L56" s="266"/>
      <c r="M56" s="266"/>
      <c r="N56" s="266"/>
      <c r="O56" s="266"/>
      <c r="P56" s="266"/>
      <c r="Q56" s="172"/>
      <c r="R56" s="172"/>
      <c r="S56" s="172"/>
      <c r="T56" s="172"/>
      <c r="U56" s="172"/>
      <c r="V56" s="161"/>
    </row>
    <row r="57" spans="1:28" ht="12" customHeight="1">
      <c r="A57" s="161"/>
      <c r="B57" s="272"/>
      <c r="C57" s="272"/>
      <c r="D57" s="272"/>
      <c r="E57" s="272"/>
      <c r="F57" s="272"/>
      <c r="G57" s="272"/>
      <c r="H57" s="272"/>
      <c r="I57" s="266"/>
      <c r="L57" s="266"/>
      <c r="M57" s="266"/>
      <c r="N57" s="266"/>
      <c r="O57" s="266"/>
      <c r="P57" s="266"/>
      <c r="Q57" s="172"/>
      <c r="R57" s="172"/>
      <c r="S57" s="172"/>
      <c r="T57" s="172"/>
      <c r="U57" s="172"/>
      <c r="V57" s="161"/>
    </row>
    <row r="58" spans="1:28" ht="15" customHeight="1">
      <c r="B58" s="273"/>
      <c r="C58" s="273"/>
      <c r="D58" s="273"/>
      <c r="E58" s="273"/>
      <c r="F58" s="273"/>
      <c r="G58" s="273"/>
      <c r="H58" s="273"/>
      <c r="I58" s="266"/>
      <c r="L58" s="266"/>
      <c r="M58" s="266"/>
      <c r="N58" s="266"/>
      <c r="O58" s="266"/>
      <c r="P58" s="266"/>
      <c r="Q58" s="172"/>
      <c r="R58" s="172"/>
      <c r="S58" s="172"/>
      <c r="T58" s="172"/>
      <c r="U58" s="172"/>
      <c r="V58" s="161"/>
    </row>
    <row r="59" spans="1:28" ht="15" customHeight="1">
      <c r="B59" s="274"/>
      <c r="C59" s="275"/>
      <c r="D59" s="276"/>
      <c r="E59" s="276"/>
      <c r="F59" s="277"/>
      <c r="G59" s="278"/>
      <c r="I59" s="266"/>
      <c r="L59" s="266"/>
      <c r="M59" s="266"/>
      <c r="N59" s="266"/>
      <c r="O59" s="266"/>
      <c r="P59" s="266"/>
      <c r="Q59" s="172"/>
      <c r="R59" s="172"/>
      <c r="S59" s="172"/>
      <c r="T59" s="172"/>
      <c r="U59" s="172"/>
      <c r="V59" s="161"/>
    </row>
    <row r="60" spans="1:28" ht="15" customHeight="1">
      <c r="A60" s="279"/>
      <c r="B60" s="274"/>
      <c r="C60" s="275"/>
      <c r="D60" s="276"/>
      <c r="E60" s="276"/>
      <c r="F60" s="373">
        <v>41660</v>
      </c>
      <c r="G60" s="374"/>
      <c r="H60" s="374"/>
      <c r="Q60" s="172"/>
      <c r="R60" s="172"/>
      <c r="S60" s="172"/>
      <c r="T60" s="172"/>
      <c r="U60" s="172"/>
      <c r="V60" s="161"/>
    </row>
    <row r="61" spans="1:28" ht="15" customHeight="1">
      <c r="A61" s="281"/>
      <c r="B61" s="274"/>
      <c r="C61" s="275"/>
      <c r="D61" s="276"/>
      <c r="E61" s="276"/>
      <c r="F61" s="276"/>
      <c r="G61" s="282"/>
      <c r="Q61" s="172"/>
      <c r="R61" s="172"/>
      <c r="S61" s="172"/>
      <c r="T61" s="172"/>
      <c r="U61" s="172"/>
      <c r="V61" s="161"/>
    </row>
    <row r="62" spans="1:28" ht="16.5">
      <c r="B62" s="274"/>
      <c r="C62" s="275"/>
      <c r="D62" s="276"/>
      <c r="E62" s="276"/>
      <c r="F62" s="276"/>
      <c r="G62" s="282"/>
      <c r="Q62" s="172"/>
      <c r="R62" s="172"/>
      <c r="S62" s="172"/>
      <c r="T62" s="172"/>
      <c r="U62" s="172"/>
      <c r="V62" s="161"/>
    </row>
    <row r="63" spans="1:28" ht="16.5">
      <c r="B63" s="274"/>
      <c r="C63" s="275"/>
      <c r="D63" s="276"/>
      <c r="E63" s="276"/>
      <c r="F63" s="276"/>
      <c r="G63" s="282"/>
      <c r="Q63" s="172"/>
      <c r="R63" s="172"/>
      <c r="S63" s="172"/>
      <c r="T63" s="172"/>
      <c r="U63" s="172"/>
      <c r="V63" s="161"/>
    </row>
    <row r="64" spans="1:28">
      <c r="B64" s="274"/>
      <c r="C64" s="283"/>
      <c r="D64" s="284"/>
      <c r="E64" s="284"/>
      <c r="F64" s="284"/>
      <c r="G64" s="282"/>
      <c r="Q64" s="172"/>
      <c r="R64" s="172"/>
      <c r="S64" s="172"/>
      <c r="T64" s="172"/>
      <c r="U64" s="172"/>
      <c r="V64" s="161"/>
    </row>
    <row r="65" spans="2:28">
      <c r="B65" s="274"/>
      <c r="C65" s="285"/>
      <c r="D65" s="274"/>
      <c r="E65" s="274"/>
      <c r="F65" s="274"/>
      <c r="G65" s="286"/>
      <c r="Q65" s="172"/>
      <c r="R65" s="172"/>
      <c r="S65" s="172"/>
      <c r="T65" s="172"/>
      <c r="U65" s="172"/>
      <c r="V65" s="161"/>
      <c r="W65" s="164"/>
      <c r="Y65" s="164"/>
      <c r="Z65" s="164"/>
      <c r="AB65" s="164"/>
    </row>
    <row r="66" spans="2:28">
      <c r="B66" s="274"/>
      <c r="C66" s="285"/>
      <c r="D66" s="274"/>
      <c r="E66" s="274"/>
      <c r="F66" s="274"/>
      <c r="G66" s="286"/>
      <c r="Q66" s="172"/>
      <c r="R66" s="172"/>
      <c r="S66" s="172"/>
      <c r="T66" s="172"/>
      <c r="U66" s="172"/>
      <c r="V66" s="161"/>
      <c r="W66" s="164"/>
      <c r="Y66" s="164"/>
      <c r="Z66" s="164"/>
      <c r="AB66" s="164"/>
    </row>
    <row r="67" spans="2:28">
      <c r="B67" s="274"/>
      <c r="C67" s="285"/>
      <c r="D67" s="274"/>
      <c r="E67" s="274"/>
      <c r="F67" s="274"/>
      <c r="G67" s="286"/>
      <c r="Q67" s="172"/>
      <c r="R67" s="172"/>
      <c r="S67" s="172"/>
      <c r="T67" s="172"/>
      <c r="U67" s="172"/>
      <c r="V67" s="161"/>
      <c r="W67" s="164"/>
      <c r="Y67" s="164"/>
      <c r="Z67" s="164"/>
      <c r="AB67" s="164"/>
    </row>
    <row r="68" spans="2:28">
      <c r="B68" s="274"/>
      <c r="C68" s="285"/>
      <c r="D68" s="274"/>
      <c r="E68" s="274"/>
      <c r="F68" s="274"/>
      <c r="G68" s="286"/>
      <c r="Q68" s="172"/>
      <c r="R68" s="172"/>
      <c r="S68" s="172"/>
      <c r="T68" s="172"/>
      <c r="U68" s="172"/>
      <c r="V68" s="161"/>
      <c r="W68" s="164"/>
      <c r="Y68" s="164"/>
      <c r="Z68" s="164"/>
      <c r="AB68" s="164"/>
    </row>
    <row r="69" spans="2:28">
      <c r="B69" s="274"/>
      <c r="C69" s="285"/>
      <c r="D69" s="274"/>
      <c r="E69" s="274"/>
      <c r="F69" s="274"/>
      <c r="G69" s="286"/>
      <c r="Q69" s="172"/>
      <c r="R69" s="172"/>
      <c r="S69" s="172"/>
      <c r="T69" s="172"/>
      <c r="U69" s="172"/>
      <c r="V69" s="161"/>
      <c r="W69" s="164"/>
      <c r="Y69" s="164"/>
      <c r="Z69" s="164"/>
      <c r="AB69" s="164"/>
    </row>
    <row r="70" spans="2:28">
      <c r="B70" s="274"/>
      <c r="C70" s="285"/>
      <c r="D70" s="274"/>
      <c r="E70" s="274"/>
      <c r="F70" s="274"/>
      <c r="G70" s="286"/>
      <c r="Q70" s="172"/>
      <c r="R70" s="172"/>
      <c r="S70" s="172"/>
      <c r="T70" s="172"/>
      <c r="U70" s="172"/>
      <c r="V70" s="161"/>
      <c r="W70" s="164"/>
      <c r="Y70" s="164"/>
      <c r="Z70" s="164"/>
      <c r="AB70" s="164"/>
    </row>
    <row r="71" spans="2:28">
      <c r="B71" s="274"/>
      <c r="C71" s="285"/>
      <c r="D71" s="274"/>
      <c r="E71" s="274"/>
      <c r="F71" s="274"/>
      <c r="G71" s="286"/>
      <c r="Q71" s="172"/>
      <c r="R71" s="172"/>
      <c r="S71" s="172"/>
      <c r="T71" s="172"/>
      <c r="U71" s="172"/>
      <c r="V71" s="161"/>
      <c r="W71" s="164"/>
      <c r="Y71" s="164"/>
      <c r="Z71" s="164"/>
      <c r="AB71" s="164"/>
    </row>
    <row r="72" spans="2:28">
      <c r="B72" s="274"/>
      <c r="C72" s="285"/>
      <c r="D72" s="274"/>
      <c r="E72" s="274"/>
      <c r="F72" s="274"/>
      <c r="G72" s="286"/>
      <c r="Q72" s="172"/>
      <c r="R72" s="172"/>
      <c r="S72" s="172"/>
      <c r="T72" s="172"/>
      <c r="U72" s="172"/>
      <c r="V72" s="161"/>
      <c r="W72" s="164"/>
      <c r="Y72" s="164"/>
      <c r="Z72" s="164"/>
      <c r="AB72" s="164"/>
    </row>
    <row r="73" spans="2:28">
      <c r="B73" s="274"/>
      <c r="C73" s="285"/>
      <c r="D73" s="274"/>
      <c r="E73" s="274"/>
      <c r="F73" s="274"/>
      <c r="G73" s="286"/>
      <c r="Q73" s="172"/>
      <c r="R73" s="172"/>
      <c r="S73" s="172"/>
      <c r="T73" s="172"/>
      <c r="U73" s="172"/>
      <c r="V73" s="161"/>
      <c r="W73" s="164"/>
      <c r="Y73" s="164"/>
      <c r="Z73" s="164"/>
      <c r="AB73" s="164"/>
    </row>
    <row r="74" spans="2:28">
      <c r="B74" s="274"/>
      <c r="C74" s="285"/>
      <c r="D74" s="274"/>
      <c r="E74" s="274"/>
      <c r="F74" s="274"/>
      <c r="G74" s="286"/>
      <c r="Q74" s="172"/>
      <c r="R74" s="172"/>
      <c r="S74" s="172"/>
      <c r="T74" s="172"/>
      <c r="U74" s="172"/>
      <c r="V74" s="161"/>
      <c r="W74" s="164"/>
      <c r="Y74" s="164"/>
      <c r="Z74" s="164"/>
      <c r="AB74" s="164"/>
    </row>
    <row r="75" spans="2:28">
      <c r="B75" s="274"/>
      <c r="C75" s="285"/>
      <c r="D75" s="274"/>
      <c r="E75" s="274"/>
      <c r="F75" s="274"/>
      <c r="G75" s="286"/>
      <c r="Q75" s="172"/>
      <c r="R75" s="172"/>
      <c r="S75" s="172"/>
      <c r="T75" s="172"/>
      <c r="U75" s="172"/>
      <c r="V75" s="161"/>
      <c r="W75" s="164"/>
      <c r="Y75" s="164"/>
      <c r="Z75" s="164"/>
      <c r="AB75" s="164"/>
    </row>
    <row r="76" spans="2:28">
      <c r="B76" s="274"/>
      <c r="C76" s="285"/>
      <c r="D76" s="274"/>
      <c r="E76" s="274"/>
      <c r="F76" s="274"/>
      <c r="G76" s="286"/>
      <c r="Q76" s="172"/>
      <c r="R76" s="172"/>
      <c r="S76" s="172"/>
      <c r="T76" s="172"/>
      <c r="U76" s="172"/>
      <c r="V76" s="161"/>
      <c r="W76" s="164"/>
      <c r="Y76" s="164"/>
      <c r="Z76" s="164"/>
      <c r="AB76" s="164"/>
    </row>
    <row r="77" spans="2:28">
      <c r="B77" s="274"/>
      <c r="C77" s="285"/>
      <c r="D77" s="274"/>
      <c r="E77" s="274"/>
      <c r="F77" s="274"/>
      <c r="G77" s="286"/>
      <c r="Q77" s="172"/>
      <c r="R77" s="172"/>
      <c r="S77" s="172"/>
      <c r="T77" s="172"/>
      <c r="U77" s="172"/>
      <c r="V77" s="161"/>
      <c r="W77" s="164"/>
      <c r="Y77" s="164"/>
      <c r="Z77" s="164"/>
      <c r="AB77" s="164"/>
    </row>
    <row r="78" spans="2:28">
      <c r="B78" s="274"/>
      <c r="C78" s="285"/>
      <c r="D78" s="274"/>
      <c r="E78" s="274"/>
      <c r="F78" s="274"/>
      <c r="G78" s="286"/>
      <c r="Q78" s="172"/>
      <c r="R78" s="172"/>
      <c r="S78" s="172"/>
      <c r="T78" s="172"/>
      <c r="U78" s="172"/>
      <c r="V78" s="161"/>
      <c r="W78" s="164"/>
      <c r="Y78" s="164"/>
      <c r="Z78" s="164"/>
      <c r="AB78" s="164"/>
    </row>
    <row r="79" spans="2:28">
      <c r="B79" s="274"/>
      <c r="C79" s="285"/>
      <c r="D79" s="274"/>
      <c r="E79" s="274"/>
      <c r="F79" s="274"/>
      <c r="G79" s="286"/>
      <c r="Q79" s="172"/>
      <c r="R79" s="172"/>
      <c r="S79" s="172"/>
      <c r="T79" s="172"/>
      <c r="U79" s="172"/>
      <c r="V79" s="161"/>
      <c r="W79" s="164"/>
      <c r="Y79" s="164"/>
      <c r="Z79" s="164"/>
      <c r="AB79" s="164"/>
    </row>
    <row r="80" spans="2:28">
      <c r="B80" s="274"/>
      <c r="C80" s="285"/>
      <c r="D80" s="274"/>
      <c r="E80" s="274"/>
      <c r="F80" s="274"/>
      <c r="G80" s="286"/>
      <c r="Q80" s="172"/>
      <c r="R80" s="172"/>
      <c r="S80" s="172"/>
      <c r="T80" s="172"/>
      <c r="U80" s="172"/>
      <c r="V80" s="161"/>
      <c r="W80" s="164"/>
      <c r="Y80" s="164"/>
      <c r="Z80" s="164"/>
      <c r="AB80" s="164"/>
    </row>
    <row r="81" spans="2:28">
      <c r="B81" s="274"/>
      <c r="C81" s="285"/>
      <c r="D81" s="274"/>
      <c r="E81" s="274"/>
      <c r="F81" s="274"/>
      <c r="G81" s="286"/>
      <c r="Q81" s="172"/>
      <c r="R81" s="172"/>
      <c r="S81" s="172"/>
      <c r="T81" s="172"/>
      <c r="U81" s="172"/>
      <c r="V81" s="161"/>
      <c r="W81" s="164"/>
      <c r="Y81" s="164"/>
      <c r="Z81" s="164"/>
      <c r="AB81" s="164"/>
    </row>
    <row r="82" spans="2:28">
      <c r="B82" s="274"/>
      <c r="C82" s="285"/>
      <c r="D82" s="274"/>
      <c r="E82" s="274"/>
      <c r="F82" s="274"/>
      <c r="G82" s="286"/>
      <c r="Q82" s="172"/>
      <c r="R82" s="172"/>
      <c r="S82" s="172"/>
      <c r="T82" s="172"/>
      <c r="U82" s="172"/>
      <c r="V82" s="161"/>
      <c r="W82" s="164"/>
      <c r="Y82" s="164"/>
      <c r="Z82" s="164"/>
      <c r="AB82" s="164"/>
    </row>
    <row r="83" spans="2:28">
      <c r="B83" s="274"/>
      <c r="C83" s="285"/>
      <c r="D83" s="274"/>
      <c r="E83" s="274"/>
      <c r="F83" s="274"/>
      <c r="G83" s="286"/>
      <c r="Q83" s="172"/>
      <c r="R83" s="172"/>
      <c r="S83" s="172"/>
      <c r="T83" s="172"/>
      <c r="U83" s="172"/>
      <c r="V83" s="161"/>
      <c r="W83" s="164"/>
      <c r="Y83" s="164"/>
      <c r="Z83" s="164"/>
      <c r="AB83" s="164"/>
    </row>
    <row r="84" spans="2:28">
      <c r="B84" s="274"/>
      <c r="C84" s="285"/>
      <c r="D84" s="274"/>
      <c r="E84" s="274"/>
      <c r="F84" s="274"/>
      <c r="G84" s="286"/>
      <c r="Q84" s="172"/>
      <c r="R84" s="172"/>
      <c r="S84" s="172"/>
      <c r="T84" s="172"/>
      <c r="U84" s="172"/>
      <c r="V84" s="161"/>
      <c r="W84" s="164"/>
      <c r="Y84" s="164"/>
      <c r="Z84" s="164"/>
      <c r="AB84" s="164"/>
    </row>
    <row r="85" spans="2:28">
      <c r="B85" s="274"/>
      <c r="C85" s="285"/>
      <c r="D85" s="274"/>
      <c r="E85" s="274"/>
      <c r="F85" s="274"/>
      <c r="G85" s="286"/>
      <c r="Q85" s="172"/>
      <c r="R85" s="172"/>
      <c r="S85" s="172"/>
      <c r="T85" s="172"/>
      <c r="U85" s="172"/>
      <c r="V85" s="161"/>
      <c r="W85" s="164"/>
      <c r="Y85" s="164"/>
      <c r="Z85" s="164"/>
      <c r="AB85" s="164"/>
    </row>
    <row r="86" spans="2:28">
      <c r="B86" s="274"/>
      <c r="C86" s="285"/>
      <c r="D86" s="274"/>
      <c r="E86" s="274"/>
      <c r="F86" s="274"/>
      <c r="G86" s="286"/>
      <c r="Q86" s="172"/>
      <c r="R86" s="172"/>
      <c r="S86" s="172"/>
      <c r="T86" s="172"/>
      <c r="U86" s="172"/>
      <c r="V86" s="161"/>
      <c r="W86" s="164"/>
      <c r="Y86" s="164"/>
      <c r="Z86" s="164"/>
      <c r="AB86" s="164"/>
    </row>
    <row r="87" spans="2:28">
      <c r="B87" s="274"/>
      <c r="C87" s="285"/>
      <c r="D87" s="274"/>
      <c r="E87" s="274"/>
      <c r="F87" s="274"/>
      <c r="G87" s="286"/>
      <c r="Q87" s="172"/>
      <c r="R87" s="172"/>
      <c r="S87" s="172"/>
      <c r="T87" s="172"/>
      <c r="U87" s="172"/>
      <c r="V87" s="161"/>
      <c r="W87" s="164"/>
      <c r="Y87" s="164"/>
      <c r="Z87" s="164"/>
      <c r="AB87" s="164"/>
    </row>
    <row r="88" spans="2:28">
      <c r="B88" s="274"/>
      <c r="C88" s="285"/>
      <c r="D88" s="274"/>
      <c r="E88" s="274"/>
      <c r="F88" s="274"/>
      <c r="G88" s="286"/>
      <c r="Q88" s="172"/>
      <c r="R88" s="172"/>
      <c r="S88" s="172"/>
      <c r="T88" s="172"/>
      <c r="U88" s="172"/>
      <c r="V88" s="161"/>
      <c r="W88" s="164"/>
      <c r="Y88" s="164"/>
      <c r="Z88" s="164"/>
      <c r="AB88" s="164"/>
    </row>
    <row r="89" spans="2:28">
      <c r="B89" s="274"/>
      <c r="C89" s="285"/>
      <c r="D89" s="274"/>
      <c r="E89" s="274"/>
      <c r="F89" s="274"/>
      <c r="G89" s="286"/>
      <c r="Q89" s="172"/>
      <c r="R89" s="172"/>
      <c r="S89" s="172"/>
      <c r="T89" s="172"/>
      <c r="U89" s="172"/>
      <c r="V89" s="161"/>
      <c r="W89" s="164"/>
      <c r="Y89" s="164"/>
      <c r="Z89" s="164"/>
      <c r="AB89" s="164"/>
    </row>
    <row r="90" spans="2:28">
      <c r="B90" s="274"/>
      <c r="C90" s="285"/>
      <c r="D90" s="274"/>
      <c r="E90" s="274"/>
      <c r="F90" s="274"/>
      <c r="G90" s="286"/>
      <c r="Q90" s="172"/>
      <c r="R90" s="172"/>
      <c r="S90" s="172"/>
      <c r="T90" s="172"/>
      <c r="U90" s="172"/>
      <c r="V90" s="161"/>
      <c r="W90" s="164"/>
      <c r="Y90" s="164"/>
      <c r="Z90" s="164"/>
      <c r="AB90" s="164"/>
    </row>
    <row r="91" spans="2:28">
      <c r="B91" s="274"/>
      <c r="C91" s="285"/>
      <c r="D91" s="274"/>
      <c r="E91" s="274"/>
      <c r="F91" s="274"/>
      <c r="G91" s="286"/>
      <c r="W91" s="164"/>
      <c r="Y91" s="164"/>
      <c r="Z91" s="164"/>
      <c r="AB91" s="164"/>
    </row>
    <row r="92" spans="2:28">
      <c r="B92" s="274"/>
      <c r="C92" s="285"/>
      <c r="D92" s="274"/>
      <c r="E92" s="274"/>
      <c r="F92" s="274"/>
      <c r="G92" s="286"/>
      <c r="W92" s="164"/>
      <c r="Y92" s="164"/>
      <c r="Z92" s="164"/>
      <c r="AB92" s="164"/>
    </row>
    <row r="93" spans="2:28">
      <c r="B93" s="274"/>
      <c r="C93" s="285"/>
      <c r="D93" s="274"/>
      <c r="E93" s="274"/>
      <c r="F93" s="274"/>
      <c r="G93" s="286"/>
      <c r="W93" s="164"/>
      <c r="Y93" s="164"/>
      <c r="Z93" s="164"/>
      <c r="AB93" s="164"/>
    </row>
    <row r="94" spans="2:28">
      <c r="B94" s="274"/>
      <c r="C94" s="285"/>
      <c r="D94" s="274"/>
      <c r="E94" s="274"/>
      <c r="F94" s="274"/>
      <c r="G94" s="286"/>
      <c r="W94" s="164"/>
      <c r="Y94" s="164"/>
      <c r="Z94" s="164"/>
      <c r="AB94" s="164"/>
    </row>
    <row r="95" spans="2:28">
      <c r="B95" s="274"/>
      <c r="C95" s="285"/>
      <c r="D95" s="274"/>
      <c r="E95" s="274"/>
      <c r="F95" s="274"/>
      <c r="G95" s="286"/>
      <c r="W95" s="164"/>
      <c r="Y95" s="164"/>
      <c r="Z95" s="164"/>
      <c r="AB95" s="164"/>
    </row>
    <row r="96" spans="2:28">
      <c r="B96" s="274"/>
      <c r="C96" s="285"/>
      <c r="D96" s="274"/>
      <c r="E96" s="274"/>
      <c r="F96" s="274"/>
      <c r="G96" s="286"/>
      <c r="W96" s="164"/>
      <c r="Y96" s="164"/>
      <c r="Z96" s="164"/>
      <c r="AB96" s="164"/>
    </row>
    <row r="97" spans="2:28">
      <c r="B97" s="274"/>
      <c r="C97" s="285"/>
      <c r="D97" s="274"/>
      <c r="E97" s="274"/>
      <c r="F97" s="274"/>
      <c r="G97" s="286"/>
      <c r="H97" s="164"/>
      <c r="I97" s="164"/>
      <c r="L97" s="164"/>
      <c r="M97" s="164"/>
      <c r="N97" s="164"/>
      <c r="O97" s="164"/>
      <c r="P97" s="164"/>
      <c r="V97" s="164"/>
      <c r="W97" s="164"/>
      <c r="Y97" s="164"/>
      <c r="Z97" s="164"/>
      <c r="AB97" s="164"/>
    </row>
    <row r="98" spans="2:28">
      <c r="B98" s="274"/>
      <c r="C98" s="285"/>
      <c r="D98" s="274"/>
      <c r="E98" s="274"/>
      <c r="F98" s="274"/>
      <c r="G98" s="286"/>
      <c r="H98" s="164"/>
      <c r="I98" s="164"/>
      <c r="L98" s="164"/>
      <c r="M98" s="164"/>
      <c r="N98" s="164"/>
      <c r="O98" s="164"/>
      <c r="P98" s="164"/>
      <c r="V98" s="164"/>
      <c r="W98" s="164"/>
      <c r="Y98" s="164"/>
      <c r="Z98" s="164"/>
      <c r="AB98" s="164"/>
    </row>
    <row r="99" spans="2:28">
      <c r="B99" s="274"/>
      <c r="C99" s="285"/>
      <c r="D99" s="274"/>
      <c r="E99" s="274"/>
      <c r="F99" s="274"/>
      <c r="G99" s="286"/>
      <c r="H99" s="164"/>
      <c r="I99" s="164"/>
      <c r="L99" s="164"/>
      <c r="M99" s="164"/>
      <c r="N99" s="164"/>
      <c r="O99" s="164"/>
      <c r="P99" s="164"/>
      <c r="V99" s="164"/>
      <c r="W99" s="164"/>
      <c r="Y99" s="164"/>
      <c r="Z99" s="164"/>
      <c r="AB99" s="164"/>
    </row>
    <row r="100" spans="2:28">
      <c r="B100" s="274"/>
      <c r="C100" s="285"/>
      <c r="D100" s="274"/>
      <c r="E100" s="274"/>
      <c r="F100" s="274"/>
      <c r="G100" s="286"/>
      <c r="H100" s="164"/>
      <c r="I100" s="164"/>
      <c r="L100" s="164"/>
      <c r="M100" s="164"/>
      <c r="N100" s="164"/>
      <c r="O100" s="164"/>
      <c r="P100" s="164"/>
      <c r="V100" s="164"/>
      <c r="W100" s="164"/>
      <c r="Y100" s="164"/>
      <c r="Z100" s="164"/>
      <c r="AB100" s="164"/>
    </row>
    <row r="101" spans="2:28">
      <c r="B101" s="274"/>
      <c r="C101" s="285"/>
      <c r="D101" s="274"/>
      <c r="E101" s="274"/>
      <c r="F101" s="274"/>
      <c r="G101" s="286"/>
      <c r="H101" s="164"/>
      <c r="I101" s="164"/>
      <c r="L101" s="164"/>
      <c r="M101" s="164"/>
      <c r="N101" s="164"/>
      <c r="O101" s="164"/>
      <c r="P101" s="164"/>
      <c r="V101" s="164"/>
      <c r="W101" s="164"/>
      <c r="Y101" s="164"/>
      <c r="Z101" s="164"/>
      <c r="AB101" s="164"/>
    </row>
    <row r="102" spans="2:28">
      <c r="B102" s="274"/>
      <c r="C102" s="285"/>
      <c r="D102" s="274"/>
      <c r="E102" s="274"/>
      <c r="F102" s="274"/>
      <c r="G102" s="286"/>
      <c r="H102" s="164"/>
      <c r="I102" s="164"/>
      <c r="L102" s="164"/>
      <c r="M102" s="164"/>
      <c r="N102" s="164"/>
      <c r="O102" s="164"/>
      <c r="P102" s="164"/>
      <c r="V102" s="164"/>
      <c r="W102" s="164"/>
      <c r="Y102" s="164"/>
      <c r="Z102" s="164"/>
      <c r="AB102" s="164"/>
    </row>
    <row r="103" spans="2:28">
      <c r="B103" s="274"/>
      <c r="C103" s="285"/>
      <c r="D103" s="274"/>
      <c r="E103" s="274"/>
      <c r="F103" s="274"/>
      <c r="G103" s="286"/>
      <c r="H103" s="164"/>
      <c r="I103" s="164"/>
      <c r="L103" s="164"/>
      <c r="M103" s="164"/>
      <c r="N103" s="164"/>
      <c r="O103" s="164"/>
      <c r="P103" s="164"/>
      <c r="V103" s="164"/>
      <c r="W103" s="164"/>
      <c r="Y103" s="164"/>
      <c r="Z103" s="164"/>
      <c r="AB103" s="164"/>
    </row>
    <row r="104" spans="2:28">
      <c r="B104" s="274"/>
      <c r="C104" s="285"/>
      <c r="D104" s="274"/>
      <c r="E104" s="274"/>
      <c r="F104" s="274"/>
      <c r="G104" s="286"/>
      <c r="H104" s="164"/>
      <c r="I104" s="164"/>
      <c r="L104" s="164"/>
      <c r="M104" s="164"/>
      <c r="N104" s="164"/>
      <c r="O104" s="164"/>
      <c r="P104" s="164"/>
      <c r="V104" s="164"/>
      <c r="W104" s="164"/>
      <c r="Y104" s="164"/>
      <c r="Z104" s="164"/>
      <c r="AB104" s="164"/>
    </row>
    <row r="105" spans="2:28">
      <c r="B105" s="274"/>
      <c r="C105" s="285"/>
      <c r="D105" s="274"/>
      <c r="E105" s="274"/>
      <c r="F105" s="274"/>
      <c r="G105" s="286"/>
      <c r="H105" s="164"/>
      <c r="I105" s="164"/>
      <c r="L105" s="164"/>
      <c r="M105" s="164"/>
      <c r="N105" s="164"/>
      <c r="O105" s="164"/>
      <c r="P105" s="164"/>
      <c r="V105" s="164"/>
      <c r="W105" s="164"/>
      <c r="Y105" s="164"/>
      <c r="Z105" s="164"/>
      <c r="AB105" s="164"/>
    </row>
    <row r="106" spans="2:28">
      <c r="B106" s="274"/>
      <c r="C106" s="285"/>
      <c r="D106" s="274"/>
      <c r="E106" s="274"/>
      <c r="F106" s="274"/>
      <c r="G106" s="286"/>
      <c r="H106" s="164"/>
      <c r="I106" s="164"/>
      <c r="L106" s="164"/>
      <c r="M106" s="164"/>
      <c r="N106" s="164"/>
      <c r="O106" s="164"/>
      <c r="P106" s="164"/>
      <c r="V106" s="164"/>
      <c r="W106" s="164"/>
      <c r="Y106" s="164"/>
      <c r="Z106" s="164"/>
      <c r="AB106" s="164"/>
    </row>
    <row r="107" spans="2:28">
      <c r="B107" s="274"/>
      <c r="C107" s="285"/>
      <c r="D107" s="274"/>
      <c r="E107" s="274"/>
      <c r="F107" s="274"/>
      <c r="G107" s="286"/>
      <c r="H107" s="164"/>
      <c r="I107" s="164"/>
      <c r="L107" s="164"/>
      <c r="M107" s="164"/>
      <c r="N107" s="164"/>
      <c r="O107" s="164"/>
      <c r="P107" s="164"/>
      <c r="V107" s="164"/>
      <c r="W107" s="164"/>
      <c r="Y107" s="164"/>
      <c r="Z107" s="164"/>
      <c r="AB107" s="164"/>
    </row>
    <row r="108" spans="2:28">
      <c r="B108" s="274"/>
      <c r="C108" s="285"/>
      <c r="D108" s="274"/>
      <c r="E108" s="274"/>
      <c r="F108" s="274"/>
      <c r="G108" s="286"/>
      <c r="H108" s="164"/>
      <c r="I108" s="164"/>
      <c r="L108" s="164"/>
      <c r="M108" s="164"/>
      <c r="N108" s="164"/>
      <c r="O108" s="164"/>
      <c r="P108" s="164"/>
      <c r="V108" s="164"/>
      <c r="W108" s="164"/>
      <c r="Y108" s="164"/>
      <c r="Z108" s="164"/>
      <c r="AB108" s="164"/>
    </row>
    <row r="109" spans="2:28">
      <c r="B109" s="274"/>
      <c r="C109" s="285"/>
      <c r="D109" s="274"/>
      <c r="E109" s="274"/>
      <c r="F109" s="274"/>
      <c r="G109" s="286"/>
      <c r="H109" s="164"/>
      <c r="I109" s="164"/>
      <c r="L109" s="164"/>
      <c r="M109" s="164"/>
      <c r="N109" s="164"/>
      <c r="O109" s="164"/>
      <c r="P109" s="164"/>
      <c r="V109" s="164"/>
      <c r="W109" s="164"/>
      <c r="Y109" s="164"/>
      <c r="Z109" s="164"/>
      <c r="AB109" s="164"/>
    </row>
    <row r="110" spans="2:28">
      <c r="B110" s="274"/>
      <c r="C110" s="285"/>
      <c r="D110" s="274"/>
      <c r="E110" s="274"/>
      <c r="F110" s="274"/>
      <c r="G110" s="286"/>
      <c r="H110" s="164"/>
      <c r="I110" s="164"/>
      <c r="L110" s="164"/>
      <c r="M110" s="164"/>
      <c r="N110" s="164"/>
      <c r="O110" s="164"/>
      <c r="P110" s="164"/>
      <c r="V110" s="164"/>
      <c r="W110" s="164"/>
      <c r="Y110" s="164"/>
      <c r="Z110" s="164"/>
      <c r="AB110" s="164"/>
    </row>
    <row r="111" spans="2:28">
      <c r="B111" s="274"/>
      <c r="C111" s="285"/>
      <c r="D111" s="274"/>
      <c r="E111" s="274"/>
      <c r="F111" s="274"/>
      <c r="G111" s="286"/>
      <c r="H111" s="164"/>
      <c r="I111" s="164"/>
      <c r="L111" s="164"/>
      <c r="M111" s="164"/>
      <c r="N111" s="164"/>
      <c r="O111" s="164"/>
      <c r="P111" s="164"/>
      <c r="V111" s="164"/>
      <c r="W111" s="164"/>
      <c r="Y111" s="164"/>
      <c r="Z111" s="164"/>
      <c r="AB111" s="164"/>
    </row>
    <row r="112" spans="2:28">
      <c r="B112" s="274"/>
      <c r="C112" s="285"/>
      <c r="D112" s="274"/>
      <c r="E112" s="274"/>
      <c r="F112" s="274"/>
      <c r="G112" s="286"/>
      <c r="H112" s="164"/>
      <c r="I112" s="164"/>
      <c r="L112" s="164"/>
      <c r="M112" s="164"/>
      <c r="N112" s="164"/>
      <c r="O112" s="164"/>
      <c r="P112" s="164"/>
      <c r="V112" s="164"/>
      <c r="W112" s="164"/>
      <c r="Y112" s="164"/>
      <c r="Z112" s="164"/>
      <c r="AB112" s="164"/>
    </row>
    <row r="113" spans="2:28">
      <c r="B113" s="274"/>
      <c r="C113" s="285"/>
      <c r="D113" s="274"/>
      <c r="E113" s="274"/>
      <c r="F113" s="274"/>
      <c r="G113" s="286"/>
      <c r="H113" s="164"/>
      <c r="I113" s="164"/>
      <c r="L113" s="164"/>
      <c r="M113" s="164"/>
      <c r="N113" s="164"/>
      <c r="O113" s="164"/>
      <c r="P113" s="164"/>
      <c r="V113" s="164"/>
      <c r="W113" s="164"/>
      <c r="Y113" s="164"/>
      <c r="Z113" s="164"/>
      <c r="AB113" s="164"/>
    </row>
    <row r="114" spans="2:28">
      <c r="B114" s="274"/>
      <c r="C114" s="285"/>
      <c r="D114" s="274"/>
      <c r="E114" s="274"/>
      <c r="F114" s="274"/>
      <c r="G114" s="286"/>
      <c r="H114" s="164"/>
      <c r="I114" s="164"/>
      <c r="L114" s="164"/>
      <c r="M114" s="164"/>
      <c r="N114" s="164"/>
      <c r="O114" s="164"/>
      <c r="P114" s="164"/>
      <c r="V114" s="164"/>
      <c r="W114" s="164"/>
      <c r="Y114" s="164"/>
      <c r="Z114" s="164"/>
      <c r="AB114" s="164"/>
    </row>
    <row r="115" spans="2:28">
      <c r="B115" s="274"/>
      <c r="C115" s="285"/>
      <c r="D115" s="274"/>
      <c r="E115" s="274"/>
      <c r="F115" s="274"/>
      <c r="G115" s="286"/>
      <c r="H115" s="164"/>
      <c r="I115" s="164"/>
      <c r="L115" s="164"/>
      <c r="M115" s="164"/>
      <c r="N115" s="164"/>
      <c r="O115" s="164"/>
      <c r="P115" s="164"/>
      <c r="V115" s="164"/>
      <c r="W115" s="164"/>
      <c r="Y115" s="164"/>
      <c r="Z115" s="164"/>
      <c r="AB115" s="164"/>
    </row>
    <row r="116" spans="2:28">
      <c r="B116" s="274"/>
      <c r="C116" s="285"/>
      <c r="D116" s="274"/>
      <c r="E116" s="274"/>
      <c r="F116" s="274"/>
      <c r="G116" s="286"/>
      <c r="H116" s="164"/>
      <c r="I116" s="164"/>
      <c r="L116" s="164"/>
      <c r="M116" s="164"/>
      <c r="N116" s="164"/>
      <c r="O116" s="164"/>
      <c r="P116" s="164"/>
      <c r="V116" s="164"/>
      <c r="W116" s="164"/>
      <c r="Y116" s="164"/>
      <c r="Z116" s="164"/>
      <c r="AB116" s="164"/>
    </row>
    <row r="117" spans="2:28">
      <c r="B117" s="274"/>
      <c r="C117" s="285"/>
      <c r="D117" s="274"/>
      <c r="E117" s="274"/>
      <c r="F117" s="274"/>
      <c r="G117" s="286"/>
      <c r="H117" s="164"/>
      <c r="I117" s="164"/>
      <c r="L117" s="164"/>
      <c r="M117" s="164"/>
      <c r="N117" s="164"/>
      <c r="O117" s="164"/>
      <c r="P117" s="164"/>
      <c r="V117" s="164"/>
      <c r="W117" s="164"/>
      <c r="Y117" s="164"/>
      <c r="Z117" s="164"/>
      <c r="AB117" s="164"/>
    </row>
    <row r="118" spans="2:28">
      <c r="B118" s="274"/>
      <c r="C118" s="285"/>
      <c r="D118" s="274"/>
      <c r="E118" s="274"/>
      <c r="F118" s="274"/>
      <c r="G118" s="286"/>
      <c r="H118" s="164"/>
      <c r="I118" s="164"/>
      <c r="L118" s="164"/>
      <c r="M118" s="164"/>
      <c r="N118" s="164"/>
      <c r="O118" s="164"/>
      <c r="P118" s="164"/>
      <c r="V118" s="164"/>
      <c r="W118" s="164"/>
      <c r="Y118" s="164"/>
      <c r="Z118" s="164"/>
      <c r="AB118" s="164"/>
    </row>
    <row r="119" spans="2:28">
      <c r="B119" s="274"/>
      <c r="C119" s="285"/>
      <c r="D119" s="274"/>
      <c r="E119" s="274"/>
      <c r="F119" s="274"/>
      <c r="G119" s="286"/>
      <c r="H119" s="164"/>
      <c r="I119" s="164"/>
      <c r="L119" s="164"/>
      <c r="M119" s="164"/>
      <c r="N119" s="164"/>
      <c r="O119" s="164"/>
      <c r="P119" s="164"/>
      <c r="V119" s="164"/>
      <c r="W119" s="164"/>
      <c r="Y119" s="164"/>
      <c r="Z119" s="164"/>
      <c r="AB119" s="164"/>
    </row>
    <row r="120" spans="2:28">
      <c r="B120" s="274"/>
      <c r="C120" s="285"/>
      <c r="D120" s="274"/>
      <c r="E120" s="274"/>
      <c r="F120" s="274"/>
      <c r="G120" s="286"/>
      <c r="H120" s="164"/>
      <c r="I120" s="164"/>
      <c r="L120" s="164"/>
      <c r="M120" s="164"/>
      <c r="N120" s="164"/>
      <c r="O120" s="164"/>
      <c r="P120" s="164"/>
      <c r="V120" s="164"/>
      <c r="W120" s="164"/>
      <c r="Y120" s="164"/>
      <c r="Z120" s="164"/>
      <c r="AB120" s="164"/>
    </row>
    <row r="121" spans="2:28">
      <c r="B121" s="274"/>
      <c r="C121" s="285"/>
      <c r="D121" s="274"/>
      <c r="E121" s="274"/>
      <c r="F121" s="274"/>
      <c r="G121" s="286"/>
      <c r="H121" s="164"/>
      <c r="I121" s="164"/>
      <c r="L121" s="164"/>
      <c r="M121" s="164"/>
      <c r="N121" s="164"/>
      <c r="O121" s="164"/>
      <c r="P121" s="164"/>
      <c r="V121" s="164"/>
      <c r="W121" s="164"/>
      <c r="Y121" s="164"/>
      <c r="Z121" s="164"/>
      <c r="AB121" s="164"/>
    </row>
    <row r="122" spans="2:28">
      <c r="B122" s="274"/>
      <c r="C122" s="285"/>
      <c r="D122" s="274"/>
      <c r="E122" s="274"/>
      <c r="F122" s="274"/>
      <c r="G122" s="286"/>
      <c r="H122" s="164"/>
      <c r="I122" s="164"/>
      <c r="L122" s="164"/>
      <c r="M122" s="164"/>
      <c r="N122" s="164"/>
      <c r="O122" s="164"/>
      <c r="P122" s="164"/>
      <c r="V122" s="164"/>
      <c r="W122" s="164"/>
      <c r="Y122" s="164"/>
      <c r="Z122" s="164"/>
      <c r="AB122" s="164"/>
    </row>
    <row r="123" spans="2:28">
      <c r="B123" s="274"/>
      <c r="C123" s="285"/>
      <c r="D123" s="274"/>
      <c r="E123" s="274"/>
      <c r="F123" s="274"/>
      <c r="G123" s="286"/>
      <c r="H123" s="164"/>
      <c r="I123" s="164"/>
      <c r="L123" s="164"/>
      <c r="M123" s="164"/>
      <c r="N123" s="164"/>
      <c r="O123" s="164"/>
      <c r="P123" s="164"/>
      <c r="V123" s="164"/>
      <c r="W123" s="164"/>
      <c r="Y123" s="164"/>
      <c r="Z123" s="164"/>
      <c r="AB123" s="164"/>
    </row>
    <row r="124" spans="2:28">
      <c r="B124" s="274"/>
      <c r="C124" s="285"/>
      <c r="D124" s="274"/>
      <c r="E124" s="274"/>
      <c r="F124" s="274"/>
      <c r="G124" s="286"/>
      <c r="H124" s="164"/>
      <c r="I124" s="164"/>
      <c r="L124" s="164"/>
      <c r="M124" s="164"/>
      <c r="N124" s="164"/>
      <c r="O124" s="164"/>
      <c r="P124" s="164"/>
      <c r="V124" s="164"/>
      <c r="W124" s="164"/>
      <c r="Y124" s="164"/>
      <c r="Z124" s="164"/>
      <c r="AB124" s="164"/>
    </row>
    <row r="125" spans="2:28">
      <c r="B125" s="274"/>
      <c r="C125" s="285"/>
      <c r="D125" s="274"/>
      <c r="E125" s="274"/>
      <c r="F125" s="274"/>
      <c r="G125" s="286"/>
      <c r="H125" s="164"/>
      <c r="I125" s="164"/>
      <c r="L125" s="164"/>
      <c r="M125" s="164"/>
      <c r="N125" s="164"/>
      <c r="O125" s="164"/>
      <c r="P125" s="164"/>
      <c r="V125" s="164"/>
      <c r="W125" s="164"/>
      <c r="Y125" s="164"/>
      <c r="Z125" s="164"/>
      <c r="AB125" s="164"/>
    </row>
    <row r="126" spans="2:28">
      <c r="B126" s="274"/>
      <c r="C126" s="285"/>
      <c r="D126" s="274"/>
      <c r="E126" s="274"/>
      <c r="F126" s="274"/>
      <c r="G126" s="286"/>
      <c r="H126" s="164"/>
      <c r="I126" s="164"/>
      <c r="L126" s="164"/>
      <c r="M126" s="164"/>
      <c r="N126" s="164"/>
      <c r="O126" s="164"/>
      <c r="P126" s="164"/>
      <c r="V126" s="164"/>
      <c r="W126" s="164"/>
      <c r="Y126" s="164"/>
      <c r="Z126" s="164"/>
      <c r="AB126" s="164"/>
    </row>
    <row r="127" spans="2:28">
      <c r="B127" s="274"/>
      <c r="C127" s="285"/>
      <c r="D127" s="274"/>
      <c r="E127" s="274"/>
      <c r="F127" s="274"/>
      <c r="G127" s="286"/>
      <c r="H127" s="164"/>
      <c r="I127" s="164"/>
      <c r="L127" s="164"/>
      <c r="M127" s="164"/>
      <c r="N127" s="164"/>
      <c r="O127" s="164"/>
      <c r="P127" s="164"/>
      <c r="V127" s="164"/>
      <c r="W127" s="164"/>
      <c r="Y127" s="164"/>
      <c r="Z127" s="164"/>
      <c r="AB127" s="164"/>
    </row>
    <row r="128" spans="2:28">
      <c r="B128" s="274"/>
      <c r="C128" s="285"/>
      <c r="D128" s="274"/>
      <c r="E128" s="274"/>
      <c r="F128" s="274"/>
      <c r="G128" s="286"/>
      <c r="H128" s="164"/>
      <c r="I128" s="164"/>
      <c r="L128" s="164"/>
      <c r="M128" s="164"/>
      <c r="N128" s="164"/>
      <c r="O128" s="164"/>
      <c r="P128" s="164"/>
      <c r="V128" s="164"/>
      <c r="W128" s="164"/>
      <c r="Y128" s="164"/>
      <c r="Z128" s="164"/>
      <c r="AB128" s="164"/>
    </row>
    <row r="129" spans="2:28">
      <c r="B129" s="274"/>
      <c r="C129" s="285"/>
      <c r="D129" s="274"/>
      <c r="E129" s="274"/>
      <c r="F129" s="274"/>
      <c r="G129" s="286"/>
      <c r="H129" s="164"/>
      <c r="I129" s="164"/>
      <c r="L129" s="164"/>
      <c r="M129" s="164"/>
      <c r="N129" s="164"/>
      <c r="O129" s="164"/>
      <c r="P129" s="164"/>
      <c r="V129" s="164"/>
      <c r="W129" s="164"/>
      <c r="Y129" s="164"/>
      <c r="Z129" s="164"/>
      <c r="AB129" s="164"/>
    </row>
    <row r="130" spans="2:28">
      <c r="B130" s="274"/>
      <c r="C130" s="285"/>
      <c r="D130" s="274"/>
      <c r="E130" s="274"/>
      <c r="F130" s="274"/>
      <c r="G130" s="286"/>
      <c r="H130" s="164"/>
      <c r="I130" s="164"/>
      <c r="L130" s="164"/>
      <c r="M130" s="164"/>
      <c r="N130" s="164"/>
      <c r="O130" s="164"/>
      <c r="P130" s="164"/>
      <c r="V130" s="164"/>
      <c r="W130" s="164"/>
      <c r="Y130" s="164"/>
      <c r="Z130" s="164"/>
      <c r="AB130" s="164"/>
    </row>
    <row r="131" spans="2:28">
      <c r="B131" s="274"/>
      <c r="C131" s="285"/>
      <c r="D131" s="274"/>
      <c r="E131" s="274"/>
      <c r="F131" s="274"/>
      <c r="G131" s="286"/>
      <c r="H131" s="164"/>
      <c r="I131" s="164"/>
      <c r="L131" s="164"/>
      <c r="M131" s="164"/>
      <c r="N131" s="164"/>
      <c r="O131" s="164"/>
      <c r="P131" s="164"/>
      <c r="V131" s="164"/>
      <c r="W131" s="164"/>
      <c r="Y131" s="164"/>
      <c r="Z131" s="164"/>
      <c r="AB131" s="164"/>
    </row>
    <row r="132" spans="2:28">
      <c r="B132" s="274"/>
      <c r="C132" s="285"/>
      <c r="D132" s="274"/>
      <c r="E132" s="274"/>
      <c r="F132" s="274"/>
      <c r="G132" s="286"/>
      <c r="H132" s="164"/>
      <c r="I132" s="164"/>
      <c r="L132" s="164"/>
      <c r="M132" s="164"/>
      <c r="N132" s="164"/>
      <c r="O132" s="164"/>
      <c r="P132" s="164"/>
      <c r="V132" s="164"/>
      <c r="W132" s="164"/>
      <c r="Y132" s="164"/>
      <c r="Z132" s="164"/>
      <c r="AB132" s="164"/>
    </row>
    <row r="133" spans="2:28">
      <c r="B133" s="274"/>
      <c r="C133" s="285"/>
      <c r="D133" s="274"/>
      <c r="E133" s="274"/>
      <c r="F133" s="274"/>
      <c r="G133" s="286"/>
      <c r="H133" s="164"/>
      <c r="I133" s="164"/>
      <c r="L133" s="164"/>
      <c r="M133" s="164"/>
      <c r="N133" s="164"/>
      <c r="O133" s="164"/>
      <c r="P133" s="164"/>
      <c r="V133" s="164"/>
      <c r="W133" s="164"/>
      <c r="Y133" s="164"/>
      <c r="Z133" s="164"/>
      <c r="AB133" s="164"/>
    </row>
    <row r="134" spans="2:28">
      <c r="B134" s="274"/>
      <c r="C134" s="285"/>
      <c r="D134" s="274"/>
      <c r="E134" s="274"/>
      <c r="F134" s="274"/>
      <c r="G134" s="286"/>
      <c r="H134" s="164"/>
      <c r="I134" s="164"/>
      <c r="L134" s="164"/>
      <c r="M134" s="164"/>
      <c r="N134" s="164"/>
      <c r="O134" s="164"/>
      <c r="P134" s="164"/>
      <c r="V134" s="164"/>
      <c r="W134" s="164"/>
      <c r="Y134" s="164"/>
      <c r="Z134" s="164"/>
      <c r="AB134" s="164"/>
    </row>
    <row r="135" spans="2:28">
      <c r="B135" s="274"/>
      <c r="C135" s="285"/>
      <c r="D135" s="274"/>
      <c r="E135" s="274"/>
      <c r="F135" s="274"/>
      <c r="G135" s="286"/>
      <c r="H135" s="164"/>
      <c r="I135" s="164"/>
      <c r="L135" s="164"/>
      <c r="M135" s="164"/>
      <c r="N135" s="164"/>
      <c r="O135" s="164"/>
      <c r="P135" s="164"/>
      <c r="V135" s="164"/>
      <c r="W135" s="164"/>
      <c r="Y135" s="164"/>
      <c r="Z135" s="164"/>
      <c r="AB135" s="164"/>
    </row>
    <row r="136" spans="2:28">
      <c r="B136" s="274"/>
      <c r="C136" s="285"/>
      <c r="D136" s="274"/>
      <c r="E136" s="274"/>
      <c r="F136" s="274"/>
      <c r="G136" s="286"/>
      <c r="H136" s="164"/>
      <c r="I136" s="164"/>
      <c r="L136" s="164"/>
      <c r="M136" s="164"/>
      <c r="N136" s="164"/>
      <c r="O136" s="164"/>
      <c r="P136" s="164"/>
      <c r="V136" s="164"/>
      <c r="W136" s="164"/>
      <c r="Y136" s="164"/>
      <c r="Z136" s="164"/>
      <c r="AB136" s="164"/>
    </row>
    <row r="137" spans="2:28">
      <c r="B137" s="274"/>
      <c r="C137" s="285"/>
      <c r="D137" s="274"/>
      <c r="E137" s="274"/>
      <c r="F137" s="274"/>
      <c r="G137" s="286"/>
      <c r="H137" s="164"/>
      <c r="I137" s="164"/>
      <c r="L137" s="164"/>
      <c r="M137" s="164"/>
      <c r="N137" s="164"/>
      <c r="O137" s="164"/>
      <c r="P137" s="164"/>
      <c r="V137" s="164"/>
      <c r="W137" s="164"/>
      <c r="Y137" s="164"/>
      <c r="Z137" s="164"/>
      <c r="AB137" s="164"/>
    </row>
    <row r="138" spans="2:28">
      <c r="B138" s="274"/>
      <c r="C138" s="285"/>
      <c r="D138" s="274"/>
      <c r="E138" s="274"/>
      <c r="F138" s="274"/>
      <c r="G138" s="286"/>
      <c r="H138" s="164"/>
      <c r="I138" s="164"/>
      <c r="L138" s="164"/>
      <c r="M138" s="164"/>
      <c r="N138" s="164"/>
      <c r="O138" s="164"/>
      <c r="P138" s="164"/>
      <c r="V138" s="164"/>
      <c r="W138" s="164"/>
      <c r="Y138" s="164"/>
      <c r="Z138" s="164"/>
      <c r="AB138" s="164"/>
    </row>
    <row r="139" spans="2:28">
      <c r="B139" s="274"/>
      <c r="C139" s="285"/>
      <c r="D139" s="274"/>
      <c r="E139" s="274"/>
      <c r="F139" s="274"/>
      <c r="G139" s="286"/>
      <c r="H139" s="164"/>
      <c r="I139" s="164"/>
      <c r="L139" s="164"/>
      <c r="M139" s="164"/>
      <c r="N139" s="164"/>
      <c r="O139" s="164"/>
      <c r="P139" s="164"/>
      <c r="V139" s="164"/>
      <c r="W139" s="164"/>
      <c r="Y139" s="164"/>
      <c r="Z139" s="164"/>
      <c r="AB139" s="164"/>
    </row>
    <row r="140" spans="2:28">
      <c r="B140" s="274"/>
      <c r="C140" s="285"/>
      <c r="D140" s="274"/>
      <c r="E140" s="274"/>
      <c r="F140" s="274"/>
      <c r="G140" s="286"/>
      <c r="H140" s="164"/>
      <c r="I140" s="164"/>
      <c r="L140" s="164"/>
      <c r="M140" s="164"/>
      <c r="N140" s="164"/>
      <c r="O140" s="164"/>
      <c r="P140" s="164"/>
      <c r="V140" s="164"/>
      <c r="W140" s="164"/>
      <c r="Y140" s="164"/>
      <c r="Z140" s="164"/>
      <c r="AB140" s="164"/>
    </row>
    <row r="141" spans="2:28">
      <c r="B141" s="274"/>
      <c r="C141" s="285"/>
      <c r="D141" s="274"/>
      <c r="E141" s="274"/>
      <c r="F141" s="274"/>
      <c r="G141" s="286"/>
      <c r="H141" s="164"/>
      <c r="I141" s="164"/>
      <c r="L141" s="164"/>
      <c r="M141" s="164"/>
      <c r="N141" s="164"/>
      <c r="O141" s="164"/>
      <c r="P141" s="164"/>
      <c r="V141" s="164"/>
      <c r="W141" s="164"/>
      <c r="Y141" s="164"/>
      <c r="Z141" s="164"/>
      <c r="AB141" s="164"/>
    </row>
    <row r="142" spans="2:28">
      <c r="B142" s="274"/>
      <c r="C142" s="285"/>
      <c r="D142" s="274"/>
      <c r="E142" s="274"/>
      <c r="F142" s="274"/>
      <c r="G142" s="286"/>
      <c r="H142" s="164"/>
      <c r="I142" s="164"/>
      <c r="L142" s="164"/>
      <c r="M142" s="164"/>
      <c r="N142" s="164"/>
      <c r="O142" s="164"/>
      <c r="P142" s="164"/>
      <c r="V142" s="164"/>
      <c r="W142" s="164"/>
      <c r="Y142" s="164"/>
      <c r="Z142" s="164"/>
      <c r="AB142" s="164"/>
    </row>
    <row r="143" spans="2:28">
      <c r="B143" s="274"/>
      <c r="C143" s="285"/>
      <c r="D143" s="274"/>
      <c r="E143" s="274"/>
      <c r="F143" s="274"/>
      <c r="G143" s="286"/>
      <c r="H143" s="164"/>
      <c r="I143" s="164"/>
      <c r="L143" s="164"/>
      <c r="M143" s="164"/>
      <c r="N143" s="164"/>
      <c r="O143" s="164"/>
      <c r="P143" s="164"/>
      <c r="V143" s="164"/>
      <c r="W143" s="164"/>
      <c r="Y143" s="164"/>
      <c r="Z143" s="164"/>
      <c r="AB143" s="164"/>
    </row>
    <row r="144" spans="2:28">
      <c r="B144" s="274"/>
      <c r="C144" s="285"/>
      <c r="D144" s="274"/>
      <c r="E144" s="274"/>
      <c r="F144" s="274"/>
      <c r="G144" s="286"/>
      <c r="H144" s="164"/>
      <c r="I144" s="164"/>
      <c r="L144" s="164"/>
      <c r="M144" s="164"/>
      <c r="N144" s="164"/>
      <c r="O144" s="164"/>
      <c r="P144" s="164"/>
      <c r="V144" s="164"/>
      <c r="W144" s="164"/>
      <c r="Y144" s="164"/>
      <c r="Z144" s="164"/>
      <c r="AB144" s="164"/>
    </row>
    <row r="145" spans="2:28">
      <c r="B145" s="274"/>
      <c r="C145" s="285"/>
      <c r="D145" s="274"/>
      <c r="E145" s="274"/>
      <c r="F145" s="274"/>
      <c r="G145" s="286"/>
      <c r="H145" s="164"/>
      <c r="I145" s="164"/>
      <c r="L145" s="164"/>
      <c r="M145" s="164"/>
      <c r="N145" s="164"/>
      <c r="O145" s="164"/>
      <c r="P145" s="164"/>
      <c r="V145" s="164"/>
      <c r="W145" s="164"/>
      <c r="Y145" s="164"/>
      <c r="Z145" s="164"/>
      <c r="AB145" s="164"/>
    </row>
    <row r="146" spans="2:28">
      <c r="B146" s="274"/>
      <c r="C146" s="285"/>
      <c r="D146" s="274"/>
      <c r="E146" s="274"/>
      <c r="F146" s="274"/>
      <c r="G146" s="286"/>
      <c r="H146" s="164"/>
      <c r="I146" s="164"/>
      <c r="L146" s="164"/>
      <c r="M146" s="164"/>
      <c r="N146" s="164"/>
      <c r="O146" s="164"/>
      <c r="P146" s="164"/>
      <c r="V146" s="164"/>
      <c r="W146" s="164"/>
      <c r="Y146" s="164"/>
      <c r="Z146" s="164"/>
      <c r="AB146" s="164"/>
    </row>
    <row r="147" spans="2:28">
      <c r="B147" s="274"/>
      <c r="C147" s="285"/>
      <c r="D147" s="274"/>
      <c r="E147" s="274"/>
      <c r="F147" s="274"/>
      <c r="G147" s="286"/>
      <c r="H147" s="164"/>
      <c r="I147" s="164"/>
      <c r="L147" s="164"/>
      <c r="M147" s="164"/>
      <c r="N147" s="164"/>
      <c r="O147" s="164"/>
      <c r="P147" s="164"/>
      <c r="V147" s="164"/>
      <c r="W147" s="164"/>
      <c r="Y147" s="164"/>
      <c r="Z147" s="164"/>
      <c r="AB147" s="164"/>
    </row>
    <row r="148" spans="2:28">
      <c r="B148" s="274"/>
      <c r="C148" s="285"/>
      <c r="D148" s="274"/>
      <c r="E148" s="274"/>
      <c r="F148" s="274"/>
      <c r="G148" s="286"/>
      <c r="H148" s="164"/>
      <c r="I148" s="164"/>
      <c r="L148" s="164"/>
      <c r="M148" s="164"/>
      <c r="N148" s="164"/>
      <c r="O148" s="164"/>
      <c r="P148" s="164"/>
      <c r="V148" s="164"/>
      <c r="W148" s="164"/>
      <c r="Y148" s="164"/>
      <c r="Z148" s="164"/>
      <c r="AB148" s="164"/>
    </row>
    <row r="149" spans="2:28">
      <c r="B149" s="274"/>
      <c r="C149" s="285"/>
      <c r="D149" s="274"/>
      <c r="E149" s="274"/>
      <c r="F149" s="274"/>
      <c r="G149" s="286"/>
      <c r="H149" s="164"/>
      <c r="I149" s="164"/>
      <c r="L149" s="164"/>
      <c r="M149" s="164"/>
      <c r="N149" s="164"/>
      <c r="O149" s="164"/>
      <c r="P149" s="164"/>
      <c r="V149" s="164"/>
      <c r="W149" s="164"/>
      <c r="Y149" s="164"/>
      <c r="Z149" s="164"/>
      <c r="AB149" s="164"/>
    </row>
    <row r="150" spans="2:28">
      <c r="B150" s="274"/>
      <c r="C150" s="285"/>
      <c r="D150" s="274"/>
      <c r="E150" s="274"/>
      <c r="F150" s="274"/>
      <c r="G150" s="286"/>
      <c r="H150" s="164"/>
      <c r="I150" s="164"/>
      <c r="L150" s="164"/>
      <c r="M150" s="164"/>
      <c r="N150" s="164"/>
      <c r="O150" s="164"/>
      <c r="P150" s="164"/>
      <c r="V150" s="164"/>
      <c r="W150" s="164"/>
      <c r="Y150" s="164"/>
      <c r="Z150" s="164"/>
      <c r="AB150" s="164"/>
    </row>
    <row r="151" spans="2:28">
      <c r="B151" s="274"/>
      <c r="C151" s="285"/>
      <c r="D151" s="274"/>
      <c r="E151" s="274"/>
      <c r="F151" s="274"/>
      <c r="G151" s="286"/>
      <c r="H151" s="164"/>
      <c r="I151" s="164"/>
      <c r="L151" s="164"/>
      <c r="M151" s="164"/>
      <c r="N151" s="164"/>
      <c r="O151" s="164"/>
      <c r="P151" s="164"/>
      <c r="V151" s="164"/>
      <c r="W151" s="164"/>
      <c r="Y151" s="164"/>
      <c r="Z151" s="164"/>
      <c r="AB151" s="164"/>
    </row>
    <row r="152" spans="2:28">
      <c r="B152" s="274"/>
      <c r="C152" s="285"/>
      <c r="D152" s="274"/>
      <c r="E152" s="274"/>
      <c r="F152" s="274"/>
      <c r="G152" s="286"/>
      <c r="H152" s="164"/>
      <c r="I152" s="164"/>
      <c r="L152" s="164"/>
      <c r="M152" s="164"/>
      <c r="N152" s="164"/>
      <c r="O152" s="164"/>
      <c r="P152" s="164"/>
      <c r="V152" s="164"/>
      <c r="W152" s="164"/>
      <c r="Y152" s="164"/>
      <c r="Z152" s="164"/>
      <c r="AB152" s="164"/>
    </row>
    <row r="153" spans="2:28">
      <c r="B153" s="274"/>
      <c r="C153" s="285"/>
      <c r="D153" s="274"/>
      <c r="E153" s="274"/>
      <c r="F153" s="274"/>
      <c r="G153" s="286"/>
      <c r="H153" s="164"/>
      <c r="I153" s="164"/>
      <c r="L153" s="164"/>
      <c r="M153" s="164"/>
      <c r="N153" s="164"/>
      <c r="O153" s="164"/>
      <c r="P153" s="164"/>
      <c r="V153" s="164"/>
      <c r="W153" s="164"/>
      <c r="Y153" s="164"/>
      <c r="Z153" s="164"/>
      <c r="AB153" s="164"/>
    </row>
    <row r="154" spans="2:28">
      <c r="B154" s="274"/>
      <c r="C154" s="285"/>
      <c r="D154" s="274"/>
      <c r="E154" s="274"/>
      <c r="F154" s="274"/>
      <c r="G154" s="286"/>
      <c r="H154" s="164"/>
      <c r="I154" s="164"/>
      <c r="L154" s="164"/>
      <c r="M154" s="164"/>
      <c r="N154" s="164"/>
      <c r="O154" s="164"/>
      <c r="P154" s="164"/>
      <c r="V154" s="164"/>
      <c r="W154" s="164"/>
      <c r="Y154" s="164"/>
      <c r="Z154" s="164"/>
      <c r="AB154" s="164"/>
    </row>
    <row r="155" spans="2:28">
      <c r="B155" s="274"/>
      <c r="C155" s="285"/>
      <c r="D155" s="274"/>
      <c r="E155" s="274"/>
      <c r="F155" s="274"/>
      <c r="G155" s="286"/>
      <c r="H155" s="164"/>
      <c r="I155" s="164"/>
      <c r="L155" s="164"/>
      <c r="M155" s="164"/>
      <c r="N155" s="164"/>
      <c r="O155" s="164"/>
      <c r="P155" s="164"/>
      <c r="V155" s="164"/>
      <c r="W155" s="164"/>
      <c r="Y155" s="164"/>
      <c r="Z155" s="164"/>
      <c r="AB155" s="164"/>
    </row>
    <row r="156" spans="2:28">
      <c r="B156" s="274"/>
      <c r="C156" s="285"/>
      <c r="D156" s="274"/>
      <c r="E156" s="274"/>
      <c r="F156" s="274"/>
      <c r="G156" s="286"/>
      <c r="H156" s="164"/>
      <c r="I156" s="164"/>
      <c r="L156" s="164"/>
      <c r="M156" s="164"/>
      <c r="N156" s="164"/>
      <c r="O156" s="164"/>
      <c r="P156" s="164"/>
      <c r="V156" s="164"/>
      <c r="W156" s="164"/>
      <c r="Y156" s="164"/>
      <c r="Z156" s="164"/>
      <c r="AB156" s="164"/>
    </row>
    <row r="157" spans="2:28">
      <c r="B157" s="274"/>
      <c r="C157" s="285"/>
      <c r="D157" s="274"/>
      <c r="E157" s="274"/>
      <c r="F157" s="274"/>
      <c r="G157" s="286"/>
      <c r="H157" s="164"/>
      <c r="I157" s="164"/>
      <c r="L157" s="164"/>
      <c r="M157" s="164"/>
      <c r="N157" s="164"/>
      <c r="O157" s="164"/>
      <c r="P157" s="164"/>
      <c r="V157" s="164"/>
      <c r="W157" s="164"/>
      <c r="Y157" s="164"/>
      <c r="Z157" s="164"/>
      <c r="AB157" s="164"/>
    </row>
    <row r="158" spans="2:28">
      <c r="B158" s="274"/>
      <c r="C158" s="285"/>
      <c r="D158" s="274"/>
      <c r="E158" s="274"/>
      <c r="F158" s="274"/>
      <c r="G158" s="286"/>
      <c r="H158" s="164"/>
      <c r="I158" s="164"/>
      <c r="L158" s="164"/>
      <c r="M158" s="164"/>
      <c r="N158" s="164"/>
      <c r="O158" s="164"/>
      <c r="P158" s="164"/>
      <c r="V158" s="164"/>
      <c r="W158" s="164"/>
      <c r="Y158" s="164"/>
      <c r="Z158" s="164"/>
      <c r="AB158" s="164"/>
    </row>
    <row r="159" spans="2:28">
      <c r="B159" s="274"/>
      <c r="C159" s="285"/>
      <c r="D159" s="274"/>
      <c r="E159" s="274"/>
      <c r="F159" s="274"/>
      <c r="G159" s="286"/>
      <c r="H159" s="164"/>
      <c r="I159" s="164"/>
      <c r="L159" s="164"/>
      <c r="M159" s="164"/>
      <c r="N159" s="164"/>
      <c r="O159" s="164"/>
      <c r="P159" s="164"/>
      <c r="V159" s="164"/>
      <c r="W159" s="164"/>
      <c r="Y159" s="164"/>
      <c r="Z159" s="164"/>
      <c r="AB159" s="164"/>
    </row>
    <row r="160" spans="2:28">
      <c r="B160" s="274"/>
      <c r="C160" s="285"/>
      <c r="D160" s="274"/>
      <c r="E160" s="274"/>
      <c r="F160" s="274"/>
      <c r="G160" s="286"/>
      <c r="H160" s="164"/>
      <c r="I160" s="164"/>
      <c r="L160" s="164"/>
      <c r="M160" s="164"/>
      <c r="N160" s="164"/>
      <c r="O160" s="164"/>
      <c r="P160" s="164"/>
      <c r="V160" s="164"/>
      <c r="W160" s="164"/>
      <c r="Y160" s="164"/>
      <c r="Z160" s="164"/>
      <c r="AB160" s="164"/>
    </row>
    <row r="161" spans="2:28">
      <c r="B161" s="274"/>
      <c r="C161" s="285"/>
      <c r="D161" s="274"/>
      <c r="E161" s="274"/>
      <c r="F161" s="274"/>
      <c r="G161" s="286"/>
      <c r="H161" s="164"/>
      <c r="I161" s="164"/>
      <c r="L161" s="164"/>
      <c r="M161" s="164"/>
      <c r="N161" s="164"/>
      <c r="O161" s="164"/>
      <c r="P161" s="164"/>
      <c r="V161" s="164"/>
      <c r="W161" s="164"/>
      <c r="Y161" s="164"/>
      <c r="Z161" s="164"/>
      <c r="AB161" s="164"/>
    </row>
    <row r="162" spans="2:28">
      <c r="B162" s="274"/>
      <c r="C162" s="285"/>
      <c r="D162" s="274"/>
      <c r="E162" s="274"/>
      <c r="F162" s="274"/>
      <c r="G162" s="286"/>
      <c r="H162" s="164"/>
      <c r="I162" s="164"/>
      <c r="L162" s="164"/>
      <c r="M162" s="164"/>
      <c r="N162" s="164"/>
      <c r="O162" s="164"/>
      <c r="P162" s="164"/>
      <c r="V162" s="164"/>
      <c r="W162" s="164"/>
      <c r="Y162" s="164"/>
      <c r="Z162" s="164"/>
      <c r="AB162" s="164"/>
    </row>
    <row r="163" spans="2:28">
      <c r="B163" s="274"/>
      <c r="C163" s="285"/>
      <c r="D163" s="274"/>
      <c r="E163" s="274"/>
      <c r="F163" s="274"/>
      <c r="G163" s="286"/>
      <c r="H163" s="164"/>
      <c r="I163" s="164"/>
      <c r="L163" s="164"/>
      <c r="M163" s="164"/>
      <c r="N163" s="164"/>
      <c r="O163" s="164"/>
      <c r="P163" s="164"/>
      <c r="V163" s="164"/>
      <c r="W163" s="164"/>
      <c r="Y163" s="164"/>
      <c r="Z163" s="164"/>
      <c r="AB163" s="164"/>
    </row>
    <row r="164" spans="2:28">
      <c r="B164" s="274"/>
      <c r="C164" s="285"/>
      <c r="D164" s="274"/>
      <c r="E164" s="274"/>
      <c r="F164" s="274"/>
      <c r="G164" s="286"/>
      <c r="H164" s="164"/>
      <c r="I164" s="164"/>
      <c r="L164" s="164"/>
      <c r="M164" s="164"/>
      <c r="N164" s="164"/>
      <c r="O164" s="164"/>
      <c r="P164" s="164"/>
      <c r="V164" s="164"/>
      <c r="W164" s="164"/>
      <c r="Y164" s="164"/>
      <c r="Z164" s="164"/>
      <c r="AB164" s="164"/>
    </row>
    <row r="165" spans="2:28">
      <c r="B165" s="274"/>
      <c r="C165" s="285"/>
      <c r="D165" s="274"/>
      <c r="E165" s="274"/>
      <c r="F165" s="274"/>
      <c r="G165" s="286"/>
      <c r="H165" s="164"/>
      <c r="I165" s="164"/>
      <c r="L165" s="164"/>
      <c r="M165" s="164"/>
      <c r="N165" s="164"/>
      <c r="O165" s="164"/>
      <c r="P165" s="164"/>
      <c r="V165" s="164"/>
      <c r="W165" s="164"/>
      <c r="Y165" s="164"/>
      <c r="Z165" s="164"/>
      <c r="AB165" s="164"/>
    </row>
    <row r="166" spans="2:28">
      <c r="B166" s="274"/>
      <c r="C166" s="285"/>
      <c r="D166" s="274"/>
      <c r="E166" s="274"/>
      <c r="F166" s="274"/>
      <c r="G166" s="286"/>
      <c r="H166" s="164"/>
      <c r="I166" s="164"/>
      <c r="L166" s="164"/>
      <c r="M166" s="164"/>
      <c r="N166" s="164"/>
      <c r="O166" s="164"/>
      <c r="P166" s="164"/>
      <c r="V166" s="164"/>
      <c r="W166" s="164"/>
      <c r="Y166" s="164"/>
      <c r="Z166" s="164"/>
      <c r="AB166" s="164"/>
    </row>
    <row r="167" spans="2:28">
      <c r="B167" s="274"/>
      <c r="C167" s="285"/>
      <c r="D167" s="274"/>
      <c r="E167" s="274"/>
      <c r="F167" s="274"/>
      <c r="G167" s="286"/>
      <c r="H167" s="164"/>
      <c r="I167" s="164"/>
      <c r="L167" s="164"/>
      <c r="M167" s="164"/>
      <c r="N167" s="164"/>
      <c r="O167" s="164"/>
      <c r="P167" s="164"/>
      <c r="V167" s="164"/>
      <c r="W167" s="164"/>
      <c r="Y167" s="164"/>
      <c r="Z167" s="164"/>
      <c r="AB167" s="164"/>
    </row>
    <row r="168" spans="2:28">
      <c r="B168" s="274"/>
      <c r="C168" s="285"/>
      <c r="D168" s="274"/>
      <c r="E168" s="274"/>
      <c r="F168" s="274"/>
      <c r="G168" s="286"/>
      <c r="H168" s="164"/>
      <c r="I168" s="164"/>
      <c r="L168" s="164"/>
      <c r="M168" s="164"/>
      <c r="N168" s="164"/>
      <c r="O168" s="164"/>
      <c r="P168" s="164"/>
      <c r="V168" s="164"/>
      <c r="W168" s="164"/>
      <c r="Y168" s="164"/>
      <c r="Z168" s="164"/>
      <c r="AB168" s="164"/>
    </row>
    <row r="169" spans="2:28">
      <c r="B169" s="274"/>
      <c r="C169" s="285"/>
      <c r="D169" s="274"/>
      <c r="E169" s="274"/>
      <c r="F169" s="274"/>
      <c r="G169" s="286"/>
      <c r="H169" s="164"/>
      <c r="I169" s="164"/>
      <c r="L169" s="164"/>
      <c r="M169" s="164"/>
      <c r="N169" s="164"/>
      <c r="O169" s="164"/>
      <c r="P169" s="164"/>
      <c r="V169" s="164"/>
      <c r="W169" s="164"/>
      <c r="Y169" s="164"/>
      <c r="Z169" s="164"/>
      <c r="AB169" s="164"/>
    </row>
    <row r="170" spans="2:28">
      <c r="B170" s="274"/>
      <c r="C170" s="285"/>
      <c r="D170" s="274"/>
      <c r="E170" s="274"/>
      <c r="F170" s="274"/>
      <c r="G170" s="286"/>
      <c r="H170" s="164"/>
      <c r="I170" s="164"/>
      <c r="L170" s="164"/>
      <c r="M170" s="164"/>
      <c r="N170" s="164"/>
      <c r="O170" s="164"/>
      <c r="P170" s="164"/>
      <c r="V170" s="164"/>
      <c r="W170" s="164"/>
      <c r="Y170" s="164"/>
      <c r="Z170" s="164"/>
      <c r="AB170" s="164"/>
    </row>
    <row r="171" spans="2:28">
      <c r="B171" s="274"/>
      <c r="C171" s="285"/>
      <c r="D171" s="274"/>
      <c r="E171" s="274"/>
      <c r="F171" s="274"/>
      <c r="G171" s="286"/>
      <c r="H171" s="164"/>
      <c r="I171" s="164"/>
      <c r="L171" s="164"/>
      <c r="M171" s="164"/>
      <c r="N171" s="164"/>
      <c r="O171" s="164"/>
      <c r="P171" s="164"/>
      <c r="V171" s="164"/>
      <c r="W171" s="164"/>
      <c r="Y171" s="164"/>
      <c r="Z171" s="164"/>
      <c r="AB171" s="164"/>
    </row>
    <row r="172" spans="2:28">
      <c r="B172" s="274"/>
      <c r="C172" s="285"/>
      <c r="D172" s="274"/>
      <c r="E172" s="274"/>
      <c r="F172" s="274"/>
      <c r="G172" s="286"/>
      <c r="H172" s="164"/>
      <c r="I172" s="164"/>
      <c r="L172" s="164"/>
      <c r="M172" s="164"/>
      <c r="N172" s="164"/>
      <c r="O172" s="164"/>
      <c r="P172" s="164"/>
      <c r="V172" s="164"/>
      <c r="W172" s="164"/>
      <c r="Y172" s="164"/>
      <c r="Z172" s="164"/>
      <c r="AB172" s="164"/>
    </row>
    <row r="173" spans="2:28">
      <c r="B173" s="274"/>
      <c r="C173" s="285"/>
      <c r="D173" s="274"/>
      <c r="E173" s="274"/>
      <c r="F173" s="274"/>
      <c r="G173" s="286"/>
      <c r="H173" s="164"/>
      <c r="I173" s="164"/>
      <c r="L173" s="164"/>
      <c r="M173" s="164"/>
      <c r="N173" s="164"/>
      <c r="O173" s="164"/>
      <c r="P173" s="164"/>
      <c r="V173" s="164"/>
      <c r="W173" s="164"/>
      <c r="Y173" s="164"/>
      <c r="Z173" s="164"/>
      <c r="AB173" s="164"/>
    </row>
    <row r="174" spans="2:28">
      <c r="B174" s="274"/>
      <c r="C174" s="285"/>
      <c r="D174" s="274"/>
      <c r="E174" s="274"/>
      <c r="F174" s="274"/>
      <c r="G174" s="286"/>
      <c r="H174" s="164"/>
      <c r="I174" s="164"/>
      <c r="L174" s="164"/>
      <c r="M174" s="164"/>
      <c r="N174" s="164"/>
      <c r="O174" s="164"/>
      <c r="P174" s="164"/>
      <c r="V174" s="164"/>
      <c r="W174" s="164"/>
      <c r="Y174" s="164"/>
      <c r="Z174" s="164"/>
      <c r="AB174" s="164"/>
    </row>
    <row r="175" spans="2:28">
      <c r="B175" s="274"/>
      <c r="C175" s="285"/>
      <c r="D175" s="274"/>
      <c r="E175" s="274"/>
      <c r="F175" s="274"/>
      <c r="G175" s="286"/>
      <c r="H175" s="164"/>
      <c r="I175" s="164"/>
      <c r="L175" s="164"/>
      <c r="M175" s="164"/>
      <c r="N175" s="164"/>
      <c r="O175" s="164"/>
      <c r="P175" s="164"/>
      <c r="V175" s="164"/>
      <c r="W175" s="164"/>
      <c r="Y175" s="164"/>
      <c r="Z175" s="164"/>
      <c r="AB175" s="164"/>
    </row>
    <row r="176" spans="2:28">
      <c r="B176" s="274"/>
      <c r="C176" s="285"/>
      <c r="D176" s="274"/>
      <c r="E176" s="274"/>
      <c r="F176" s="274"/>
      <c r="G176" s="286"/>
      <c r="H176" s="164"/>
      <c r="I176" s="164"/>
      <c r="L176" s="164"/>
      <c r="M176" s="164"/>
      <c r="N176" s="164"/>
      <c r="O176" s="164"/>
      <c r="P176" s="164"/>
      <c r="V176" s="164"/>
      <c r="W176" s="164"/>
      <c r="Y176" s="164"/>
      <c r="Z176" s="164"/>
      <c r="AB176" s="164"/>
    </row>
    <row r="177" spans="2:28">
      <c r="B177" s="274"/>
      <c r="C177" s="285"/>
      <c r="D177" s="274"/>
      <c r="E177" s="274"/>
      <c r="F177" s="274"/>
      <c r="G177" s="286"/>
      <c r="H177" s="164"/>
      <c r="I177" s="164"/>
      <c r="L177" s="164"/>
      <c r="M177" s="164"/>
      <c r="N177" s="164"/>
      <c r="O177" s="164"/>
      <c r="P177" s="164"/>
      <c r="V177" s="164"/>
      <c r="W177" s="164"/>
      <c r="Y177" s="164"/>
      <c r="Z177" s="164"/>
      <c r="AB177" s="164"/>
    </row>
    <row r="178" spans="2:28">
      <c r="B178" s="274"/>
      <c r="C178" s="285"/>
      <c r="D178" s="274"/>
      <c r="E178" s="274"/>
      <c r="F178" s="274"/>
      <c r="G178" s="286"/>
      <c r="H178" s="164"/>
      <c r="I178" s="164"/>
      <c r="L178" s="164"/>
      <c r="M178" s="164"/>
      <c r="N178" s="164"/>
      <c r="O178" s="164"/>
      <c r="P178" s="164"/>
      <c r="V178" s="164"/>
      <c r="W178" s="164"/>
      <c r="Y178" s="164"/>
      <c r="Z178" s="164"/>
      <c r="AB178" s="164"/>
    </row>
    <row r="179" spans="2:28">
      <c r="B179" s="274"/>
      <c r="C179" s="285"/>
      <c r="D179" s="274"/>
      <c r="E179" s="274"/>
      <c r="F179" s="274"/>
      <c r="G179" s="286"/>
      <c r="H179" s="164"/>
      <c r="I179" s="164"/>
      <c r="L179" s="164"/>
      <c r="M179" s="164"/>
      <c r="N179" s="164"/>
      <c r="O179" s="164"/>
      <c r="P179" s="164"/>
      <c r="V179" s="164"/>
      <c r="W179" s="164"/>
      <c r="Y179" s="164"/>
      <c r="Z179" s="164"/>
      <c r="AB179" s="164"/>
    </row>
    <row r="180" spans="2:28">
      <c r="B180" s="274"/>
      <c r="C180" s="285"/>
      <c r="D180" s="274"/>
      <c r="E180" s="274"/>
      <c r="F180" s="274"/>
      <c r="G180" s="286"/>
      <c r="H180" s="164"/>
      <c r="I180" s="164"/>
      <c r="L180" s="164"/>
      <c r="M180" s="164"/>
      <c r="N180" s="164"/>
      <c r="O180" s="164"/>
      <c r="P180" s="164"/>
      <c r="V180" s="164"/>
      <c r="W180" s="164"/>
      <c r="Y180" s="164"/>
      <c r="Z180" s="164"/>
      <c r="AB180" s="164"/>
    </row>
    <row r="181" spans="2:28">
      <c r="B181" s="274"/>
      <c r="C181" s="285"/>
      <c r="D181" s="274"/>
      <c r="E181" s="274"/>
      <c r="F181" s="274"/>
      <c r="G181" s="286"/>
      <c r="H181" s="164"/>
      <c r="I181" s="164"/>
      <c r="L181" s="164"/>
      <c r="M181" s="164"/>
      <c r="N181" s="164"/>
      <c r="O181" s="164"/>
      <c r="P181" s="164"/>
      <c r="V181" s="164"/>
      <c r="W181" s="164"/>
      <c r="Y181" s="164"/>
      <c r="Z181" s="164"/>
      <c r="AB181" s="164"/>
    </row>
    <row r="182" spans="2:28">
      <c r="B182" s="274"/>
      <c r="C182" s="285"/>
      <c r="D182" s="274"/>
      <c r="E182" s="274"/>
      <c r="F182" s="274"/>
      <c r="G182" s="286"/>
      <c r="H182" s="164"/>
      <c r="I182" s="164"/>
      <c r="L182" s="164"/>
      <c r="M182" s="164"/>
      <c r="N182" s="164"/>
      <c r="O182" s="164"/>
      <c r="P182" s="164"/>
      <c r="V182" s="164"/>
      <c r="W182" s="164"/>
      <c r="Y182" s="164"/>
      <c r="Z182" s="164"/>
      <c r="AB182" s="164"/>
    </row>
    <row r="183" spans="2:28">
      <c r="B183" s="274"/>
      <c r="C183" s="285"/>
      <c r="D183" s="274"/>
      <c r="E183" s="274"/>
      <c r="F183" s="274"/>
      <c r="G183" s="286"/>
      <c r="H183" s="164"/>
      <c r="I183" s="164"/>
      <c r="L183" s="164"/>
      <c r="M183" s="164"/>
      <c r="N183" s="164"/>
      <c r="O183" s="164"/>
      <c r="P183" s="164"/>
      <c r="V183" s="164"/>
      <c r="W183" s="164"/>
      <c r="Y183" s="164"/>
      <c r="Z183" s="164"/>
      <c r="AB183" s="164"/>
    </row>
    <row r="184" spans="2:28">
      <c r="B184" s="274"/>
      <c r="C184" s="285"/>
      <c r="D184" s="274"/>
      <c r="E184" s="274"/>
      <c r="F184" s="274"/>
      <c r="G184" s="286"/>
      <c r="H184" s="164"/>
      <c r="I184" s="164"/>
      <c r="L184" s="164"/>
      <c r="M184" s="164"/>
      <c r="N184" s="164"/>
      <c r="O184" s="164"/>
      <c r="P184" s="164"/>
      <c r="V184" s="164"/>
      <c r="W184" s="164"/>
      <c r="Y184" s="164"/>
      <c r="Z184" s="164"/>
      <c r="AB184" s="164"/>
    </row>
    <row r="185" spans="2:28">
      <c r="B185" s="274"/>
      <c r="C185" s="285"/>
      <c r="D185" s="274"/>
      <c r="E185" s="274"/>
      <c r="F185" s="274"/>
      <c r="G185" s="286"/>
      <c r="H185" s="164"/>
      <c r="I185" s="164"/>
      <c r="L185" s="164"/>
      <c r="M185" s="164"/>
      <c r="N185" s="164"/>
      <c r="O185" s="164"/>
      <c r="P185" s="164"/>
      <c r="V185" s="164"/>
      <c r="W185" s="164"/>
      <c r="Y185" s="164"/>
      <c r="Z185" s="164"/>
      <c r="AB185" s="164"/>
    </row>
    <row r="186" spans="2:28">
      <c r="B186" s="274"/>
      <c r="C186" s="285"/>
      <c r="D186" s="274"/>
      <c r="E186" s="274"/>
      <c r="F186" s="274"/>
      <c r="G186" s="286"/>
      <c r="H186" s="164"/>
      <c r="I186" s="164"/>
      <c r="L186" s="164"/>
      <c r="M186" s="164"/>
      <c r="N186" s="164"/>
      <c r="O186" s="164"/>
      <c r="P186" s="164"/>
      <c r="V186" s="164"/>
      <c r="W186" s="164"/>
      <c r="Y186" s="164"/>
      <c r="Z186" s="164"/>
      <c r="AB186" s="164"/>
    </row>
    <row r="187" spans="2:28">
      <c r="B187" s="274"/>
      <c r="C187" s="285"/>
      <c r="D187" s="274"/>
      <c r="E187" s="274"/>
      <c r="F187" s="274"/>
      <c r="G187" s="286"/>
      <c r="H187" s="164"/>
      <c r="I187" s="164"/>
      <c r="L187" s="164"/>
      <c r="M187" s="164"/>
      <c r="N187" s="164"/>
      <c r="O187" s="164"/>
      <c r="P187" s="164"/>
      <c r="V187" s="164"/>
      <c r="W187" s="164"/>
      <c r="Y187" s="164"/>
      <c r="Z187" s="164"/>
      <c r="AB187" s="164"/>
    </row>
    <row r="188" spans="2:28">
      <c r="B188" s="274"/>
      <c r="C188" s="285"/>
      <c r="D188" s="274"/>
      <c r="E188" s="274"/>
      <c r="F188" s="274"/>
      <c r="G188" s="286"/>
      <c r="H188" s="164"/>
      <c r="I188" s="164"/>
      <c r="L188" s="164"/>
      <c r="M188" s="164"/>
      <c r="N188" s="164"/>
      <c r="O188" s="164"/>
      <c r="P188" s="164"/>
      <c r="V188" s="164"/>
      <c r="W188" s="164"/>
      <c r="Y188" s="164"/>
      <c r="Z188" s="164"/>
      <c r="AB188" s="164"/>
    </row>
    <row r="189" spans="2:28">
      <c r="B189" s="274"/>
      <c r="C189" s="285"/>
      <c r="D189" s="274"/>
      <c r="E189" s="274"/>
      <c r="F189" s="274"/>
      <c r="G189" s="286"/>
      <c r="H189" s="164"/>
      <c r="I189" s="164"/>
      <c r="L189" s="164"/>
      <c r="M189" s="164"/>
      <c r="N189" s="164"/>
      <c r="O189" s="164"/>
      <c r="P189" s="164"/>
      <c r="V189" s="164"/>
      <c r="W189" s="164"/>
      <c r="Y189" s="164"/>
      <c r="Z189" s="164"/>
      <c r="AB189" s="164"/>
    </row>
    <row r="190" spans="2:28">
      <c r="B190" s="274"/>
      <c r="C190" s="285"/>
      <c r="D190" s="274"/>
      <c r="E190" s="274"/>
      <c r="F190" s="274"/>
      <c r="G190" s="286"/>
      <c r="H190" s="164"/>
      <c r="I190" s="164"/>
      <c r="L190" s="164"/>
      <c r="M190" s="164"/>
      <c r="N190" s="164"/>
      <c r="O190" s="164"/>
      <c r="P190" s="164"/>
      <c r="V190" s="164"/>
      <c r="W190" s="164"/>
      <c r="Y190" s="164"/>
      <c r="Z190" s="164"/>
      <c r="AB190" s="164"/>
    </row>
    <row r="191" spans="2:28">
      <c r="B191" s="274"/>
      <c r="C191" s="285"/>
      <c r="D191" s="274"/>
      <c r="E191" s="274"/>
      <c r="F191" s="274"/>
      <c r="G191" s="286"/>
      <c r="H191" s="164"/>
      <c r="I191" s="164"/>
      <c r="L191" s="164"/>
      <c r="M191" s="164"/>
      <c r="N191" s="164"/>
      <c r="O191" s="164"/>
      <c r="P191" s="164"/>
      <c r="V191" s="164"/>
      <c r="W191" s="164"/>
      <c r="Y191" s="164"/>
      <c r="Z191" s="164"/>
      <c r="AB191" s="164"/>
    </row>
    <row r="192" spans="2:28">
      <c r="B192" s="274"/>
      <c r="C192" s="285"/>
      <c r="D192" s="274"/>
      <c r="E192" s="274"/>
      <c r="F192" s="274"/>
      <c r="G192" s="286"/>
      <c r="H192" s="164"/>
      <c r="I192" s="164"/>
      <c r="L192" s="164"/>
      <c r="M192" s="164"/>
      <c r="N192" s="164"/>
      <c r="O192" s="164"/>
      <c r="P192" s="164"/>
      <c r="V192" s="164"/>
      <c r="W192" s="164"/>
      <c r="Y192" s="164"/>
      <c r="Z192" s="164"/>
      <c r="AB192" s="164"/>
    </row>
    <row r="193" spans="2:28">
      <c r="B193" s="274"/>
      <c r="C193" s="285"/>
      <c r="D193" s="274"/>
      <c r="E193" s="274"/>
      <c r="F193" s="274"/>
      <c r="G193" s="286"/>
      <c r="H193" s="164"/>
      <c r="I193" s="164"/>
      <c r="L193" s="164"/>
      <c r="M193" s="164"/>
      <c r="N193" s="164"/>
      <c r="O193" s="164"/>
      <c r="P193" s="164"/>
      <c r="V193" s="164"/>
      <c r="W193" s="164"/>
      <c r="Y193" s="164"/>
      <c r="Z193" s="164"/>
      <c r="AB193" s="164"/>
    </row>
    <row r="194" spans="2:28">
      <c r="B194" s="274"/>
      <c r="C194" s="285"/>
      <c r="D194" s="274"/>
      <c r="E194" s="274"/>
      <c r="F194" s="274"/>
      <c r="G194" s="286"/>
      <c r="H194" s="164"/>
      <c r="I194" s="164"/>
      <c r="L194" s="164"/>
      <c r="M194" s="164"/>
      <c r="N194" s="164"/>
      <c r="O194" s="164"/>
      <c r="P194" s="164"/>
      <c r="V194" s="164"/>
      <c r="W194" s="164"/>
      <c r="Y194" s="164"/>
      <c r="Z194" s="164"/>
      <c r="AB194" s="164"/>
    </row>
    <row r="195" spans="2:28">
      <c r="B195" s="274"/>
      <c r="C195" s="285"/>
      <c r="D195" s="274"/>
      <c r="E195" s="274"/>
      <c r="F195" s="274"/>
      <c r="G195" s="286"/>
      <c r="H195" s="164"/>
      <c r="I195" s="164"/>
      <c r="L195" s="164"/>
      <c r="M195" s="164"/>
      <c r="N195" s="164"/>
      <c r="O195" s="164"/>
      <c r="P195" s="164"/>
      <c r="V195" s="164"/>
      <c r="W195" s="164"/>
      <c r="Y195" s="164"/>
      <c r="Z195" s="164"/>
      <c r="AB195" s="164"/>
    </row>
  </sheetData>
  <sheetProtection password="CC38" sheet="1" objects="1" scenarios="1"/>
  <mergeCells count="37">
    <mergeCell ref="AB1:AB9"/>
    <mergeCell ref="B2:G2"/>
    <mergeCell ref="J5:K7"/>
    <mergeCell ref="L5:L7"/>
    <mergeCell ref="M5:M8"/>
    <mergeCell ref="N5:N7"/>
    <mergeCell ref="O5:O8"/>
    <mergeCell ref="T5:T7"/>
    <mergeCell ref="U5:U8"/>
    <mergeCell ref="B1:G1"/>
    <mergeCell ref="W1:W9"/>
    <mergeCell ref="X1:X9"/>
    <mergeCell ref="J8:K8"/>
    <mergeCell ref="P5:P7"/>
    <mergeCell ref="Q5:Q8"/>
    <mergeCell ref="R5:R7"/>
    <mergeCell ref="S5:S8"/>
    <mergeCell ref="B7:C7"/>
    <mergeCell ref="E7:G7"/>
    <mergeCell ref="B8:G8"/>
    <mergeCell ref="H8:H9"/>
    <mergeCell ref="I8:I9"/>
    <mergeCell ref="C3:C6"/>
    <mergeCell ref="B29:H29"/>
    <mergeCell ref="B35:H35"/>
    <mergeCell ref="L35:L36"/>
    <mergeCell ref="N35:N36"/>
    <mergeCell ref="P35:P36"/>
    <mergeCell ref="J53:K53"/>
    <mergeCell ref="F60:H60"/>
    <mergeCell ref="W35:W36"/>
    <mergeCell ref="X35:X36"/>
    <mergeCell ref="B47:H47"/>
    <mergeCell ref="J50:K50"/>
    <mergeCell ref="J51:K51"/>
    <mergeCell ref="J52:K52"/>
    <mergeCell ref="Q35:Q36"/>
  </mergeCells>
  <conditionalFormatting sqref="W10">
    <cfRule type="cellIs" dxfId="137" priority="142" operator="lessThan">
      <formula>$W$10</formula>
    </cfRule>
  </conditionalFormatting>
  <conditionalFormatting sqref="N30 P30">
    <cfRule type="cellIs" dxfId="136" priority="141" operator="lessThan">
      <formula>$W$30</formula>
    </cfRule>
  </conditionalFormatting>
  <conditionalFormatting sqref="N31 P31">
    <cfRule type="cellIs" dxfId="135" priority="140" operator="lessThan">
      <formula>$W$31</formula>
    </cfRule>
  </conditionalFormatting>
  <conditionalFormatting sqref="N32 P32">
    <cfRule type="cellIs" dxfId="134" priority="139" operator="lessThan">
      <formula>$W$32</formula>
    </cfRule>
  </conditionalFormatting>
  <conditionalFormatting sqref="N33 P33">
    <cfRule type="cellIs" dxfId="133" priority="138" operator="lessThan">
      <formula>$W$33</formula>
    </cfRule>
  </conditionalFormatting>
  <conditionalFormatting sqref="N34 P34">
    <cfRule type="cellIs" dxfId="132" priority="137" operator="lessThan">
      <formula>$W$34</formula>
    </cfRule>
  </conditionalFormatting>
  <conditionalFormatting sqref="L37 N37 P37">
    <cfRule type="cellIs" dxfId="131" priority="136" operator="lessThan">
      <formula>$W$37</formula>
    </cfRule>
  </conditionalFormatting>
  <conditionalFormatting sqref="L38 N38 P38">
    <cfRule type="cellIs" dxfId="130" priority="135" operator="lessThan">
      <formula>$W$38</formula>
    </cfRule>
  </conditionalFormatting>
  <conditionalFormatting sqref="L39 N39 P39">
    <cfRule type="cellIs" dxfId="129" priority="134" operator="lessThan">
      <formula>$W$39</formula>
    </cfRule>
  </conditionalFormatting>
  <conditionalFormatting sqref="L40 N40 P40">
    <cfRule type="cellIs" dxfId="128" priority="133" operator="lessThan">
      <formula>$W$40</formula>
    </cfRule>
  </conditionalFormatting>
  <conditionalFormatting sqref="L41 N41 P41">
    <cfRule type="cellIs" dxfId="127" priority="132" operator="lessThan">
      <formula>$W$41</formula>
    </cfRule>
  </conditionalFormatting>
  <conditionalFormatting sqref="L42 N42 P42">
    <cfRule type="cellIs" dxfId="126" priority="131" operator="lessThan">
      <formula>$W$42</formula>
    </cfRule>
  </conditionalFormatting>
  <conditionalFormatting sqref="L43 N43 P43">
    <cfRule type="cellIs" dxfId="125" priority="130" operator="lessThan">
      <formula>$W$43</formula>
    </cfRule>
  </conditionalFormatting>
  <conditionalFormatting sqref="L44 N44 P44">
    <cfRule type="cellIs" dxfId="124" priority="129" operator="lessThan">
      <formula>$W$44</formula>
    </cfRule>
  </conditionalFormatting>
  <conditionalFormatting sqref="L45 N45 P45">
    <cfRule type="cellIs" dxfId="123" priority="128" operator="lessThan">
      <formula>$W$45</formula>
    </cfRule>
  </conditionalFormatting>
  <conditionalFormatting sqref="L46 N46 P46">
    <cfRule type="cellIs" dxfId="122" priority="127" operator="lessThan">
      <formula>$W$46</formula>
    </cfRule>
  </conditionalFormatting>
  <conditionalFormatting sqref="M50:M53">
    <cfRule type="containsErrors" dxfId="121" priority="126">
      <formula>ISERROR(M50)</formula>
    </cfRule>
  </conditionalFormatting>
  <conditionalFormatting sqref="R30">
    <cfRule type="cellIs" dxfId="120" priority="125" operator="greaterThan">
      <formula>$W$30</formula>
    </cfRule>
  </conditionalFormatting>
  <conditionalFormatting sqref="R31">
    <cfRule type="cellIs" dxfId="119" priority="124" operator="greaterThan">
      <formula>$W$31</formula>
    </cfRule>
  </conditionalFormatting>
  <conditionalFormatting sqref="R32">
    <cfRule type="cellIs" dxfId="118" priority="123" operator="greaterThan">
      <formula>$W$32</formula>
    </cfRule>
  </conditionalFormatting>
  <conditionalFormatting sqref="R33">
    <cfRule type="cellIs" dxfId="117" priority="122" operator="greaterThan">
      <formula>$W$33</formula>
    </cfRule>
  </conditionalFormatting>
  <conditionalFormatting sqref="R34">
    <cfRule type="cellIs" dxfId="116" priority="121" operator="greaterThan">
      <formula>$W$34</formula>
    </cfRule>
  </conditionalFormatting>
  <conditionalFormatting sqref="N10">
    <cfRule type="cellIs" dxfId="115" priority="120" operator="lessThan">
      <formula>$W$10</formula>
    </cfRule>
  </conditionalFormatting>
  <conditionalFormatting sqref="N11">
    <cfRule type="cellIs" dxfId="114" priority="119" operator="lessThan">
      <formula>$W$11</formula>
    </cfRule>
  </conditionalFormatting>
  <conditionalFormatting sqref="N12">
    <cfRule type="cellIs" dxfId="113" priority="118" operator="lessThan">
      <formula>$W$12</formula>
    </cfRule>
  </conditionalFormatting>
  <conditionalFormatting sqref="N13">
    <cfRule type="cellIs" dxfId="112" priority="117" operator="lessThan">
      <formula>$W$13</formula>
    </cfRule>
  </conditionalFormatting>
  <conditionalFormatting sqref="N14">
    <cfRule type="cellIs" dxfId="111" priority="116" operator="lessThan">
      <formula>$W$14</formula>
    </cfRule>
  </conditionalFormatting>
  <conditionalFormatting sqref="N15">
    <cfRule type="cellIs" dxfId="110" priority="114" operator="lessThan">
      <formula>$W$15</formula>
    </cfRule>
  </conditionalFormatting>
  <conditionalFormatting sqref="N16">
    <cfRule type="cellIs" dxfId="109" priority="113" operator="lessThan">
      <formula>$W$16</formula>
    </cfRule>
  </conditionalFormatting>
  <conditionalFormatting sqref="N17">
    <cfRule type="cellIs" dxfId="108" priority="112" operator="lessThan">
      <formula>$W$17</formula>
    </cfRule>
  </conditionalFormatting>
  <conditionalFormatting sqref="N18">
    <cfRule type="cellIs" dxfId="107" priority="111" operator="lessThan">
      <formula>$W$18</formula>
    </cfRule>
  </conditionalFormatting>
  <conditionalFormatting sqref="N19">
    <cfRule type="cellIs" dxfId="106" priority="110" operator="lessThan">
      <formula>$W$19</formula>
    </cfRule>
  </conditionalFormatting>
  <conditionalFormatting sqref="N20">
    <cfRule type="cellIs" dxfId="105" priority="109" operator="lessThan">
      <formula>$W$20</formula>
    </cfRule>
  </conditionalFormatting>
  <conditionalFormatting sqref="N21">
    <cfRule type="cellIs" dxfId="104" priority="108" operator="lessThan">
      <formula>$W$21</formula>
    </cfRule>
  </conditionalFormatting>
  <conditionalFormatting sqref="N22:N23">
    <cfRule type="cellIs" dxfId="103" priority="107" operator="lessThan">
      <formula>$W$22</formula>
    </cfRule>
  </conditionalFormatting>
  <conditionalFormatting sqref="N24">
    <cfRule type="cellIs" dxfId="102" priority="106" operator="lessThan">
      <formula>$W$24</formula>
    </cfRule>
  </conditionalFormatting>
  <conditionalFormatting sqref="N25">
    <cfRule type="cellIs" dxfId="101" priority="105" operator="lessThan">
      <formula>$W$25</formula>
    </cfRule>
  </conditionalFormatting>
  <conditionalFormatting sqref="N26">
    <cfRule type="cellIs" dxfId="100" priority="104" operator="lessThan">
      <formula>$W$26</formula>
    </cfRule>
  </conditionalFormatting>
  <conditionalFormatting sqref="N27">
    <cfRule type="cellIs" dxfId="99" priority="103" operator="lessThan">
      <formula>$W$27</formula>
    </cfRule>
  </conditionalFormatting>
  <conditionalFormatting sqref="N28">
    <cfRule type="cellIs" dxfId="98" priority="102" operator="lessThan">
      <formula>$W$28</formula>
    </cfRule>
  </conditionalFormatting>
  <conditionalFormatting sqref="N50">
    <cfRule type="cellIs" dxfId="97" priority="101" operator="lessThan">
      <formula>$W$50</formula>
    </cfRule>
  </conditionalFormatting>
  <conditionalFormatting sqref="N51">
    <cfRule type="cellIs" dxfId="96" priority="100" operator="lessThan">
      <formula>$W$51</formula>
    </cfRule>
  </conditionalFormatting>
  <conditionalFormatting sqref="L10">
    <cfRule type="cellIs" dxfId="95" priority="99" operator="lessThan">
      <formula>$W$10</formula>
    </cfRule>
  </conditionalFormatting>
  <conditionalFormatting sqref="L50">
    <cfRule type="cellIs" dxfId="94" priority="98" operator="lessThan">
      <formula>$W$50</formula>
    </cfRule>
  </conditionalFormatting>
  <conditionalFormatting sqref="L51">
    <cfRule type="cellIs" dxfId="93" priority="97" operator="lessThan">
      <formula>$W$51</formula>
    </cfRule>
  </conditionalFormatting>
  <conditionalFormatting sqref="P10">
    <cfRule type="cellIs" dxfId="92" priority="96" operator="lessThan">
      <formula>$W$10</formula>
    </cfRule>
  </conditionalFormatting>
  <conditionalFormatting sqref="P11">
    <cfRule type="cellIs" dxfId="91" priority="95" operator="lessThan">
      <formula>$W$11</formula>
    </cfRule>
  </conditionalFormatting>
  <conditionalFormatting sqref="P12">
    <cfRule type="cellIs" dxfId="90" priority="94" operator="lessThan">
      <formula>$W$12</formula>
    </cfRule>
  </conditionalFormatting>
  <conditionalFormatting sqref="P13">
    <cfRule type="cellIs" dxfId="89" priority="93" operator="lessThan">
      <formula>$W$13</formula>
    </cfRule>
  </conditionalFormatting>
  <conditionalFormatting sqref="P14">
    <cfRule type="cellIs" dxfId="88" priority="92" operator="lessThan">
      <formula>$W$14</formula>
    </cfRule>
  </conditionalFormatting>
  <conditionalFormatting sqref="P15">
    <cfRule type="cellIs" dxfId="87" priority="90" operator="lessThan">
      <formula>$W$15</formula>
    </cfRule>
  </conditionalFormatting>
  <conditionalFormatting sqref="P16">
    <cfRule type="cellIs" dxfId="86" priority="89" operator="lessThan">
      <formula>$W$16</formula>
    </cfRule>
  </conditionalFormatting>
  <conditionalFormatting sqref="P17">
    <cfRule type="cellIs" dxfId="85" priority="88" operator="lessThan">
      <formula>$W$17</formula>
    </cfRule>
  </conditionalFormatting>
  <conditionalFormatting sqref="P18">
    <cfRule type="cellIs" dxfId="84" priority="87" operator="lessThan">
      <formula>$W$18</formula>
    </cfRule>
  </conditionalFormatting>
  <conditionalFormatting sqref="P19">
    <cfRule type="cellIs" dxfId="83" priority="86" operator="lessThan">
      <formula>$W$19</formula>
    </cfRule>
  </conditionalFormatting>
  <conditionalFormatting sqref="P20">
    <cfRule type="cellIs" dxfId="82" priority="85" operator="lessThan">
      <formula>$W$20</formula>
    </cfRule>
  </conditionalFormatting>
  <conditionalFormatting sqref="P21">
    <cfRule type="cellIs" dxfId="81" priority="84" operator="lessThan">
      <formula>$W$21</formula>
    </cfRule>
  </conditionalFormatting>
  <conditionalFormatting sqref="P22:P23">
    <cfRule type="cellIs" dxfId="80" priority="83" operator="lessThan">
      <formula>$W$22</formula>
    </cfRule>
  </conditionalFormatting>
  <conditionalFormatting sqref="P24">
    <cfRule type="cellIs" dxfId="79" priority="82" operator="lessThan">
      <formula>$W$24</formula>
    </cfRule>
  </conditionalFormatting>
  <conditionalFormatting sqref="P25">
    <cfRule type="cellIs" dxfId="78" priority="81" operator="lessThan">
      <formula>$W$25</formula>
    </cfRule>
  </conditionalFormatting>
  <conditionalFormatting sqref="P26">
    <cfRule type="cellIs" dxfId="77" priority="80" operator="lessThan">
      <formula>$W$26</formula>
    </cfRule>
  </conditionalFormatting>
  <conditionalFormatting sqref="P27">
    <cfRule type="cellIs" dxfId="76" priority="79" operator="lessThan">
      <formula>$W$27</formula>
    </cfRule>
  </conditionalFormatting>
  <conditionalFormatting sqref="P28">
    <cfRule type="cellIs" dxfId="75" priority="78" operator="lessThan">
      <formula>$W$28</formula>
    </cfRule>
  </conditionalFormatting>
  <conditionalFormatting sqref="P50">
    <cfRule type="cellIs" dxfId="74" priority="77" operator="lessThan">
      <formula>$W$50</formula>
    </cfRule>
  </conditionalFormatting>
  <conditionalFormatting sqref="P51">
    <cfRule type="cellIs" dxfId="73" priority="76" operator="lessThan">
      <formula>$W$51</formula>
    </cfRule>
  </conditionalFormatting>
  <conditionalFormatting sqref="P52">
    <cfRule type="cellIs" dxfId="72" priority="75" operator="lessThan">
      <formula>$W$52</formula>
    </cfRule>
  </conditionalFormatting>
  <conditionalFormatting sqref="P53">
    <cfRule type="cellIs" dxfId="71" priority="74" operator="lessThan">
      <formula>$W$53</formula>
    </cfRule>
  </conditionalFormatting>
  <conditionalFormatting sqref="R10">
    <cfRule type="cellIs" dxfId="70" priority="73" operator="lessThan">
      <formula>$W$10</formula>
    </cfRule>
  </conditionalFormatting>
  <conditionalFormatting sqref="R11">
    <cfRule type="cellIs" dxfId="69" priority="72" operator="lessThan">
      <formula>$W$11</formula>
    </cfRule>
  </conditionalFormatting>
  <conditionalFormatting sqref="R12">
    <cfRule type="cellIs" dxfId="68" priority="71" operator="lessThan">
      <formula>$W$12</formula>
    </cfRule>
  </conditionalFormatting>
  <conditionalFormatting sqref="R13">
    <cfRule type="cellIs" dxfId="67" priority="70" operator="lessThan">
      <formula>$W$13</formula>
    </cfRule>
  </conditionalFormatting>
  <conditionalFormatting sqref="R14">
    <cfRule type="cellIs" dxfId="66" priority="69" operator="lessThan">
      <formula>$W$14</formula>
    </cfRule>
  </conditionalFormatting>
  <conditionalFormatting sqref="R15">
    <cfRule type="cellIs" dxfId="65" priority="67" operator="lessThan">
      <formula>$W$15</formula>
    </cfRule>
  </conditionalFormatting>
  <conditionalFormatting sqref="R16">
    <cfRule type="cellIs" dxfId="64" priority="66" operator="lessThan">
      <formula>$W$16</formula>
    </cfRule>
  </conditionalFormatting>
  <conditionalFormatting sqref="R17">
    <cfRule type="cellIs" dxfId="63" priority="65" operator="lessThan">
      <formula>$W$17</formula>
    </cfRule>
  </conditionalFormatting>
  <conditionalFormatting sqref="R18">
    <cfRule type="cellIs" dxfId="62" priority="64" operator="lessThan">
      <formula>$W$18</formula>
    </cfRule>
  </conditionalFormatting>
  <conditionalFormatting sqref="R19">
    <cfRule type="cellIs" dxfId="61" priority="63" operator="lessThan">
      <formula>$W$19</formula>
    </cfRule>
  </conditionalFormatting>
  <conditionalFormatting sqref="R20">
    <cfRule type="cellIs" dxfId="60" priority="62" operator="lessThan">
      <formula>$W$20</formula>
    </cfRule>
  </conditionalFormatting>
  <conditionalFormatting sqref="R21">
    <cfRule type="cellIs" dxfId="59" priority="61" operator="lessThan">
      <formula>$W$21</formula>
    </cfRule>
  </conditionalFormatting>
  <conditionalFormatting sqref="R22:R23">
    <cfRule type="cellIs" dxfId="58" priority="60" operator="lessThan">
      <formula>$W$22</formula>
    </cfRule>
  </conditionalFormatting>
  <conditionalFormatting sqref="R24">
    <cfRule type="cellIs" dxfId="57" priority="59" operator="lessThan">
      <formula>$W$24</formula>
    </cfRule>
  </conditionalFormatting>
  <conditionalFormatting sqref="R25">
    <cfRule type="cellIs" dxfId="56" priority="58" operator="lessThan">
      <formula>$W$25</formula>
    </cfRule>
  </conditionalFormatting>
  <conditionalFormatting sqref="R26">
    <cfRule type="cellIs" dxfId="55" priority="57" operator="lessThan">
      <formula>$W$26</formula>
    </cfRule>
  </conditionalFormatting>
  <conditionalFormatting sqref="R27">
    <cfRule type="cellIs" dxfId="54" priority="56" operator="lessThan">
      <formula>$W$27</formula>
    </cfRule>
  </conditionalFormatting>
  <conditionalFormatting sqref="R28">
    <cfRule type="cellIs" dxfId="53" priority="55" operator="lessThan">
      <formula>$W$28</formula>
    </cfRule>
  </conditionalFormatting>
  <conditionalFormatting sqref="R50">
    <cfRule type="cellIs" dxfId="52" priority="54" operator="lessThan">
      <formula>$W$50</formula>
    </cfRule>
  </conditionalFormatting>
  <conditionalFormatting sqref="R51">
    <cfRule type="cellIs" dxfId="51" priority="53" operator="lessThan">
      <formula>$W$51</formula>
    </cfRule>
  </conditionalFormatting>
  <conditionalFormatting sqref="R52">
    <cfRule type="cellIs" dxfId="50" priority="52" operator="lessThan">
      <formula>$W$52</formula>
    </cfRule>
  </conditionalFormatting>
  <conditionalFormatting sqref="R53">
    <cfRule type="cellIs" dxfId="49" priority="51" operator="lessThan">
      <formula>$W$53</formula>
    </cfRule>
  </conditionalFormatting>
  <conditionalFormatting sqref="M10:M28 O10:O28 Q10:Q28 S10:S28 U10:U28">
    <cfRule type="containsErrors" dxfId="48" priority="143">
      <formula>ISERROR(M10)</formula>
    </cfRule>
  </conditionalFormatting>
  <conditionalFormatting sqref="O50:O53 Q50:Q53 S50:S53 U50:U53">
    <cfRule type="containsErrors" dxfId="47" priority="50">
      <formula>ISERROR(O50)</formula>
    </cfRule>
  </conditionalFormatting>
  <conditionalFormatting sqref="N50:N53 P50:P53 R50:R53 T50:T53 N10:N28 P10:P28 R10:R28 T10:T28">
    <cfRule type="containsErrors" dxfId="46" priority="49">
      <formula>ISERROR(N10)</formula>
    </cfRule>
  </conditionalFormatting>
  <conditionalFormatting sqref="T10">
    <cfRule type="cellIs" dxfId="45" priority="48" operator="lessThan">
      <formula>$W$10</formula>
    </cfRule>
  </conditionalFormatting>
  <conditionalFormatting sqref="T11">
    <cfRule type="cellIs" dxfId="44" priority="47" operator="lessThan">
      <formula>$W$11</formula>
    </cfRule>
  </conditionalFormatting>
  <conditionalFormatting sqref="T12">
    <cfRule type="cellIs" dxfId="43" priority="46" operator="lessThan">
      <formula>$W$12</formula>
    </cfRule>
  </conditionalFormatting>
  <conditionalFormatting sqref="T13">
    <cfRule type="cellIs" dxfId="42" priority="45" operator="lessThan">
      <formula>$W$13</formula>
    </cfRule>
  </conditionalFormatting>
  <conditionalFormatting sqref="T14">
    <cfRule type="cellIs" dxfId="41" priority="44" operator="lessThan">
      <formula>$W$14</formula>
    </cfRule>
  </conditionalFormatting>
  <conditionalFormatting sqref="T15">
    <cfRule type="cellIs" dxfId="40" priority="42" operator="lessThan">
      <formula>$W$15</formula>
    </cfRule>
  </conditionalFormatting>
  <conditionalFormatting sqref="T16">
    <cfRule type="cellIs" dxfId="39" priority="41" operator="lessThan">
      <formula>$W$16</formula>
    </cfRule>
  </conditionalFormatting>
  <conditionalFormatting sqref="T17">
    <cfRule type="cellIs" dxfId="38" priority="40" operator="lessThan">
      <formula>$W$17</formula>
    </cfRule>
  </conditionalFormatting>
  <conditionalFormatting sqref="T18">
    <cfRule type="cellIs" dxfId="37" priority="39" operator="lessThan">
      <formula>$W$18</formula>
    </cfRule>
  </conditionalFormatting>
  <conditionalFormatting sqref="T19">
    <cfRule type="cellIs" dxfId="36" priority="38" operator="lessThan">
      <formula>$W$19</formula>
    </cfRule>
  </conditionalFormatting>
  <conditionalFormatting sqref="T20">
    <cfRule type="cellIs" dxfId="35" priority="37" operator="lessThan">
      <formula>$W$20</formula>
    </cfRule>
  </conditionalFormatting>
  <conditionalFormatting sqref="T21">
    <cfRule type="cellIs" dxfId="34" priority="36" operator="lessThan">
      <formula>$W$21</formula>
    </cfRule>
  </conditionalFormatting>
  <conditionalFormatting sqref="T22:T23">
    <cfRule type="cellIs" dxfId="33" priority="35" operator="lessThan">
      <formula>$W$22</formula>
    </cfRule>
  </conditionalFormatting>
  <conditionalFormatting sqref="T24">
    <cfRule type="cellIs" dxfId="32" priority="34" operator="lessThan">
      <formula>$W$24</formula>
    </cfRule>
  </conditionalFormatting>
  <conditionalFormatting sqref="T25">
    <cfRule type="cellIs" dxfId="31" priority="33" operator="lessThan">
      <formula>$W$25</formula>
    </cfRule>
  </conditionalFormatting>
  <conditionalFormatting sqref="T26">
    <cfRule type="cellIs" dxfId="30" priority="32" operator="lessThan">
      <formula>$W$26</formula>
    </cfRule>
  </conditionalFormatting>
  <conditionalFormatting sqref="T27">
    <cfRule type="cellIs" dxfId="29" priority="31" operator="lessThan">
      <formula>$W$27</formula>
    </cfRule>
  </conditionalFormatting>
  <conditionalFormatting sqref="T28">
    <cfRule type="cellIs" dxfId="28" priority="30" operator="lessThan">
      <formula>$W$28</formula>
    </cfRule>
  </conditionalFormatting>
  <conditionalFormatting sqref="T50">
    <cfRule type="cellIs" dxfId="27" priority="29" operator="lessThan">
      <formula>$W$50</formula>
    </cfRule>
  </conditionalFormatting>
  <conditionalFormatting sqref="T51">
    <cfRule type="cellIs" dxfId="26" priority="28" operator="lessThan">
      <formula>$W$51</formula>
    </cfRule>
  </conditionalFormatting>
  <conditionalFormatting sqref="T52">
    <cfRule type="cellIs" dxfId="25" priority="27" operator="lessThan">
      <formula>$W$52</formula>
    </cfRule>
  </conditionalFormatting>
  <conditionalFormatting sqref="T53">
    <cfRule type="cellIs" dxfId="24" priority="26" operator="lessThan">
      <formula>$W$53</formula>
    </cfRule>
  </conditionalFormatting>
  <conditionalFormatting sqref="L11">
    <cfRule type="cellIs" dxfId="23" priority="25" operator="lessThan">
      <formula>$W$11</formula>
    </cfRule>
  </conditionalFormatting>
  <conditionalFormatting sqref="L12">
    <cfRule type="cellIs" dxfId="22" priority="24" operator="lessThan">
      <formula>$W$12</formula>
    </cfRule>
  </conditionalFormatting>
  <conditionalFormatting sqref="L13">
    <cfRule type="cellIs" dxfId="21" priority="23" operator="lessThan">
      <formula>$W$13</formula>
    </cfRule>
  </conditionalFormatting>
  <conditionalFormatting sqref="L14">
    <cfRule type="cellIs" dxfId="20" priority="22" operator="lessThan">
      <formula>$W$14</formula>
    </cfRule>
  </conditionalFormatting>
  <conditionalFormatting sqref="L15">
    <cfRule type="cellIs" dxfId="19" priority="20" operator="lessThan">
      <formula>$W$15</formula>
    </cfRule>
  </conditionalFormatting>
  <conditionalFormatting sqref="L16">
    <cfRule type="cellIs" dxfId="18" priority="19" operator="lessThan">
      <formula>$W$16</formula>
    </cfRule>
  </conditionalFormatting>
  <conditionalFormatting sqref="L17">
    <cfRule type="cellIs" dxfId="17" priority="18" operator="lessThan">
      <formula>$W$17</formula>
    </cfRule>
  </conditionalFormatting>
  <conditionalFormatting sqref="L18">
    <cfRule type="cellIs" dxfId="16" priority="17" operator="lessThan">
      <formula>$W$18</formula>
    </cfRule>
  </conditionalFormatting>
  <conditionalFormatting sqref="L19">
    <cfRule type="cellIs" dxfId="15" priority="16" operator="lessThan">
      <formula>$W$19</formula>
    </cfRule>
  </conditionalFormatting>
  <conditionalFormatting sqref="L20">
    <cfRule type="cellIs" dxfId="14" priority="15" operator="lessThan">
      <formula>$W$20</formula>
    </cfRule>
  </conditionalFormatting>
  <conditionalFormatting sqref="L21">
    <cfRule type="cellIs" dxfId="13" priority="14" operator="lessThan">
      <formula>$W$21</formula>
    </cfRule>
  </conditionalFormatting>
  <conditionalFormatting sqref="L22:L23">
    <cfRule type="cellIs" dxfId="12" priority="13" operator="lessThan">
      <formula>$W$22</formula>
    </cfRule>
  </conditionalFormatting>
  <conditionalFormatting sqref="L24">
    <cfRule type="cellIs" dxfId="11" priority="12" operator="lessThan">
      <formula>$W$24</formula>
    </cfRule>
  </conditionalFormatting>
  <conditionalFormatting sqref="L25">
    <cfRule type="cellIs" dxfId="10" priority="11" operator="lessThan">
      <formula>$W$25</formula>
    </cfRule>
  </conditionalFormatting>
  <conditionalFormatting sqref="L26">
    <cfRule type="cellIs" dxfId="9" priority="10" operator="lessThan">
      <formula>$W$26</formula>
    </cfRule>
  </conditionalFormatting>
  <conditionalFormatting sqref="L27">
    <cfRule type="cellIs" dxfId="8" priority="9" operator="lessThan">
      <formula>$W$27</formula>
    </cfRule>
  </conditionalFormatting>
  <conditionalFormatting sqref="L28">
    <cfRule type="cellIs" dxfId="7" priority="8" operator="lessThan">
      <formula>$W$28</formula>
    </cfRule>
  </conditionalFormatting>
  <conditionalFormatting sqref="L52">
    <cfRule type="cellIs" dxfId="6" priority="7" operator="lessThan">
      <formula>$W$52</formula>
    </cfRule>
  </conditionalFormatting>
  <conditionalFormatting sqref="L53">
    <cfRule type="cellIs" dxfId="5" priority="6" operator="lessThan">
      <formula>$W$53</formula>
    </cfRule>
  </conditionalFormatting>
  <conditionalFormatting sqref="N52">
    <cfRule type="cellIs" dxfId="4" priority="5" operator="lessThan">
      <formula>$W$52</formula>
    </cfRule>
  </conditionalFormatting>
  <conditionalFormatting sqref="N53">
    <cfRule type="cellIs" dxfId="3" priority="4" operator="lessThan">
      <formula>$W$53</formula>
    </cfRule>
  </conditionalFormatting>
  <conditionalFormatting sqref="AB10:AB28">
    <cfRule type="cellIs" dxfId="2" priority="3" operator="lessThan">
      <formula>0</formula>
    </cfRule>
  </conditionalFormatting>
  <conditionalFormatting sqref="AB50:AB53">
    <cfRule type="cellIs" dxfId="1" priority="2" operator="lessThan">
      <formula>0</formula>
    </cfRule>
  </conditionalFormatting>
  <conditionalFormatting sqref="AB10:AB53">
    <cfRule type="containsErrors" dxfId="0" priority="1">
      <formula>ISERROR(AB10)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locked="0" defaultSize="0" autoPict="0">
                <anchor moveWithCells="1" sizeWithCells="1">
                  <from>
                    <xdr:col>10</xdr:col>
                    <xdr:colOff>152400</xdr:colOff>
                    <xdr:row>7</xdr:row>
                    <xdr:rowOff>0</xdr:rowOff>
                  </from>
                  <to>
                    <xdr:col>11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locked="0" defaultSize="0" print="0" autoFill="0" autoLine="0" autoPict="0" altText="pour les Prix de cession">
                <anchor moveWithCells="1">
                  <from>
                    <xdr:col>9</xdr:col>
                    <xdr:colOff>19050</xdr:colOff>
                    <xdr:row>9</xdr:row>
                    <xdr:rowOff>0</xdr:rowOff>
                  </from>
                  <to>
                    <xdr:col>10</xdr:col>
                    <xdr:colOff>428625</xdr:colOff>
                    <xdr:row>11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locked="0" defaultSize="0" autoFill="0" autoLine="0" autoPict="0">
                <anchor moveWithCells="1">
                  <from>
                    <xdr:col>11</xdr:col>
                    <xdr:colOff>0</xdr:colOff>
                    <xdr:row>7</xdr:row>
                    <xdr:rowOff>57150</xdr:rowOff>
                  </from>
                  <to>
                    <xdr:col>11</xdr:col>
                    <xdr:colOff>257175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locked="0" defaultSize="0" autoFill="0" autoLine="0" autoPict="0">
                <anchor moveWithCells="1">
                  <from>
                    <xdr:col>12</xdr:col>
                    <xdr:colOff>438150</xdr:colOff>
                    <xdr:row>7</xdr:row>
                    <xdr:rowOff>66675</xdr:rowOff>
                  </from>
                  <to>
                    <xdr:col>13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locked="0" defaultSize="0" print="0" autoFill="0" autoLine="0" autoPict="0">
                <anchor moveWithCells="1">
                  <from>
                    <xdr:col>14</xdr:col>
                    <xdr:colOff>447675</xdr:colOff>
                    <xdr:row>7</xdr:row>
                    <xdr:rowOff>66675</xdr:rowOff>
                  </from>
                  <to>
                    <xdr:col>15</xdr:col>
                    <xdr:colOff>161925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Spinner 6">
              <controlPr defaultSiz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485775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Spinner 7">
              <controlPr defaultSize="0" autoPict="0">
                <anchor moveWithCells="1" sizeWithCells="1">
                  <from>
                    <xdr:col>13</xdr:col>
                    <xdr:colOff>9525</xdr:colOff>
                    <xdr:row>8</xdr:row>
                    <xdr:rowOff>9525</xdr:rowOff>
                  </from>
                  <to>
                    <xdr:col>14</xdr:col>
                    <xdr:colOff>19050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Spinner 8">
              <controlPr defaultSize="0" autoPict="0">
                <anchor moveWithCells="1" sizeWithCells="1">
                  <from>
                    <xdr:col>15</xdr:col>
                    <xdr:colOff>9525</xdr:colOff>
                    <xdr:row>8</xdr:row>
                    <xdr:rowOff>0</xdr:rowOff>
                  </from>
                  <to>
                    <xdr:col>16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Check Box 9">
              <controlPr locked="0" defaultSize="0" autoFill="0" autoLine="0" autoPict="0">
                <anchor moveWithCells="1">
                  <from>
                    <xdr:col>19</xdr:col>
                    <xdr:colOff>0</xdr:colOff>
                    <xdr:row>7</xdr:row>
                    <xdr:rowOff>47625</xdr:rowOff>
                  </from>
                  <to>
                    <xdr:col>19</xdr:col>
                    <xdr:colOff>247650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Check Box 10">
              <controlPr defaultSize="0" autoFill="0" autoLine="0" autoPict="0">
                <anchor moveWithCells="1">
                  <from>
                    <xdr:col>16</xdr:col>
                    <xdr:colOff>438150</xdr:colOff>
                    <xdr:row>7</xdr:row>
                    <xdr:rowOff>47625</xdr:rowOff>
                  </from>
                  <to>
                    <xdr:col>17</xdr:col>
                    <xdr:colOff>200025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Spinner 11">
              <controlPr defaultSize="0" autoPict="0">
                <anchor moveWithCells="1" sizeWithCells="1">
                  <from>
                    <xdr:col>17</xdr:col>
                    <xdr:colOff>9525</xdr:colOff>
                    <xdr:row>8</xdr:row>
                    <xdr:rowOff>0</xdr:rowOff>
                  </from>
                  <to>
                    <xdr:col>18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Spinner 12">
              <controlPr defaultSize="0" autoPict="0">
                <anchor moveWithCells="1" sizeWithCells="1">
                  <from>
                    <xdr:col>19</xdr:col>
                    <xdr:colOff>9525</xdr:colOff>
                    <xdr:row>8</xdr:row>
                    <xdr:rowOff>0</xdr:rowOff>
                  </from>
                  <to>
                    <xdr:col>20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97"/>
  <sheetViews>
    <sheetView showGridLines="0" workbookViewId="0">
      <selection activeCell="C35" sqref="C35"/>
    </sheetView>
  </sheetViews>
  <sheetFormatPr defaultColWidth="11.5546875" defaultRowHeight="12.75"/>
  <cols>
    <col min="1" max="1" width="11.5546875" style="101" customWidth="1"/>
    <col min="2" max="2" width="0" style="101" hidden="1" customWidth="1"/>
    <col min="3" max="3" width="8.77734375" style="117" customWidth="1"/>
    <col min="4" max="16384" width="11.5546875" style="101"/>
  </cols>
  <sheetData>
    <row r="1" spans="1:3" ht="13.5" thickBot="1">
      <c r="A1" s="115"/>
      <c r="B1" s="116">
        <v>4.2699999999999996</v>
      </c>
    </row>
    <row r="2" spans="1:3">
      <c r="A2" s="103" t="s">
        <v>1827</v>
      </c>
      <c r="B2" s="104" t="s">
        <v>1828</v>
      </c>
    </row>
    <row r="3" spans="1:3">
      <c r="A3" s="99">
        <v>1</v>
      </c>
      <c r="B3" s="100">
        <v>28.07</v>
      </c>
      <c r="C3" s="102">
        <f>B3+$B$1</f>
        <v>32.340000000000003</v>
      </c>
    </row>
    <row r="4" spans="1:3">
      <c r="A4" s="99">
        <v>2</v>
      </c>
      <c r="B4" s="100">
        <v>28.07</v>
      </c>
      <c r="C4" s="102">
        <f>B4+$B$1</f>
        <v>32.340000000000003</v>
      </c>
    </row>
    <row r="5" spans="1:3">
      <c r="A5" s="99">
        <v>3</v>
      </c>
      <c r="B5" s="100">
        <v>24</v>
      </c>
      <c r="C5" s="102">
        <f t="shared" ref="C5:C68" si="0">B5+$B$1</f>
        <v>28.27</v>
      </c>
    </row>
    <row r="6" spans="1:3">
      <c r="A6" s="99">
        <v>4</v>
      </c>
      <c r="B6" s="100"/>
      <c r="C6" s="102"/>
    </row>
    <row r="7" spans="1:3">
      <c r="A7" s="99">
        <v>5</v>
      </c>
      <c r="B7" s="100"/>
      <c r="C7" s="102"/>
    </row>
    <row r="8" spans="1:3">
      <c r="A8" s="99">
        <v>6</v>
      </c>
      <c r="B8" s="100">
        <v>31</v>
      </c>
      <c r="C8" s="102">
        <f t="shared" si="0"/>
        <v>35.269999999999996</v>
      </c>
    </row>
    <row r="9" spans="1:3">
      <c r="A9" s="99">
        <v>7</v>
      </c>
      <c r="B9" s="100"/>
      <c r="C9" s="102"/>
    </row>
    <row r="10" spans="1:3">
      <c r="A10" s="99">
        <v>8</v>
      </c>
      <c r="B10" s="100">
        <v>34</v>
      </c>
      <c r="C10" s="102">
        <f t="shared" si="0"/>
        <v>38.269999999999996</v>
      </c>
    </row>
    <row r="11" spans="1:3">
      <c r="A11" s="99">
        <v>9</v>
      </c>
      <c r="B11" s="100"/>
      <c r="C11" s="102"/>
    </row>
    <row r="12" spans="1:3">
      <c r="A12" s="99">
        <v>10</v>
      </c>
      <c r="B12" s="100">
        <v>37.619999999999997</v>
      </c>
      <c r="C12" s="102">
        <f t="shared" si="0"/>
        <v>41.89</v>
      </c>
    </row>
    <row r="13" spans="1:3">
      <c r="A13" s="99">
        <v>11</v>
      </c>
      <c r="B13" s="100">
        <v>27</v>
      </c>
      <c r="C13" s="102">
        <f t="shared" si="0"/>
        <v>31.27</v>
      </c>
    </row>
    <row r="14" spans="1:3">
      <c r="A14" s="99">
        <v>12</v>
      </c>
      <c r="B14" s="100">
        <v>25</v>
      </c>
      <c r="C14" s="102">
        <f t="shared" si="0"/>
        <v>29.27</v>
      </c>
    </row>
    <row r="15" spans="1:3">
      <c r="A15" s="99">
        <v>13</v>
      </c>
      <c r="B15" s="100">
        <v>27</v>
      </c>
      <c r="C15" s="102">
        <f t="shared" si="0"/>
        <v>31.27</v>
      </c>
    </row>
    <row r="16" spans="1:3">
      <c r="A16" s="99">
        <v>14</v>
      </c>
      <c r="B16" s="100">
        <v>27.13</v>
      </c>
      <c r="C16" s="102">
        <f t="shared" si="0"/>
        <v>31.4</v>
      </c>
    </row>
    <row r="17" spans="1:3">
      <c r="A17" s="99">
        <v>15</v>
      </c>
      <c r="B17" s="100"/>
      <c r="C17" s="102"/>
    </row>
    <row r="18" spans="1:3">
      <c r="A18" s="99">
        <v>16</v>
      </c>
      <c r="B18" s="100">
        <v>25</v>
      </c>
      <c r="C18" s="102">
        <f t="shared" si="0"/>
        <v>29.27</v>
      </c>
    </row>
    <row r="19" spans="1:3">
      <c r="A19" s="99">
        <v>17</v>
      </c>
      <c r="B19" s="100">
        <v>25</v>
      </c>
      <c r="C19" s="102">
        <f t="shared" si="0"/>
        <v>29.27</v>
      </c>
    </row>
    <row r="20" spans="1:3">
      <c r="A20" s="99">
        <v>18</v>
      </c>
      <c r="B20" s="100">
        <v>29</v>
      </c>
      <c r="C20" s="102">
        <f t="shared" si="0"/>
        <v>33.269999999999996</v>
      </c>
    </row>
    <row r="21" spans="1:3">
      <c r="A21" s="99">
        <v>19</v>
      </c>
      <c r="B21" s="100">
        <v>23</v>
      </c>
      <c r="C21" s="102">
        <f t="shared" si="0"/>
        <v>27.27</v>
      </c>
    </row>
    <row r="22" spans="1:3">
      <c r="A22" s="99">
        <v>20</v>
      </c>
      <c r="B22" s="100"/>
      <c r="C22" s="102"/>
    </row>
    <row r="23" spans="1:3">
      <c r="A23" s="99">
        <v>21</v>
      </c>
      <c r="B23" s="100">
        <v>29</v>
      </c>
      <c r="C23" s="102">
        <f t="shared" si="0"/>
        <v>33.269999999999996</v>
      </c>
    </row>
    <row r="24" spans="1:3">
      <c r="A24" s="99">
        <v>22</v>
      </c>
      <c r="B24" s="100">
        <v>29.02</v>
      </c>
      <c r="C24" s="102">
        <f t="shared" si="0"/>
        <v>33.29</v>
      </c>
    </row>
    <row r="25" spans="1:3">
      <c r="A25" s="99">
        <v>23</v>
      </c>
      <c r="B25" s="100">
        <v>23</v>
      </c>
      <c r="C25" s="102">
        <f t="shared" si="0"/>
        <v>27.27</v>
      </c>
    </row>
    <row r="26" spans="1:3">
      <c r="A26" s="99">
        <v>24</v>
      </c>
      <c r="B26" s="100">
        <v>20.3</v>
      </c>
      <c r="C26" s="102">
        <f t="shared" si="0"/>
        <v>24.57</v>
      </c>
    </row>
    <row r="27" spans="1:3">
      <c r="A27" s="99">
        <v>25</v>
      </c>
      <c r="B27" s="100"/>
      <c r="C27" s="102"/>
    </row>
    <row r="28" spans="1:3">
      <c r="A28" s="99">
        <v>26</v>
      </c>
      <c r="B28" s="100">
        <v>22</v>
      </c>
      <c r="C28" s="102">
        <f t="shared" si="0"/>
        <v>26.27</v>
      </c>
    </row>
    <row r="29" spans="1:3">
      <c r="A29" s="99">
        <v>27</v>
      </c>
      <c r="B29" s="100"/>
      <c r="C29" s="102"/>
    </row>
    <row r="30" spans="1:3">
      <c r="A30" s="99">
        <v>28</v>
      </c>
      <c r="B30" s="100"/>
      <c r="C30" s="102"/>
    </row>
    <row r="31" spans="1:3">
      <c r="A31" s="99">
        <v>29</v>
      </c>
      <c r="B31" s="100">
        <v>30</v>
      </c>
      <c r="C31" s="102">
        <f t="shared" si="0"/>
        <v>34.269999999999996</v>
      </c>
    </row>
    <row r="32" spans="1:3">
      <c r="A32" s="99">
        <v>30</v>
      </c>
      <c r="B32" s="100">
        <v>22</v>
      </c>
      <c r="C32" s="102">
        <f t="shared" si="0"/>
        <v>26.27</v>
      </c>
    </row>
    <row r="33" spans="1:3">
      <c r="A33" s="99">
        <v>31</v>
      </c>
      <c r="B33" s="100">
        <v>18.73</v>
      </c>
      <c r="C33" s="102">
        <f t="shared" si="0"/>
        <v>23</v>
      </c>
    </row>
    <row r="34" spans="1:3">
      <c r="A34" s="99">
        <v>32</v>
      </c>
      <c r="B34" s="100">
        <v>18.73</v>
      </c>
      <c r="C34" s="102">
        <f t="shared" si="0"/>
        <v>23</v>
      </c>
    </row>
    <row r="35" spans="1:3">
      <c r="A35" s="99">
        <v>33</v>
      </c>
      <c r="B35" s="100">
        <v>18.73</v>
      </c>
      <c r="C35" s="102">
        <f t="shared" si="0"/>
        <v>23</v>
      </c>
    </row>
    <row r="36" spans="1:3">
      <c r="A36" s="99">
        <v>34</v>
      </c>
      <c r="B36" s="100">
        <v>23</v>
      </c>
      <c r="C36" s="102">
        <f t="shared" si="0"/>
        <v>27.27</v>
      </c>
    </row>
    <row r="37" spans="1:3">
      <c r="A37" s="99">
        <v>35</v>
      </c>
      <c r="B37" s="100">
        <v>25</v>
      </c>
      <c r="C37" s="102">
        <f t="shared" si="0"/>
        <v>29.27</v>
      </c>
    </row>
    <row r="38" spans="1:3">
      <c r="A38" s="99">
        <v>36</v>
      </c>
      <c r="B38" s="100">
        <v>28</v>
      </c>
      <c r="C38" s="102">
        <f t="shared" si="0"/>
        <v>32.269999999999996</v>
      </c>
    </row>
    <row r="39" spans="1:3">
      <c r="A39" s="99">
        <v>37</v>
      </c>
      <c r="B39" s="100">
        <v>25</v>
      </c>
      <c r="C39" s="102">
        <f t="shared" si="0"/>
        <v>29.27</v>
      </c>
    </row>
    <row r="40" spans="1:3">
      <c r="A40" s="99">
        <v>38</v>
      </c>
      <c r="B40" s="100">
        <v>30</v>
      </c>
      <c r="C40" s="102">
        <f t="shared" si="0"/>
        <v>34.269999999999996</v>
      </c>
    </row>
    <row r="41" spans="1:3">
      <c r="A41" s="99">
        <v>39</v>
      </c>
      <c r="B41" s="100">
        <v>29.33</v>
      </c>
      <c r="C41" s="102">
        <f t="shared" si="0"/>
        <v>33.599999999999994</v>
      </c>
    </row>
    <row r="42" spans="1:3">
      <c r="A42" s="99">
        <v>40</v>
      </c>
      <c r="B42" s="100">
        <v>17</v>
      </c>
      <c r="C42" s="102">
        <f t="shared" si="0"/>
        <v>21.27</v>
      </c>
    </row>
    <row r="43" spans="1:3">
      <c r="A43" s="99">
        <v>41</v>
      </c>
      <c r="B43" s="100">
        <v>24.66</v>
      </c>
      <c r="C43" s="102">
        <f t="shared" si="0"/>
        <v>28.93</v>
      </c>
    </row>
    <row r="44" spans="1:3">
      <c r="A44" s="99">
        <v>42</v>
      </c>
      <c r="B44" s="100">
        <v>33.49</v>
      </c>
      <c r="C44" s="102">
        <f t="shared" si="0"/>
        <v>37.760000000000005</v>
      </c>
    </row>
    <row r="45" spans="1:3">
      <c r="A45" s="99">
        <v>43</v>
      </c>
      <c r="B45" s="100"/>
      <c r="C45" s="102">
        <f t="shared" si="0"/>
        <v>4.2699999999999996</v>
      </c>
    </row>
    <row r="46" spans="1:3">
      <c r="A46" s="99">
        <v>44</v>
      </c>
      <c r="B46" s="100">
        <v>24</v>
      </c>
      <c r="C46" s="102">
        <f t="shared" si="0"/>
        <v>28.27</v>
      </c>
    </row>
    <row r="47" spans="1:3">
      <c r="A47" s="99">
        <v>45</v>
      </c>
      <c r="B47" s="100">
        <v>24.66</v>
      </c>
      <c r="C47" s="102">
        <f t="shared" si="0"/>
        <v>28.93</v>
      </c>
    </row>
    <row r="48" spans="1:3">
      <c r="A48" s="99">
        <v>46</v>
      </c>
      <c r="B48" s="100">
        <v>23</v>
      </c>
      <c r="C48" s="102">
        <f t="shared" si="0"/>
        <v>27.27</v>
      </c>
    </row>
    <row r="49" spans="1:3">
      <c r="A49" s="99">
        <v>47</v>
      </c>
      <c r="B49" s="100">
        <v>20</v>
      </c>
      <c r="C49" s="102">
        <f t="shared" si="0"/>
        <v>24.27</v>
      </c>
    </row>
    <row r="50" spans="1:3">
      <c r="A50" s="99">
        <v>48</v>
      </c>
      <c r="B50" s="100">
        <v>25.4</v>
      </c>
      <c r="C50" s="102">
        <f t="shared" si="0"/>
        <v>29.669999999999998</v>
      </c>
    </row>
    <row r="51" spans="1:3">
      <c r="A51" s="99">
        <v>49</v>
      </c>
      <c r="B51" s="100">
        <v>23.98</v>
      </c>
      <c r="C51" s="102">
        <f t="shared" si="0"/>
        <v>28.25</v>
      </c>
    </row>
    <row r="52" spans="1:3">
      <c r="A52" s="99">
        <v>50</v>
      </c>
      <c r="B52" s="100"/>
      <c r="C52" s="102"/>
    </row>
    <row r="53" spans="1:3">
      <c r="A53" s="99">
        <v>51</v>
      </c>
      <c r="B53" s="100">
        <v>33</v>
      </c>
      <c r="C53" s="102">
        <f t="shared" si="0"/>
        <v>37.269999999999996</v>
      </c>
    </row>
    <row r="54" spans="1:3">
      <c r="A54" s="99">
        <v>52</v>
      </c>
      <c r="B54" s="100"/>
      <c r="C54" s="102"/>
    </row>
    <row r="55" spans="1:3">
      <c r="A55" s="99">
        <v>53</v>
      </c>
      <c r="B55" s="100"/>
      <c r="C55" s="102"/>
    </row>
    <row r="56" spans="1:3">
      <c r="A56" s="99">
        <v>54</v>
      </c>
      <c r="B56" s="100">
        <v>35.07</v>
      </c>
      <c r="C56" s="102">
        <f t="shared" si="0"/>
        <v>39.340000000000003</v>
      </c>
    </row>
    <row r="57" spans="1:3">
      <c r="A57" s="99">
        <v>55</v>
      </c>
      <c r="B57" s="100">
        <v>33</v>
      </c>
      <c r="C57" s="102">
        <f t="shared" si="0"/>
        <v>37.269999999999996</v>
      </c>
    </row>
    <row r="58" spans="1:3">
      <c r="A58" s="99">
        <v>56</v>
      </c>
      <c r="B58" s="100">
        <v>28</v>
      </c>
      <c r="C58" s="102">
        <f t="shared" si="0"/>
        <v>32.269999999999996</v>
      </c>
    </row>
    <row r="59" spans="1:3">
      <c r="A59" s="99">
        <v>57</v>
      </c>
      <c r="B59" s="100">
        <v>35.07</v>
      </c>
      <c r="C59" s="102">
        <f t="shared" si="0"/>
        <v>39.340000000000003</v>
      </c>
    </row>
    <row r="60" spans="1:3">
      <c r="A60" s="99">
        <v>58</v>
      </c>
      <c r="B60" s="100"/>
      <c r="C60" s="102"/>
    </row>
    <row r="61" spans="1:3">
      <c r="A61" s="99">
        <v>59</v>
      </c>
      <c r="B61" s="100">
        <v>31.2</v>
      </c>
      <c r="C61" s="102">
        <f t="shared" si="0"/>
        <v>35.47</v>
      </c>
    </row>
    <row r="62" spans="1:3">
      <c r="A62" s="99">
        <v>60</v>
      </c>
      <c r="B62" s="100"/>
      <c r="C62" s="102"/>
    </row>
    <row r="63" spans="1:3">
      <c r="A63" s="99">
        <v>61</v>
      </c>
      <c r="B63" s="100"/>
      <c r="C63" s="102"/>
    </row>
    <row r="64" spans="1:3">
      <c r="A64" s="99">
        <v>62</v>
      </c>
      <c r="B64" s="100">
        <v>31.2</v>
      </c>
      <c r="C64" s="102">
        <f t="shared" si="0"/>
        <v>35.47</v>
      </c>
    </row>
    <row r="65" spans="1:3">
      <c r="A65" s="99">
        <v>63</v>
      </c>
      <c r="B65" s="100">
        <v>25</v>
      </c>
      <c r="C65" s="102">
        <f t="shared" si="0"/>
        <v>29.27</v>
      </c>
    </row>
    <row r="66" spans="1:3">
      <c r="A66" s="99">
        <v>64</v>
      </c>
      <c r="B66" s="100">
        <v>18</v>
      </c>
      <c r="C66" s="102">
        <f t="shared" si="0"/>
        <v>22.27</v>
      </c>
    </row>
    <row r="67" spans="1:3">
      <c r="A67" s="99">
        <v>65</v>
      </c>
      <c r="B67" s="100">
        <v>18</v>
      </c>
      <c r="C67" s="102">
        <f t="shared" si="0"/>
        <v>22.27</v>
      </c>
    </row>
    <row r="68" spans="1:3">
      <c r="A68" s="99">
        <v>66</v>
      </c>
      <c r="B68" s="100">
        <v>27</v>
      </c>
      <c r="C68" s="102">
        <f t="shared" si="0"/>
        <v>31.27</v>
      </c>
    </row>
    <row r="69" spans="1:3">
      <c r="A69" s="99">
        <v>67</v>
      </c>
      <c r="B69" s="100">
        <v>33.17</v>
      </c>
      <c r="C69" s="102">
        <f t="shared" ref="C69:C97" si="1">B69+$B$1</f>
        <v>37.44</v>
      </c>
    </row>
    <row r="70" spans="1:3">
      <c r="A70" s="99">
        <v>68</v>
      </c>
      <c r="B70" s="100">
        <v>33.17</v>
      </c>
      <c r="C70" s="102">
        <f t="shared" si="1"/>
        <v>37.44</v>
      </c>
    </row>
    <row r="71" spans="1:3">
      <c r="A71" s="99">
        <v>69</v>
      </c>
      <c r="B71" s="100">
        <v>32</v>
      </c>
      <c r="C71" s="102">
        <f t="shared" si="1"/>
        <v>36.269999999999996</v>
      </c>
    </row>
    <row r="72" spans="1:3">
      <c r="A72" s="99">
        <v>70</v>
      </c>
      <c r="B72" s="100"/>
      <c r="C72" s="102"/>
    </row>
    <row r="73" spans="1:3">
      <c r="A73" s="99">
        <v>71</v>
      </c>
      <c r="B73" s="100">
        <v>31.2</v>
      </c>
      <c r="C73" s="102">
        <f t="shared" si="1"/>
        <v>35.47</v>
      </c>
    </row>
    <row r="74" spans="1:3">
      <c r="A74" s="99">
        <v>72</v>
      </c>
      <c r="B74" s="100">
        <v>23.48</v>
      </c>
      <c r="C74" s="102">
        <f t="shared" si="1"/>
        <v>27.75</v>
      </c>
    </row>
    <row r="75" spans="1:3">
      <c r="A75" s="99">
        <v>73</v>
      </c>
      <c r="B75" s="100">
        <v>31.2</v>
      </c>
      <c r="C75" s="102">
        <f t="shared" si="1"/>
        <v>35.47</v>
      </c>
    </row>
    <row r="76" spans="1:3">
      <c r="A76" s="99">
        <v>74</v>
      </c>
      <c r="B76" s="100">
        <v>35</v>
      </c>
      <c r="C76" s="102">
        <f t="shared" si="1"/>
        <v>39.269999999999996</v>
      </c>
    </row>
    <row r="77" spans="1:3">
      <c r="A77" s="99">
        <v>75</v>
      </c>
      <c r="B77" s="100"/>
      <c r="C77" s="102"/>
    </row>
    <row r="78" spans="1:3">
      <c r="A78" s="99">
        <v>76</v>
      </c>
      <c r="B78" s="100"/>
      <c r="C78" s="102"/>
    </row>
    <row r="79" spans="1:3">
      <c r="A79" s="99">
        <v>77</v>
      </c>
      <c r="B79" s="100"/>
      <c r="C79" s="102"/>
    </row>
    <row r="80" spans="1:3">
      <c r="A80" s="99">
        <v>78</v>
      </c>
      <c r="B80" s="100"/>
      <c r="C80" s="102"/>
    </row>
    <row r="81" spans="1:3">
      <c r="A81" s="99">
        <v>79</v>
      </c>
      <c r="B81" s="100">
        <v>23</v>
      </c>
      <c r="C81" s="102">
        <f t="shared" si="1"/>
        <v>27.27</v>
      </c>
    </row>
    <row r="82" spans="1:3">
      <c r="A82" s="99">
        <v>80</v>
      </c>
      <c r="B82" s="100">
        <v>25.14</v>
      </c>
      <c r="C82" s="102">
        <f t="shared" si="1"/>
        <v>29.41</v>
      </c>
    </row>
    <row r="83" spans="1:3">
      <c r="A83" s="99">
        <v>81</v>
      </c>
      <c r="B83" s="100">
        <v>24</v>
      </c>
      <c r="C83" s="102">
        <f t="shared" si="1"/>
        <v>28.27</v>
      </c>
    </row>
    <row r="84" spans="1:3">
      <c r="A84" s="99">
        <v>82</v>
      </c>
      <c r="B84" s="100">
        <v>24</v>
      </c>
      <c r="C84" s="102">
        <f t="shared" si="1"/>
        <v>28.27</v>
      </c>
    </row>
    <row r="85" spans="1:3">
      <c r="A85" s="99">
        <v>83</v>
      </c>
      <c r="B85" s="100">
        <v>29</v>
      </c>
      <c r="C85" s="102">
        <f t="shared" si="1"/>
        <v>33.269999999999996</v>
      </c>
    </row>
    <row r="86" spans="1:3">
      <c r="A86" s="99">
        <v>84</v>
      </c>
      <c r="B86" s="100">
        <v>28</v>
      </c>
      <c r="C86" s="102">
        <f t="shared" si="1"/>
        <v>32.269999999999996</v>
      </c>
    </row>
    <row r="87" spans="1:3">
      <c r="A87" s="99">
        <v>85</v>
      </c>
      <c r="B87" s="100">
        <v>23</v>
      </c>
      <c r="C87" s="102">
        <f t="shared" si="1"/>
        <v>27.27</v>
      </c>
    </row>
    <row r="88" spans="1:3">
      <c r="A88" s="99">
        <v>86</v>
      </c>
      <c r="B88" s="100">
        <v>25</v>
      </c>
      <c r="C88" s="102">
        <f t="shared" si="1"/>
        <v>29.27</v>
      </c>
    </row>
    <row r="89" spans="1:3">
      <c r="A89" s="99">
        <v>87</v>
      </c>
      <c r="B89" s="100">
        <v>23</v>
      </c>
      <c r="C89" s="102">
        <f t="shared" si="1"/>
        <v>27.27</v>
      </c>
    </row>
    <row r="90" spans="1:3">
      <c r="A90" s="99">
        <v>88</v>
      </c>
      <c r="B90" s="100">
        <v>34.729999999999997</v>
      </c>
      <c r="C90" s="102">
        <f t="shared" si="1"/>
        <v>39</v>
      </c>
    </row>
    <row r="91" spans="1:3">
      <c r="A91" s="99">
        <v>89</v>
      </c>
      <c r="B91" s="100">
        <v>32</v>
      </c>
      <c r="C91" s="102">
        <f t="shared" si="1"/>
        <v>36.269999999999996</v>
      </c>
    </row>
    <row r="92" spans="1:3">
      <c r="A92" s="99">
        <v>90</v>
      </c>
      <c r="B92" s="100"/>
      <c r="C92" s="102"/>
    </row>
    <row r="93" spans="1:3">
      <c r="A93" s="99">
        <v>91</v>
      </c>
      <c r="B93" s="100">
        <v>35</v>
      </c>
      <c r="C93" s="102">
        <f t="shared" si="1"/>
        <v>39.269999999999996</v>
      </c>
    </row>
    <row r="94" spans="1:3">
      <c r="A94" s="99">
        <v>92</v>
      </c>
      <c r="B94" s="100"/>
      <c r="C94" s="102"/>
    </row>
    <row r="95" spans="1:3">
      <c r="A95" s="99">
        <v>93</v>
      </c>
      <c r="B95" s="100"/>
      <c r="C95" s="102"/>
    </row>
    <row r="96" spans="1:3">
      <c r="A96" s="99">
        <v>94</v>
      </c>
      <c r="B96" s="100">
        <v>35</v>
      </c>
      <c r="C96" s="102">
        <f t="shared" si="1"/>
        <v>39.269999999999996</v>
      </c>
    </row>
    <row r="97" spans="1:3">
      <c r="A97" s="99">
        <v>95</v>
      </c>
      <c r="B97" s="100">
        <v>35</v>
      </c>
      <c r="C97" s="102">
        <f t="shared" si="1"/>
        <v>39.269999999999996</v>
      </c>
    </row>
  </sheetData>
  <sheetProtection password="CC38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16</vt:i4>
      </vt:variant>
    </vt:vector>
  </HeadingPairs>
  <TitlesOfParts>
    <vt:vector size="22" baseType="lpstr">
      <vt:lpstr>Bon de prepa</vt:lpstr>
      <vt:lpstr>magasin</vt:lpstr>
      <vt:lpstr>zyrax</vt:lpstr>
      <vt:lpstr>tarifs</vt:lpstr>
      <vt:lpstr>modulable</vt:lpstr>
      <vt:lpstr>transport</vt:lpstr>
      <vt:lpstr>adresses</vt:lpstr>
      <vt:lpstr>cession</vt:lpstr>
      <vt:lpstr>commercial</vt:lpstr>
      <vt:lpstr>condition</vt:lpstr>
      <vt:lpstr>coop</vt:lpstr>
      <vt:lpstr>delai</vt:lpstr>
      <vt:lpstr>fax</vt:lpstr>
      <vt:lpstr>fr</vt:lpstr>
      <vt:lpstr>gie</vt:lpstr>
      <vt:lpstr>jours</vt:lpstr>
      <vt:lpstr>logidis</vt:lpstr>
      <vt:lpstr>magasin</vt:lpstr>
      <vt:lpstr>marche</vt:lpstr>
      <vt:lpstr>plancher</vt:lpstr>
      <vt:lpstr>'Bon de prepa'!Print_Area</vt:lpstr>
      <vt:lpstr>telephonne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+</dc:creator>
  <cp:lastModifiedBy>Dallet, Enguerran</cp:lastModifiedBy>
  <cp:lastPrinted>2014-02-20T09:26:20Z</cp:lastPrinted>
  <dcterms:created xsi:type="dcterms:W3CDTF">2014-01-09T14:12:48Z</dcterms:created>
  <dcterms:modified xsi:type="dcterms:W3CDTF">2014-02-20T11:28:18Z</dcterms:modified>
</cp:coreProperties>
</file>