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75bfcfa946e34615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k\Documents\PATRIC\Portefeuille\"/>
    </mc:Choice>
  </mc:AlternateContent>
  <bookViews>
    <workbookView xWindow="0" yWindow="60" windowWidth="9375" windowHeight="4455" tabRatio="756"/>
  </bookViews>
  <sheets>
    <sheet name="Bilan_Actions" sheetId="3" r:id="rId1"/>
    <sheet name="Donnees" sheetId="2" state="hidden" r:id="rId2"/>
    <sheet name="Feuil1" sheetId="37" state="hidden" r:id="rId3"/>
    <sheet name="Nombre_Actions" sheetId="1" state="hidden" r:id="rId4"/>
    <sheet name="Feuille_Tri" sheetId="26" state="hidden" r:id="rId5"/>
  </sheets>
  <definedNames>
    <definedName name="Action_1">Donnees!$A$1</definedName>
    <definedName name="Action_10">Donnees!$AB$1</definedName>
    <definedName name="Action_10A">Donnees!$AC$62</definedName>
    <definedName name="Action_10B">Donnees!$AC$61</definedName>
    <definedName name="Action_10C">Donnees!$AC$57</definedName>
    <definedName name="Action_10D">Donnees!$AC$8</definedName>
    <definedName name="Action_10E">Donnees!$AC$2</definedName>
    <definedName name="Action_10F">Donnees!$AC$2</definedName>
    <definedName name="Action_10G">Donnees!$AC$2</definedName>
    <definedName name="Action_11">Donnees!$AE$1</definedName>
    <definedName name="Action_11A">Donnees!$AF$62</definedName>
    <definedName name="Action_11B">Donnees!$AF$61</definedName>
    <definedName name="Action_11C">Donnees!$AF$57</definedName>
    <definedName name="Action_11D">Donnees!$AF$8</definedName>
    <definedName name="Action_11E">Donnees!$AF$2</definedName>
    <definedName name="Action_11F">Donnees!$AF$2</definedName>
    <definedName name="Action_11G">Donnees!$AF$2</definedName>
    <definedName name="Action_12">Donnees!$AH$1</definedName>
    <definedName name="Action_12A">Donnees!$AI$62</definedName>
    <definedName name="Action_12B">Donnees!$AI$61</definedName>
    <definedName name="Action_12C">Donnees!$AI$57</definedName>
    <definedName name="Action_12D">Donnees!$AI$8</definedName>
    <definedName name="Action_12E">Donnees!$AI$2</definedName>
    <definedName name="Action_12F">Donnees!$AI$2</definedName>
    <definedName name="Action_12G">Donnees!$AI$2</definedName>
    <definedName name="Action_13">Donnees!$AK$1</definedName>
    <definedName name="Action_13A">Donnees!$AL$62</definedName>
    <definedName name="Action_13B">Donnees!$AL$61</definedName>
    <definedName name="Action_13C">Donnees!$AL$57</definedName>
    <definedName name="Action_13D">Donnees!$AL$8</definedName>
    <definedName name="Action_13E">Donnees!$AL$2</definedName>
    <definedName name="Action_13F">Donnees!$AL$2</definedName>
    <definedName name="Action_13G">Donnees!$AL$2</definedName>
    <definedName name="Action_14">Donnees!$AN$1</definedName>
    <definedName name="Action_14A">Donnees!$AO$62</definedName>
    <definedName name="Action_14B">Donnees!$AO$61</definedName>
    <definedName name="Action_14C">Donnees!$AO$57</definedName>
    <definedName name="Action_14D">Donnees!$AO$8</definedName>
    <definedName name="Action_14E">Donnees!$AO$2</definedName>
    <definedName name="Action_14F">Donnees!$AO$2</definedName>
    <definedName name="Action_14G">Donnees!$AO$2</definedName>
    <definedName name="Action_15">Donnees!$AQ$1</definedName>
    <definedName name="Action_15A">Donnees!$AR$19</definedName>
    <definedName name="Action_15B">Donnees!$AR$18</definedName>
    <definedName name="Action_15C">Donnees!$AR$19</definedName>
    <definedName name="Action_15D">Donnees!$AR$10</definedName>
    <definedName name="Action_15E">Donnees!$AR$2</definedName>
    <definedName name="Action_15F">Donnees!$AR$2</definedName>
    <definedName name="Action_15G">Donnees!$AR$2</definedName>
    <definedName name="Action_1A">Donnees!$B$62</definedName>
    <definedName name="Action_1B">Donnees!$B$61</definedName>
    <definedName name="Action_1C">Donnees!$B$57</definedName>
    <definedName name="Action_1D">Donnees!$B$8</definedName>
    <definedName name="Action_1E">Donnees!$B$2</definedName>
    <definedName name="Action_1F">Donnees!$B$2</definedName>
    <definedName name="Action_1G">Donnees!$B$2</definedName>
    <definedName name="Action_2">Donnees!$D$1</definedName>
    <definedName name="Action_2A">Donnees!$E$62</definedName>
    <definedName name="Action_2B">Donnees!$E$61</definedName>
    <definedName name="Action_2C">Donnees!$E$57</definedName>
    <definedName name="Action_2D">Donnees!$E$8</definedName>
    <definedName name="Action_2E">Donnees!$E$2</definedName>
    <definedName name="Action_2F">Donnees!$E$2</definedName>
    <definedName name="Action_2G">Donnees!$E$2</definedName>
    <definedName name="Action_3">Donnees!$G$1</definedName>
    <definedName name="Action_3A">Donnees!$H$62</definedName>
    <definedName name="Action_3B">Donnees!$H$61</definedName>
    <definedName name="Action_3C">Donnees!$H$57</definedName>
    <definedName name="Action_3D">Donnees!$H$8</definedName>
    <definedName name="Action_3E">Donnees!$H$2</definedName>
    <definedName name="Action_3F">Donnees!$H$2</definedName>
    <definedName name="Action_3G">Donnees!$H$2</definedName>
    <definedName name="Action_4">Donnees!$J$1</definedName>
    <definedName name="Action_4A">Donnees!$K$62</definedName>
    <definedName name="Action_4B">Donnees!$K$61</definedName>
    <definedName name="Action_4C">Donnees!$K$57</definedName>
    <definedName name="Action_4D">Donnees!$K$8</definedName>
    <definedName name="Action_4E">Donnees!$K$2</definedName>
    <definedName name="Action_4F">Donnees!$K$2</definedName>
    <definedName name="Action_4G">Donnees!$K$2</definedName>
    <definedName name="Action_5">Donnees!$M$1</definedName>
    <definedName name="Action_5A">Donnees!$N$62</definedName>
    <definedName name="Action_5B">Donnees!$N$61</definedName>
    <definedName name="Action_5C">Donnees!$N$57</definedName>
    <definedName name="Action_5D">Donnees!$N$8</definedName>
    <definedName name="Action_5E">Donnees!$N$2</definedName>
    <definedName name="Action_5F">Donnees!$N$2</definedName>
    <definedName name="Action_5G">Donnees!$N$2</definedName>
    <definedName name="Action_6">Donnees!$P$1</definedName>
    <definedName name="Action_6A">Donnees!$Q$62</definedName>
    <definedName name="Action_6B">Donnees!$Q$61</definedName>
    <definedName name="Action_6C">Donnees!$Q$57</definedName>
    <definedName name="Action_6D">Donnees!$Q$8</definedName>
    <definedName name="Action_6E">Donnees!$Q$2</definedName>
    <definedName name="Action_6F">Donnees!$Q$2</definedName>
    <definedName name="Action_6G">Donnees!$Q$2</definedName>
    <definedName name="Action_7">Donnees!$S$1</definedName>
    <definedName name="Action_7A">Donnees!$T$62</definedName>
    <definedName name="Action_7B">Donnees!$T$61</definedName>
    <definedName name="Action_7C">Donnees!$T$57</definedName>
    <definedName name="Action_7D">Donnees!$T$8</definedName>
    <definedName name="Action_7E">Donnees!$T$2</definedName>
    <definedName name="Action_7F">Donnees!$T$2</definedName>
    <definedName name="Action_7G">Donnees!$T$2</definedName>
    <definedName name="Action_8">Donnees!$V$1</definedName>
    <definedName name="Action_8A">Donnees!$W$62</definedName>
    <definedName name="Action_8B">Donnees!$W$61</definedName>
    <definedName name="Action_8C">Donnees!$W$57</definedName>
    <definedName name="Action_8D">Donnees!$W$8</definedName>
    <definedName name="Action_8E">Donnees!$W$2</definedName>
    <definedName name="Action_8F">Donnees!$W$2</definedName>
    <definedName name="Action_8G">Donnees!$W$2</definedName>
    <definedName name="Action_9">Donnees!$Y$1</definedName>
    <definedName name="Action_9A">Donnees!$Z$62</definedName>
    <definedName name="Action_9B">Donnees!$Z$61</definedName>
    <definedName name="Action_9C">Donnees!$Z$57</definedName>
    <definedName name="Action_9D">Donnees!$Z$8</definedName>
    <definedName name="Action_9E">Donnees!$Z$2</definedName>
    <definedName name="Action_9F">Donnees!$Z$2</definedName>
    <definedName name="Action_9G">Donnees!$Z$2</definedName>
    <definedName name="DateInvest">Donnees!$AQ$19</definedName>
    <definedName name="DateSaisie">Bilan_Actions!$K$4</definedName>
    <definedName name="FirstDate">#REF!</definedName>
    <definedName name="LastDate">#REF!</definedName>
    <definedName name="Liste_Placement">Bilan_Actions!$B$7:$B$22</definedName>
    <definedName name="MaxEchelle_CAC">#REF!</definedName>
    <definedName name="MinEchelle">#REF!</definedName>
    <definedName name="MinEchelle_CAC">#REF!</definedName>
    <definedName name="nbre">Nombre_Actions!$D$20</definedName>
    <definedName name="Nbre1">Nombre_Actions!$E$2</definedName>
    <definedName name="Nbre10">Nombre_Actions!$E$11</definedName>
    <definedName name="Nbre11">Nombre_Actions!$E$12</definedName>
    <definedName name="Nbre12">Nombre_Actions!$E$13</definedName>
    <definedName name="Nbre2">Nombre_Actions!$E$3</definedName>
    <definedName name="Nbre3">Nombre_Actions!$E$4</definedName>
    <definedName name="Nbre4">Nombre_Actions!$E$5</definedName>
    <definedName name="Nbre5">Nombre_Actions!$E$6</definedName>
    <definedName name="Nbre6">Nombre_Actions!$E$7</definedName>
    <definedName name="Nbre7">Nombre_Actions!$E$8</definedName>
    <definedName name="Nbre8">Nombre_Actions!$E$9</definedName>
    <definedName name="Nbre9">Nombre_Actions!$E$10</definedName>
    <definedName name="Nom_Placement">Nombre_Actions!$B$2:$B$16</definedName>
    <definedName name="Performance">Bilan_Actions!$B$26</definedName>
    <definedName name="Plage_Actions">Nombre_Actions!$C$2:$C$13</definedName>
    <definedName name="Plage_Date_1">Donnees!$D$8:$D$62</definedName>
    <definedName name="Plage_Date_CAC">Donnees!$D$2:$D$57</definedName>
    <definedName name="Plage_Donnees">Donnees!$BA$1:$BD$4</definedName>
    <definedName name="Plage_Donnees_CAC">#REF!</definedName>
    <definedName name="Plage_Donnees_Date">#REF!</definedName>
    <definedName name="Plage_Donnees_Valeur">#REF!</definedName>
    <definedName name="Plage_Graphe">Donnees!$J$8:$K$62</definedName>
    <definedName name="Plage_Graphe_1">Donnees!$E$8:$E$62</definedName>
    <definedName name="Plage_Graphe_2">Donnees!$H$8:$H$62</definedName>
    <definedName name="Plage_Graphe_3">Donnees!$B$8:$B$62</definedName>
    <definedName name="Plage_Graphe_PourCent">Donnees!$AZ$2:$BB$4</definedName>
    <definedName name="Plage_GrapheVal">Donnees!$K$8:$K$62</definedName>
    <definedName name="Plage_Graphique">Nombre_Actions!$C$3:$C$14</definedName>
    <definedName name="Plage_Investissement">Donnees!$AR$19</definedName>
    <definedName name="Plage_Nbre_Actions">Nombre_Actions!$C$4:$C$13</definedName>
    <definedName name="Plage_Placement_1">Donnees!#REF!</definedName>
    <definedName name="Plage_transferee">Donnees!$A$2:$B$59</definedName>
    <definedName name="Plage_travail">Donnees!$AQ$2:$AQ$19</definedName>
    <definedName name="Plage_Trie">Donnees!$BA$1:$BB$55</definedName>
    <definedName name="Plage_Valeur_CAC">Donnees!#REF!</definedName>
    <definedName name="Portefeuille">Bilan_Actions!$J$26</definedName>
    <definedName name="ResulVisibleCode">#REF!</definedName>
    <definedName name="ResulVisibleControls">#REF!</definedName>
    <definedName name="Transfert">Bilan_Actions!$M$1</definedName>
    <definedName name="Variation">Bilan_Actions!$L$26</definedName>
    <definedName name="vDateDebut">Donnees!$AQ$2</definedName>
    <definedName name="vDateFin">Donnees!$AQ$19</definedName>
  </definedNames>
  <calcPr calcId="152511"/>
</workbook>
</file>

<file path=xl/calcChain.xml><?xml version="1.0" encoding="utf-8"?>
<calcChain xmlns="http://schemas.openxmlformats.org/spreadsheetml/2006/main">
  <c r="K4" i="3" l="1"/>
  <c r="F26" i="3" l="1"/>
  <c r="D26" i="3"/>
  <c r="M27" i="3"/>
  <c r="I2" i="3" l="1"/>
  <c r="D10" i="3" l="1"/>
  <c r="M14" i="3"/>
  <c r="D4" i="3" l="1"/>
  <c r="D7" i="3"/>
  <c r="F7" i="3"/>
  <c r="G7" i="3"/>
  <c r="J7" i="3"/>
  <c r="L7" i="3"/>
  <c r="M7" i="3"/>
  <c r="D8" i="3"/>
  <c r="F8" i="3"/>
  <c r="G8" i="3"/>
  <c r="J8" i="3"/>
  <c r="L8" i="3"/>
  <c r="M8" i="3"/>
  <c r="D9" i="3"/>
  <c r="F9" i="3"/>
  <c r="G9" i="3"/>
  <c r="J9" i="3"/>
  <c r="L9" i="3"/>
  <c r="M9" i="3"/>
  <c r="F10" i="3"/>
  <c r="G10" i="3"/>
  <c r="J10" i="3"/>
  <c r="L10" i="3"/>
  <c r="M10" i="3"/>
  <c r="D14" i="3"/>
  <c r="F14" i="3"/>
  <c r="G14" i="3"/>
  <c r="J14" i="3"/>
  <c r="L14" i="3"/>
  <c r="D15" i="3"/>
  <c r="F15" i="3"/>
  <c r="G15" i="3"/>
  <c r="J15" i="3"/>
  <c r="L15" i="3"/>
  <c r="M15" i="3"/>
  <c r="D16" i="3"/>
  <c r="F16" i="3"/>
  <c r="G16" i="3"/>
  <c r="J16" i="3"/>
  <c r="L16" i="3"/>
  <c r="M16" i="3"/>
  <c r="D17" i="3"/>
  <c r="F17" i="3"/>
  <c r="G17" i="3"/>
  <c r="J17" i="3"/>
  <c r="L17" i="3"/>
  <c r="M17" i="3"/>
  <c r="D18" i="3"/>
  <c r="F18" i="3"/>
  <c r="G18" i="3"/>
  <c r="J18" i="3"/>
  <c r="L18" i="3"/>
  <c r="M18" i="3"/>
  <c r="D22" i="3"/>
  <c r="F22" i="3"/>
  <c r="G22" i="3"/>
  <c r="J22" i="3"/>
  <c r="L23" i="3" s="1"/>
  <c r="L22" i="3"/>
  <c r="B21" i="3" s="1"/>
  <c r="M22" i="3"/>
  <c r="I25" i="3"/>
  <c r="G26" i="3"/>
  <c r="M28" i="3"/>
  <c r="L26" i="3" l="1"/>
  <c r="L11" i="3"/>
  <c r="B13" i="3"/>
  <c r="L19" i="3"/>
  <c r="B6" i="3"/>
  <c r="J26" i="3" l="1"/>
  <c r="N6" i="3" s="1"/>
  <c r="N13" i="3" l="1"/>
  <c r="N21" i="3"/>
</calcChain>
</file>

<file path=xl/sharedStrings.xml><?xml version="1.0" encoding="utf-8"?>
<sst xmlns="http://schemas.openxmlformats.org/spreadsheetml/2006/main" count="369" uniqueCount="111">
  <si>
    <t>EDF</t>
  </si>
  <si>
    <t>EGE 1</t>
  </si>
  <si>
    <t>EGE 2</t>
  </si>
  <si>
    <t>N°</t>
  </si>
  <si>
    <t>PEA_Caisse_Epargne</t>
  </si>
  <si>
    <t>PEE_EDF</t>
  </si>
  <si>
    <t>Ecureuil_Investissement</t>
  </si>
  <si>
    <t>Compte_Placement</t>
  </si>
  <si>
    <t>Nombre</t>
  </si>
  <si>
    <t>Actions</t>
  </si>
  <si>
    <t>Action_1</t>
  </si>
  <si>
    <t>Action_2</t>
  </si>
  <si>
    <t>Action_3</t>
  </si>
  <si>
    <t>Action_4</t>
  </si>
  <si>
    <t>Action_5</t>
  </si>
  <si>
    <t>Action_6</t>
  </si>
  <si>
    <t>Action_7</t>
  </si>
  <si>
    <t>Action_8</t>
  </si>
  <si>
    <t>Action_9</t>
  </si>
  <si>
    <t>Action_10</t>
  </si>
  <si>
    <t>Action_11</t>
  </si>
  <si>
    <t>Action_12</t>
  </si>
  <si>
    <t>Action_13</t>
  </si>
  <si>
    <t>Action_14</t>
  </si>
  <si>
    <t>Action_15</t>
  </si>
  <si>
    <t>Cac_40</t>
  </si>
  <si>
    <t>Actif</t>
  </si>
  <si>
    <t>Achat</t>
  </si>
  <si>
    <t>Reinv</t>
  </si>
  <si>
    <t>Vente</t>
  </si>
  <si>
    <t>Semaine :</t>
  </si>
  <si>
    <t>Date :</t>
  </si>
  <si>
    <t>Nbre</t>
  </si>
  <si>
    <t>Prix</t>
  </si>
  <si>
    <t>Semaine N-1</t>
  </si>
  <si>
    <t>Total</t>
  </si>
  <si>
    <t>CAISSE D'EPARGNE</t>
  </si>
  <si>
    <t>Valeur totale du compte à la Caisse d'Epargne =</t>
  </si>
  <si>
    <t>Valeur totale du compte à l'EDF =</t>
  </si>
  <si>
    <t>LA POSTE</t>
  </si>
  <si>
    <t>Valeur totale du compte à LA POSTE =</t>
  </si>
  <si>
    <t>Performance</t>
  </si>
  <si>
    <t>CAC 40</t>
  </si>
  <si>
    <t xml:space="preserve"> </t>
  </si>
  <si>
    <t>Activité</t>
  </si>
  <si>
    <t>Variation</t>
  </si>
  <si>
    <t>Investissement</t>
  </si>
  <si>
    <t>Plage_Actions</t>
  </si>
  <si>
    <t>Nom_Placement</t>
  </si>
  <si>
    <t>valeur calculée</t>
  </si>
  <si>
    <t>valeur saisie directement</t>
  </si>
  <si>
    <t>Prix-1</t>
  </si>
  <si>
    <t>Portefeuille</t>
  </si>
  <si>
    <t>Cac 40</t>
  </si>
  <si>
    <t>Ecu Benef Resp</t>
  </si>
  <si>
    <t>Ecu Invest</t>
  </si>
  <si>
    <t>EGE1</t>
  </si>
  <si>
    <t>EGE2</t>
  </si>
  <si>
    <t>EGE Croissance</t>
  </si>
  <si>
    <t>EGE Securite</t>
  </si>
  <si>
    <t>Plage_Graphique</t>
  </si>
  <si>
    <t>Ecureuil_Benef_Resp.</t>
  </si>
  <si>
    <t>ReInv</t>
  </si>
  <si>
    <t>Banque_Postale</t>
  </si>
  <si>
    <t>Ege 1</t>
  </si>
  <si>
    <t>Ege 2</t>
  </si>
  <si>
    <t>Ege_Croissance</t>
  </si>
  <si>
    <t>Ege_Securite</t>
  </si>
  <si>
    <t>Natixis</t>
  </si>
  <si>
    <t>Cnp</t>
  </si>
  <si>
    <t>Edf</t>
  </si>
  <si>
    <t>EGE_Croissance</t>
  </si>
  <si>
    <t>EGE_Securite</t>
  </si>
  <si>
    <t>Début année :</t>
  </si>
  <si>
    <t>Variation / semaine avant</t>
  </si>
  <si>
    <t>valeur calculée ou forcée déb an</t>
  </si>
  <si>
    <t>C2:C13</t>
  </si>
  <si>
    <t>B2:B16</t>
  </si>
  <si>
    <t>Plage_Nbre_Actions</t>
  </si>
  <si>
    <t>C4:C13</t>
  </si>
  <si>
    <t>Patrick SALDUCCI</t>
  </si>
  <si>
    <t>Complément</t>
  </si>
  <si>
    <t>Durée</t>
  </si>
  <si>
    <t>D</t>
  </si>
  <si>
    <t>E</t>
  </si>
  <si>
    <t>F</t>
  </si>
  <si>
    <t>G</t>
  </si>
  <si>
    <t>1 an</t>
  </si>
  <si>
    <t>3 ans</t>
  </si>
  <si>
    <t>5 ans</t>
  </si>
  <si>
    <t>7 ans</t>
  </si>
  <si>
    <t>Nbre_Item</t>
  </si>
  <si>
    <t>2 ans</t>
  </si>
  <si>
    <t>6 ans</t>
  </si>
  <si>
    <t>4 ans</t>
  </si>
  <si>
    <t>Visible</t>
  </si>
  <si>
    <t>Nbre semaines</t>
  </si>
  <si>
    <t>Liste destinataires mail</t>
  </si>
  <si>
    <t>C3:C14</t>
  </si>
  <si>
    <t>Nombre Actions</t>
  </si>
  <si>
    <t>adresse</t>
  </si>
  <si>
    <t>Remarques</t>
  </si>
  <si>
    <t>Plage nommée</t>
  </si>
  <si>
    <t>pour FRM Actualisation et Intercomparaison</t>
  </si>
  <si>
    <t>pour FRM "Graphique"</t>
  </si>
  <si>
    <t>pour FRM  MAJ_Nombre</t>
  </si>
  <si>
    <t>Pour recherche</t>
  </si>
  <si>
    <t>Donnees</t>
  </si>
  <si>
    <t>Tableau  affichage des années  pour graphe Cac_40 via le Ribbon</t>
  </si>
  <si>
    <t>Mail viaRibbon</t>
  </si>
  <si>
    <t>_______________________________________________________________________________________________________________________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</si>
</sst>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&quot;€&quot;#,##0_);\(&quot;€&quot;#,##0\)"/>
    <numFmt numFmtId="165" formatCode="_(&quot;€&quot;* #,##0_);_(&quot;€&quot;* \(#,##0\);_(&quot;€&quot;* &quot;-&quot;_);_(@_)"/>
    <numFmt numFmtId="166" formatCode="_(&quot;€&quot;* #,##0.00_);_(&quot;€&quot;* \(#,##0.00\);_(&quot;€&quot;* &quot;-&quot;??_);_(@_)"/>
    <numFmt numFmtId="167" formatCode="d\ mmmm\ yyyy"/>
    <numFmt numFmtId="168" formatCode="_-* #,##0.00\ [$€-1]_-;\-* #,##0.00\ [$€-1]_-;_-* &quot;-&quot;??\ [$€-1]_-;_-@_-"/>
    <numFmt numFmtId="169" formatCode="#,##0.00\ &quot;€&quot;"/>
    <numFmt numFmtId="170" formatCode="_-* #,##0\ [$€-1]_-;\-* #,##0\ [$€-1]_-;_-* &quot;-&quot;\ [$€-1]_-;_-@_-"/>
    <numFmt numFmtId="171" formatCode="_-* #,##0\ &quot;F&quot;_-;\-* #,##0\ &quot;F&quot;_-;_-* &quot;-&quot;\ &quot;F&quot;_-;_-@_-"/>
    <numFmt numFmtId="172" formatCode="0.000"/>
    <numFmt numFmtId="173" formatCode="#,##0.00\ &quot;F&quot;;[Red]\-#,##0.00\ &quot;F&quot;"/>
    <numFmt numFmtId="174" formatCode="0.0%"/>
    <numFmt numFmtId="175" formatCode="#,##0\ &quot;F&quot;;[Red]\-#,##0\ &quot;F&quot;"/>
    <numFmt numFmtId="176" formatCode="#,##0\ &quot;F&quot;;\-#,##0\ &quot;F&quot;"/>
    <numFmt numFmtId="177" formatCode="#,##0.000\ [$€-1];\-#,##0.000\ [$€-1]"/>
    <numFmt numFmtId="178" formatCode="#,##0\ &quot;€&quot;"/>
    <numFmt numFmtId="179" formatCode="#,##0\ _€"/>
  </numFmts>
  <fonts count="23" x14ac:knownFonts="1">
    <font>
      <sz val="10"/>
      <name val="MS Sans Serif"/>
    </font>
    <font>
      <sz val="10"/>
      <name val="MS Sans Serif"/>
    </font>
    <font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b/>
      <sz val="14"/>
      <color indexed="10"/>
      <name val="Arial"/>
      <family val="2"/>
    </font>
    <font>
      <sz val="11"/>
      <name val="Arial"/>
      <family val="2"/>
    </font>
    <font>
      <sz val="11"/>
      <color indexed="13"/>
      <name val="Arial"/>
      <family val="2"/>
    </font>
    <font>
      <b/>
      <sz val="10"/>
      <name val="Arial"/>
      <family val="2"/>
    </font>
    <font>
      <b/>
      <sz val="16"/>
      <color indexed="8"/>
      <name val="Arial"/>
      <family val="2"/>
    </font>
    <font>
      <sz val="16"/>
      <color indexed="13"/>
      <name val="Arial"/>
      <family val="2"/>
    </font>
    <font>
      <b/>
      <sz val="16"/>
      <color indexed="34"/>
      <name val="Arial"/>
      <family val="2"/>
    </font>
    <font>
      <sz val="10"/>
      <name val="MS Sans Serif"/>
    </font>
    <font>
      <sz val="10"/>
      <color indexed="47"/>
      <name val="MS Sans Serif"/>
      <family val="2"/>
    </font>
    <font>
      <b/>
      <sz val="9"/>
      <name val="Arial"/>
      <family val="2"/>
    </font>
    <font>
      <sz val="10"/>
      <name val="MS Sans Serif"/>
      <family val="2"/>
    </font>
    <font>
      <b/>
      <sz val="10"/>
      <color rgb="FFFF0000"/>
      <name val="MS Sans Serif"/>
    </font>
    <font>
      <b/>
      <sz val="10"/>
      <color rgb="FF0070C0"/>
      <name val="MS Sans Serif"/>
    </font>
    <font>
      <sz val="10"/>
      <color theme="8" tint="0.79998168889431442"/>
      <name val="MS Sans Serif"/>
    </font>
  </fonts>
  <fills count="1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1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251">
    <xf numFmtId="0" fontId="0" fillId="0" borderId="0" xfId="0"/>
    <xf numFmtId="0" fontId="0" fillId="0" borderId="1" xfId="0" applyBorder="1"/>
    <xf numFmtId="0" fontId="0" fillId="0" borderId="2" xfId="0" applyBorder="1"/>
    <xf numFmtId="169" fontId="0" fillId="2" borderId="1" xfId="0" applyNumberFormat="1" applyFill="1" applyBorder="1"/>
    <xf numFmtId="14" fontId="0" fillId="0" borderId="1" xfId="0" applyNumberFormat="1" applyBorder="1"/>
    <xf numFmtId="172" fontId="0" fillId="0" borderId="2" xfId="0" applyNumberFormat="1" applyBorder="1"/>
    <xf numFmtId="172" fontId="0" fillId="0" borderId="1" xfId="0" applyNumberFormat="1" applyBorder="1"/>
    <xf numFmtId="0" fontId="0" fillId="0" borderId="0" xfId="0" applyProtection="1"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Protection="1">
      <protection locked="0"/>
    </xf>
    <xf numFmtId="0" fontId="6" fillId="2" borderId="0" xfId="0" applyFont="1" applyFill="1" applyBorder="1" applyAlignment="1" applyProtection="1">
      <alignment horizontal="centerContinuous" vertical="center"/>
      <protection locked="0"/>
    </xf>
    <xf numFmtId="0" fontId="6" fillId="2" borderId="0" xfId="0" applyFont="1" applyFill="1" applyBorder="1" applyAlignment="1" applyProtection="1">
      <alignment horizontal="right" vertical="center"/>
      <protection locked="0"/>
    </xf>
    <xf numFmtId="170" fontId="10" fillId="3" borderId="3" xfId="0" applyNumberFormat="1" applyFont="1" applyFill="1" applyBorder="1" applyAlignment="1" applyProtection="1">
      <alignment horizontal="left" vertical="center"/>
    </xf>
    <xf numFmtId="0" fontId="10" fillId="2" borderId="4" xfId="0" applyFont="1" applyFill="1" applyBorder="1" applyAlignment="1" applyProtection="1">
      <alignment horizontal="center" vertical="center"/>
      <protection locked="0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10" fillId="4" borderId="5" xfId="0" applyFont="1" applyFill="1" applyBorder="1" applyAlignment="1" applyProtection="1">
      <alignment horizontal="left" vertical="center"/>
      <protection locked="0"/>
    </xf>
    <xf numFmtId="0" fontId="8" fillId="2" borderId="0" xfId="0" applyFont="1" applyFill="1" applyBorder="1" applyAlignment="1" applyProtection="1">
      <alignment horizontal="centerContinuous" vertical="center"/>
      <protection locked="0"/>
    </xf>
    <xf numFmtId="37" fontId="10" fillId="2" borderId="0" xfId="0" applyNumberFormat="1" applyFont="1" applyFill="1" applyBorder="1" applyAlignment="1" applyProtection="1">
      <alignment vertical="center"/>
      <protection locked="0"/>
    </xf>
    <xf numFmtId="170" fontId="10" fillId="3" borderId="6" xfId="0" applyNumberFormat="1" applyFont="1" applyFill="1" applyBorder="1" applyAlignment="1" applyProtection="1">
      <alignment vertical="center"/>
    </xf>
    <xf numFmtId="0" fontId="10" fillId="4" borderId="7" xfId="0" applyFont="1" applyFill="1" applyBorder="1" applyAlignment="1" applyProtection="1">
      <alignment horizontal="left" vertical="center"/>
      <protection locked="0"/>
    </xf>
    <xf numFmtId="2" fontId="10" fillId="0" borderId="8" xfId="0" applyNumberFormat="1" applyFont="1" applyBorder="1" applyAlignment="1" applyProtection="1">
      <alignment vertical="center"/>
    </xf>
    <xf numFmtId="170" fontId="10" fillId="3" borderId="9" xfId="0" applyNumberFormat="1" applyFont="1" applyFill="1" applyBorder="1" applyAlignment="1" applyProtection="1">
      <alignment vertical="center"/>
    </xf>
    <xf numFmtId="170" fontId="10" fillId="3" borderId="7" xfId="0" applyNumberFormat="1" applyFont="1" applyFill="1" applyBorder="1" applyAlignment="1" applyProtection="1">
      <alignment vertical="center"/>
    </xf>
    <xf numFmtId="170" fontId="11" fillId="5" borderId="8" xfId="0" applyNumberFormat="1" applyFont="1" applyFill="1" applyBorder="1" applyAlignment="1" applyProtection="1">
      <alignment vertical="center"/>
    </xf>
    <xf numFmtId="0" fontId="10" fillId="4" borderId="10" xfId="0" applyFont="1" applyFill="1" applyBorder="1" applyAlignment="1" applyProtection="1">
      <alignment horizontal="left" vertical="center"/>
      <protection locked="0"/>
    </xf>
    <xf numFmtId="2" fontId="10" fillId="0" borderId="11" xfId="0" applyNumberFormat="1" applyFont="1" applyBorder="1" applyAlignment="1" applyProtection="1">
      <alignment vertical="center"/>
    </xf>
    <xf numFmtId="170" fontId="10" fillId="3" borderId="12" xfId="0" applyNumberFormat="1" applyFont="1" applyFill="1" applyBorder="1" applyAlignment="1" applyProtection="1">
      <alignment vertical="center"/>
    </xf>
    <xf numFmtId="170" fontId="10" fillId="3" borderId="10" xfId="0" applyNumberFormat="1" applyFont="1" applyFill="1" applyBorder="1" applyAlignment="1" applyProtection="1">
      <alignment vertical="center"/>
    </xf>
    <xf numFmtId="0" fontId="8" fillId="2" borderId="13" xfId="0" applyFont="1" applyFill="1" applyBorder="1" applyAlignment="1" applyProtection="1">
      <alignment vertical="center"/>
      <protection locked="0"/>
    </xf>
    <xf numFmtId="0" fontId="0" fillId="2" borderId="14" xfId="0" applyFill="1" applyBorder="1" applyAlignment="1"/>
    <xf numFmtId="0" fontId="6" fillId="2" borderId="0" xfId="0" applyFont="1" applyFill="1" applyBorder="1" applyAlignment="1" applyProtection="1">
      <protection locked="0"/>
    </xf>
    <xf numFmtId="0" fontId="5" fillId="2" borderId="0" xfId="0" applyFont="1" applyFill="1" applyBorder="1" applyAlignment="1" applyProtection="1">
      <alignment horizontal="centerContinuous" vertical="center"/>
      <protection locked="0"/>
    </xf>
    <xf numFmtId="0" fontId="4" fillId="2" borderId="0" xfId="0" applyFont="1" applyFill="1" applyBorder="1" applyAlignment="1" applyProtection="1">
      <alignment horizontal="centerContinuous"/>
      <protection locked="0"/>
    </xf>
    <xf numFmtId="175" fontId="4" fillId="2" borderId="0" xfId="0" applyNumberFormat="1" applyFont="1" applyFill="1" applyBorder="1" applyAlignment="1" applyProtection="1">
      <alignment horizontal="centerContinuous" vertical="center"/>
      <protection locked="0"/>
    </xf>
    <xf numFmtId="171" fontId="4" fillId="2" borderId="0" xfId="0" applyNumberFormat="1" applyFont="1" applyFill="1" applyBorder="1" applyAlignment="1" applyProtection="1">
      <alignment horizontal="centerContinuous"/>
      <protection locked="0"/>
    </xf>
    <xf numFmtId="170" fontId="10" fillId="3" borderId="15" xfId="0" applyNumberFormat="1" applyFont="1" applyFill="1" applyBorder="1" applyAlignment="1" applyProtection="1">
      <alignment vertical="center"/>
    </xf>
    <xf numFmtId="37" fontId="0" fillId="2" borderId="0" xfId="0" applyNumberFormat="1" applyFill="1" applyBorder="1" applyAlignment="1" applyProtection="1">
      <alignment horizontal="centerContinuous" vertical="center"/>
      <protection locked="0"/>
    </xf>
    <xf numFmtId="37" fontId="5" fillId="2" borderId="0" xfId="0" applyNumberFormat="1" applyFont="1" applyFill="1" applyBorder="1" applyAlignment="1" applyProtection="1">
      <alignment horizontal="centerContinuous" vertical="center"/>
      <protection locked="0"/>
    </xf>
    <xf numFmtId="2" fontId="0" fillId="2" borderId="0" xfId="0" applyNumberFormat="1" applyFill="1" applyBorder="1" applyAlignment="1" applyProtection="1">
      <alignment horizontal="centerContinuous" vertical="center"/>
      <protection locked="0"/>
    </xf>
    <xf numFmtId="176" fontId="0" fillId="2" borderId="0" xfId="0" applyNumberFormat="1" applyFill="1" applyBorder="1" applyAlignment="1" applyProtection="1">
      <alignment horizontal="centerContinuous" vertical="center"/>
      <protection locked="0"/>
    </xf>
    <xf numFmtId="171" fontId="0" fillId="2" borderId="0" xfId="0" applyNumberFormat="1" applyFill="1" applyBorder="1" applyAlignment="1" applyProtection="1">
      <alignment horizontal="centerContinuous" vertical="center"/>
      <protection locked="0"/>
    </xf>
    <xf numFmtId="0" fontId="8" fillId="2" borderId="0" xfId="0" applyFont="1" applyFill="1" applyBorder="1" applyAlignment="1" applyProtection="1">
      <alignment vertical="center"/>
      <protection locked="0"/>
    </xf>
    <xf numFmtId="10" fontId="8" fillId="2" borderId="0" xfId="0" applyNumberFormat="1" applyFont="1" applyFill="1" applyBorder="1" applyAlignment="1" applyProtection="1">
      <alignment horizontal="center" vertical="center"/>
    </xf>
    <xf numFmtId="0" fontId="10" fillId="4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16" xfId="0" applyNumberFormat="1" applyFont="1" applyFill="1" applyBorder="1" applyAlignment="1" applyProtection="1">
      <alignment horizontal="centerContinuous" vertical="center"/>
      <protection locked="0"/>
    </xf>
    <xf numFmtId="37" fontId="0" fillId="6" borderId="17" xfId="0" applyNumberFormat="1" applyFill="1" applyBorder="1" applyProtection="1">
      <protection locked="0"/>
    </xf>
    <xf numFmtId="0" fontId="10" fillId="4" borderId="18" xfId="0" applyNumberFormat="1" applyFont="1" applyFill="1" applyBorder="1" applyAlignment="1" applyProtection="1">
      <alignment horizontal="center" vertical="center"/>
      <protection locked="0"/>
    </xf>
    <xf numFmtId="37" fontId="0" fillId="2" borderId="0" xfId="0" applyNumberFormat="1" applyFill="1" applyBorder="1" applyProtection="1">
      <protection locked="0"/>
    </xf>
    <xf numFmtId="14" fontId="4" fillId="4" borderId="6" xfId="0" applyNumberFormat="1" applyFont="1" applyFill="1" applyBorder="1" applyAlignment="1" applyProtection="1">
      <alignment horizontal="center" vertical="center"/>
      <protection locked="0"/>
    </xf>
    <xf numFmtId="14" fontId="4" fillId="4" borderId="5" xfId="0" applyNumberFormat="1" applyFont="1" applyFill="1" applyBorder="1" applyAlignment="1" applyProtection="1">
      <alignment horizontal="center" vertical="center"/>
    </xf>
    <xf numFmtId="37" fontId="4" fillId="2" borderId="0" xfId="0" applyNumberFormat="1" applyFont="1" applyFill="1" applyBorder="1" applyProtection="1">
      <protection locked="0"/>
    </xf>
    <xf numFmtId="10" fontId="13" fillId="3" borderId="12" xfId="0" applyNumberFormat="1" applyFont="1" applyFill="1" applyBorder="1" applyAlignment="1" applyProtection="1">
      <alignment horizontal="center" vertical="center"/>
    </xf>
    <xf numFmtId="0" fontId="14" fillId="2" borderId="16" xfId="0" applyFont="1" applyFill="1" applyBorder="1" applyAlignment="1">
      <alignment horizontal="center" vertical="center"/>
    </xf>
    <xf numFmtId="37" fontId="0" fillId="3" borderId="19" xfId="0" applyNumberFormat="1" applyFill="1" applyBorder="1" applyProtection="1">
      <protection locked="0"/>
    </xf>
    <xf numFmtId="170" fontId="10" fillId="3" borderId="20" xfId="0" applyNumberFormat="1" applyFont="1" applyFill="1" applyBorder="1" applyAlignment="1" applyProtection="1">
      <alignment horizontal="center" vertical="center"/>
    </xf>
    <xf numFmtId="170" fontId="10" fillId="3" borderId="12" xfId="0" applyNumberFormat="1" applyFont="1" applyFill="1" applyBorder="1" applyAlignment="1" applyProtection="1">
      <alignment horizontal="center" vertical="center"/>
    </xf>
    <xf numFmtId="170" fontId="10" fillId="3" borderId="10" xfId="0" applyNumberFormat="1" applyFont="1" applyFill="1" applyBorder="1" applyAlignment="1" applyProtection="1">
      <alignment horizontal="center" vertical="center"/>
    </xf>
    <xf numFmtId="37" fontId="10" fillId="2" borderId="0" xfId="0" applyNumberFormat="1" applyFont="1" applyFill="1" applyBorder="1" applyProtection="1">
      <protection locked="0"/>
    </xf>
    <xf numFmtId="1" fontId="0" fillId="0" borderId="0" xfId="0" applyNumberFormat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7" fillId="2" borderId="16" xfId="0" applyFont="1" applyFill="1" applyBorder="1" applyAlignment="1" applyProtection="1">
      <alignment horizontal="centerContinuous"/>
      <protection locked="0"/>
    </xf>
    <xf numFmtId="0" fontId="0" fillId="2" borderId="22" xfId="0" applyFill="1" applyBorder="1" applyProtection="1">
      <protection locked="0"/>
    </xf>
    <xf numFmtId="0" fontId="4" fillId="2" borderId="23" xfId="0" applyFont="1" applyFill="1" applyBorder="1" applyProtection="1">
      <protection locked="0"/>
    </xf>
    <xf numFmtId="0" fontId="0" fillId="2" borderId="23" xfId="0" applyFill="1" applyBorder="1" applyAlignment="1" applyProtection="1">
      <alignment horizontal="centerContinuous" vertical="center"/>
      <protection locked="0"/>
    </xf>
    <xf numFmtId="0" fontId="0" fillId="2" borderId="23" xfId="0" applyFill="1" applyBorder="1" applyProtection="1">
      <protection locked="0"/>
    </xf>
    <xf numFmtId="0" fontId="12" fillId="2" borderId="23" xfId="0" applyFont="1" applyFill="1" applyBorder="1" applyProtection="1">
      <protection locked="0"/>
    </xf>
    <xf numFmtId="0" fontId="3" fillId="0" borderId="0" xfId="0" applyFont="1"/>
    <xf numFmtId="164" fontId="2" fillId="3" borderId="24" xfId="1" applyNumberFormat="1" applyFont="1" applyFill="1" applyBorder="1" applyAlignment="1"/>
    <xf numFmtId="0" fontId="0" fillId="3" borderId="24" xfId="0" applyFill="1" applyBorder="1"/>
    <xf numFmtId="14" fontId="3" fillId="0" borderId="1" xfId="0" applyNumberFormat="1" applyFont="1" applyBorder="1"/>
    <xf numFmtId="169" fontId="3" fillId="2" borderId="1" xfId="0" applyNumberFormat="1" applyFont="1" applyFill="1" applyBorder="1"/>
    <xf numFmtId="164" fontId="2" fillId="3" borderId="25" xfId="1" applyNumberFormat="1" applyFont="1" applyFill="1" applyBorder="1" applyAlignment="1"/>
    <xf numFmtId="172" fontId="3" fillId="0" borderId="1" xfId="0" applyNumberFormat="1" applyFont="1" applyBorder="1"/>
    <xf numFmtId="0" fontId="3" fillId="0" borderId="1" xfId="0" applyFont="1" applyBorder="1"/>
    <xf numFmtId="164" fontId="2" fillId="3" borderId="26" xfId="1" applyNumberFormat="1" applyFont="1" applyFill="1" applyBorder="1" applyAlignment="1"/>
    <xf numFmtId="164" fontId="2" fillId="3" borderId="0" xfId="1" applyNumberFormat="1" applyFont="1" applyFill="1" applyBorder="1" applyAlignment="1"/>
    <xf numFmtId="0" fontId="3" fillId="0" borderId="1" xfId="0" applyFont="1" applyBorder="1" applyAlignment="1">
      <alignment horizontal="center"/>
    </xf>
    <xf numFmtId="0" fontId="16" fillId="0" borderId="0" xfId="0" applyFont="1"/>
    <xf numFmtId="0" fontId="3" fillId="7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6" borderId="1" xfId="0" applyFont="1" applyFill="1" applyBorder="1"/>
    <xf numFmtId="0" fontId="3" fillId="2" borderId="1" xfId="0" applyFont="1" applyFill="1" applyBorder="1"/>
    <xf numFmtId="0" fontId="8" fillId="2" borderId="22" xfId="0" applyFont="1" applyFill="1" applyBorder="1" applyAlignment="1" applyProtection="1">
      <alignment horizontal="centerContinuous" vertical="center"/>
      <protection locked="0"/>
    </xf>
    <xf numFmtId="37" fontId="10" fillId="2" borderId="27" xfId="0" applyNumberFormat="1" applyFont="1" applyFill="1" applyBorder="1" applyAlignment="1" applyProtection="1">
      <alignment vertical="center"/>
      <protection locked="0"/>
    </xf>
    <xf numFmtId="0" fontId="8" fillId="2" borderId="22" xfId="0" applyFont="1" applyFill="1" applyBorder="1" applyAlignment="1" applyProtection="1">
      <alignment horizontal="center" vertical="center"/>
      <protection locked="0"/>
    </xf>
    <xf numFmtId="0" fontId="10" fillId="4" borderId="5" xfId="0" applyNumberFormat="1" applyFont="1" applyFill="1" applyBorder="1" applyAlignment="1" applyProtection="1">
      <alignment horizontal="center" vertical="center"/>
      <protection locked="0"/>
    </xf>
    <xf numFmtId="0" fontId="4" fillId="4" borderId="28" xfId="0" applyNumberFormat="1" applyFont="1" applyFill="1" applyBorder="1" applyAlignment="1" applyProtection="1">
      <alignment horizontal="center" vertical="center"/>
      <protection locked="0"/>
    </xf>
    <xf numFmtId="0" fontId="8" fillId="2" borderId="23" xfId="0" applyFont="1" applyFill="1" applyBorder="1" applyAlignment="1" applyProtection="1">
      <alignment horizontal="centerContinuous" vertical="center"/>
      <protection locked="0"/>
    </xf>
    <xf numFmtId="0" fontId="10" fillId="2" borderId="29" xfId="0" applyFont="1" applyFill="1" applyBorder="1" applyAlignment="1" applyProtection="1">
      <alignment horizontal="center" vertical="center"/>
      <protection locked="0"/>
    </xf>
    <xf numFmtId="168" fontId="10" fillId="0" borderId="30" xfId="0" applyNumberFormat="1" applyFont="1" applyBorder="1" applyAlignment="1" applyProtection="1">
      <alignment vertical="center"/>
    </xf>
    <xf numFmtId="177" fontId="10" fillId="0" borderId="30" xfId="0" applyNumberFormat="1" applyFont="1" applyBorder="1" applyAlignment="1" applyProtection="1">
      <alignment vertical="center"/>
    </xf>
    <xf numFmtId="168" fontId="10" fillId="0" borderId="31" xfId="0" applyNumberFormat="1" applyFont="1" applyBorder="1" applyAlignment="1" applyProtection="1">
      <alignment vertical="center"/>
    </xf>
    <xf numFmtId="37" fontId="10" fillId="6" borderId="1" xfId="0" applyNumberFormat="1" applyFont="1" applyFill="1" applyBorder="1" applyAlignment="1" applyProtection="1">
      <alignment vertical="center"/>
      <protection locked="0"/>
    </xf>
    <xf numFmtId="0" fontId="10" fillId="2" borderId="28" xfId="0" applyFont="1" applyFill="1" applyBorder="1" applyAlignment="1" applyProtection="1">
      <alignment horizontal="center" vertical="center"/>
      <protection locked="0"/>
    </xf>
    <xf numFmtId="0" fontId="8" fillId="2" borderId="17" xfId="0" applyFont="1" applyFill="1" applyBorder="1" applyAlignment="1" applyProtection="1">
      <alignment horizontal="centerContinuous" vertical="center"/>
      <protection locked="0"/>
    </xf>
    <xf numFmtId="0" fontId="10" fillId="2" borderId="18" xfId="0" applyFont="1" applyFill="1" applyBorder="1" applyAlignment="1" applyProtection="1">
      <alignment horizontal="center" vertical="center"/>
      <protection locked="0"/>
    </xf>
    <xf numFmtId="168" fontId="10" fillId="0" borderId="32" xfId="0" applyNumberFormat="1" applyFont="1" applyBorder="1" applyAlignment="1" applyProtection="1">
      <alignment vertical="center"/>
    </xf>
    <xf numFmtId="177" fontId="10" fillId="0" borderId="32" xfId="0" applyNumberFormat="1" applyFont="1" applyBorder="1" applyAlignment="1" applyProtection="1">
      <alignment vertical="center"/>
    </xf>
    <xf numFmtId="37" fontId="10" fillId="6" borderId="19" xfId="0" applyNumberFormat="1" applyFont="1" applyFill="1" applyBorder="1" applyAlignment="1" applyProtection="1">
      <alignment vertical="center"/>
      <protection locked="0"/>
    </xf>
    <xf numFmtId="168" fontId="10" fillId="0" borderId="20" xfId="0" applyNumberFormat="1" applyFont="1" applyBorder="1" applyAlignment="1" applyProtection="1">
      <alignment vertical="center"/>
    </xf>
    <xf numFmtId="0" fontId="8" fillId="2" borderId="17" xfId="0" applyFont="1" applyFill="1" applyBorder="1" applyAlignment="1" applyProtection="1">
      <alignment horizontal="center" vertical="center"/>
      <protection locked="0"/>
    </xf>
    <xf numFmtId="174" fontId="0" fillId="0" borderId="0" xfId="0" applyNumberFormat="1"/>
    <xf numFmtId="14" fontId="3" fillId="3" borderId="1" xfId="1" applyNumberFormat="1" applyFont="1" applyFill="1" applyBorder="1" applyAlignment="1"/>
    <xf numFmtId="37" fontId="0" fillId="2" borderId="36" xfId="0" applyNumberFormat="1" applyFill="1" applyBorder="1" applyAlignment="1" applyProtection="1">
      <alignment horizontal="centerContinuous" vertical="center"/>
      <protection locked="0"/>
    </xf>
    <xf numFmtId="37" fontId="5" fillId="2" borderId="36" xfId="0" applyNumberFormat="1" applyFont="1" applyFill="1" applyBorder="1" applyAlignment="1" applyProtection="1">
      <alignment horizontal="centerContinuous" vertical="center"/>
      <protection locked="0"/>
    </xf>
    <xf numFmtId="2" fontId="0" fillId="2" borderId="36" xfId="0" applyNumberFormat="1" applyFill="1" applyBorder="1" applyAlignment="1" applyProtection="1">
      <alignment horizontal="centerContinuous" vertical="center"/>
      <protection locked="0"/>
    </xf>
    <xf numFmtId="173" fontId="0" fillId="2" borderId="36" xfId="0" applyNumberFormat="1" applyFill="1" applyBorder="1" applyAlignment="1" applyProtection="1">
      <alignment horizontal="centerContinuous" vertical="center"/>
      <protection locked="0"/>
    </xf>
    <xf numFmtId="0" fontId="6" fillId="2" borderId="36" xfId="0" applyFont="1" applyFill="1" applyBorder="1" applyAlignment="1" applyProtection="1">
      <alignment horizontal="right" vertical="center"/>
      <protection locked="0"/>
    </xf>
    <xf numFmtId="170" fontId="11" fillId="5" borderId="11" xfId="0" applyNumberFormat="1" applyFont="1" applyFill="1" applyBorder="1" applyAlignment="1" applyProtection="1">
      <alignment vertical="center"/>
    </xf>
    <xf numFmtId="0" fontId="4" fillId="2" borderId="14" xfId="0" applyFont="1" applyFill="1" applyBorder="1" applyAlignment="1" applyProtection="1">
      <alignment horizontal="centerContinuous"/>
      <protection locked="0"/>
    </xf>
    <xf numFmtId="175" fontId="4" fillId="2" borderId="14" xfId="0" applyNumberFormat="1" applyFont="1" applyFill="1" applyBorder="1" applyAlignment="1" applyProtection="1">
      <alignment horizontal="centerContinuous" vertical="center"/>
      <protection locked="0"/>
    </xf>
    <xf numFmtId="0" fontId="3" fillId="8" borderId="1" xfId="0" applyFont="1" applyFill="1" applyBorder="1" applyAlignment="1">
      <alignment horizontal="center"/>
    </xf>
    <xf numFmtId="9" fontId="0" fillId="2" borderId="18" xfId="0" applyNumberFormat="1" applyFill="1" applyBorder="1" applyAlignment="1">
      <alignment horizontal="center" vertical="center"/>
    </xf>
    <xf numFmtId="0" fontId="10" fillId="4" borderId="37" xfId="0" applyFont="1" applyFill="1" applyBorder="1" applyAlignment="1" applyProtection="1">
      <alignment horizontal="left" vertical="center"/>
      <protection locked="0"/>
    </xf>
    <xf numFmtId="170" fontId="10" fillId="0" borderId="20" xfId="0" applyNumberFormat="1" applyFont="1" applyBorder="1" applyAlignment="1" applyProtection="1">
      <alignment vertical="center"/>
    </xf>
    <xf numFmtId="0" fontId="3" fillId="7" borderId="8" xfId="0" quotePrefix="1" applyFont="1" applyFill="1" applyBorder="1"/>
    <xf numFmtId="172" fontId="3" fillId="6" borderId="32" xfId="0" applyNumberFormat="1" applyFont="1" applyFill="1" applyBorder="1"/>
    <xf numFmtId="172" fontId="3" fillId="0" borderId="32" xfId="0" applyNumberFormat="1" applyFont="1" applyBorder="1"/>
    <xf numFmtId="172" fontId="3" fillId="2" borderId="32" xfId="0" applyNumberFormat="1" applyFont="1" applyFill="1" applyBorder="1"/>
    <xf numFmtId="0" fontId="3" fillId="0" borderId="19" xfId="0" applyFont="1" applyBorder="1"/>
    <xf numFmtId="0" fontId="3" fillId="2" borderId="19" xfId="0" applyFont="1" applyFill="1" applyBorder="1"/>
    <xf numFmtId="172" fontId="3" fillId="2" borderId="20" xfId="0" applyNumberFormat="1" applyFont="1" applyFill="1" applyBorder="1"/>
    <xf numFmtId="0" fontId="18" fillId="7" borderId="28" xfId="0" applyFont="1" applyFill="1" applyBorder="1" applyAlignment="1">
      <alignment horizontal="center"/>
    </xf>
    <xf numFmtId="0" fontId="18" fillId="7" borderId="17" xfId="0" applyFont="1" applyFill="1" applyBorder="1" applyAlignment="1">
      <alignment horizontal="center"/>
    </xf>
    <xf numFmtId="0" fontId="18" fillId="7" borderId="18" xfId="0" applyFont="1" applyFill="1" applyBorder="1" applyAlignment="1">
      <alignment horizontal="center"/>
    </xf>
    <xf numFmtId="0" fontId="18" fillId="7" borderId="1" xfId="0" applyFont="1" applyFill="1" applyBorder="1" applyAlignment="1">
      <alignment horizontal="center"/>
    </xf>
    <xf numFmtId="0" fontId="18" fillId="8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3" borderId="0" xfId="0" applyFont="1" applyFill="1" applyBorder="1" applyAlignment="1">
      <alignment horizontal="center"/>
    </xf>
    <xf numFmtId="170" fontId="10" fillId="2" borderId="38" xfId="0" applyNumberFormat="1" applyFont="1" applyFill="1" applyBorder="1" applyAlignment="1" applyProtection="1">
      <alignment horizontal="right" vertical="center"/>
    </xf>
    <xf numFmtId="0" fontId="0" fillId="2" borderId="39" xfId="0" applyFill="1" applyBorder="1" applyProtection="1">
      <protection locked="0"/>
    </xf>
    <xf numFmtId="170" fontId="10" fillId="0" borderId="30" xfId="0" applyNumberFormat="1" applyFont="1" applyBorder="1" applyAlignment="1" applyProtection="1">
      <alignment vertical="center"/>
    </xf>
    <xf numFmtId="0" fontId="1" fillId="0" borderId="0" xfId="0" applyFont="1"/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5" fillId="3" borderId="33" xfId="0" applyFont="1" applyFill="1" applyBorder="1" applyAlignment="1" applyProtection="1">
      <alignment horizontal="right" vertical="center"/>
      <protection locked="0"/>
    </xf>
    <xf numFmtId="0" fontId="5" fillId="3" borderId="34" xfId="0" applyNumberFormat="1" applyFont="1" applyFill="1" applyBorder="1" applyAlignment="1" applyProtection="1">
      <alignment horizontal="left" vertical="center"/>
    </xf>
    <xf numFmtId="0" fontId="8" fillId="3" borderId="34" xfId="0" applyFont="1" applyFill="1" applyBorder="1" applyAlignment="1" applyProtection="1">
      <alignment horizontal="left" vertical="center"/>
    </xf>
    <xf numFmtId="0" fontId="9" fillId="9" borderId="34" xfId="0" applyFont="1" applyFill="1" applyBorder="1" applyAlignment="1" applyProtection="1">
      <alignment horizontal="centerContinuous" vertical="center"/>
      <protection locked="0"/>
    </xf>
    <xf numFmtId="15" fontId="5" fillId="3" borderId="34" xfId="0" applyNumberFormat="1" applyFont="1" applyFill="1" applyBorder="1" applyAlignment="1" applyProtection="1">
      <alignment horizontal="left" vertical="center"/>
    </xf>
    <xf numFmtId="0" fontId="5" fillId="3" borderId="34" xfId="0" applyFont="1" applyFill="1" applyBorder="1" applyAlignment="1" applyProtection="1">
      <alignment horizontal="right" vertical="center"/>
      <protection locked="0"/>
    </xf>
    <xf numFmtId="2" fontId="10" fillId="0" borderId="40" xfId="0" applyNumberFormat="1" applyFont="1" applyBorder="1" applyAlignment="1" applyProtection="1">
      <alignment vertical="center"/>
    </xf>
    <xf numFmtId="168" fontId="10" fillId="0" borderId="41" xfId="0" applyNumberFormat="1" applyFont="1" applyBorder="1" applyAlignment="1" applyProtection="1">
      <alignment vertical="center"/>
    </xf>
    <xf numFmtId="170" fontId="10" fillId="3" borderId="42" xfId="0" applyNumberFormat="1" applyFont="1" applyFill="1" applyBorder="1" applyAlignment="1" applyProtection="1">
      <alignment vertical="center"/>
    </xf>
    <xf numFmtId="170" fontId="11" fillId="5" borderId="40" xfId="0" applyNumberFormat="1" applyFont="1" applyFill="1" applyBorder="1" applyAlignment="1" applyProtection="1">
      <alignment vertical="center"/>
    </xf>
    <xf numFmtId="0" fontId="3" fillId="7" borderId="11" xfId="0" quotePrefix="1" applyFont="1" applyFill="1" applyBorder="1"/>
    <xf numFmtId="0" fontId="3" fillId="3" borderId="19" xfId="0" applyFont="1" applyFill="1" applyBorder="1"/>
    <xf numFmtId="1" fontId="0" fillId="2" borderId="43" xfId="0" applyNumberFormat="1" applyFill="1" applyBorder="1" applyProtection="1">
      <protection locked="0"/>
    </xf>
    <xf numFmtId="1" fontId="0" fillId="2" borderId="38" xfId="0" applyNumberFormat="1" applyFill="1" applyBorder="1" applyAlignment="1" applyProtection="1">
      <alignment horizontal="right"/>
      <protection locked="0"/>
    </xf>
    <xf numFmtId="37" fontId="0" fillId="2" borderId="38" xfId="0" applyNumberFormat="1" applyFill="1" applyBorder="1" applyProtection="1">
      <protection locked="0"/>
    </xf>
    <xf numFmtId="14" fontId="0" fillId="2" borderId="38" xfId="0" applyNumberFormat="1" applyFill="1" applyBorder="1" applyAlignment="1" applyProtection="1">
      <alignment horizontal="left"/>
      <protection locked="0"/>
    </xf>
    <xf numFmtId="0" fontId="0" fillId="2" borderId="43" xfId="0" applyFill="1" applyBorder="1" applyProtection="1">
      <protection locked="0"/>
    </xf>
    <xf numFmtId="1" fontId="0" fillId="2" borderId="38" xfId="0" applyNumberFormat="1" applyFill="1" applyBorder="1" applyProtection="1">
      <protection locked="0"/>
    </xf>
    <xf numFmtId="172" fontId="3" fillId="3" borderId="32" xfId="0" applyNumberFormat="1" applyFont="1" applyFill="1" applyBorder="1"/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4" fontId="2" fillId="0" borderId="1" xfId="0" applyNumberFormat="1" applyFont="1" applyBorder="1"/>
    <xf numFmtId="169" fontId="2" fillId="2" borderId="1" xfId="0" applyNumberFormat="1" applyFont="1" applyFill="1" applyBorder="1"/>
    <xf numFmtId="3" fontId="2" fillId="2" borderId="1" xfId="0" applyNumberFormat="1" applyFont="1" applyFill="1" applyBorder="1"/>
    <xf numFmtId="14" fontId="2" fillId="3" borderId="1" xfId="0" applyNumberFormat="1" applyFont="1" applyFill="1" applyBorder="1"/>
    <xf numFmtId="0" fontId="0" fillId="10" borderId="0" xfId="0" applyFill="1" applyBorder="1" applyProtection="1">
      <protection locked="0"/>
    </xf>
    <xf numFmtId="0" fontId="17" fillId="10" borderId="0" xfId="0" applyFont="1" applyFill="1" applyBorder="1" applyProtection="1">
      <protection locked="0"/>
    </xf>
    <xf numFmtId="44" fontId="2" fillId="2" borderId="1" xfId="0" applyNumberFormat="1" applyFont="1" applyFill="1" applyBorder="1"/>
    <xf numFmtId="179" fontId="10" fillId="3" borderId="11" xfId="0" applyNumberFormat="1" applyFont="1" applyFill="1" applyBorder="1" applyAlignment="1" applyProtection="1">
      <alignment horizontal="center" vertical="center"/>
    </xf>
    <xf numFmtId="0" fontId="2" fillId="0" borderId="1" xfId="0" applyFont="1" applyBorder="1"/>
    <xf numFmtId="172" fontId="2" fillId="0" borderId="1" xfId="0" applyNumberFormat="1" applyFont="1" applyBorder="1"/>
    <xf numFmtId="0" fontId="2" fillId="0" borderId="1" xfId="0" applyFont="1" applyBorder="1" applyAlignment="1">
      <alignment horizontal="center"/>
    </xf>
    <xf numFmtId="0" fontId="0" fillId="0" borderId="24" xfId="0" applyBorder="1"/>
    <xf numFmtId="0" fontId="0" fillId="0" borderId="26" xfId="0" applyBorder="1"/>
    <xf numFmtId="0" fontId="0" fillId="0" borderId="0" xfId="0" applyBorder="1"/>
    <xf numFmtId="14" fontId="0" fillId="0" borderId="0" xfId="0" applyNumberFormat="1" applyProtection="1">
      <protection locked="0"/>
    </xf>
    <xf numFmtId="0" fontId="20" fillId="0" borderId="1" xfId="0" applyFont="1" applyBorder="1" applyAlignment="1">
      <alignment horizontal="center"/>
    </xf>
    <xf numFmtId="0" fontId="20" fillId="0" borderId="1" xfId="0" applyFont="1" applyFill="1" applyBorder="1" applyAlignment="1">
      <alignment horizontal="center"/>
    </xf>
    <xf numFmtId="0" fontId="20" fillId="0" borderId="19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11" borderId="20" xfId="0" applyFill="1" applyBorder="1" applyAlignment="1">
      <alignment horizontal="center"/>
    </xf>
    <xf numFmtId="0" fontId="22" fillId="12" borderId="42" xfId="0" applyFont="1" applyFill="1" applyBorder="1" applyAlignment="1">
      <alignment horizontal="center" vertical="center"/>
    </xf>
    <xf numFmtId="0" fontId="0" fillId="0" borderId="7" xfId="0" applyBorder="1"/>
    <xf numFmtId="0" fontId="0" fillId="0" borderId="10" xfId="0" applyBorder="1"/>
    <xf numFmtId="0" fontId="0" fillId="13" borderId="5" xfId="0" applyFill="1" applyBorder="1" applyAlignment="1">
      <alignment horizontal="center"/>
    </xf>
    <xf numFmtId="14" fontId="2" fillId="0" borderId="2" xfId="0" applyNumberFormat="1" applyFont="1" applyBorder="1"/>
    <xf numFmtId="169" fontId="2" fillId="8" borderId="2" xfId="0" applyNumberFormat="1" applyFont="1" applyFill="1" applyBorder="1"/>
    <xf numFmtId="0" fontId="3" fillId="2" borderId="28" xfId="0" applyFont="1" applyFill="1" applyBorder="1"/>
    <xf numFmtId="0" fontId="3" fillId="2" borderId="8" xfId="0" applyFont="1" applyFill="1" applyBorder="1"/>
    <xf numFmtId="0" fontId="3" fillId="2" borderId="11" xfId="0" applyFont="1" applyFill="1" applyBorder="1"/>
    <xf numFmtId="0" fontId="19" fillId="2" borderId="20" xfId="0" applyFont="1" applyFill="1" applyBorder="1"/>
    <xf numFmtId="0" fontId="3" fillId="2" borderId="1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2" fillId="2" borderId="18" xfId="0" applyFont="1" applyFill="1" applyBorder="1"/>
    <xf numFmtId="0" fontId="2" fillId="2" borderId="32" xfId="0" applyFont="1" applyFill="1" applyBorder="1"/>
    <xf numFmtId="0" fontId="0" fillId="13" borderId="48" xfId="0" applyFill="1" applyBorder="1" applyAlignment="1">
      <alignment horizontal="center"/>
    </xf>
    <xf numFmtId="0" fontId="0" fillId="14" borderId="37" xfId="0" applyFill="1" applyBorder="1" applyAlignment="1">
      <alignment horizontal="center"/>
    </xf>
    <xf numFmtId="0" fontId="0" fillId="0" borderId="25" xfId="0" applyBorder="1"/>
    <xf numFmtId="0" fontId="2" fillId="7" borderId="49" xfId="0" applyFont="1" applyFill="1" applyBorder="1" applyAlignment="1">
      <alignment horizontal="center"/>
    </xf>
    <xf numFmtId="0" fontId="2" fillId="8" borderId="50" xfId="0" applyFont="1" applyFill="1" applyBorder="1" applyAlignment="1">
      <alignment horizontal="center"/>
    </xf>
    <xf numFmtId="14" fontId="2" fillId="0" borderId="51" xfId="0" applyNumberFormat="1" applyFont="1" applyBorder="1"/>
    <xf numFmtId="3" fontId="2" fillId="2" borderId="52" xfId="0" applyNumberFormat="1" applyFont="1" applyFill="1" applyBorder="1"/>
    <xf numFmtId="14" fontId="2" fillId="3" borderId="51" xfId="0" applyNumberFormat="1" applyFont="1" applyFill="1" applyBorder="1"/>
    <xf numFmtId="14" fontId="2" fillId="0" borderId="53" xfId="0" applyNumberFormat="1" applyFont="1" applyBorder="1"/>
    <xf numFmtId="3" fontId="2" fillId="2" borderId="54" xfId="0" applyNumberFormat="1" applyFont="1" applyFill="1" applyBorder="1"/>
    <xf numFmtId="0" fontId="2" fillId="7" borderId="55" xfId="0" applyFont="1" applyFill="1" applyBorder="1" applyAlignment="1">
      <alignment horizontal="center"/>
    </xf>
    <xf numFmtId="42" fontId="2" fillId="2" borderId="52" xfId="0" applyNumberFormat="1" applyFont="1" applyFill="1" applyBorder="1"/>
    <xf numFmtId="14" fontId="2" fillId="0" borderId="56" xfId="0" applyNumberFormat="1" applyFont="1" applyBorder="1"/>
    <xf numFmtId="44" fontId="2" fillId="2" borderId="52" xfId="0" applyNumberFormat="1" applyFont="1" applyFill="1" applyBorder="1"/>
    <xf numFmtId="14" fontId="2" fillId="0" borderId="57" xfId="0" applyNumberFormat="1" applyFont="1" applyBorder="1"/>
    <xf numFmtId="44" fontId="2" fillId="2" borderId="54" xfId="0" applyNumberFormat="1" applyFont="1" applyFill="1" applyBorder="1"/>
    <xf numFmtId="42" fontId="2" fillId="2" borderId="54" xfId="0" applyNumberFormat="1" applyFont="1" applyFill="1" applyBorder="1"/>
    <xf numFmtId="14" fontId="2" fillId="3" borderId="56" xfId="0" applyNumberFormat="1" applyFont="1" applyFill="1" applyBorder="1"/>
    <xf numFmtId="42" fontId="2" fillId="2" borderId="57" xfId="0" applyNumberFormat="1" applyFont="1" applyFill="1" applyBorder="1"/>
    <xf numFmtId="42" fontId="2" fillId="8" borderId="57" xfId="0" applyNumberFormat="1" applyFont="1" applyFill="1" applyBorder="1"/>
    <xf numFmtId="42" fontId="2" fillId="0" borderId="57" xfId="0" applyNumberFormat="1" applyFont="1" applyBorder="1"/>
    <xf numFmtId="44" fontId="2" fillId="2" borderId="57" xfId="0" applyNumberFormat="1" applyFont="1" applyFill="1" applyBorder="1"/>
    <xf numFmtId="0" fontId="2" fillId="0" borderId="57" xfId="0" applyFont="1" applyBorder="1"/>
    <xf numFmtId="174" fontId="10" fillId="3" borderId="1" xfId="0" applyNumberFormat="1" applyFont="1" applyFill="1" applyBorder="1" applyAlignment="1" applyProtection="1">
      <alignment horizontal="right" vertical="center"/>
    </xf>
    <xf numFmtId="0" fontId="0" fillId="0" borderId="32" xfId="0" applyBorder="1" applyAlignment="1">
      <alignment horizontal="right" vertical="center"/>
    </xf>
    <xf numFmtId="42" fontId="10" fillId="2" borderId="38" xfId="0" applyNumberFormat="1" applyFont="1" applyFill="1" applyBorder="1" applyAlignment="1">
      <alignment horizontal="left" vertical="center"/>
    </xf>
    <xf numFmtId="42" fontId="0" fillId="0" borderId="38" xfId="0" applyNumberFormat="1" applyBorder="1" applyAlignment="1">
      <alignment horizontal="left" vertical="center"/>
    </xf>
    <xf numFmtId="174" fontId="10" fillId="3" borderId="44" xfId="0" applyNumberFormat="1" applyFont="1" applyFill="1" applyBorder="1" applyAlignment="1" applyProtection="1">
      <alignment horizontal="right" vertical="center"/>
    </xf>
    <xf numFmtId="0" fontId="0" fillId="0" borderId="30" xfId="0" applyBorder="1" applyAlignment="1">
      <alignment horizontal="right" vertical="center"/>
    </xf>
    <xf numFmtId="14" fontId="0" fillId="2" borderId="38" xfId="0" applyNumberFormat="1" applyFill="1" applyBorder="1" applyAlignment="1" applyProtection="1">
      <alignment horizontal="left"/>
      <protection locked="0"/>
    </xf>
    <xf numFmtId="0" fontId="0" fillId="0" borderId="38" xfId="0" applyBorder="1" applyAlignment="1">
      <alignment horizontal="left"/>
    </xf>
    <xf numFmtId="0" fontId="8" fillId="2" borderId="28" xfId="0" applyFont="1" applyFill="1" applyBorder="1" applyAlignment="1" applyProtection="1">
      <alignment horizontal="center" vertical="center"/>
      <protection locked="0"/>
    </xf>
    <xf numFmtId="0" fontId="8" fillId="2" borderId="17" xfId="0" applyFont="1" applyFill="1" applyBorder="1" applyAlignment="1" applyProtection="1">
      <alignment horizontal="center" vertical="center"/>
      <protection locked="0"/>
    </xf>
    <xf numFmtId="167" fontId="5" fillId="3" borderId="34" xfId="0" applyNumberFormat="1" applyFont="1" applyFill="1" applyBorder="1" applyAlignment="1">
      <alignment horizontal="left" vertical="center"/>
    </xf>
    <xf numFmtId="167" fontId="5" fillId="3" borderId="35" xfId="0" applyNumberFormat="1" applyFont="1" applyFill="1" applyBorder="1" applyAlignment="1">
      <alignment horizontal="left" vertical="center"/>
    </xf>
    <xf numFmtId="165" fontId="10" fillId="2" borderId="38" xfId="0" applyNumberFormat="1" applyFont="1" applyFill="1" applyBorder="1" applyAlignment="1">
      <alignment horizontal="left" vertical="center"/>
    </xf>
    <xf numFmtId="0" fontId="0" fillId="0" borderId="38" xfId="0" applyBorder="1" applyAlignment="1">
      <alignment horizontal="left" vertical="center"/>
    </xf>
    <xf numFmtId="171" fontId="10" fillId="4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78" fontId="15" fillId="5" borderId="11" xfId="0" applyNumberFormat="1" applyFont="1" applyFill="1" applyBorder="1" applyAlignment="1" applyProtection="1">
      <alignment horizontal="center" vertical="center"/>
    </xf>
    <xf numFmtId="178" fontId="0" fillId="0" borderId="19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170" fontId="8" fillId="2" borderId="45" xfId="0" applyNumberFormat="1" applyFont="1" applyFill="1" applyBorder="1" applyAlignment="1" applyProtection="1">
      <alignment horizontal="right" vertical="center"/>
    </xf>
    <xf numFmtId="170" fontId="0" fillId="2" borderId="45" xfId="0" applyNumberFormat="1" applyFill="1" applyBorder="1" applyAlignment="1">
      <alignment horizontal="right"/>
    </xf>
    <xf numFmtId="0" fontId="0" fillId="0" borderId="46" xfId="0" applyBorder="1" applyAlignment="1">
      <alignment horizontal="right"/>
    </xf>
    <xf numFmtId="174" fontId="10" fillId="3" borderId="19" xfId="0" applyNumberFormat="1" applyFont="1" applyFill="1" applyBorder="1" applyAlignment="1" applyProtection="1">
      <alignment horizontal="right" vertical="center"/>
    </xf>
    <xf numFmtId="0" fontId="0" fillId="0" borderId="20" xfId="0" applyBorder="1" applyAlignment="1">
      <alignment horizontal="right" vertical="center"/>
    </xf>
    <xf numFmtId="0" fontId="0" fillId="0" borderId="17" xfId="0" applyBorder="1" applyAlignment="1"/>
    <xf numFmtId="174" fontId="10" fillId="3" borderId="47" xfId="0" applyNumberFormat="1" applyFont="1" applyFill="1" applyBorder="1" applyAlignment="1" applyProtection="1">
      <alignment horizontal="right" vertical="center"/>
    </xf>
    <xf numFmtId="0" fontId="0" fillId="0" borderId="41" xfId="0" applyBorder="1" applyAlignment="1">
      <alignment horizontal="right" vertical="center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4" borderId="35" xfId="0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6">
    <dxf>
      <font>
        <condense val="0"/>
        <extend val="0"/>
        <color indexed="26"/>
      </font>
      <fill>
        <patternFill>
          <bgColor indexed="17"/>
        </patternFill>
      </fill>
    </dxf>
    <dxf>
      <fill>
        <patternFill>
          <bgColor indexed="9"/>
        </patternFill>
      </fill>
    </dxf>
    <dxf>
      <fill>
        <patternFill>
          <bgColor indexed="17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b/>
        <i val="0"/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39"/>
  <sheetViews>
    <sheetView showGridLines="0" showRowColHeaders="0" tabSelected="1" zoomScale="110" zoomScaleNormal="110" workbookViewId="0">
      <selection activeCell="K4" sqref="K4:N4"/>
    </sheetView>
  </sheetViews>
  <sheetFormatPr baseColWidth="10" defaultColWidth="9.85546875" defaultRowHeight="12.75" x14ac:dyDescent="0.2"/>
  <cols>
    <col min="1" max="1" width="2.42578125" style="7" customWidth="1"/>
    <col min="2" max="2" width="23.28515625" style="7" customWidth="1"/>
    <col min="3" max="3" width="1.140625" style="7" customWidth="1"/>
    <col min="4" max="4" width="8.7109375" style="7" customWidth="1"/>
    <col min="5" max="5" width="1.7109375" style="7" hidden="1" customWidth="1"/>
    <col min="6" max="6" width="11.85546875" style="7" customWidth="1"/>
    <col min="7" max="7" width="14" style="7" hidden="1" customWidth="1"/>
    <col min="8" max="8" width="1.140625" style="7" customWidth="1"/>
    <col min="9" max="9" width="13.28515625" style="7" hidden="1" customWidth="1"/>
    <col min="10" max="10" width="11.7109375" style="7" customWidth="1"/>
    <col min="11" max="11" width="1.140625" style="7" customWidth="1"/>
    <col min="12" max="12" width="15.28515625" style="7" customWidth="1"/>
    <col min="13" max="13" width="9.42578125" style="7" customWidth="1"/>
    <col min="14" max="14" width="5.42578125" style="7" customWidth="1"/>
    <col min="15" max="15" width="2.85546875" style="7" customWidth="1"/>
    <col min="16" max="16" width="7.85546875" style="7" customWidth="1"/>
    <col min="17" max="17" width="9.85546875" style="7" customWidth="1"/>
    <col min="18" max="18" width="28.28515625" style="7" customWidth="1"/>
    <col min="19" max="16384" width="9.85546875" style="7"/>
  </cols>
  <sheetData>
    <row r="1" spans="1:23" ht="4.5" customHeight="1" x14ac:dyDescent="0.2">
      <c r="A1" s="162"/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3">
        <v>4.3600000000000003</v>
      </c>
      <c r="N1" s="163"/>
      <c r="O1" s="162"/>
    </row>
    <row r="2" spans="1:23" ht="4.5" customHeight="1" thickBot="1" x14ac:dyDescent="0.25">
      <c r="I2" s="7" t="e">
        <f>MAX(Plage_Donnees_Valeur)</f>
        <v>#REF!</v>
      </c>
    </row>
    <row r="3" spans="1:23" ht="30" customHeight="1" thickBot="1" x14ac:dyDescent="0.25">
      <c r="A3" s="60"/>
      <c r="B3" s="105"/>
      <c r="C3" s="106"/>
      <c r="D3" s="107"/>
      <c r="E3" s="105"/>
      <c r="F3" s="108"/>
      <c r="G3" s="108"/>
      <c r="H3" s="108"/>
      <c r="I3" s="108"/>
      <c r="J3" s="108"/>
      <c r="K3" s="108"/>
      <c r="L3" s="108"/>
      <c r="M3" s="109"/>
      <c r="N3" s="109"/>
      <c r="O3" s="61"/>
    </row>
    <row r="4" spans="1:23" ht="35.1" customHeight="1" thickBot="1" x14ac:dyDescent="0.3">
      <c r="A4" s="62"/>
      <c r="B4" s="137" t="s">
        <v>30</v>
      </c>
      <c r="C4" s="138"/>
      <c r="D4" s="139">
        <f ca="1">WEEKNUM(DateSaisie)</f>
        <v>6</v>
      </c>
      <c r="E4" s="140"/>
      <c r="F4" s="141"/>
      <c r="G4" s="141"/>
      <c r="H4" s="141"/>
      <c r="I4" s="141"/>
      <c r="J4" s="142" t="s">
        <v>31</v>
      </c>
      <c r="K4" s="230">
        <f ca="1">TODAY()</f>
        <v>41676</v>
      </c>
      <c r="L4" s="230"/>
      <c r="M4" s="230"/>
      <c r="N4" s="231"/>
      <c r="O4" s="63"/>
    </row>
    <row r="5" spans="1:23" ht="30" customHeight="1" thickBot="1" x14ac:dyDescent="0.25">
      <c r="A5" s="64"/>
      <c r="B5" s="8"/>
      <c r="C5" s="9"/>
      <c r="D5" s="8"/>
      <c r="E5" s="9"/>
      <c r="F5" s="10"/>
      <c r="G5" s="10"/>
      <c r="H5" s="9"/>
      <c r="I5" s="10"/>
      <c r="J5" s="10"/>
      <c r="K5" s="9"/>
      <c r="L5" s="8"/>
      <c r="M5" s="8"/>
      <c r="N5" s="8"/>
      <c r="O5" s="63"/>
      <c r="T5" s="172"/>
    </row>
    <row r="6" spans="1:23" ht="24.95" customHeight="1" x14ac:dyDescent="0.2">
      <c r="A6" s="66"/>
      <c r="B6" s="12">
        <f>SUM(L7:L10)</f>
        <v>-3.6399998664855957</v>
      </c>
      <c r="C6" s="89"/>
      <c r="D6" s="95" t="s">
        <v>32</v>
      </c>
      <c r="E6" s="96"/>
      <c r="F6" s="97" t="s">
        <v>33</v>
      </c>
      <c r="G6" s="90" t="s">
        <v>51</v>
      </c>
      <c r="H6" s="84"/>
      <c r="I6" s="13" t="s">
        <v>34</v>
      </c>
      <c r="J6" s="14" t="s">
        <v>35</v>
      </c>
      <c r="K6" s="89"/>
      <c r="L6" s="228" t="s">
        <v>36</v>
      </c>
      <c r="M6" s="245"/>
      <c r="N6" s="114">
        <f>L11/Portefeuille</f>
        <v>1.4891784411229039E-3</v>
      </c>
      <c r="O6" s="63"/>
    </row>
    <row r="7" spans="1:23" ht="21.95" customHeight="1" x14ac:dyDescent="0.2">
      <c r="A7" s="65"/>
      <c r="B7" s="20" t="s">
        <v>69</v>
      </c>
      <c r="C7" s="17"/>
      <c r="D7" s="21">
        <f>Nbre4</f>
        <v>1</v>
      </c>
      <c r="E7" s="94"/>
      <c r="F7" s="98">
        <f>Action_4A</f>
        <v>14.529999732971191</v>
      </c>
      <c r="G7" s="91">
        <f>Action_6B</f>
        <v>50.860000610351563</v>
      </c>
      <c r="H7" s="18"/>
      <c r="I7" s="22"/>
      <c r="J7" s="23">
        <f>Nbre4*Action_4A</f>
        <v>14.529999732971191</v>
      </c>
      <c r="K7" s="18"/>
      <c r="L7" s="24">
        <f>Nbre4*(Action_4A-Action_4B)</f>
        <v>-3.9999961853027344E-2</v>
      </c>
      <c r="M7" s="220">
        <f>(Action_4A-Action_4D)/Action_4D</f>
        <v>0.19490130882390311</v>
      </c>
      <c r="N7" s="221"/>
      <c r="O7" s="63"/>
      <c r="T7" s="172"/>
    </row>
    <row r="8" spans="1:23" ht="21.95" customHeight="1" x14ac:dyDescent="0.2">
      <c r="A8" s="66"/>
      <c r="B8" s="20" t="s">
        <v>68</v>
      </c>
      <c r="C8" s="17"/>
      <c r="D8" s="21">
        <f>Nbre12</f>
        <v>1</v>
      </c>
      <c r="E8" s="94"/>
      <c r="F8" s="99">
        <f>Action_12A</f>
        <v>4.3600001335144043</v>
      </c>
      <c r="G8" s="92" t="e">
        <f>Action_16B</f>
        <v>#NAME?</v>
      </c>
      <c r="H8" s="18"/>
      <c r="I8" s="22"/>
      <c r="J8" s="23">
        <f>Nbre12*Action_12A</f>
        <v>4.3600001335144043</v>
      </c>
      <c r="K8" s="18"/>
      <c r="L8" s="24">
        <f>Nbre12*(Action_12A-Action_12B)</f>
        <v>-9.9999904632568359E-2</v>
      </c>
      <c r="M8" s="220">
        <f>(Action_12A-Action_12D)/Action_12D</f>
        <v>0.47796612306423314</v>
      </c>
      <c r="N8" s="221"/>
      <c r="O8" s="63"/>
      <c r="W8" s="172"/>
    </row>
    <row r="9" spans="1:23" ht="21.95" customHeight="1" x14ac:dyDescent="0.2">
      <c r="A9" s="66"/>
      <c r="B9" s="20" t="s">
        <v>6</v>
      </c>
      <c r="C9" s="17"/>
      <c r="D9" s="21">
        <f>Nbre6</f>
        <v>1</v>
      </c>
      <c r="E9" s="94"/>
      <c r="F9" s="98">
        <f>Action_6A</f>
        <v>49</v>
      </c>
      <c r="G9" s="91">
        <f>Action_8B</f>
        <v>119.05999755859375</v>
      </c>
      <c r="H9" s="18"/>
      <c r="I9" s="22"/>
      <c r="J9" s="23">
        <f>Nbre6*Action_6A</f>
        <v>49</v>
      </c>
      <c r="K9" s="18"/>
      <c r="L9" s="24">
        <f>Nbre6*(Action_6A-Action_6B)</f>
        <v>-1.8600006103515625</v>
      </c>
      <c r="M9" s="220">
        <f>(Action_6A-Action_6D)/Action_6D</f>
        <v>0.13399678403621995</v>
      </c>
      <c r="N9" s="221"/>
      <c r="O9" s="63"/>
    </row>
    <row r="10" spans="1:23" ht="21.95" customHeight="1" thickBot="1" x14ac:dyDescent="0.25">
      <c r="A10" s="66"/>
      <c r="B10" s="20" t="s">
        <v>61</v>
      </c>
      <c r="C10" s="17"/>
      <c r="D10" s="21">
        <f>Nbre5</f>
        <v>1</v>
      </c>
      <c r="E10" s="94"/>
      <c r="F10" s="98">
        <f>Action_5A</f>
        <v>42.790000915527344</v>
      </c>
      <c r="G10" s="91">
        <f>Action_7B</f>
        <v>25.340000152587891</v>
      </c>
      <c r="H10" s="18"/>
      <c r="I10" s="22"/>
      <c r="J10" s="23">
        <f>Nbre5*Action_5A</f>
        <v>42.790000915527344</v>
      </c>
      <c r="K10" s="18"/>
      <c r="L10" s="24">
        <f>Nbre5*(Action_5A-Action_5B)</f>
        <v>-1.6399993896484375</v>
      </c>
      <c r="M10" s="220">
        <f>(Action_5A-Action_5D)/Action_5D</f>
        <v>0.13441144036977076</v>
      </c>
      <c r="N10" s="221"/>
      <c r="O10" s="63"/>
      <c r="T10" s="172"/>
    </row>
    <row r="11" spans="1:23" ht="21.95" customHeight="1" x14ac:dyDescent="0.2">
      <c r="A11" s="66"/>
      <c r="B11" s="29" t="s">
        <v>37</v>
      </c>
      <c r="C11" s="30"/>
      <c r="D11" s="30"/>
      <c r="E11" s="30"/>
      <c r="F11" s="30"/>
      <c r="G11" s="30"/>
      <c r="H11" s="30"/>
      <c r="I11" s="30"/>
      <c r="J11" s="30"/>
      <c r="K11" s="112"/>
      <c r="L11" s="240">
        <f>SUM(J7:J10)</f>
        <v>110.68000078201294</v>
      </c>
      <c r="M11" s="241"/>
      <c r="N11" s="242"/>
      <c r="O11" s="63"/>
      <c r="W11" s="172"/>
    </row>
    <row r="12" spans="1:23" ht="24.95" customHeight="1" thickBot="1" x14ac:dyDescent="0.25">
      <c r="A12" s="66"/>
      <c r="B12" s="31"/>
      <c r="C12" s="32"/>
      <c r="D12" s="33"/>
      <c r="E12" s="33"/>
      <c r="F12" s="33"/>
      <c r="G12" s="33"/>
      <c r="H12" s="34"/>
      <c r="I12" s="33"/>
      <c r="J12" s="33"/>
      <c r="K12" s="33"/>
      <c r="L12" s="35"/>
      <c r="M12" s="11"/>
      <c r="N12" s="11"/>
      <c r="O12" s="63"/>
      <c r="V12" s="172"/>
    </row>
    <row r="13" spans="1:23" ht="30" customHeight="1" thickBot="1" x14ac:dyDescent="0.25">
      <c r="A13" s="66"/>
      <c r="B13" s="12">
        <f>SUM(L14:L18)</f>
        <v>-3.5600147247314453</v>
      </c>
      <c r="C13" s="89"/>
      <c r="D13" s="95" t="s">
        <v>32</v>
      </c>
      <c r="E13" s="96"/>
      <c r="F13" s="97" t="s">
        <v>33</v>
      </c>
      <c r="G13" s="90" t="s">
        <v>51</v>
      </c>
      <c r="H13" s="84"/>
      <c r="I13" s="13" t="s">
        <v>34</v>
      </c>
      <c r="J13" s="14" t="s">
        <v>35</v>
      </c>
      <c r="K13" s="89"/>
      <c r="L13" s="228" t="s">
        <v>0</v>
      </c>
      <c r="M13" s="245"/>
      <c r="N13" s="114">
        <f>L19/Portefeuille</f>
        <v>5.2228882313269925E-3</v>
      </c>
      <c r="O13" s="63"/>
    </row>
    <row r="14" spans="1:23" ht="24.95" customHeight="1" x14ac:dyDescent="0.2">
      <c r="A14" s="66"/>
      <c r="B14" s="16" t="s">
        <v>66</v>
      </c>
      <c r="C14" s="17"/>
      <c r="D14" s="21">
        <f>Nbre10</f>
        <v>1</v>
      </c>
      <c r="E14" s="94"/>
      <c r="F14" s="98">
        <f>Action_10A</f>
        <v>60.389999389648437</v>
      </c>
      <c r="G14" s="91">
        <f>Action_13B</f>
        <v>100000</v>
      </c>
      <c r="H14" s="18"/>
      <c r="I14" s="22"/>
      <c r="J14" s="23">
        <f>Nbre10*Action_10A</f>
        <v>60.389999389648437</v>
      </c>
      <c r="K14" s="18"/>
      <c r="L14" s="24">
        <f>Nbre10*(Action_10A-Action_10B)</f>
        <v>-0.92000198364257813</v>
      </c>
      <c r="M14" s="220">
        <f>(Action_10A-Action_10D)/Action_10D</f>
        <v>0.149847655432025</v>
      </c>
      <c r="N14" s="221"/>
      <c r="O14" s="63"/>
    </row>
    <row r="15" spans="1:23" ht="21.95" customHeight="1" thickBot="1" x14ac:dyDescent="0.25">
      <c r="A15" s="66"/>
      <c r="B15" s="20" t="s">
        <v>64</v>
      </c>
      <c r="C15" s="17"/>
      <c r="D15" s="143">
        <f>Nbre8</f>
        <v>1</v>
      </c>
      <c r="E15" s="100"/>
      <c r="F15" s="144">
        <f>Action_8A</f>
        <v>118.70999908447266</v>
      </c>
      <c r="G15" s="93">
        <f>Action_11B</f>
        <v>35.069999694824219</v>
      </c>
      <c r="H15" s="85"/>
      <c r="I15" s="27"/>
      <c r="J15" s="145">
        <f>Nbre8*Action_8A</f>
        <v>118.70999908447266</v>
      </c>
      <c r="K15" s="85"/>
      <c r="L15" s="146">
        <f>Nbre8*(Action_8A-Action_8B)</f>
        <v>-0.34999847412109375</v>
      </c>
      <c r="M15" s="246">
        <f>(Action_8A-Action_8D)/Action_8D</f>
        <v>3.6859125682965434E-2</v>
      </c>
      <c r="N15" s="247"/>
      <c r="O15" s="63"/>
    </row>
    <row r="16" spans="1:23" ht="21.95" customHeight="1" x14ac:dyDescent="0.2">
      <c r="A16" s="66"/>
      <c r="B16" s="20" t="s">
        <v>65</v>
      </c>
      <c r="C16" s="17"/>
      <c r="D16" s="21">
        <f>Nbre9</f>
        <v>1</v>
      </c>
      <c r="E16" s="94"/>
      <c r="F16" s="98">
        <f>Action_9A</f>
        <v>148.78999328613281</v>
      </c>
      <c r="G16" s="91">
        <f>Action_12B</f>
        <v>4.4600000381469727</v>
      </c>
      <c r="H16" s="18"/>
      <c r="I16" s="22"/>
      <c r="J16" s="23">
        <f>Nbre9*Action_9A</f>
        <v>148.78999328613281</v>
      </c>
      <c r="K16" s="18"/>
      <c r="L16" s="24">
        <f>Nbre9*(Action_9A-Action_9B)</f>
        <v>-2.170013427734375</v>
      </c>
      <c r="M16" s="224">
        <f>(Action_9A-Action_9D)/Action_9D</f>
        <v>9.0995658886974418E-2</v>
      </c>
      <c r="N16" s="225"/>
      <c r="O16" s="63"/>
    </row>
    <row r="17" spans="1:19" ht="21.95" customHeight="1" x14ac:dyDescent="0.2">
      <c r="A17" s="66"/>
      <c r="B17" s="20" t="s">
        <v>67</v>
      </c>
      <c r="C17" s="17"/>
      <c r="D17" s="21">
        <f>Nbre11</f>
        <v>1</v>
      </c>
      <c r="E17" s="94"/>
      <c r="F17" s="98">
        <f>Action_11A</f>
        <v>35.069999694824219</v>
      </c>
      <c r="G17" s="91">
        <f>Action_15B</f>
        <v>505.82098388671875</v>
      </c>
      <c r="H17" s="18"/>
      <c r="I17" s="36"/>
      <c r="J17" s="23">
        <f>Nbre11*Action_11A</f>
        <v>35.069999694824219</v>
      </c>
      <c r="K17" s="18"/>
      <c r="L17" s="24">
        <f>Nbre11*(Action_11A-Action_11B)</f>
        <v>0</v>
      </c>
      <c r="M17" s="224">
        <f>(Action_11A-Action_11D)/Action_11D</f>
        <v>4.5832096279418985E-3</v>
      </c>
      <c r="N17" s="225"/>
      <c r="O17" s="63"/>
    </row>
    <row r="18" spans="1:19" ht="21.95" customHeight="1" thickBot="1" x14ac:dyDescent="0.25">
      <c r="A18" s="66"/>
      <c r="B18" s="25" t="s">
        <v>70</v>
      </c>
      <c r="C18" s="17"/>
      <c r="D18" s="26">
        <f>Nbre7</f>
        <v>1</v>
      </c>
      <c r="E18" s="100"/>
      <c r="F18" s="101">
        <f>Action_7A</f>
        <v>25.219999313354492</v>
      </c>
      <c r="G18" s="93">
        <f>Action_10B</f>
        <v>61.310001373291016</v>
      </c>
      <c r="H18" s="85"/>
      <c r="I18" s="27"/>
      <c r="J18" s="28">
        <f>Nbre7*Action_7A</f>
        <v>25.219999313354492</v>
      </c>
      <c r="K18" s="85"/>
      <c r="L18" s="110">
        <f>Nbre7*(Action_7A-Action_7B)</f>
        <v>-0.12000083923339844</v>
      </c>
      <c r="M18" s="243">
        <f>(Action_7A-Action_7D)/Action_7D</f>
        <v>0.77480642122807886</v>
      </c>
      <c r="N18" s="244"/>
      <c r="O18" s="63"/>
    </row>
    <row r="19" spans="1:19" ht="21.95" customHeight="1" x14ac:dyDescent="0.2">
      <c r="A19" s="64"/>
      <c r="B19" s="29" t="s">
        <v>38</v>
      </c>
      <c r="C19" s="30"/>
      <c r="D19" s="30"/>
      <c r="E19" s="30"/>
      <c r="F19" s="30"/>
      <c r="G19" s="30"/>
      <c r="H19" s="30"/>
      <c r="I19" s="30"/>
      <c r="J19" s="30"/>
      <c r="K19" s="111"/>
      <c r="L19" s="240">
        <f>SUM(J14:J18)</f>
        <v>388.17999076843262</v>
      </c>
      <c r="M19" s="241"/>
      <c r="N19" s="242"/>
      <c r="O19" s="63"/>
    </row>
    <row r="20" spans="1:19" ht="24.95" customHeight="1" thickBot="1" x14ac:dyDescent="0.25">
      <c r="A20" s="64"/>
      <c r="B20" s="37"/>
      <c r="C20" s="38"/>
      <c r="D20" s="39"/>
      <c r="E20" s="37"/>
      <c r="F20" s="40"/>
      <c r="G20" s="40"/>
      <c r="H20" s="40"/>
      <c r="I20" s="40"/>
      <c r="J20" s="40"/>
      <c r="K20" s="40"/>
      <c r="L20" s="41"/>
      <c r="M20" s="11"/>
      <c r="N20" s="11"/>
      <c r="O20" s="63"/>
    </row>
    <row r="21" spans="1:19" ht="30" customHeight="1" thickBot="1" x14ac:dyDescent="0.25">
      <c r="A21" s="66"/>
      <c r="B21" s="12">
        <f>SUM(L22:L22)</f>
        <v>-2143</v>
      </c>
      <c r="C21" s="89"/>
      <c r="D21" s="95" t="s">
        <v>32</v>
      </c>
      <c r="E21" s="102"/>
      <c r="F21" s="97" t="s">
        <v>33</v>
      </c>
      <c r="G21" s="90" t="s">
        <v>51</v>
      </c>
      <c r="H21" s="86"/>
      <c r="I21" s="13" t="s">
        <v>34</v>
      </c>
      <c r="J21" s="14" t="s">
        <v>35</v>
      </c>
      <c r="K21" s="89"/>
      <c r="L21" s="228" t="s">
        <v>39</v>
      </c>
      <c r="M21" s="229"/>
      <c r="N21" s="114">
        <f>L23/Portefeuille</f>
        <v>0.99328793332755005</v>
      </c>
      <c r="O21" s="63"/>
      <c r="Q21" s="15"/>
      <c r="R21" s="15"/>
      <c r="S21" s="172"/>
    </row>
    <row r="22" spans="1:19" ht="24.95" customHeight="1" thickBot="1" x14ac:dyDescent="0.25">
      <c r="A22" s="66"/>
      <c r="B22" s="115" t="s">
        <v>63</v>
      </c>
      <c r="C22" s="17"/>
      <c r="D22" s="26">
        <f>Nbre3</f>
        <v>1</v>
      </c>
      <c r="E22" s="100"/>
      <c r="F22" s="116">
        <f>Action_3A</f>
        <v>73824</v>
      </c>
      <c r="G22" s="133">
        <f>Action_3B</f>
        <v>75967</v>
      </c>
      <c r="H22" s="18"/>
      <c r="I22" s="19"/>
      <c r="J22" s="28">
        <f>Nbre3*Action_3A</f>
        <v>73824</v>
      </c>
      <c r="K22" s="18"/>
      <c r="L22" s="24">
        <f>Nbre3*(Action_3A-Action_3B)</f>
        <v>-2143</v>
      </c>
      <c r="M22" s="220">
        <f>(Action_3A-Action_3D)/Action_3D</f>
        <v>0.12228640924293098</v>
      </c>
      <c r="N22" s="221"/>
      <c r="O22" s="63"/>
      <c r="Q22" s="15"/>
      <c r="R22" s="15"/>
    </row>
    <row r="23" spans="1:19" ht="21.95" customHeight="1" x14ac:dyDescent="0.2">
      <c r="A23" s="64"/>
      <c r="B23" s="29" t="s">
        <v>40</v>
      </c>
      <c r="C23" s="30"/>
      <c r="D23" s="30"/>
      <c r="E23" s="30"/>
      <c r="F23" s="30"/>
      <c r="G23" s="30"/>
      <c r="H23" s="30"/>
      <c r="I23" s="30"/>
      <c r="J23" s="30"/>
      <c r="K23" s="111"/>
      <c r="L23" s="240">
        <f>SUM(J22:J22)</f>
        <v>73824</v>
      </c>
      <c r="M23" s="241"/>
      <c r="N23" s="242"/>
      <c r="O23" s="63"/>
      <c r="Q23" s="15"/>
      <c r="R23" s="15"/>
    </row>
    <row r="24" spans="1:19" ht="24.95" customHeight="1" thickBot="1" x14ac:dyDescent="0.25">
      <c r="A24" s="64"/>
      <c r="B24" s="42"/>
      <c r="C24" s="32"/>
      <c r="D24" s="33"/>
      <c r="E24" s="33"/>
      <c r="F24" s="33"/>
      <c r="G24" s="33"/>
      <c r="H24" s="34"/>
      <c r="I24" s="33"/>
      <c r="J24" s="33"/>
      <c r="K24" s="33"/>
      <c r="L24" s="35"/>
      <c r="M24" s="43"/>
      <c r="N24" s="43"/>
      <c r="O24" s="63"/>
      <c r="Q24" s="15"/>
      <c r="R24" s="15"/>
    </row>
    <row r="25" spans="1:19" ht="30" customHeight="1" x14ac:dyDescent="0.2">
      <c r="A25" s="64"/>
      <c r="B25" s="44" t="s">
        <v>41</v>
      </c>
      <c r="C25" s="45"/>
      <c r="D25" s="88" t="s">
        <v>42</v>
      </c>
      <c r="E25" s="46"/>
      <c r="F25" s="47" t="s">
        <v>26</v>
      </c>
      <c r="G25" s="87"/>
      <c r="H25" s="48"/>
      <c r="I25" s="49" t="e">
        <f>date.1</f>
        <v>#NAME?</v>
      </c>
      <c r="J25" s="50" t="s">
        <v>52</v>
      </c>
      <c r="K25" s="51"/>
      <c r="L25" s="234" t="s">
        <v>74</v>
      </c>
      <c r="M25" s="235"/>
      <c r="N25" s="236"/>
      <c r="O25" s="63"/>
      <c r="Q25" s="15"/>
      <c r="R25" s="15"/>
    </row>
    <row r="26" spans="1:19" ht="25.5" customHeight="1" thickBot="1" x14ac:dyDescent="0.25">
      <c r="A26" s="67"/>
      <c r="B26" s="52">
        <v>0</v>
      </c>
      <c r="C26" s="53"/>
      <c r="D26" s="165">
        <f>Action_1A</f>
        <v>4165</v>
      </c>
      <c r="E26" s="54"/>
      <c r="F26" s="55">
        <f>Action_2A</f>
        <v>100000</v>
      </c>
      <c r="G26" s="57">
        <f>Action_1B</f>
        <v>4161</v>
      </c>
      <c r="H26" s="48"/>
      <c r="I26" s="56"/>
      <c r="J26" s="57">
        <f>SUM(L11+L19+L23)</f>
        <v>74322.859991550446</v>
      </c>
      <c r="K26" s="58"/>
      <c r="L26" s="237">
        <f>SUM(L7:L10)+SUM(L14:L18)+SUM(L22:L22)</f>
        <v>-2150.200014591217</v>
      </c>
      <c r="M26" s="238"/>
      <c r="N26" s="239"/>
      <c r="O26" s="63"/>
      <c r="Q26" s="15"/>
      <c r="R26" s="15"/>
    </row>
    <row r="27" spans="1:19" ht="24.95" customHeight="1" thickBot="1" x14ac:dyDescent="0.25">
      <c r="A27" s="153"/>
      <c r="B27" s="154"/>
      <c r="C27" s="151"/>
      <c r="D27" s="151"/>
      <c r="E27" s="151"/>
      <c r="F27" s="151"/>
      <c r="G27" s="151"/>
      <c r="H27" s="151"/>
      <c r="I27" s="151"/>
      <c r="J27" s="151"/>
      <c r="K27" s="151"/>
      <c r="L27" s="131" t="s">
        <v>73</v>
      </c>
      <c r="M27" s="222">
        <f xml:space="preserve"> Action_13C</f>
        <v>100000</v>
      </c>
      <c r="N27" s="223"/>
      <c r="O27" s="132"/>
      <c r="Q27" s="15"/>
      <c r="R27" s="15"/>
    </row>
    <row r="28" spans="1:19" ht="18" hidden="1" customHeight="1" x14ac:dyDescent="0.2">
      <c r="A28" s="149"/>
      <c r="B28" s="150"/>
      <c r="C28" s="151"/>
      <c r="D28" s="226"/>
      <c r="E28" s="227"/>
      <c r="F28" s="227"/>
      <c r="G28" s="226"/>
      <c r="H28" s="227"/>
      <c r="I28" s="227"/>
      <c r="J28" s="152"/>
      <c r="K28" s="151"/>
      <c r="L28" s="131" t="s">
        <v>73</v>
      </c>
      <c r="M28" s="232" t="e">
        <f xml:space="preserve"> Action_16C</f>
        <v>#NAME?</v>
      </c>
      <c r="N28" s="233"/>
      <c r="O28" s="132"/>
      <c r="Q28" s="15"/>
      <c r="R28" s="15"/>
    </row>
    <row r="29" spans="1:19" ht="30" customHeight="1" x14ac:dyDescent="0.2">
      <c r="B29" s="7" t="s">
        <v>43</v>
      </c>
      <c r="Q29" s="15"/>
      <c r="R29" s="15"/>
    </row>
    <row r="30" spans="1:19" ht="20.100000000000001" customHeight="1" x14ac:dyDescent="0.2">
      <c r="D30" s="59"/>
      <c r="Q30" s="15"/>
      <c r="R30" s="15"/>
    </row>
    <row r="31" spans="1:19" ht="22.5" customHeight="1" x14ac:dyDescent="0.2">
      <c r="Q31" s="15"/>
      <c r="R31" s="15"/>
    </row>
    <row r="32" spans="1:19" ht="21.75" customHeight="1" x14ac:dyDescent="0.2">
      <c r="Q32" s="15"/>
      <c r="R32" s="15"/>
    </row>
    <row r="33" spans="17:18" ht="18" customHeight="1" x14ac:dyDescent="0.2">
      <c r="Q33" s="15"/>
      <c r="R33" s="15"/>
    </row>
    <row r="34" spans="17:18" ht="20.100000000000001" customHeight="1" x14ac:dyDescent="0.2">
      <c r="R34" s="15"/>
    </row>
    <row r="35" spans="17:18" ht="26.25" customHeight="1" x14ac:dyDescent="0.2"/>
    <row r="36" spans="17:18" ht="20.100000000000001" customHeight="1" x14ac:dyDescent="0.2"/>
    <row r="37" spans="17:18" ht="24.75" customHeight="1" x14ac:dyDescent="0.2"/>
    <row r="38" spans="17:18" ht="9.75" customHeight="1" x14ac:dyDescent="0.2"/>
    <row r="39" spans="17:18" ht="17.25" customHeight="1" x14ac:dyDescent="0.2"/>
  </sheetData>
  <sheetProtection sheet="1" objects="1" scenarios="1"/>
  <mergeCells count="23">
    <mergeCell ref="K4:N4"/>
    <mergeCell ref="M28:N28"/>
    <mergeCell ref="L25:N25"/>
    <mergeCell ref="L26:N26"/>
    <mergeCell ref="L23:N23"/>
    <mergeCell ref="L19:N19"/>
    <mergeCell ref="M18:N18"/>
    <mergeCell ref="L11:N11"/>
    <mergeCell ref="L13:M13"/>
    <mergeCell ref="M15:N15"/>
    <mergeCell ref="L6:M6"/>
    <mergeCell ref="M8:N8"/>
    <mergeCell ref="M9:N9"/>
    <mergeCell ref="M16:N16"/>
    <mergeCell ref="M7:N7"/>
    <mergeCell ref="M10:N10"/>
    <mergeCell ref="M14:N14"/>
    <mergeCell ref="M27:N27"/>
    <mergeCell ref="M17:N17"/>
    <mergeCell ref="D28:F28"/>
    <mergeCell ref="L21:M21"/>
    <mergeCell ref="G28:I28"/>
    <mergeCell ref="M22:N22"/>
  </mergeCells>
  <phoneticPr fontId="0" type="noConversion"/>
  <conditionalFormatting sqref="L7:L10 L14:L18">
    <cfRule type="cellIs" dxfId="5" priority="1" stopIfTrue="1" operator="lessThanOrEqual">
      <formula>0</formula>
    </cfRule>
  </conditionalFormatting>
  <conditionalFormatting sqref="L26">
    <cfRule type="cellIs" dxfId="4" priority="2" stopIfTrue="1" operator="lessThan">
      <formula>0</formula>
    </cfRule>
  </conditionalFormatting>
  <conditionalFormatting sqref="L22">
    <cfRule type="cellIs" dxfId="3" priority="5" stopIfTrue="1" operator="lessThanOrEqual">
      <formula>0</formula>
    </cfRule>
    <cfRule type="cellIs" dxfId="2" priority="6" stopIfTrue="1" operator="greaterThan">
      <formula>0</formula>
    </cfRule>
  </conditionalFormatting>
  <conditionalFormatting sqref="B6 B13 B21">
    <cfRule type="cellIs" dxfId="1" priority="7" stopIfTrue="1" operator="lessThan">
      <formula>0</formula>
    </cfRule>
    <cfRule type="cellIs" dxfId="0" priority="8" stopIfTrue="1" operator="greaterThanOrEqual">
      <formula>0</formula>
    </cfRule>
  </conditionalFormatting>
  <printOptions horizontalCentered="1" verticalCentered="1"/>
  <pageMargins left="0.19685039370078741" right="0.15748031496062992" top="0.9055118110236221" bottom="0.47244094488188981" header="0.23622047244094491" footer="0.47244094488188981"/>
  <pageSetup paperSize="9" scale="105" orientation="portrait" horizontalDpi="4294967293" verticalDpi="0" r:id="rId1"/>
  <headerFooter alignWithMargins="0">
    <oddFooter>&amp;RSALDUCCI Patrick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H66"/>
  <sheetViews>
    <sheetView workbookViewId="0">
      <pane ySplit="1" topLeftCell="A41" activePane="bottomLeft" state="frozen"/>
      <selection pane="bottomLeft" activeCell="BA1" sqref="BA1:BB1048576"/>
    </sheetView>
  </sheetViews>
  <sheetFormatPr baseColWidth="10" defaultRowHeight="12.75" x14ac:dyDescent="0.2"/>
  <cols>
    <col min="1" max="1" width="10.28515625" bestFit="1" customWidth="1"/>
    <col min="3" max="3" width="3.85546875" style="169" customWidth="1"/>
    <col min="4" max="4" width="10.140625" bestFit="1" customWidth="1"/>
    <col min="5" max="5" width="12.42578125" bestFit="1" customWidth="1"/>
    <col min="6" max="6" width="3.85546875" style="169" customWidth="1"/>
    <col min="7" max="7" width="10.140625" bestFit="1" customWidth="1"/>
    <col min="8" max="8" width="14.140625" bestFit="1" customWidth="1"/>
    <col min="9" max="9" width="3.85546875" style="169" customWidth="1"/>
    <col min="10" max="10" width="10.140625" bestFit="1" customWidth="1"/>
    <col min="11" max="11" width="11.28515625" bestFit="1" customWidth="1"/>
    <col min="12" max="12" width="3.85546875" style="169" customWidth="1"/>
    <col min="13" max="13" width="10.140625" bestFit="1" customWidth="1"/>
    <col min="14" max="14" width="13.7109375" bestFit="1" customWidth="1"/>
    <col min="15" max="15" width="3.85546875" style="169" customWidth="1"/>
    <col min="16" max="16" width="10.140625" bestFit="1" customWidth="1"/>
    <col min="17" max="17" width="11.28515625" bestFit="1" customWidth="1"/>
    <col min="18" max="18" width="3.85546875" style="169" customWidth="1"/>
    <col min="19" max="19" width="10.140625" bestFit="1" customWidth="1"/>
    <col min="20" max="20" width="11.28515625" bestFit="1" customWidth="1"/>
    <col min="21" max="21" width="3.85546875" style="169" customWidth="1"/>
    <col min="22" max="22" width="10.140625" bestFit="1" customWidth="1"/>
    <col min="23" max="23" width="11.28515625" bestFit="1" customWidth="1"/>
    <col min="24" max="24" width="3.85546875" style="169" customWidth="1"/>
    <col min="25" max="25" width="10.140625" bestFit="1" customWidth="1"/>
    <col min="26" max="26" width="11.28515625" bestFit="1" customWidth="1"/>
    <col min="27" max="27" width="3.85546875" style="169" customWidth="1"/>
    <col min="28" max="28" width="10.140625" bestFit="1" customWidth="1"/>
    <col min="29" max="29" width="14.140625" bestFit="1" customWidth="1"/>
    <col min="30" max="30" width="3.85546875" style="169" customWidth="1"/>
    <col min="31" max="31" width="10.140625" bestFit="1" customWidth="1"/>
    <col min="32" max="32" width="11.28515625" bestFit="1" customWidth="1"/>
    <col min="33" max="33" width="3.85546875" style="169" customWidth="1"/>
    <col min="34" max="34" width="10.140625" bestFit="1" customWidth="1"/>
    <col min="35" max="35" width="11.28515625" bestFit="1" customWidth="1"/>
    <col min="36" max="36" width="3.85546875" style="169" customWidth="1"/>
    <col min="37" max="37" width="10.140625" bestFit="1" customWidth="1"/>
    <col min="38" max="38" width="12.85546875" bestFit="1" customWidth="1"/>
    <col min="39" max="39" width="3.85546875" style="169" customWidth="1"/>
    <col min="40" max="40" width="10.140625" bestFit="1" customWidth="1"/>
    <col min="41" max="41" width="11.28515625" bestFit="1" customWidth="1"/>
    <col min="42" max="42" width="3.85546875" style="169" customWidth="1"/>
    <col min="43" max="43" width="10.140625" bestFit="1" customWidth="1"/>
    <col min="44" max="44" width="13" bestFit="1" customWidth="1"/>
    <col min="54" max="56" width="11.42578125" style="103"/>
  </cols>
  <sheetData>
    <row r="1" spans="1:60" x14ac:dyDescent="0.2">
      <c r="A1" s="200" t="s">
        <v>10</v>
      </c>
      <c r="B1" s="201" t="s">
        <v>53</v>
      </c>
      <c r="C1" s="171"/>
      <c r="D1" s="207" t="s">
        <v>11</v>
      </c>
      <c r="E1" s="201" t="s">
        <v>26</v>
      </c>
      <c r="F1" s="171"/>
      <c r="G1" s="207" t="s">
        <v>12</v>
      </c>
      <c r="H1" s="201" t="s">
        <v>63</v>
      </c>
      <c r="I1" s="171"/>
      <c r="J1" s="207" t="s">
        <v>13</v>
      </c>
      <c r="K1" s="201" t="s">
        <v>69</v>
      </c>
      <c r="L1" s="171"/>
      <c r="M1" s="207" t="s">
        <v>14</v>
      </c>
      <c r="N1" s="201" t="s">
        <v>54</v>
      </c>
      <c r="O1" s="171"/>
      <c r="P1" s="207" t="s">
        <v>15</v>
      </c>
      <c r="Q1" s="201" t="s">
        <v>55</v>
      </c>
      <c r="R1" s="171"/>
      <c r="S1" s="207" t="s">
        <v>16</v>
      </c>
      <c r="T1" s="201" t="s">
        <v>70</v>
      </c>
      <c r="U1" s="171"/>
      <c r="V1" s="207" t="s">
        <v>17</v>
      </c>
      <c r="W1" s="201" t="s">
        <v>56</v>
      </c>
      <c r="X1" s="171"/>
      <c r="Y1" s="207" t="s">
        <v>18</v>
      </c>
      <c r="Z1" s="201" t="s">
        <v>57</v>
      </c>
      <c r="AA1" s="171"/>
      <c r="AB1" s="207" t="s">
        <v>19</v>
      </c>
      <c r="AC1" s="201" t="s">
        <v>58</v>
      </c>
      <c r="AD1" s="171"/>
      <c r="AE1" s="207" t="s">
        <v>20</v>
      </c>
      <c r="AF1" s="201" t="s">
        <v>59</v>
      </c>
      <c r="AG1" s="171"/>
      <c r="AH1" s="207" t="s">
        <v>21</v>
      </c>
      <c r="AI1" s="201" t="s">
        <v>68</v>
      </c>
      <c r="AJ1" s="171"/>
      <c r="AK1" s="207" t="s">
        <v>22</v>
      </c>
      <c r="AL1" s="201" t="s">
        <v>52</v>
      </c>
      <c r="AM1" s="171"/>
      <c r="AN1" s="207" t="s">
        <v>23</v>
      </c>
      <c r="AO1" s="201" t="s">
        <v>45</v>
      </c>
      <c r="AP1" s="171"/>
      <c r="AQ1" s="156" t="s">
        <v>24</v>
      </c>
      <c r="AR1" s="157" t="s">
        <v>46</v>
      </c>
      <c r="AS1" s="134"/>
      <c r="AT1" s="134"/>
      <c r="AV1" s="134"/>
      <c r="AW1" s="134"/>
      <c r="AX1" s="134"/>
      <c r="AY1" s="134"/>
      <c r="AZ1" s="134"/>
      <c r="BA1" s="202">
        <v>41670</v>
      </c>
      <c r="BB1" s="203">
        <v>4165</v>
      </c>
      <c r="BE1" s="134"/>
      <c r="BF1" s="134"/>
      <c r="BG1" s="134"/>
      <c r="BH1" s="134"/>
    </row>
    <row r="2" spans="1:60" x14ac:dyDescent="0.2">
      <c r="A2" s="202">
        <v>41272</v>
      </c>
      <c r="B2" s="203">
        <v>3620</v>
      </c>
      <c r="C2" s="171"/>
      <c r="D2" s="209">
        <v>41272</v>
      </c>
      <c r="E2" s="208">
        <v>100000</v>
      </c>
      <c r="F2" s="171"/>
      <c r="G2" s="209">
        <v>41272</v>
      </c>
      <c r="H2" s="208">
        <v>63999</v>
      </c>
      <c r="I2" s="171"/>
      <c r="J2" s="209">
        <v>41272</v>
      </c>
      <c r="K2" s="210">
        <v>11.520000457763672</v>
      </c>
      <c r="L2" s="171"/>
      <c r="M2" s="209">
        <v>41272</v>
      </c>
      <c r="N2" s="210">
        <v>36.990001678466797</v>
      </c>
      <c r="O2" s="171"/>
      <c r="P2" s="209">
        <v>41272</v>
      </c>
      <c r="Q2" s="210">
        <v>42.209999084472656</v>
      </c>
      <c r="R2" s="171"/>
      <c r="S2" s="209">
        <v>41272</v>
      </c>
      <c r="T2" s="210">
        <v>13.810000419616699</v>
      </c>
      <c r="U2" s="171"/>
      <c r="V2" s="209">
        <v>41272</v>
      </c>
      <c r="W2" s="210">
        <v>114.47000122070312</v>
      </c>
      <c r="X2" s="171"/>
      <c r="Y2" s="209">
        <v>41272</v>
      </c>
      <c r="Z2" s="210">
        <v>134.94999694824219</v>
      </c>
      <c r="AA2" s="171"/>
      <c r="AB2" s="209">
        <v>41272</v>
      </c>
      <c r="AC2" s="210">
        <v>51.319999694824219</v>
      </c>
      <c r="AD2" s="171"/>
      <c r="AE2" s="209">
        <v>41272</v>
      </c>
      <c r="AF2" s="210">
        <v>34.889999389648438</v>
      </c>
      <c r="AG2" s="171"/>
      <c r="AH2" s="209">
        <v>41272</v>
      </c>
      <c r="AI2" s="210">
        <v>2.5499999523162842</v>
      </c>
      <c r="AJ2" s="171"/>
      <c r="AK2" s="209">
        <v>41272</v>
      </c>
      <c r="AL2" s="208">
        <v>100000</v>
      </c>
      <c r="AM2" s="171"/>
      <c r="AN2" s="209">
        <v>41272</v>
      </c>
      <c r="AO2" s="208">
        <v>-1248.6685791015625</v>
      </c>
      <c r="AP2" s="171"/>
      <c r="AQ2" s="211">
        <v>40890</v>
      </c>
      <c r="AR2" s="215">
        <v>560.98638916015625</v>
      </c>
      <c r="AY2" s="158"/>
      <c r="AZ2" s="103"/>
      <c r="BA2" s="202">
        <v>41663</v>
      </c>
      <c r="BB2" s="203">
        <v>4161</v>
      </c>
      <c r="BC2"/>
      <c r="BD2"/>
    </row>
    <row r="3" spans="1:60" x14ac:dyDescent="0.2">
      <c r="A3" s="202">
        <v>41274</v>
      </c>
      <c r="B3" s="203">
        <v>3641</v>
      </c>
      <c r="C3" s="171"/>
      <c r="D3" s="209">
        <v>41274</v>
      </c>
      <c r="E3" s="208">
        <v>100000</v>
      </c>
      <c r="F3" s="171"/>
      <c r="G3" s="209">
        <v>41274</v>
      </c>
      <c r="H3" s="208">
        <v>64183</v>
      </c>
      <c r="I3" s="171"/>
      <c r="J3" s="209">
        <v>41274</v>
      </c>
      <c r="K3" s="210">
        <v>11.600000381469727</v>
      </c>
      <c r="L3" s="171"/>
      <c r="M3" s="209">
        <v>41274</v>
      </c>
      <c r="N3" s="210">
        <v>37.200000762939453</v>
      </c>
      <c r="O3" s="171"/>
      <c r="P3" s="209">
        <v>41274</v>
      </c>
      <c r="Q3" s="210">
        <v>42.409999847412109</v>
      </c>
      <c r="R3" s="171"/>
      <c r="S3" s="209">
        <v>41274</v>
      </c>
      <c r="T3" s="210">
        <v>13.979999542236328</v>
      </c>
      <c r="U3" s="171"/>
      <c r="V3" s="209">
        <v>41274</v>
      </c>
      <c r="W3" s="210">
        <v>114.47000122070312</v>
      </c>
      <c r="X3" s="171"/>
      <c r="Y3" s="209">
        <v>41274</v>
      </c>
      <c r="Z3" s="210">
        <v>134.94999694824219</v>
      </c>
      <c r="AA3" s="171"/>
      <c r="AB3" s="209">
        <v>41274</v>
      </c>
      <c r="AC3" s="210">
        <v>51.319999694824219</v>
      </c>
      <c r="AD3" s="171"/>
      <c r="AE3" s="209">
        <v>41274</v>
      </c>
      <c r="AF3" s="210">
        <v>34.889999389648438</v>
      </c>
      <c r="AG3" s="171"/>
      <c r="AH3" s="209">
        <v>41274</v>
      </c>
      <c r="AI3" s="210">
        <v>2.5499999523162842</v>
      </c>
      <c r="AJ3" s="171"/>
      <c r="AK3" s="209">
        <v>41275</v>
      </c>
      <c r="AL3" s="208">
        <v>100000</v>
      </c>
      <c r="AM3" s="171"/>
      <c r="AN3" s="209">
        <v>41274</v>
      </c>
      <c r="AO3" s="208">
        <v>817.28668212890625</v>
      </c>
      <c r="AP3" s="171"/>
      <c r="AQ3" s="211">
        <v>40908</v>
      </c>
      <c r="AR3" s="215">
        <v>0</v>
      </c>
      <c r="AY3" s="158"/>
      <c r="AZ3" s="103"/>
      <c r="BA3" s="202">
        <v>41659</v>
      </c>
      <c r="BB3" s="203">
        <v>4316</v>
      </c>
      <c r="BC3"/>
      <c r="BD3"/>
    </row>
    <row r="4" spans="1:60" x14ac:dyDescent="0.2">
      <c r="A4" s="202">
        <v>41279</v>
      </c>
      <c r="B4" s="203">
        <v>3730</v>
      </c>
      <c r="C4" s="171"/>
      <c r="D4" s="209">
        <v>41279</v>
      </c>
      <c r="E4" s="208">
        <v>100000</v>
      </c>
      <c r="F4" s="171"/>
      <c r="G4" s="209">
        <v>41279</v>
      </c>
      <c r="H4" s="208">
        <v>65304</v>
      </c>
      <c r="I4" s="171"/>
      <c r="J4" s="209">
        <v>41279</v>
      </c>
      <c r="K4" s="210">
        <v>12.109999656677246</v>
      </c>
      <c r="L4" s="171"/>
      <c r="M4" s="209">
        <v>41279</v>
      </c>
      <c r="N4" s="210">
        <v>37.689998626708984</v>
      </c>
      <c r="O4" s="171"/>
      <c r="P4" s="209">
        <v>41279</v>
      </c>
      <c r="Q4" s="210">
        <v>43.009998321533203</v>
      </c>
      <c r="R4" s="171"/>
      <c r="S4" s="209">
        <v>41279</v>
      </c>
      <c r="T4" s="210">
        <v>14.439999580383301</v>
      </c>
      <c r="U4" s="171"/>
      <c r="V4" s="209">
        <v>41279</v>
      </c>
      <c r="W4" s="210">
        <v>114.48999786376953</v>
      </c>
      <c r="X4" s="171"/>
      <c r="Y4" s="209">
        <v>41279</v>
      </c>
      <c r="Z4" s="210">
        <v>134.69000244140625</v>
      </c>
      <c r="AA4" s="171"/>
      <c r="AB4" s="209">
        <v>41279</v>
      </c>
      <c r="AC4" s="210">
        <v>51.400001525878906</v>
      </c>
      <c r="AD4" s="171"/>
      <c r="AE4" s="209">
        <v>41279</v>
      </c>
      <c r="AF4" s="210">
        <v>34.900001525878906</v>
      </c>
      <c r="AG4" s="171"/>
      <c r="AH4" s="209">
        <v>41279</v>
      </c>
      <c r="AI4" s="210">
        <v>2.6700000762939453</v>
      </c>
      <c r="AJ4" s="171"/>
      <c r="AK4" s="209">
        <v>41279</v>
      </c>
      <c r="AL4" s="208">
        <v>100000</v>
      </c>
      <c r="AM4" s="171"/>
      <c r="AN4" s="209">
        <v>41279</v>
      </c>
      <c r="AO4" s="208">
        <v>2715.728515625</v>
      </c>
      <c r="AP4" s="171"/>
      <c r="AQ4" s="211">
        <v>40909</v>
      </c>
      <c r="AR4" s="216">
        <v>0</v>
      </c>
      <c r="AY4" s="158"/>
      <c r="AZ4" s="103"/>
      <c r="BA4" s="202">
        <v>41649</v>
      </c>
      <c r="BB4" s="203">
        <v>4247</v>
      </c>
      <c r="BC4"/>
      <c r="BD4"/>
    </row>
    <row r="5" spans="1:60" x14ac:dyDescent="0.2">
      <c r="A5" s="202">
        <v>41286</v>
      </c>
      <c r="B5" s="203">
        <v>3706</v>
      </c>
      <c r="C5" s="171"/>
      <c r="D5" s="209">
        <v>41286</v>
      </c>
      <c r="E5" s="208">
        <v>100000</v>
      </c>
      <c r="F5" s="171"/>
      <c r="G5" s="209">
        <v>41286</v>
      </c>
      <c r="H5" s="208">
        <v>65272</v>
      </c>
      <c r="I5" s="171"/>
      <c r="J5" s="209">
        <v>41286</v>
      </c>
      <c r="K5" s="210">
        <v>12.880000114440918</v>
      </c>
      <c r="L5" s="171"/>
      <c r="M5" s="209">
        <v>41286</v>
      </c>
      <c r="N5" s="210">
        <v>37.520000457763672</v>
      </c>
      <c r="O5" s="171"/>
      <c r="P5" s="209">
        <v>41286</v>
      </c>
      <c r="Q5" s="210">
        <v>42.869998931884766</v>
      </c>
      <c r="R5" s="171"/>
      <c r="S5" s="209">
        <v>41286</v>
      </c>
      <c r="T5" s="210">
        <v>13.659999847412109</v>
      </c>
      <c r="U5" s="171"/>
      <c r="V5" s="209">
        <v>41286</v>
      </c>
      <c r="W5" s="210">
        <v>114.76999664306641</v>
      </c>
      <c r="X5" s="171"/>
      <c r="Y5" s="209">
        <v>41286</v>
      </c>
      <c r="Z5" s="210">
        <v>136.71000671386719</v>
      </c>
      <c r="AA5" s="171"/>
      <c r="AB5" s="209">
        <v>41286</v>
      </c>
      <c r="AC5" s="210">
        <v>52.099998474121094</v>
      </c>
      <c r="AD5" s="171"/>
      <c r="AE5" s="209">
        <v>41286</v>
      </c>
      <c r="AF5" s="210">
        <v>34.900001525878906</v>
      </c>
      <c r="AG5" s="171"/>
      <c r="AH5" s="209">
        <v>41286</v>
      </c>
      <c r="AI5" s="210">
        <v>2.880000114440918</v>
      </c>
      <c r="AJ5" s="171"/>
      <c r="AK5" s="209">
        <v>41286</v>
      </c>
      <c r="AL5" s="208">
        <v>100000</v>
      </c>
      <c r="AM5" s="171"/>
      <c r="AN5" s="209">
        <v>41286</v>
      </c>
      <c r="AO5" s="208">
        <v>2237.63671875</v>
      </c>
      <c r="AP5" s="171"/>
      <c r="AQ5" s="211">
        <v>40928</v>
      </c>
      <c r="AR5" s="215">
        <v>714.64501953125</v>
      </c>
      <c r="AY5" s="158"/>
      <c r="AZ5" s="103"/>
      <c r="BA5" s="202">
        <v>41642</v>
      </c>
      <c r="BB5" s="203">
        <v>4247</v>
      </c>
      <c r="BC5"/>
      <c r="BD5"/>
    </row>
    <row r="6" spans="1:60" x14ac:dyDescent="0.2">
      <c r="A6" s="202">
        <v>41293</v>
      </c>
      <c r="B6" s="203">
        <v>3741</v>
      </c>
      <c r="C6" s="171"/>
      <c r="D6" s="209">
        <v>41293</v>
      </c>
      <c r="E6" s="208">
        <v>100000</v>
      </c>
      <c r="F6" s="171"/>
      <c r="G6" s="209">
        <v>41293</v>
      </c>
      <c r="H6" s="208">
        <v>65336</v>
      </c>
      <c r="I6" s="171"/>
      <c r="J6" s="209">
        <v>41293</v>
      </c>
      <c r="K6" s="210">
        <v>12.390000343322754</v>
      </c>
      <c r="L6" s="171"/>
      <c r="M6" s="209">
        <v>41293</v>
      </c>
      <c r="N6" s="210">
        <v>37.529998779296875</v>
      </c>
      <c r="O6" s="171"/>
      <c r="P6" s="209">
        <v>41293</v>
      </c>
      <c r="Q6" s="210">
        <v>43.330001831054688</v>
      </c>
      <c r="R6" s="171"/>
      <c r="S6" s="209">
        <v>41293</v>
      </c>
      <c r="T6" s="210">
        <v>14.579999923706055</v>
      </c>
      <c r="U6" s="171"/>
      <c r="V6" s="209">
        <v>41293</v>
      </c>
      <c r="W6" s="210">
        <v>114.91000366210937</v>
      </c>
      <c r="X6" s="171"/>
      <c r="Y6" s="209">
        <v>41293</v>
      </c>
      <c r="Z6" s="210">
        <v>136.6300048828125</v>
      </c>
      <c r="AA6" s="171"/>
      <c r="AB6" s="209">
        <v>41293</v>
      </c>
      <c r="AC6" s="210">
        <v>52.009998321533203</v>
      </c>
      <c r="AD6" s="171"/>
      <c r="AE6" s="209">
        <v>41293</v>
      </c>
      <c r="AF6" s="210">
        <v>34.900001525878906</v>
      </c>
      <c r="AG6" s="171"/>
      <c r="AH6" s="209">
        <v>41293</v>
      </c>
      <c r="AI6" s="210">
        <v>2.9200000762939453</v>
      </c>
      <c r="AJ6" s="171"/>
      <c r="AK6" s="209">
        <v>41293</v>
      </c>
      <c r="AL6" s="208">
        <v>100000</v>
      </c>
      <c r="AM6" s="171"/>
      <c r="AN6" s="209">
        <v>41293</v>
      </c>
      <c r="AO6" s="208">
        <v>907.2313232421875</v>
      </c>
      <c r="AP6" s="171"/>
      <c r="AQ6" s="211">
        <v>41031</v>
      </c>
      <c r="AR6" s="215">
        <v>1153.45</v>
      </c>
      <c r="AY6" s="158"/>
      <c r="AZ6" s="103"/>
      <c r="BA6" s="202">
        <v>41641</v>
      </c>
      <c r="BB6" s="203">
        <v>4227</v>
      </c>
      <c r="BC6"/>
      <c r="BD6"/>
    </row>
    <row r="7" spans="1:60" x14ac:dyDescent="0.2">
      <c r="A7" s="202">
        <v>41300</v>
      </c>
      <c r="B7" s="203">
        <v>3778</v>
      </c>
      <c r="C7" s="171"/>
      <c r="D7" s="209">
        <v>41300</v>
      </c>
      <c r="E7" s="208">
        <v>100000</v>
      </c>
      <c r="F7" s="171"/>
      <c r="G7" s="209">
        <v>41300</v>
      </c>
      <c r="H7" s="208">
        <v>66156</v>
      </c>
      <c r="I7" s="171"/>
      <c r="J7" s="209">
        <v>41300</v>
      </c>
      <c r="K7" s="210">
        <v>12.439999580383301</v>
      </c>
      <c r="L7" s="171"/>
      <c r="M7" s="209">
        <v>41300</v>
      </c>
      <c r="N7" s="210">
        <v>37.770000457763672</v>
      </c>
      <c r="O7" s="171"/>
      <c r="P7" s="209">
        <v>41300</v>
      </c>
      <c r="Q7" s="210">
        <v>43.509998321533203</v>
      </c>
      <c r="R7" s="171"/>
      <c r="S7" s="209">
        <v>41300</v>
      </c>
      <c r="T7" s="210">
        <v>14.550000190734863</v>
      </c>
      <c r="U7" s="171"/>
      <c r="V7" s="209">
        <v>41300</v>
      </c>
      <c r="W7" s="210">
        <v>114.81999969482422</v>
      </c>
      <c r="X7" s="171"/>
      <c r="Y7" s="209">
        <v>41300</v>
      </c>
      <c r="Z7" s="210">
        <v>136.57000732421875</v>
      </c>
      <c r="AA7" s="171"/>
      <c r="AB7" s="209">
        <v>41300</v>
      </c>
      <c r="AC7" s="210">
        <v>52.599998474121094</v>
      </c>
      <c r="AD7" s="171"/>
      <c r="AE7" s="209">
        <v>41300</v>
      </c>
      <c r="AF7" s="210">
        <v>34.900001525878906</v>
      </c>
      <c r="AG7" s="171"/>
      <c r="AH7" s="209">
        <v>41300</v>
      </c>
      <c r="AI7" s="210">
        <v>2.940000057220459</v>
      </c>
      <c r="AJ7" s="171"/>
      <c r="AK7" s="209">
        <v>41300</v>
      </c>
      <c r="AL7" s="208">
        <v>100000</v>
      </c>
      <c r="AM7" s="171"/>
      <c r="AN7" s="209">
        <v>41300</v>
      </c>
      <c r="AO7" s="208">
        <v>3603.78125</v>
      </c>
      <c r="AP7" s="171"/>
      <c r="AQ7" s="211">
        <v>41064</v>
      </c>
      <c r="AR7" s="215">
        <v>612</v>
      </c>
      <c r="AY7" s="158"/>
      <c r="AZ7" s="103"/>
      <c r="BA7" s="202">
        <v>41639</v>
      </c>
      <c r="BB7" s="203">
        <v>4295</v>
      </c>
      <c r="BC7"/>
      <c r="BD7"/>
    </row>
    <row r="8" spans="1:60" x14ac:dyDescent="0.2">
      <c r="A8" s="202">
        <v>41307</v>
      </c>
      <c r="B8" s="203">
        <v>3773</v>
      </c>
      <c r="C8" s="171"/>
      <c r="D8" s="209">
        <v>41307</v>
      </c>
      <c r="E8" s="208">
        <v>100000</v>
      </c>
      <c r="F8" s="171"/>
      <c r="G8" s="209">
        <v>41307</v>
      </c>
      <c r="H8" s="208">
        <v>65780</v>
      </c>
      <c r="I8" s="171"/>
      <c r="J8" s="209">
        <v>41307</v>
      </c>
      <c r="K8" s="210">
        <v>12.159999847412109</v>
      </c>
      <c r="L8" s="171"/>
      <c r="M8" s="209">
        <v>41307</v>
      </c>
      <c r="N8" s="210">
        <v>37.720001220703125</v>
      </c>
      <c r="O8" s="171"/>
      <c r="P8" s="209">
        <v>41307</v>
      </c>
      <c r="Q8" s="210">
        <v>43.209999084472656</v>
      </c>
      <c r="R8" s="171"/>
      <c r="S8" s="209">
        <v>41307</v>
      </c>
      <c r="T8" s="210">
        <v>14.210000038146973</v>
      </c>
      <c r="U8" s="171"/>
      <c r="V8" s="209">
        <v>41307</v>
      </c>
      <c r="W8" s="210">
        <v>114.48999786376953</v>
      </c>
      <c r="X8" s="171"/>
      <c r="Y8" s="209">
        <v>41307</v>
      </c>
      <c r="Z8" s="210">
        <v>136.3800048828125</v>
      </c>
      <c r="AA8" s="171"/>
      <c r="AB8" s="209">
        <v>41307</v>
      </c>
      <c r="AC8" s="210">
        <v>52.520000457763672</v>
      </c>
      <c r="AD8" s="171"/>
      <c r="AE8" s="209">
        <v>41307</v>
      </c>
      <c r="AF8" s="210">
        <v>34.909999847412109</v>
      </c>
      <c r="AG8" s="171"/>
      <c r="AH8" s="209">
        <v>41307</v>
      </c>
      <c r="AI8" s="210">
        <v>2.9500000476837158</v>
      </c>
      <c r="AJ8" s="171"/>
      <c r="AK8" s="209">
        <v>41307</v>
      </c>
      <c r="AL8" s="208">
        <v>100000</v>
      </c>
      <c r="AM8" s="171"/>
      <c r="AN8" s="209">
        <v>41307</v>
      </c>
      <c r="AO8" s="208">
        <v>-1315.0965576171875</v>
      </c>
      <c r="AP8" s="171"/>
      <c r="AQ8" s="211">
        <v>41087</v>
      </c>
      <c r="AR8" s="215">
        <v>49.159999847412109</v>
      </c>
      <c r="AY8" s="158"/>
      <c r="AZ8" s="103"/>
      <c r="BA8" s="202">
        <v>41635</v>
      </c>
      <c r="BB8" s="203">
        <v>4295</v>
      </c>
      <c r="BC8"/>
      <c r="BD8"/>
    </row>
    <row r="9" spans="1:60" x14ac:dyDescent="0.2">
      <c r="A9" s="202">
        <v>41314</v>
      </c>
      <c r="B9" s="203">
        <v>3649</v>
      </c>
      <c r="C9" s="171"/>
      <c r="D9" s="209">
        <v>41314</v>
      </c>
      <c r="E9" s="208">
        <v>100000</v>
      </c>
      <c r="F9" s="171"/>
      <c r="G9" s="209">
        <v>41314</v>
      </c>
      <c r="H9" s="208">
        <v>65292</v>
      </c>
      <c r="I9" s="171"/>
      <c r="J9" s="209">
        <v>41314</v>
      </c>
      <c r="K9" s="210">
        <v>11.859999656677246</v>
      </c>
      <c r="L9" s="171"/>
      <c r="M9" s="209">
        <v>41314</v>
      </c>
      <c r="N9" s="210">
        <v>36.880001068115234</v>
      </c>
      <c r="O9" s="171"/>
      <c r="P9" s="209">
        <v>41314</v>
      </c>
      <c r="Q9" s="210">
        <v>42.310001373291016</v>
      </c>
      <c r="R9" s="171"/>
      <c r="S9" s="209">
        <v>41314</v>
      </c>
      <c r="T9" s="210">
        <v>14.159999847412109</v>
      </c>
      <c r="U9" s="171"/>
      <c r="V9" s="209">
        <v>41314</v>
      </c>
      <c r="W9" s="210">
        <v>114.54000091552734</v>
      </c>
      <c r="X9" s="171"/>
      <c r="Y9" s="209">
        <v>41314</v>
      </c>
      <c r="Z9" s="210">
        <v>136.30999755859375</v>
      </c>
      <c r="AA9" s="171"/>
      <c r="AB9" s="209">
        <v>41314</v>
      </c>
      <c r="AC9" s="210">
        <v>53.049999237060547</v>
      </c>
      <c r="AD9" s="171"/>
      <c r="AE9" s="209">
        <v>41314</v>
      </c>
      <c r="AF9" s="210">
        <v>34.909999847412109</v>
      </c>
      <c r="AG9" s="171"/>
      <c r="AH9" s="209">
        <v>41314</v>
      </c>
      <c r="AI9" s="210">
        <v>2.8399999141693115</v>
      </c>
      <c r="AJ9" s="171"/>
      <c r="AK9" s="209">
        <v>41314</v>
      </c>
      <c r="AL9" s="208">
        <v>100000</v>
      </c>
      <c r="AM9" s="171"/>
      <c r="AN9" s="209">
        <v>41314</v>
      </c>
      <c r="AO9" s="208">
        <v>716.786376953125</v>
      </c>
      <c r="AP9" s="171"/>
      <c r="AQ9" s="211">
        <v>41255</v>
      </c>
      <c r="AR9" s="215">
        <v>86.3800048828125</v>
      </c>
      <c r="AY9" s="158"/>
      <c r="AZ9" s="103"/>
      <c r="BA9" s="202">
        <v>41629</v>
      </c>
      <c r="BB9" s="203">
        <v>4193</v>
      </c>
      <c r="BC9"/>
      <c r="BD9"/>
    </row>
    <row r="10" spans="1:60" x14ac:dyDescent="0.2">
      <c r="A10" s="202">
        <v>41321</v>
      </c>
      <c r="B10" s="203">
        <v>3660</v>
      </c>
      <c r="C10" s="171"/>
      <c r="D10" s="209">
        <v>41321</v>
      </c>
      <c r="E10" s="208">
        <v>100000</v>
      </c>
      <c r="F10" s="171"/>
      <c r="G10" s="209">
        <v>41321</v>
      </c>
      <c r="H10" s="208">
        <v>66198</v>
      </c>
      <c r="I10" s="171"/>
      <c r="J10" s="209">
        <v>41321</v>
      </c>
      <c r="K10" s="210">
        <v>12.350000381469727</v>
      </c>
      <c r="L10" s="171"/>
      <c r="M10" s="209">
        <v>41321</v>
      </c>
      <c r="N10" s="210">
        <v>37.430000305175781</v>
      </c>
      <c r="O10" s="171"/>
      <c r="P10" s="209">
        <v>41321</v>
      </c>
      <c r="Q10" s="210">
        <v>42.669998168945313</v>
      </c>
      <c r="R10" s="171"/>
      <c r="S10" s="209">
        <v>41321</v>
      </c>
      <c r="T10" s="210">
        <v>14.680000305175781</v>
      </c>
      <c r="U10" s="171"/>
      <c r="V10" s="209">
        <v>41321</v>
      </c>
      <c r="W10" s="210">
        <v>114.52999877929687</v>
      </c>
      <c r="X10" s="171"/>
      <c r="Y10" s="209">
        <v>41321</v>
      </c>
      <c r="Z10" s="210">
        <v>136.57000732421875</v>
      </c>
      <c r="AA10" s="171"/>
      <c r="AB10" s="209">
        <v>41321</v>
      </c>
      <c r="AC10" s="210">
        <v>53.169998168945313</v>
      </c>
      <c r="AD10" s="171"/>
      <c r="AE10" s="209">
        <v>41321</v>
      </c>
      <c r="AF10" s="210">
        <v>34.909999847412109</v>
      </c>
      <c r="AG10" s="171"/>
      <c r="AH10" s="209">
        <v>41321</v>
      </c>
      <c r="AI10" s="210">
        <v>2.8399999141693115</v>
      </c>
      <c r="AJ10" s="171"/>
      <c r="AK10" s="209">
        <v>41321</v>
      </c>
      <c r="AL10" s="208">
        <v>100000</v>
      </c>
      <c r="AM10" s="171"/>
      <c r="AN10" s="209">
        <v>41321</v>
      </c>
      <c r="AO10" s="208">
        <v>2536.1142578125</v>
      </c>
      <c r="AP10" s="171"/>
      <c r="AQ10" s="211">
        <v>41275</v>
      </c>
      <c r="AR10" s="216">
        <v>0</v>
      </c>
      <c r="AY10" s="158"/>
      <c r="AZ10" s="103"/>
      <c r="BA10" s="202">
        <v>41621</v>
      </c>
      <c r="BB10" s="203">
        <v>4059</v>
      </c>
      <c r="BC10"/>
      <c r="BD10"/>
    </row>
    <row r="11" spans="1:60" x14ac:dyDescent="0.2">
      <c r="A11" s="202">
        <v>41328</v>
      </c>
      <c r="B11" s="203">
        <v>3706</v>
      </c>
      <c r="C11" s="171"/>
      <c r="D11" s="209">
        <v>41328</v>
      </c>
      <c r="E11" s="208">
        <v>100000</v>
      </c>
      <c r="F11" s="171"/>
      <c r="G11" s="209">
        <v>41328</v>
      </c>
      <c r="H11" s="208">
        <v>66685</v>
      </c>
      <c r="I11" s="171"/>
      <c r="J11" s="209">
        <v>41328</v>
      </c>
      <c r="K11" s="210">
        <v>12</v>
      </c>
      <c r="L11" s="171"/>
      <c r="M11" s="209">
        <v>41328</v>
      </c>
      <c r="N11" s="210">
        <v>37.639999389648438</v>
      </c>
      <c r="O11" s="171"/>
      <c r="P11" s="209">
        <v>41328</v>
      </c>
      <c r="Q11" s="210">
        <v>42.150001525878906</v>
      </c>
      <c r="R11" s="171"/>
      <c r="S11" s="209">
        <v>41328</v>
      </c>
      <c r="T11" s="210">
        <v>14.619999885559082</v>
      </c>
      <c r="U11" s="171"/>
      <c r="V11" s="209">
        <v>41328</v>
      </c>
      <c r="W11" s="210">
        <v>114.68000030517578</v>
      </c>
      <c r="X11" s="171"/>
      <c r="Y11" s="209">
        <v>41328</v>
      </c>
      <c r="Z11" s="210">
        <v>136.88999938964844</v>
      </c>
      <c r="AA11" s="171"/>
      <c r="AB11" s="209">
        <v>41328</v>
      </c>
      <c r="AC11" s="210">
        <v>53.75</v>
      </c>
      <c r="AD11" s="171"/>
      <c r="AE11" s="209">
        <v>41328</v>
      </c>
      <c r="AF11" s="210">
        <v>34.909999847412109</v>
      </c>
      <c r="AG11" s="171"/>
      <c r="AH11" s="209">
        <v>41328</v>
      </c>
      <c r="AI11" s="210">
        <v>3.3499999046325684</v>
      </c>
      <c r="AJ11" s="171"/>
      <c r="AK11" s="209">
        <v>41328</v>
      </c>
      <c r="AL11" s="208">
        <v>100000</v>
      </c>
      <c r="AM11" s="171"/>
      <c r="AN11" s="209">
        <v>41328</v>
      </c>
      <c r="AO11" s="208">
        <v>2892.50634765625</v>
      </c>
      <c r="AP11" s="171"/>
      <c r="AQ11" s="211">
        <v>41279</v>
      </c>
      <c r="AR11" s="217">
        <v>-42689</v>
      </c>
      <c r="AY11" s="158"/>
      <c r="AZ11" s="103"/>
      <c r="BA11" s="202">
        <v>41614</v>
      </c>
      <c r="BB11" s="203">
        <v>4127</v>
      </c>
      <c r="BC11"/>
      <c r="BD11"/>
    </row>
    <row r="12" spans="1:60" x14ac:dyDescent="0.2">
      <c r="A12" s="202">
        <v>41335</v>
      </c>
      <c r="B12" s="203">
        <v>3699</v>
      </c>
      <c r="C12" s="171"/>
      <c r="D12" s="209">
        <v>41335</v>
      </c>
      <c r="E12" s="208">
        <v>100000</v>
      </c>
      <c r="F12" s="171"/>
      <c r="G12" s="209">
        <v>41335</v>
      </c>
      <c r="H12" s="208">
        <v>66358</v>
      </c>
      <c r="I12" s="171"/>
      <c r="J12" s="209">
        <v>41335</v>
      </c>
      <c r="K12" s="210">
        <v>11.199999809265137</v>
      </c>
      <c r="L12" s="171"/>
      <c r="M12" s="209">
        <v>41335</v>
      </c>
      <c r="N12" s="210">
        <v>37.299999237060547</v>
      </c>
      <c r="O12" s="171"/>
      <c r="P12" s="209">
        <v>41335</v>
      </c>
      <c r="Q12" s="210">
        <v>43.069999694824219</v>
      </c>
      <c r="R12" s="171"/>
      <c r="S12" s="209">
        <v>41335</v>
      </c>
      <c r="T12" s="210">
        <v>14.310000419616699</v>
      </c>
      <c r="U12" s="171"/>
      <c r="V12" s="209">
        <v>41335</v>
      </c>
      <c r="W12" s="210">
        <v>114.7</v>
      </c>
      <c r="X12" s="171"/>
      <c r="Y12" s="209">
        <v>41335</v>
      </c>
      <c r="Z12" s="210">
        <v>137.21000671386719</v>
      </c>
      <c r="AA12" s="171"/>
      <c r="AB12" s="209">
        <v>41335</v>
      </c>
      <c r="AC12" s="210">
        <v>53.900001525878906</v>
      </c>
      <c r="AD12" s="171"/>
      <c r="AE12" s="209">
        <v>41335</v>
      </c>
      <c r="AF12" s="210">
        <v>34.919998168945313</v>
      </c>
      <c r="AG12" s="171"/>
      <c r="AH12" s="209">
        <v>41335</v>
      </c>
      <c r="AI12" s="210">
        <v>3.2300000190734863</v>
      </c>
      <c r="AJ12" s="171"/>
      <c r="AK12" s="209">
        <v>41335</v>
      </c>
      <c r="AL12" s="208">
        <v>100000</v>
      </c>
      <c r="AM12" s="171"/>
      <c r="AN12" s="209">
        <v>41335</v>
      </c>
      <c r="AO12" s="208">
        <v>235.88360595703125</v>
      </c>
      <c r="AP12" s="171"/>
      <c r="AQ12" s="211">
        <v>41298</v>
      </c>
      <c r="AR12" s="215">
        <v>999.81207275390625</v>
      </c>
      <c r="AY12" s="158"/>
      <c r="AZ12" s="103"/>
      <c r="BA12" s="202">
        <v>41607</v>
      </c>
      <c r="BB12" s="203">
        <v>4306</v>
      </c>
      <c r="BC12"/>
      <c r="BD12"/>
    </row>
    <row r="13" spans="1:60" x14ac:dyDescent="0.2">
      <c r="A13" s="202">
        <v>41342</v>
      </c>
      <c r="B13" s="203">
        <v>3840</v>
      </c>
      <c r="C13" s="171"/>
      <c r="D13" s="209">
        <v>41342</v>
      </c>
      <c r="E13" s="208">
        <v>100000</v>
      </c>
      <c r="F13" s="171"/>
      <c r="G13" s="209">
        <v>41342</v>
      </c>
      <c r="H13" s="208">
        <v>67173</v>
      </c>
      <c r="I13" s="171"/>
      <c r="J13" s="209">
        <v>41342</v>
      </c>
      <c r="K13" s="210">
        <v>11.199999809265137</v>
      </c>
      <c r="L13" s="171"/>
      <c r="M13" s="209">
        <v>41342</v>
      </c>
      <c r="N13" s="210">
        <v>38.200000762939453</v>
      </c>
      <c r="O13" s="171"/>
      <c r="P13" s="209">
        <v>41342</v>
      </c>
      <c r="Q13" s="210">
        <v>43.900001525878906</v>
      </c>
      <c r="R13" s="171"/>
      <c r="S13" s="209">
        <v>41342</v>
      </c>
      <c r="T13" s="210">
        <v>14.840000152587891</v>
      </c>
      <c r="U13" s="171"/>
      <c r="V13" s="209">
        <v>41342</v>
      </c>
      <c r="W13" s="210">
        <v>114.83999633789063</v>
      </c>
      <c r="X13" s="171"/>
      <c r="Y13" s="209">
        <v>41342</v>
      </c>
      <c r="Z13" s="210">
        <v>137.69999694824219</v>
      </c>
      <c r="AA13" s="171"/>
      <c r="AB13" s="209">
        <v>41342</v>
      </c>
      <c r="AC13" s="210">
        <v>53.709999084472656</v>
      </c>
      <c r="AD13" s="171"/>
      <c r="AE13" s="209">
        <v>41342</v>
      </c>
      <c r="AF13" s="210">
        <v>34.919998168945313</v>
      </c>
      <c r="AG13" s="171"/>
      <c r="AH13" s="209">
        <v>41342</v>
      </c>
      <c r="AI13" s="210">
        <v>3.25</v>
      </c>
      <c r="AJ13" s="171"/>
      <c r="AK13" s="209">
        <v>41342</v>
      </c>
      <c r="AL13" s="208">
        <v>100000</v>
      </c>
      <c r="AM13" s="171"/>
      <c r="AN13" s="209">
        <v>41342</v>
      </c>
      <c r="AO13" s="208">
        <v>887.92449951171875</v>
      </c>
      <c r="AP13" s="171"/>
      <c r="AQ13" s="211">
        <v>41306</v>
      </c>
      <c r="AR13" s="217">
        <v>-9065</v>
      </c>
      <c r="AY13" s="158"/>
      <c r="AZ13" s="103"/>
      <c r="BA13" s="202">
        <v>41600</v>
      </c>
      <c r="BB13" s="203">
        <v>4276</v>
      </c>
      <c r="BC13"/>
      <c r="BD13"/>
    </row>
    <row r="14" spans="1:60" x14ac:dyDescent="0.2">
      <c r="A14" s="202">
        <v>41349</v>
      </c>
      <c r="B14" s="203">
        <v>3844</v>
      </c>
      <c r="C14" s="171"/>
      <c r="D14" s="209">
        <v>41349</v>
      </c>
      <c r="E14" s="208">
        <v>100000</v>
      </c>
      <c r="F14" s="171"/>
      <c r="G14" s="209">
        <v>41349</v>
      </c>
      <c r="H14" s="208">
        <v>67173</v>
      </c>
      <c r="I14" s="171"/>
      <c r="J14" s="209">
        <v>41349</v>
      </c>
      <c r="K14" s="210">
        <v>11.770000457763672</v>
      </c>
      <c r="L14" s="171"/>
      <c r="M14" s="209">
        <v>41349</v>
      </c>
      <c r="N14" s="210">
        <v>38.659999847412109</v>
      </c>
      <c r="O14" s="171"/>
      <c r="P14" s="209">
        <v>41349</v>
      </c>
      <c r="Q14" s="210">
        <v>44.779998779296875</v>
      </c>
      <c r="R14" s="171"/>
      <c r="S14" s="209">
        <v>41349</v>
      </c>
      <c r="T14" s="210">
        <v>14.649999618530273</v>
      </c>
      <c r="U14" s="171"/>
      <c r="V14" s="209">
        <v>41349</v>
      </c>
      <c r="W14" s="210">
        <v>115.23999786376953</v>
      </c>
      <c r="X14" s="171"/>
      <c r="Y14" s="209">
        <v>41349</v>
      </c>
      <c r="Z14" s="210">
        <v>139.19999694824219</v>
      </c>
      <c r="AA14" s="171"/>
      <c r="AB14" s="209">
        <v>41349</v>
      </c>
      <c r="AC14" s="210">
        <v>54.220001220703125</v>
      </c>
      <c r="AD14" s="171"/>
      <c r="AE14" s="209">
        <v>41349</v>
      </c>
      <c r="AF14" s="210">
        <v>34.919998168945313</v>
      </c>
      <c r="AG14" s="171"/>
      <c r="AH14" s="209">
        <v>41349</v>
      </c>
      <c r="AI14" s="210">
        <v>3.25</v>
      </c>
      <c r="AJ14" s="171"/>
      <c r="AK14" s="209">
        <v>41349</v>
      </c>
      <c r="AL14" s="208">
        <v>100000</v>
      </c>
      <c r="AM14" s="171"/>
      <c r="AN14" s="209">
        <v>41349</v>
      </c>
      <c r="AO14" s="208">
        <v>3548.10546875</v>
      </c>
      <c r="AP14" s="171"/>
      <c r="AQ14" s="211">
        <v>41379</v>
      </c>
      <c r="AR14" s="218">
        <v>868.49</v>
      </c>
      <c r="AY14" s="158"/>
      <c r="AZ14" s="103"/>
      <c r="BA14" s="202">
        <v>41593</v>
      </c>
      <c r="BB14" s="203">
        <v>4292</v>
      </c>
      <c r="BC14"/>
      <c r="BD14"/>
    </row>
    <row r="15" spans="1:60" x14ac:dyDescent="0.2">
      <c r="A15" s="202">
        <v>41355</v>
      </c>
      <c r="B15" s="203">
        <v>3770</v>
      </c>
      <c r="C15" s="171"/>
      <c r="D15" s="209">
        <v>41355</v>
      </c>
      <c r="E15" s="208">
        <v>100000</v>
      </c>
      <c r="F15" s="171"/>
      <c r="G15" s="209">
        <v>41355</v>
      </c>
      <c r="H15" s="208">
        <v>66361</v>
      </c>
      <c r="I15" s="171"/>
      <c r="J15" s="209">
        <v>41355</v>
      </c>
      <c r="K15" s="210">
        <v>11.420000076293945</v>
      </c>
      <c r="L15" s="171"/>
      <c r="M15" s="209">
        <v>41355</v>
      </c>
      <c r="N15" s="210">
        <v>38.610000610351563</v>
      </c>
      <c r="O15" s="171"/>
      <c r="P15" s="209">
        <v>41355</v>
      </c>
      <c r="Q15" s="210">
        <v>44.380001068115234</v>
      </c>
      <c r="R15" s="171"/>
      <c r="S15" s="209">
        <v>41355</v>
      </c>
      <c r="T15" s="210">
        <v>15.189999580383301</v>
      </c>
      <c r="U15" s="171"/>
      <c r="V15" s="209">
        <v>41355</v>
      </c>
      <c r="W15" s="210">
        <v>115.37000274658203</v>
      </c>
      <c r="X15" s="171"/>
      <c r="Y15" s="209">
        <v>41355</v>
      </c>
      <c r="Z15" s="210">
        <v>139.77999877929687</v>
      </c>
      <c r="AA15" s="171"/>
      <c r="AB15" s="209">
        <v>41355</v>
      </c>
      <c r="AC15" s="210">
        <v>54.540000915527344</v>
      </c>
      <c r="AD15" s="171"/>
      <c r="AE15" s="209">
        <v>41355</v>
      </c>
      <c r="AF15" s="210">
        <v>34.919998168945313</v>
      </c>
      <c r="AG15" s="171"/>
      <c r="AH15" s="209">
        <v>41355</v>
      </c>
      <c r="AI15" s="210">
        <v>3.1600000858306885</v>
      </c>
      <c r="AJ15" s="171"/>
      <c r="AK15" s="209">
        <v>41355</v>
      </c>
      <c r="AL15" s="208">
        <v>100000</v>
      </c>
      <c r="AM15" s="171"/>
      <c r="AN15" s="209">
        <v>41355</v>
      </c>
      <c r="AO15" s="208">
        <v>875.43841552734375</v>
      </c>
      <c r="AP15" s="171"/>
      <c r="AQ15" s="211">
        <v>41416</v>
      </c>
      <c r="AR15" s="218">
        <v>83.519996643066406</v>
      </c>
      <c r="AY15" s="158"/>
      <c r="AZ15" s="103"/>
      <c r="BA15" s="202">
        <v>41586</v>
      </c>
      <c r="BB15" s="203">
        <v>4260</v>
      </c>
      <c r="BC15"/>
      <c r="BD15"/>
    </row>
    <row r="16" spans="1:60" x14ac:dyDescent="0.2">
      <c r="A16" s="202">
        <v>41363</v>
      </c>
      <c r="B16" s="203">
        <v>3731</v>
      </c>
      <c r="C16" s="171"/>
      <c r="D16" s="209">
        <v>41363</v>
      </c>
      <c r="E16" s="208">
        <v>100000</v>
      </c>
      <c r="F16" s="171"/>
      <c r="G16" s="209">
        <v>41363</v>
      </c>
      <c r="H16" s="208">
        <v>66096</v>
      </c>
      <c r="I16" s="171"/>
      <c r="J16" s="209">
        <v>41363</v>
      </c>
      <c r="K16" s="210">
        <v>10.699999809265137</v>
      </c>
      <c r="L16" s="171"/>
      <c r="M16" s="209">
        <v>41363</v>
      </c>
      <c r="N16" s="210">
        <v>37.380001068115234</v>
      </c>
      <c r="O16" s="171"/>
      <c r="P16" s="209">
        <v>41363</v>
      </c>
      <c r="Q16" s="210">
        <v>43.069999694824219</v>
      </c>
      <c r="R16" s="171"/>
      <c r="S16" s="209">
        <v>41363</v>
      </c>
      <c r="T16" s="210">
        <v>14.960000038146973</v>
      </c>
      <c r="U16" s="171"/>
      <c r="V16" s="209">
        <v>41363</v>
      </c>
      <c r="W16" s="210">
        <v>115.33000183105469</v>
      </c>
      <c r="X16" s="171"/>
      <c r="Y16" s="209">
        <v>41363</v>
      </c>
      <c r="Z16" s="210">
        <v>139.1300048828125</v>
      </c>
      <c r="AA16" s="171"/>
      <c r="AB16" s="209">
        <v>41363</v>
      </c>
      <c r="AC16" s="210">
        <v>54.279998779296875</v>
      </c>
      <c r="AD16" s="171"/>
      <c r="AE16" s="209">
        <v>41363</v>
      </c>
      <c r="AF16" s="210">
        <v>34.930000305175781</v>
      </c>
      <c r="AG16" s="171"/>
      <c r="AH16" s="209">
        <v>41363</v>
      </c>
      <c r="AI16" s="210">
        <v>2.9600000381469727</v>
      </c>
      <c r="AJ16" s="171"/>
      <c r="AK16" s="209">
        <v>41363</v>
      </c>
      <c r="AL16" s="208">
        <v>100000</v>
      </c>
      <c r="AM16" s="171"/>
      <c r="AN16" s="209">
        <v>41363</v>
      </c>
      <c r="AO16" s="208">
        <v>-3188.8359375</v>
      </c>
      <c r="AP16" s="171"/>
      <c r="AQ16" s="211">
        <v>41430</v>
      </c>
      <c r="AR16" s="218">
        <v>774.592041015625</v>
      </c>
      <c r="AY16" s="158"/>
      <c r="AZ16" s="103"/>
      <c r="BA16" s="202">
        <v>41578</v>
      </c>
      <c r="BB16" s="203">
        <v>4299</v>
      </c>
      <c r="BC16"/>
      <c r="BD16"/>
    </row>
    <row r="17" spans="1:56" x14ac:dyDescent="0.2">
      <c r="A17" s="204">
        <v>41370</v>
      </c>
      <c r="B17" s="203">
        <v>3666</v>
      </c>
      <c r="C17" s="171"/>
      <c r="D17" s="214">
        <v>41370</v>
      </c>
      <c r="E17" s="208">
        <v>100000</v>
      </c>
      <c r="F17" s="171"/>
      <c r="G17" s="214">
        <v>41370</v>
      </c>
      <c r="H17" s="208">
        <v>66558</v>
      </c>
      <c r="I17" s="171"/>
      <c r="J17" s="214">
        <v>41370</v>
      </c>
      <c r="K17" s="210">
        <v>10.630000114440918</v>
      </c>
      <c r="L17" s="171"/>
      <c r="M17" s="214">
        <v>41370</v>
      </c>
      <c r="N17" s="210">
        <v>37.840000152587891</v>
      </c>
      <c r="O17" s="171"/>
      <c r="P17" s="214">
        <v>41370</v>
      </c>
      <c r="Q17" s="210">
        <v>43.490001678466797</v>
      </c>
      <c r="R17" s="171"/>
      <c r="S17" s="214">
        <v>41370</v>
      </c>
      <c r="T17" s="210">
        <v>15.560000419616699</v>
      </c>
      <c r="U17" s="171"/>
      <c r="V17" s="214">
        <v>41370</v>
      </c>
      <c r="W17" s="210">
        <v>115.44999694824219</v>
      </c>
      <c r="X17" s="171"/>
      <c r="Y17" s="214">
        <v>41370</v>
      </c>
      <c r="Z17" s="210">
        <v>140.02000427246094</v>
      </c>
      <c r="AA17" s="171"/>
      <c r="AB17" s="214">
        <v>41370</v>
      </c>
      <c r="AC17" s="210">
        <v>53.979999542236328</v>
      </c>
      <c r="AD17" s="171"/>
      <c r="AE17" s="214">
        <v>41370</v>
      </c>
      <c r="AF17" s="210">
        <v>34.930000305175781</v>
      </c>
      <c r="AG17" s="171"/>
      <c r="AH17" s="214">
        <v>41370</v>
      </c>
      <c r="AI17" s="210">
        <v>2.869999885559082</v>
      </c>
      <c r="AJ17" s="171"/>
      <c r="AK17" s="209">
        <v>41370</v>
      </c>
      <c r="AL17" s="208">
        <v>100000</v>
      </c>
      <c r="AM17" s="171"/>
      <c r="AN17" s="209">
        <v>41370</v>
      </c>
      <c r="AO17" s="210">
        <v>328.35629272460937</v>
      </c>
      <c r="AP17" s="171"/>
      <c r="AQ17" s="211">
        <v>41618</v>
      </c>
      <c r="AR17" s="218">
        <v>84.355598449707031</v>
      </c>
      <c r="AY17" s="158"/>
      <c r="AZ17" s="103"/>
      <c r="BA17" s="202">
        <v>41572</v>
      </c>
      <c r="BB17" s="203">
        <v>4272</v>
      </c>
      <c r="BC17"/>
      <c r="BD17"/>
    </row>
    <row r="18" spans="1:56" x14ac:dyDescent="0.2">
      <c r="A18" s="202">
        <v>41377</v>
      </c>
      <c r="B18" s="203">
        <v>3729</v>
      </c>
      <c r="C18" s="171"/>
      <c r="D18" s="209">
        <v>41377</v>
      </c>
      <c r="E18" s="208">
        <v>100000</v>
      </c>
      <c r="F18" s="171"/>
      <c r="G18" s="209">
        <v>41377</v>
      </c>
      <c r="H18" s="208">
        <v>66049</v>
      </c>
      <c r="I18" s="171"/>
      <c r="J18" s="209">
        <v>41377</v>
      </c>
      <c r="K18" s="210">
        <v>11.329999923706055</v>
      </c>
      <c r="L18" s="171"/>
      <c r="M18" s="209">
        <v>41377</v>
      </c>
      <c r="N18" s="210">
        <v>37.009998321533203</v>
      </c>
      <c r="O18" s="171"/>
      <c r="P18" s="209">
        <v>41377</v>
      </c>
      <c r="Q18" s="210">
        <v>42.720001220703125</v>
      </c>
      <c r="R18" s="171"/>
      <c r="S18" s="209">
        <v>41377</v>
      </c>
      <c r="T18" s="210">
        <v>16.159999847412109</v>
      </c>
      <c r="U18" s="171"/>
      <c r="V18" s="209">
        <v>41377</v>
      </c>
      <c r="W18" s="210">
        <v>115.43000030517578</v>
      </c>
      <c r="X18" s="171"/>
      <c r="Y18" s="209">
        <v>41377</v>
      </c>
      <c r="Z18" s="210">
        <v>138.60000610351562</v>
      </c>
      <c r="AA18" s="171"/>
      <c r="AB18" s="209">
        <v>41377</v>
      </c>
      <c r="AC18" s="210">
        <v>53.180000305175781</v>
      </c>
      <c r="AD18" s="171"/>
      <c r="AE18" s="209">
        <v>41377</v>
      </c>
      <c r="AF18" s="210">
        <v>34.930000305175781</v>
      </c>
      <c r="AG18" s="171"/>
      <c r="AH18" s="209">
        <v>41377</v>
      </c>
      <c r="AI18" s="210">
        <v>3.059999942779541</v>
      </c>
      <c r="AJ18" s="171"/>
      <c r="AK18" s="209">
        <v>41377</v>
      </c>
      <c r="AL18" s="208">
        <v>100000</v>
      </c>
      <c r="AM18" s="171"/>
      <c r="AN18" s="209">
        <v>41377</v>
      </c>
      <c r="AO18" s="210">
        <v>-4140.60498046875</v>
      </c>
      <c r="AP18" s="171"/>
      <c r="AQ18" s="211">
        <v>41619</v>
      </c>
      <c r="AR18" s="218">
        <v>505.82098388671875</v>
      </c>
      <c r="AY18" s="158"/>
      <c r="AZ18" s="103"/>
      <c r="BA18" s="202">
        <v>41565</v>
      </c>
      <c r="BB18" s="203">
        <v>4286</v>
      </c>
      <c r="BC18"/>
      <c r="BD18"/>
    </row>
    <row r="19" spans="1:56" x14ac:dyDescent="0.2">
      <c r="A19" s="202">
        <v>41383</v>
      </c>
      <c r="B19" s="203">
        <v>3651</v>
      </c>
      <c r="C19" s="171"/>
      <c r="D19" s="209">
        <v>41383</v>
      </c>
      <c r="E19" s="208">
        <v>100000</v>
      </c>
      <c r="F19" s="171"/>
      <c r="G19" s="209">
        <v>41383</v>
      </c>
      <c r="H19" s="208">
        <v>63874</v>
      </c>
      <c r="I19" s="171"/>
      <c r="J19" s="209">
        <v>41383</v>
      </c>
      <c r="K19" s="210">
        <v>10.75</v>
      </c>
      <c r="L19" s="171"/>
      <c r="M19" s="209">
        <v>41383</v>
      </c>
      <c r="N19" s="210">
        <v>35.709999084472656</v>
      </c>
      <c r="O19" s="171"/>
      <c r="P19" s="209">
        <v>41383</v>
      </c>
      <c r="Q19" s="210">
        <v>40.740001678466797</v>
      </c>
      <c r="R19" s="171"/>
      <c r="S19" s="209">
        <v>41383</v>
      </c>
      <c r="T19" s="210">
        <v>15.770000457763672</v>
      </c>
      <c r="U19" s="171"/>
      <c r="V19" s="209">
        <v>41383</v>
      </c>
      <c r="W19" s="210">
        <v>115.66999816894531</v>
      </c>
      <c r="X19" s="171"/>
      <c r="Y19" s="209">
        <v>41383</v>
      </c>
      <c r="Z19" s="210">
        <v>139.80999755859375</v>
      </c>
      <c r="AA19" s="171"/>
      <c r="AB19" s="209">
        <v>41383</v>
      </c>
      <c r="AC19" s="210">
        <v>53.770000457763672</v>
      </c>
      <c r="AD19" s="171"/>
      <c r="AE19" s="209">
        <v>41383</v>
      </c>
      <c r="AF19" s="210">
        <v>34.939998626708984</v>
      </c>
      <c r="AG19" s="171"/>
      <c r="AH19" s="209">
        <v>41383</v>
      </c>
      <c r="AI19" s="210">
        <v>3.0999999046325684</v>
      </c>
      <c r="AJ19" s="171"/>
      <c r="AK19" s="209">
        <v>41383</v>
      </c>
      <c r="AL19" s="208">
        <v>100000</v>
      </c>
      <c r="AM19" s="171"/>
      <c r="AN19" s="209">
        <v>41383</v>
      </c>
      <c r="AO19" s="210">
        <v>-1854.5880126953125</v>
      </c>
      <c r="AP19" s="171"/>
      <c r="AQ19" s="185">
        <v>41640</v>
      </c>
      <c r="AR19" s="186">
        <v>0</v>
      </c>
      <c r="AY19" s="158"/>
      <c r="AZ19" s="103"/>
      <c r="BA19" s="202">
        <v>41558</v>
      </c>
      <c r="BB19" s="203">
        <v>4219</v>
      </c>
      <c r="BC19"/>
      <c r="BD19"/>
    </row>
    <row r="20" spans="1:56" x14ac:dyDescent="0.2">
      <c r="A20" s="202">
        <v>41390</v>
      </c>
      <c r="B20" s="203">
        <v>3810</v>
      </c>
      <c r="C20" s="171"/>
      <c r="D20" s="209">
        <v>41390</v>
      </c>
      <c r="E20" s="208">
        <v>100000</v>
      </c>
      <c r="F20" s="171"/>
      <c r="G20" s="209">
        <v>41390</v>
      </c>
      <c r="H20" s="208">
        <v>66476</v>
      </c>
      <c r="I20" s="171"/>
      <c r="J20" s="209">
        <v>41390</v>
      </c>
      <c r="K20" s="210">
        <v>11.560000419616699</v>
      </c>
      <c r="L20" s="171"/>
      <c r="M20" s="209">
        <v>41390</v>
      </c>
      <c r="N20" s="210">
        <v>37.569999694824219</v>
      </c>
      <c r="O20" s="171"/>
      <c r="P20" s="209">
        <v>41390</v>
      </c>
      <c r="Q20" s="210">
        <v>43.330001831054688</v>
      </c>
      <c r="R20" s="171"/>
      <c r="S20" s="209">
        <v>41390</v>
      </c>
      <c r="T20" s="210">
        <v>16.280000686645508</v>
      </c>
      <c r="U20" s="171"/>
      <c r="V20" s="209">
        <v>41390</v>
      </c>
      <c r="W20" s="210">
        <v>115.55000305175781</v>
      </c>
      <c r="X20" s="171"/>
      <c r="Y20" s="209">
        <v>41390</v>
      </c>
      <c r="Z20" s="210">
        <v>138.33000183105469</v>
      </c>
      <c r="AA20" s="171"/>
      <c r="AB20" s="209">
        <v>41390</v>
      </c>
      <c r="AC20" s="210">
        <v>52.450000762939453</v>
      </c>
      <c r="AD20" s="171"/>
      <c r="AE20" s="209">
        <v>41390</v>
      </c>
      <c r="AF20" s="210">
        <v>34.939998626708984</v>
      </c>
      <c r="AG20" s="171"/>
      <c r="AH20" s="209">
        <v>41390</v>
      </c>
      <c r="AI20" s="210">
        <v>3.2999999523162842</v>
      </c>
      <c r="AJ20" s="171"/>
      <c r="AK20" s="209">
        <v>41390</v>
      </c>
      <c r="AL20" s="208">
        <v>100000</v>
      </c>
      <c r="AM20" s="171"/>
      <c r="AN20" s="209">
        <v>41390</v>
      </c>
      <c r="AO20" s="210">
        <v>10.005900382995605</v>
      </c>
      <c r="AP20" s="171"/>
      <c r="AQ20" s="219"/>
      <c r="AR20" s="219"/>
      <c r="AY20" s="158"/>
      <c r="AZ20" s="103"/>
      <c r="BA20" s="202">
        <v>41551</v>
      </c>
      <c r="BB20" s="203">
        <v>4164</v>
      </c>
      <c r="BC20"/>
      <c r="BD20"/>
    </row>
    <row r="21" spans="1:56" x14ac:dyDescent="0.2">
      <c r="A21" s="202">
        <v>41397</v>
      </c>
      <c r="B21" s="203">
        <v>3912</v>
      </c>
      <c r="C21" s="171"/>
      <c r="D21" s="209">
        <v>41397</v>
      </c>
      <c r="E21" s="208">
        <v>100000</v>
      </c>
      <c r="F21" s="171"/>
      <c r="G21" s="209">
        <v>41397</v>
      </c>
      <c r="H21" s="208">
        <v>67007</v>
      </c>
      <c r="I21" s="171"/>
      <c r="J21" s="209">
        <v>41397</v>
      </c>
      <c r="K21" s="210">
        <v>11.319999694824219</v>
      </c>
      <c r="L21" s="171"/>
      <c r="M21" s="209">
        <v>41397</v>
      </c>
      <c r="N21" s="210">
        <v>37.970001220703125</v>
      </c>
      <c r="O21" s="171"/>
      <c r="P21" s="209">
        <v>41397</v>
      </c>
      <c r="Q21" s="210">
        <v>43.650001525878906</v>
      </c>
      <c r="R21" s="171"/>
      <c r="S21" s="209">
        <v>41397</v>
      </c>
      <c r="T21" s="210">
        <v>17.729999542236328</v>
      </c>
      <c r="U21" s="171"/>
      <c r="V21" s="209">
        <v>41397</v>
      </c>
      <c r="W21" s="210">
        <v>116.33000183105469</v>
      </c>
      <c r="X21" s="171"/>
      <c r="Y21" s="209">
        <v>41397</v>
      </c>
      <c r="Z21" s="210">
        <v>141.02999877929687</v>
      </c>
      <c r="AA21" s="171"/>
      <c r="AB21" s="209">
        <v>41397</v>
      </c>
      <c r="AC21" s="210">
        <v>54.009998321533203</v>
      </c>
      <c r="AD21" s="171"/>
      <c r="AE21" s="209">
        <v>41397</v>
      </c>
      <c r="AF21" s="210">
        <v>34.939998626708984</v>
      </c>
      <c r="AG21" s="171"/>
      <c r="AH21" s="209">
        <v>41397</v>
      </c>
      <c r="AI21" s="210">
        <v>3.3499999046325684</v>
      </c>
      <c r="AJ21" s="171"/>
      <c r="AK21" s="209">
        <v>41397</v>
      </c>
      <c r="AL21" s="208">
        <v>100000</v>
      </c>
      <c r="AM21" s="171"/>
      <c r="AN21" s="209">
        <v>41397</v>
      </c>
      <c r="AO21" s="210">
        <v>9380.794921875</v>
      </c>
      <c r="AP21" s="171"/>
      <c r="AY21" s="158"/>
      <c r="AZ21" s="103"/>
      <c r="BA21" s="202">
        <v>41544</v>
      </c>
      <c r="BB21" s="203">
        <v>4186</v>
      </c>
      <c r="BC21"/>
      <c r="BD21"/>
    </row>
    <row r="22" spans="1:56" x14ac:dyDescent="0.2">
      <c r="A22" s="202">
        <v>41406</v>
      </c>
      <c r="B22" s="203">
        <v>3953</v>
      </c>
      <c r="C22" s="171"/>
      <c r="D22" s="209">
        <v>41406</v>
      </c>
      <c r="E22" s="208">
        <v>100000</v>
      </c>
      <c r="F22" s="171"/>
      <c r="G22" s="209">
        <v>41406</v>
      </c>
      <c r="H22" s="208">
        <v>68030</v>
      </c>
      <c r="I22" s="171"/>
      <c r="J22" s="209">
        <v>41406</v>
      </c>
      <c r="K22" s="210">
        <v>11.430000305175781</v>
      </c>
      <c r="L22" s="171"/>
      <c r="M22" s="209">
        <v>41406</v>
      </c>
      <c r="N22" s="210">
        <v>38.909999847412109</v>
      </c>
      <c r="O22" s="171"/>
      <c r="P22" s="209">
        <v>41406</v>
      </c>
      <c r="Q22" s="210">
        <v>44.630001068115234</v>
      </c>
      <c r="R22" s="171"/>
      <c r="S22" s="209">
        <v>41406</v>
      </c>
      <c r="T22" s="210">
        <v>17.979999542236328</v>
      </c>
      <c r="U22" s="171"/>
      <c r="V22" s="209">
        <v>41406</v>
      </c>
      <c r="W22" s="210">
        <v>116.58000183105469</v>
      </c>
      <c r="X22" s="171"/>
      <c r="Y22" s="209">
        <v>41406</v>
      </c>
      <c r="Z22" s="210">
        <v>141.89999389648437</v>
      </c>
      <c r="AA22" s="171"/>
      <c r="AB22" s="209">
        <v>41406</v>
      </c>
      <c r="AC22" s="210">
        <v>54.290000915527344</v>
      </c>
      <c r="AD22" s="171"/>
      <c r="AE22" s="209">
        <v>41406</v>
      </c>
      <c r="AF22" s="210">
        <v>34.939998626708984</v>
      </c>
      <c r="AG22" s="171"/>
      <c r="AH22" s="209">
        <v>41406</v>
      </c>
      <c r="AI22" s="210">
        <v>3.5</v>
      </c>
      <c r="AJ22" s="171"/>
      <c r="AK22" s="209">
        <v>41406</v>
      </c>
      <c r="AL22" s="208">
        <v>100000</v>
      </c>
      <c r="AM22" s="171"/>
      <c r="AN22" s="209">
        <v>41406</v>
      </c>
      <c r="AO22" s="210">
        <v>3683.873046875</v>
      </c>
      <c r="AP22" s="171"/>
      <c r="AY22" s="158"/>
      <c r="AZ22" s="103"/>
      <c r="BA22" s="202">
        <v>41537</v>
      </c>
      <c r="BB22" s="203">
        <v>4203</v>
      </c>
      <c r="BC22"/>
      <c r="BD22"/>
    </row>
    <row r="23" spans="1:56" x14ac:dyDescent="0.2">
      <c r="A23" s="202">
        <v>41411</v>
      </c>
      <c r="B23" s="203">
        <v>4001</v>
      </c>
      <c r="C23" s="171"/>
      <c r="D23" s="209">
        <v>41411</v>
      </c>
      <c r="E23" s="208">
        <v>100000</v>
      </c>
      <c r="F23" s="171"/>
      <c r="G23" s="209">
        <v>41411</v>
      </c>
      <c r="H23" s="208">
        <v>69107</v>
      </c>
      <c r="I23" s="171"/>
      <c r="J23" s="209">
        <v>41411</v>
      </c>
      <c r="K23" s="210">
        <v>11.5</v>
      </c>
      <c r="L23" s="171"/>
      <c r="M23" s="209">
        <v>41411</v>
      </c>
      <c r="N23" s="210">
        <v>39.819999694824219</v>
      </c>
      <c r="O23" s="171"/>
      <c r="P23" s="209">
        <v>41411</v>
      </c>
      <c r="Q23" s="210">
        <v>45.639999389648438</v>
      </c>
      <c r="R23" s="171"/>
      <c r="S23" s="209">
        <v>41411</v>
      </c>
      <c r="T23" s="210">
        <v>17.350000381469727</v>
      </c>
      <c r="U23" s="171"/>
      <c r="V23" s="209">
        <v>41411</v>
      </c>
      <c r="W23" s="210">
        <v>116.58999633789062</v>
      </c>
      <c r="X23" s="171"/>
      <c r="Y23" s="209">
        <v>41411</v>
      </c>
      <c r="Z23" s="210">
        <v>143.05000305175781</v>
      </c>
      <c r="AA23" s="171"/>
      <c r="AB23" s="209">
        <v>41411</v>
      </c>
      <c r="AC23" s="210">
        <v>54.819999694824219</v>
      </c>
      <c r="AD23" s="171"/>
      <c r="AE23" s="209">
        <v>41411</v>
      </c>
      <c r="AF23" s="210">
        <v>34.950000762939453</v>
      </c>
      <c r="AG23" s="171"/>
      <c r="AH23" s="209">
        <v>41411</v>
      </c>
      <c r="AI23" s="210">
        <v>3.619999885559082</v>
      </c>
      <c r="AJ23" s="171"/>
      <c r="AK23" s="209">
        <v>41411</v>
      </c>
      <c r="AL23" s="208">
        <v>100000</v>
      </c>
      <c r="AM23" s="171"/>
      <c r="AN23" s="209">
        <v>41411</v>
      </c>
      <c r="AO23" s="210">
        <v>3865.123046875</v>
      </c>
      <c r="AP23" s="171"/>
      <c r="AY23" s="158"/>
      <c r="AZ23" s="103"/>
      <c r="BA23" s="202">
        <v>41530</v>
      </c>
      <c r="BB23" s="203">
        <v>4114</v>
      </c>
      <c r="BC23"/>
      <c r="BD23"/>
    </row>
    <row r="24" spans="1:56" x14ac:dyDescent="0.2">
      <c r="A24" s="202">
        <v>41418</v>
      </c>
      <c r="B24" s="203">
        <v>3956</v>
      </c>
      <c r="C24" s="171"/>
      <c r="D24" s="209">
        <v>41418</v>
      </c>
      <c r="E24" s="208">
        <v>100000</v>
      </c>
      <c r="F24" s="171"/>
      <c r="G24" s="209">
        <v>41418</v>
      </c>
      <c r="H24" s="208">
        <v>70070</v>
      </c>
      <c r="I24" s="171"/>
      <c r="J24" s="209">
        <v>41418</v>
      </c>
      <c r="K24" s="210">
        <v>11.399999618530273</v>
      </c>
      <c r="L24" s="171"/>
      <c r="M24" s="209">
        <v>41418</v>
      </c>
      <c r="N24" s="210">
        <v>40.490001678466797</v>
      </c>
      <c r="O24" s="171"/>
      <c r="P24" s="209">
        <v>41418</v>
      </c>
      <c r="Q24" s="210">
        <v>46.580001831054688</v>
      </c>
      <c r="R24" s="171"/>
      <c r="S24" s="209">
        <v>41418</v>
      </c>
      <c r="T24" s="210">
        <v>17.590000152587891</v>
      </c>
      <c r="U24" s="171"/>
      <c r="V24" s="209">
        <v>41418</v>
      </c>
      <c r="W24" s="210">
        <v>116.87000274658203</v>
      </c>
      <c r="X24" s="171"/>
      <c r="Y24" s="209">
        <v>41418</v>
      </c>
      <c r="Z24" s="210">
        <v>144.28999328613281</v>
      </c>
      <c r="AA24" s="171"/>
      <c r="AB24" s="209">
        <v>41418</v>
      </c>
      <c r="AC24" s="210">
        <v>55.180000305175781</v>
      </c>
      <c r="AD24" s="171"/>
      <c r="AE24" s="209">
        <v>41418</v>
      </c>
      <c r="AF24" s="210">
        <v>34.950000762939453</v>
      </c>
      <c r="AG24" s="171"/>
      <c r="AH24" s="209">
        <v>41418</v>
      </c>
      <c r="AI24" s="210">
        <v>3.5</v>
      </c>
      <c r="AJ24" s="171"/>
      <c r="AK24" s="209">
        <v>41418</v>
      </c>
      <c r="AL24" s="208">
        <v>100000</v>
      </c>
      <c r="AM24" s="171"/>
      <c r="AN24" s="209">
        <v>41418</v>
      </c>
      <c r="AO24" s="210">
        <v>3706.632568359375</v>
      </c>
      <c r="AP24" s="171"/>
      <c r="AY24" s="158"/>
      <c r="AZ24" s="103"/>
      <c r="BA24" s="202">
        <v>41524</v>
      </c>
      <c r="BB24" s="203">
        <v>4049</v>
      </c>
      <c r="BC24"/>
      <c r="BD24"/>
    </row>
    <row r="25" spans="1:56" x14ac:dyDescent="0.2">
      <c r="A25" s="202">
        <v>41425</v>
      </c>
      <c r="B25" s="203">
        <v>3948</v>
      </c>
      <c r="C25" s="171"/>
      <c r="D25" s="209">
        <v>41425</v>
      </c>
      <c r="E25" s="208">
        <v>100000</v>
      </c>
      <c r="F25" s="171"/>
      <c r="G25" s="209">
        <v>41425</v>
      </c>
      <c r="H25" s="208">
        <v>69340</v>
      </c>
      <c r="I25" s="171"/>
      <c r="J25" s="209">
        <v>41425</v>
      </c>
      <c r="K25" s="210">
        <v>11.640000343322754</v>
      </c>
      <c r="L25" s="171"/>
      <c r="M25" s="209">
        <v>41425</v>
      </c>
      <c r="N25" s="210">
        <v>39.770000457763672</v>
      </c>
      <c r="O25" s="171"/>
      <c r="P25" s="209">
        <v>41425</v>
      </c>
      <c r="Q25" s="210">
        <v>45.909999847412109</v>
      </c>
      <c r="R25" s="171"/>
      <c r="S25" s="209">
        <v>41425</v>
      </c>
      <c r="T25" s="210">
        <v>17.590000152587891</v>
      </c>
      <c r="U25" s="171"/>
      <c r="V25" s="209">
        <v>41425</v>
      </c>
      <c r="W25" s="210">
        <v>116.38999938964844</v>
      </c>
      <c r="X25" s="171"/>
      <c r="Y25" s="209">
        <v>41425</v>
      </c>
      <c r="Z25" s="210">
        <v>142.88999938964844</v>
      </c>
      <c r="AA25" s="171"/>
      <c r="AB25" s="209">
        <v>41425</v>
      </c>
      <c r="AC25" s="210">
        <v>54.930000305175781</v>
      </c>
      <c r="AD25" s="171"/>
      <c r="AE25" s="209">
        <v>41425</v>
      </c>
      <c r="AF25" s="210">
        <v>34.950000762939453</v>
      </c>
      <c r="AG25" s="171"/>
      <c r="AH25" s="209">
        <v>41425</v>
      </c>
      <c r="AI25" s="210">
        <v>3.6400001049041748</v>
      </c>
      <c r="AJ25" s="171"/>
      <c r="AK25" s="209">
        <v>41425</v>
      </c>
      <c r="AL25" s="208">
        <v>100000</v>
      </c>
      <c r="AM25" s="171"/>
      <c r="AN25" s="209">
        <v>41425</v>
      </c>
      <c r="AO25" s="210">
        <v>-2603.032958984375</v>
      </c>
      <c r="AP25" s="171"/>
      <c r="AY25" s="158"/>
      <c r="AZ25" s="103"/>
      <c r="BA25" s="202">
        <v>41516</v>
      </c>
      <c r="BB25" s="203">
        <v>3933</v>
      </c>
      <c r="BC25"/>
      <c r="BD25"/>
    </row>
    <row r="26" spans="1:56" x14ac:dyDescent="0.2">
      <c r="A26" s="202">
        <v>41432</v>
      </c>
      <c r="B26" s="203">
        <v>3872</v>
      </c>
      <c r="C26" s="171"/>
      <c r="D26" s="209">
        <v>41432</v>
      </c>
      <c r="E26" s="208">
        <v>100000</v>
      </c>
      <c r="F26" s="171"/>
      <c r="G26" s="209">
        <v>41432</v>
      </c>
      <c r="H26" s="208">
        <v>68286</v>
      </c>
      <c r="I26" s="171"/>
      <c r="J26" s="209">
        <v>41432</v>
      </c>
      <c r="K26" s="210">
        <v>11.609999656677246</v>
      </c>
      <c r="L26" s="171"/>
      <c r="M26" s="209">
        <v>41432</v>
      </c>
      <c r="N26" s="210">
        <v>38.900001525878906</v>
      </c>
      <c r="O26" s="171"/>
      <c r="P26" s="209">
        <v>41432</v>
      </c>
      <c r="Q26" s="210">
        <v>44.680000305175781</v>
      </c>
      <c r="R26" s="171"/>
      <c r="S26" s="209">
        <v>41432</v>
      </c>
      <c r="T26" s="210">
        <v>17.920000076293945</v>
      </c>
      <c r="U26" s="171"/>
      <c r="V26" s="209">
        <v>41432</v>
      </c>
      <c r="W26" s="210">
        <v>116.20999908447266</v>
      </c>
      <c r="X26" s="171"/>
      <c r="Y26" s="209">
        <v>41432</v>
      </c>
      <c r="Z26" s="210">
        <v>142.38999938964844</v>
      </c>
      <c r="AA26" s="171"/>
      <c r="AB26" s="209">
        <v>41432</v>
      </c>
      <c r="AC26" s="210">
        <v>55.150001525878906</v>
      </c>
      <c r="AD26" s="171"/>
      <c r="AE26" s="209">
        <v>41432</v>
      </c>
      <c r="AF26" s="210">
        <v>34.950000762939453</v>
      </c>
      <c r="AG26" s="171"/>
      <c r="AH26" s="209">
        <v>41432</v>
      </c>
      <c r="AI26" s="210">
        <v>3.5099999904632568</v>
      </c>
      <c r="AJ26" s="171"/>
      <c r="AK26" s="209">
        <v>41432</v>
      </c>
      <c r="AL26" s="208">
        <v>100000</v>
      </c>
      <c r="AM26" s="171"/>
      <c r="AN26" s="209">
        <v>41432</v>
      </c>
      <c r="AO26" s="210">
        <v>-1008.06689453125</v>
      </c>
      <c r="AP26" s="171"/>
      <c r="AY26" s="158"/>
      <c r="AZ26" s="103"/>
      <c r="BA26" s="202">
        <v>41509</v>
      </c>
      <c r="BB26" s="203">
        <v>4069</v>
      </c>
      <c r="BC26"/>
      <c r="BD26"/>
    </row>
    <row r="27" spans="1:56" x14ac:dyDescent="0.2">
      <c r="A27" s="202">
        <v>41439</v>
      </c>
      <c r="B27" s="203">
        <v>3805</v>
      </c>
      <c r="C27" s="171"/>
      <c r="D27" s="209">
        <v>41439</v>
      </c>
      <c r="E27" s="208">
        <v>100000</v>
      </c>
      <c r="F27" s="171"/>
      <c r="G27" s="209">
        <v>41439</v>
      </c>
      <c r="H27" s="208">
        <v>67600</v>
      </c>
      <c r="I27" s="171"/>
      <c r="J27" s="209">
        <v>41439</v>
      </c>
      <c r="K27" s="210">
        <v>11.449999809265137</v>
      </c>
      <c r="L27" s="171"/>
      <c r="M27" s="209">
        <v>41439</v>
      </c>
      <c r="N27" s="210">
        <v>38.450000762939453</v>
      </c>
      <c r="O27" s="171"/>
      <c r="P27" s="209">
        <v>41439</v>
      </c>
      <c r="Q27" s="210">
        <v>44.029998779296875</v>
      </c>
      <c r="R27" s="171"/>
      <c r="S27" s="209">
        <v>41439</v>
      </c>
      <c r="T27" s="210">
        <v>18.319999694824219</v>
      </c>
      <c r="U27" s="171"/>
      <c r="V27" s="209">
        <v>41439</v>
      </c>
      <c r="W27" s="210">
        <v>115.73999786376953</v>
      </c>
      <c r="X27" s="171"/>
      <c r="Y27" s="209">
        <v>41439</v>
      </c>
      <c r="Z27" s="210">
        <v>140.42999267578125</v>
      </c>
      <c r="AA27" s="171"/>
      <c r="AB27" s="209">
        <v>41439</v>
      </c>
      <c r="AC27" s="210">
        <v>54.720001220703125</v>
      </c>
      <c r="AD27" s="171"/>
      <c r="AE27" s="209">
        <v>41439</v>
      </c>
      <c r="AF27" s="210">
        <v>34.959999084472656</v>
      </c>
      <c r="AG27" s="171"/>
      <c r="AH27" s="209">
        <v>41439</v>
      </c>
      <c r="AI27" s="210">
        <v>3.4000000953674316</v>
      </c>
      <c r="AJ27" s="171"/>
      <c r="AK27" s="209">
        <v>41439</v>
      </c>
      <c r="AL27" s="208">
        <v>100000</v>
      </c>
      <c r="AM27" s="171"/>
      <c r="AN27" s="209">
        <v>41439</v>
      </c>
      <c r="AO27" s="210">
        <v>-2901.435791015625</v>
      </c>
      <c r="AP27" s="171"/>
      <c r="AY27" s="158"/>
      <c r="AZ27" s="103"/>
      <c r="BA27" s="202">
        <v>41502</v>
      </c>
      <c r="BB27" s="203">
        <v>4123</v>
      </c>
      <c r="BC27"/>
      <c r="BD27"/>
    </row>
    <row r="28" spans="1:56" x14ac:dyDescent="0.2">
      <c r="A28" s="202">
        <v>41447</v>
      </c>
      <c r="B28" s="203">
        <v>3658</v>
      </c>
      <c r="C28" s="171"/>
      <c r="D28" s="209">
        <v>41447</v>
      </c>
      <c r="E28" s="208">
        <v>100000</v>
      </c>
      <c r="F28" s="171"/>
      <c r="G28" s="209">
        <v>41447</v>
      </c>
      <c r="H28" s="208">
        <v>66526</v>
      </c>
      <c r="I28" s="171"/>
      <c r="J28" s="209">
        <v>41447</v>
      </c>
      <c r="K28" s="210">
        <v>10.869999885559082</v>
      </c>
      <c r="L28" s="171"/>
      <c r="M28" s="209">
        <v>41447</v>
      </c>
      <c r="N28" s="210">
        <v>38.900001525878906</v>
      </c>
      <c r="O28" s="171"/>
      <c r="P28" s="209">
        <v>41447</v>
      </c>
      <c r="Q28" s="210">
        <v>44.560001373291016</v>
      </c>
      <c r="R28" s="171"/>
      <c r="S28" s="209">
        <v>41447</v>
      </c>
      <c r="T28" s="210">
        <v>17.340000152587891</v>
      </c>
      <c r="U28" s="171"/>
      <c r="V28" s="209">
        <v>41447</v>
      </c>
      <c r="W28" s="210">
        <v>115.58000183105469</v>
      </c>
      <c r="X28" s="171"/>
      <c r="Y28" s="209">
        <v>41447</v>
      </c>
      <c r="Z28" s="210">
        <v>139.88999938964844</v>
      </c>
      <c r="AA28" s="171"/>
      <c r="AB28" s="209">
        <v>41447</v>
      </c>
      <c r="AC28" s="210">
        <v>54.610000610351563</v>
      </c>
      <c r="AD28" s="171"/>
      <c r="AE28" s="209">
        <v>41447</v>
      </c>
      <c r="AF28" s="210">
        <v>34.959999084472656</v>
      </c>
      <c r="AG28" s="171"/>
      <c r="AH28" s="209">
        <v>41447</v>
      </c>
      <c r="AI28" s="210">
        <v>3.2300000190734863</v>
      </c>
      <c r="AJ28" s="171"/>
      <c r="AK28" s="209">
        <v>41447</v>
      </c>
      <c r="AL28" s="208">
        <v>100000</v>
      </c>
      <c r="AM28" s="171"/>
      <c r="AN28" s="209">
        <v>41447</v>
      </c>
      <c r="AO28" s="210">
        <v>-2208.52099609375</v>
      </c>
      <c r="AP28" s="171"/>
      <c r="AY28" s="158"/>
      <c r="AZ28" s="103"/>
      <c r="BA28" s="202">
        <v>41495</v>
      </c>
      <c r="BB28" s="203">
        <v>4076</v>
      </c>
      <c r="BC28"/>
      <c r="BD28"/>
    </row>
    <row r="29" spans="1:56" x14ac:dyDescent="0.2">
      <c r="A29" s="202">
        <v>41454</v>
      </c>
      <c r="B29" s="203">
        <v>3738</v>
      </c>
      <c r="C29" s="171"/>
      <c r="D29" s="209">
        <v>41454</v>
      </c>
      <c r="E29" s="208">
        <v>100000</v>
      </c>
      <c r="F29" s="171"/>
      <c r="G29" s="209">
        <v>41454</v>
      </c>
      <c r="H29" s="208">
        <v>66798</v>
      </c>
      <c r="I29" s="171"/>
      <c r="J29" s="209">
        <v>41454</v>
      </c>
      <c r="K29" s="210">
        <v>11.020000457763672</v>
      </c>
      <c r="L29" s="171"/>
      <c r="M29" s="209">
        <v>41454</v>
      </c>
      <c r="N29" s="210">
        <v>38.060001373291016</v>
      </c>
      <c r="O29" s="171"/>
      <c r="P29" s="209">
        <v>41454</v>
      </c>
      <c r="Q29" s="210">
        <v>43.639999389648437</v>
      </c>
      <c r="R29" s="171"/>
      <c r="S29" s="209">
        <v>41454</v>
      </c>
      <c r="T29" s="210">
        <v>17.829999923706055</v>
      </c>
      <c r="U29" s="171"/>
      <c r="V29" s="209">
        <v>41454</v>
      </c>
      <c r="W29" s="210">
        <v>114.95999908447266</v>
      </c>
      <c r="X29" s="171"/>
      <c r="Y29" s="209">
        <v>41454</v>
      </c>
      <c r="Z29" s="210">
        <v>137.8800048828125</v>
      </c>
      <c r="AA29" s="171"/>
      <c r="AB29" s="209">
        <v>41454</v>
      </c>
      <c r="AC29" s="210">
        <v>53.840000152587891</v>
      </c>
      <c r="AD29" s="171"/>
      <c r="AE29" s="209">
        <v>41454</v>
      </c>
      <c r="AF29" s="210">
        <v>34.959999084472656</v>
      </c>
      <c r="AG29" s="171"/>
      <c r="AH29" s="209">
        <v>41454</v>
      </c>
      <c r="AI29" s="210">
        <v>3.2100000381469727</v>
      </c>
      <c r="AJ29" s="171"/>
      <c r="AK29" s="209">
        <v>41454</v>
      </c>
      <c r="AL29" s="208">
        <v>100000</v>
      </c>
      <c r="AM29" s="171"/>
      <c r="AN29" s="209">
        <v>41454</v>
      </c>
      <c r="AO29" s="210">
        <v>-3615.114013671875</v>
      </c>
      <c r="AP29" s="171"/>
      <c r="AY29" s="158"/>
      <c r="AZ29" s="103"/>
      <c r="BA29" s="202">
        <v>41489</v>
      </c>
      <c r="BB29" s="203">
        <v>4045</v>
      </c>
      <c r="BC29"/>
      <c r="BD29"/>
    </row>
    <row r="30" spans="1:56" x14ac:dyDescent="0.2">
      <c r="A30" s="202">
        <v>41460</v>
      </c>
      <c r="B30" s="203">
        <v>3753</v>
      </c>
      <c r="C30" s="171"/>
      <c r="D30" s="209">
        <v>41460</v>
      </c>
      <c r="E30" s="208">
        <v>100000</v>
      </c>
      <c r="F30" s="171"/>
      <c r="G30" s="209">
        <v>41460</v>
      </c>
      <c r="H30" s="208">
        <v>66561</v>
      </c>
      <c r="I30" s="171"/>
      <c r="J30" s="209">
        <v>41460</v>
      </c>
      <c r="K30" s="210">
        <v>11.189999580383301</v>
      </c>
      <c r="L30" s="171"/>
      <c r="M30" s="209">
        <v>41460</v>
      </c>
      <c r="N30" s="210">
        <v>37.810001373291016</v>
      </c>
      <c r="O30" s="171"/>
      <c r="P30" s="209">
        <v>41460</v>
      </c>
      <c r="Q30" s="210">
        <v>43.110000610351562</v>
      </c>
      <c r="R30" s="171"/>
      <c r="S30" s="209">
        <v>41460</v>
      </c>
      <c r="T30" s="210">
        <v>17.719999313354492</v>
      </c>
      <c r="U30" s="171"/>
      <c r="V30" s="209">
        <v>41460</v>
      </c>
      <c r="W30" s="210">
        <v>115.19000244140625</v>
      </c>
      <c r="X30" s="171"/>
      <c r="Y30" s="209">
        <v>41460</v>
      </c>
      <c r="Z30" s="210">
        <v>139.25</v>
      </c>
      <c r="AA30" s="171"/>
      <c r="AB30" s="209">
        <v>41460</v>
      </c>
      <c r="AC30" s="210">
        <v>54.270000457763672</v>
      </c>
      <c r="AD30" s="171"/>
      <c r="AE30" s="209">
        <v>41460</v>
      </c>
      <c r="AF30" s="210">
        <v>34.970001220703125</v>
      </c>
      <c r="AG30" s="171"/>
      <c r="AH30" s="209">
        <v>41460</v>
      </c>
      <c r="AI30" s="210">
        <v>3.380000114440918</v>
      </c>
      <c r="AJ30" s="171"/>
      <c r="AK30" s="209">
        <v>41460</v>
      </c>
      <c r="AL30" s="208">
        <v>100000</v>
      </c>
      <c r="AM30" s="171"/>
      <c r="AN30" s="209">
        <v>41460</v>
      </c>
      <c r="AO30" s="210">
        <v>1217.2430419921875</v>
      </c>
      <c r="AP30" s="171"/>
      <c r="AY30" s="158"/>
      <c r="AZ30" s="103"/>
      <c r="BA30" s="202">
        <v>41481</v>
      </c>
      <c r="BB30" s="203">
        <v>3990</v>
      </c>
      <c r="BC30"/>
      <c r="BD30"/>
    </row>
    <row r="31" spans="1:56" x14ac:dyDescent="0.2">
      <c r="A31" s="202">
        <v>41468</v>
      </c>
      <c r="B31" s="203">
        <v>3855</v>
      </c>
      <c r="C31" s="171"/>
      <c r="D31" s="209">
        <v>41468</v>
      </c>
      <c r="E31" s="208">
        <v>100000</v>
      </c>
      <c r="F31" s="171"/>
      <c r="G31" s="209">
        <v>41468</v>
      </c>
      <c r="H31" s="208">
        <v>68838</v>
      </c>
      <c r="I31" s="171"/>
      <c r="J31" s="209">
        <v>41468</v>
      </c>
      <c r="K31" s="210">
        <v>11.890000343322754</v>
      </c>
      <c r="L31" s="171"/>
      <c r="M31" s="209">
        <v>41468</v>
      </c>
      <c r="N31" s="210">
        <v>39.119998931884766</v>
      </c>
      <c r="O31" s="171"/>
      <c r="P31" s="209">
        <v>41468</v>
      </c>
      <c r="Q31" s="210">
        <v>44.779998779296875</v>
      </c>
      <c r="R31" s="171"/>
      <c r="S31" s="209">
        <v>41468</v>
      </c>
      <c r="T31" s="210">
        <v>19.920000076293945</v>
      </c>
      <c r="U31" s="171"/>
      <c r="V31" s="209">
        <v>41468</v>
      </c>
      <c r="W31" s="210">
        <v>115.65000152587891</v>
      </c>
      <c r="X31" s="171"/>
      <c r="Y31" s="209">
        <v>41468</v>
      </c>
      <c r="Z31" s="210">
        <v>140.60000610351562</v>
      </c>
      <c r="AA31" s="171"/>
      <c r="AB31" s="209">
        <v>41468</v>
      </c>
      <c r="AC31" s="210">
        <v>54.709999084472656</v>
      </c>
      <c r="AD31" s="171"/>
      <c r="AE31" s="209">
        <v>41468</v>
      </c>
      <c r="AF31" s="210">
        <v>34.970001220703125</v>
      </c>
      <c r="AG31" s="171"/>
      <c r="AH31" s="209">
        <v>41468</v>
      </c>
      <c r="AI31" s="210">
        <v>3.4200000762939453</v>
      </c>
      <c r="AJ31" s="171"/>
      <c r="AK31" s="209">
        <v>41468</v>
      </c>
      <c r="AL31" s="208">
        <v>100000</v>
      </c>
      <c r="AM31" s="171"/>
      <c r="AN31" s="209">
        <v>41468</v>
      </c>
      <c r="AO31" s="210">
        <v>8384.765625</v>
      </c>
      <c r="AP31" s="171"/>
      <c r="AY31" s="158"/>
      <c r="AZ31" s="103"/>
      <c r="BA31" s="202">
        <v>41474</v>
      </c>
      <c r="BB31" s="203">
        <v>3925</v>
      </c>
      <c r="BC31"/>
      <c r="BD31"/>
    </row>
    <row r="32" spans="1:56" x14ac:dyDescent="0.2">
      <c r="A32" s="202">
        <v>41474</v>
      </c>
      <c r="B32" s="203">
        <v>3925</v>
      </c>
      <c r="C32" s="171"/>
      <c r="D32" s="209">
        <v>41474</v>
      </c>
      <c r="E32" s="208">
        <v>100000</v>
      </c>
      <c r="F32" s="171"/>
      <c r="G32" s="209">
        <v>41474</v>
      </c>
      <c r="H32" s="208">
        <v>69113</v>
      </c>
      <c r="I32" s="171"/>
      <c r="J32" s="209">
        <v>41474</v>
      </c>
      <c r="K32" s="210">
        <v>12.439999580383301</v>
      </c>
      <c r="L32" s="171"/>
      <c r="M32" s="209">
        <v>41474</v>
      </c>
      <c r="N32" s="210">
        <v>39.380001068115234</v>
      </c>
      <c r="O32" s="171"/>
      <c r="P32" s="209">
        <v>41474</v>
      </c>
      <c r="Q32" s="210">
        <v>45.139999389648438</v>
      </c>
      <c r="R32" s="171"/>
      <c r="S32" s="209">
        <v>41474</v>
      </c>
      <c r="T32" s="210">
        <v>20.139999389648438</v>
      </c>
      <c r="U32" s="171"/>
      <c r="V32" s="209">
        <v>41474</v>
      </c>
      <c r="W32" s="210">
        <v>115.87999725341797</v>
      </c>
      <c r="X32" s="171"/>
      <c r="Y32" s="209">
        <v>41474</v>
      </c>
      <c r="Z32" s="210">
        <v>142.07000732421875</v>
      </c>
      <c r="AA32" s="171"/>
      <c r="AB32" s="209">
        <v>41474</v>
      </c>
      <c r="AC32" s="210">
        <v>55.580001831054688</v>
      </c>
      <c r="AD32" s="171"/>
      <c r="AE32" s="209">
        <v>41474</v>
      </c>
      <c r="AF32" s="210">
        <v>34.970001220703125</v>
      </c>
      <c r="AG32" s="171"/>
      <c r="AH32" s="209">
        <v>41474</v>
      </c>
      <c r="AI32" s="210">
        <v>3.619999885559082</v>
      </c>
      <c r="AJ32" s="171"/>
      <c r="AK32" s="209">
        <v>41474</v>
      </c>
      <c r="AL32" s="208">
        <v>100000</v>
      </c>
      <c r="AM32" s="171"/>
      <c r="AN32" s="209">
        <v>41474</v>
      </c>
      <c r="AO32" s="210">
        <v>4814.2021484375</v>
      </c>
      <c r="AP32" s="171"/>
      <c r="AY32" s="158"/>
      <c r="AZ32" s="103"/>
      <c r="BA32" s="202">
        <v>41468</v>
      </c>
      <c r="BB32" s="203">
        <v>3855</v>
      </c>
      <c r="BC32"/>
      <c r="BD32"/>
    </row>
    <row r="33" spans="1:56" x14ac:dyDescent="0.2">
      <c r="A33" s="202">
        <v>41481</v>
      </c>
      <c r="B33" s="203">
        <v>3990</v>
      </c>
      <c r="C33" s="171"/>
      <c r="D33" s="209">
        <v>41481</v>
      </c>
      <c r="E33" s="208">
        <v>100000</v>
      </c>
      <c r="F33" s="171"/>
      <c r="G33" s="209">
        <v>41481</v>
      </c>
      <c r="H33" s="208">
        <v>69876</v>
      </c>
      <c r="I33" s="171"/>
      <c r="J33" s="209">
        <v>41481</v>
      </c>
      <c r="K33" s="210">
        <v>12.850000381469727</v>
      </c>
      <c r="L33" s="171"/>
      <c r="M33" s="209">
        <v>41481</v>
      </c>
      <c r="N33" s="210">
        <v>39.590000152587891</v>
      </c>
      <c r="O33" s="171"/>
      <c r="P33" s="209">
        <v>41481</v>
      </c>
      <c r="Q33" s="210">
        <v>46.270000457763672</v>
      </c>
      <c r="R33" s="171"/>
      <c r="S33" s="209">
        <v>41481</v>
      </c>
      <c r="T33" s="210">
        <v>21.579999923706055</v>
      </c>
      <c r="U33" s="171"/>
      <c r="V33" s="209">
        <v>41481</v>
      </c>
      <c r="W33" s="210">
        <v>116.06999969482422</v>
      </c>
      <c r="X33" s="171"/>
      <c r="Y33" s="209">
        <v>41481</v>
      </c>
      <c r="Z33" s="210">
        <v>142.38999938964844</v>
      </c>
      <c r="AA33" s="171"/>
      <c r="AB33" s="209">
        <v>41481</v>
      </c>
      <c r="AC33" s="210">
        <v>56.099998474121094</v>
      </c>
      <c r="AD33" s="171"/>
      <c r="AE33" s="209">
        <v>41481</v>
      </c>
      <c r="AF33" s="210">
        <v>34.979999542236328</v>
      </c>
      <c r="AG33" s="171"/>
      <c r="AH33" s="209">
        <v>41481</v>
      </c>
      <c r="AI33" s="210">
        <v>3.7899999618530273</v>
      </c>
      <c r="AJ33" s="171"/>
      <c r="AK33" s="209">
        <v>41485</v>
      </c>
      <c r="AL33" s="208">
        <v>100000</v>
      </c>
      <c r="AM33" s="171"/>
      <c r="AN33" s="209">
        <v>41485</v>
      </c>
      <c r="AO33" s="210">
        <v>4814.2021484375</v>
      </c>
      <c r="AP33" s="171"/>
      <c r="AY33" s="158"/>
      <c r="AZ33" s="103"/>
      <c r="BA33" s="202">
        <v>41460</v>
      </c>
      <c r="BB33" s="203">
        <v>3753</v>
      </c>
      <c r="BC33"/>
      <c r="BD33"/>
    </row>
    <row r="34" spans="1:56" x14ac:dyDescent="0.2">
      <c r="A34" s="202">
        <v>41489</v>
      </c>
      <c r="B34" s="203">
        <v>4045</v>
      </c>
      <c r="C34" s="171"/>
      <c r="D34" s="209">
        <v>41489</v>
      </c>
      <c r="E34" s="208">
        <v>100000</v>
      </c>
      <c r="F34" s="171"/>
      <c r="G34" s="209">
        <v>41489</v>
      </c>
      <c r="H34" s="208">
        <v>70348</v>
      </c>
      <c r="I34" s="171"/>
      <c r="J34" s="209">
        <v>41489</v>
      </c>
      <c r="K34" s="210">
        <v>13.090000152587891</v>
      </c>
      <c r="L34" s="171"/>
      <c r="M34" s="209">
        <v>41489</v>
      </c>
      <c r="N34" s="210">
        <v>40.150001525878906</v>
      </c>
      <c r="O34" s="171"/>
      <c r="P34" s="209">
        <v>41489</v>
      </c>
      <c r="Q34" s="210">
        <v>46.599998474121094</v>
      </c>
      <c r="R34" s="171"/>
      <c r="S34" s="209">
        <v>41489</v>
      </c>
      <c r="T34" s="210">
        <v>22.430000305175781</v>
      </c>
      <c r="U34" s="171"/>
      <c r="V34" s="209">
        <v>41489</v>
      </c>
      <c r="W34" s="210">
        <v>116.04000091552734</v>
      </c>
      <c r="X34" s="171"/>
      <c r="Y34" s="209">
        <v>41489</v>
      </c>
      <c r="Z34" s="210">
        <v>142.32000732421875</v>
      </c>
      <c r="AA34" s="171"/>
      <c r="AB34" s="209">
        <v>41489</v>
      </c>
      <c r="AC34" s="210">
        <v>56.330001831054688</v>
      </c>
      <c r="AD34" s="171"/>
      <c r="AE34" s="209">
        <v>41489</v>
      </c>
      <c r="AF34" s="210">
        <v>34.979999542236328</v>
      </c>
      <c r="AG34" s="171"/>
      <c r="AH34" s="209">
        <v>41489</v>
      </c>
      <c r="AI34" s="210">
        <v>3.8900001049041748</v>
      </c>
      <c r="AJ34" s="171"/>
      <c r="AK34" s="209">
        <v>41489</v>
      </c>
      <c r="AL34" s="208">
        <v>100000</v>
      </c>
      <c r="AM34" s="171"/>
      <c r="AN34" s="209">
        <v>41489</v>
      </c>
      <c r="AO34" s="210">
        <v>2920.95458984375</v>
      </c>
      <c r="AP34" s="171"/>
      <c r="AY34" s="158"/>
      <c r="AZ34" s="103"/>
      <c r="BA34" s="202">
        <v>41454</v>
      </c>
      <c r="BB34" s="203">
        <v>3738</v>
      </c>
      <c r="BC34"/>
      <c r="BD34"/>
    </row>
    <row r="35" spans="1:56" x14ac:dyDescent="0.2">
      <c r="A35" s="202">
        <v>41495</v>
      </c>
      <c r="B35" s="203">
        <v>4076</v>
      </c>
      <c r="C35" s="171"/>
      <c r="D35" s="209">
        <v>41495</v>
      </c>
      <c r="E35" s="208">
        <v>100000</v>
      </c>
      <c r="F35" s="171"/>
      <c r="G35" s="209">
        <v>41495</v>
      </c>
      <c r="H35" s="208">
        <v>70833</v>
      </c>
      <c r="I35" s="171"/>
      <c r="J35" s="209">
        <v>41495</v>
      </c>
      <c r="K35" s="210">
        <v>13.619999885559082</v>
      </c>
      <c r="L35" s="171"/>
      <c r="M35" s="209">
        <v>41495</v>
      </c>
      <c r="N35" s="210">
        <v>40.389999389648438</v>
      </c>
      <c r="O35" s="171"/>
      <c r="P35" s="209">
        <v>41495</v>
      </c>
      <c r="Q35" s="210">
        <v>47.139999389648438</v>
      </c>
      <c r="R35" s="171"/>
      <c r="S35" s="209">
        <v>41495</v>
      </c>
      <c r="T35" s="210">
        <v>21.790000915527344</v>
      </c>
      <c r="U35" s="171"/>
      <c r="V35" s="209">
        <v>41495</v>
      </c>
      <c r="W35" s="210">
        <v>116.30999755859375</v>
      </c>
      <c r="X35" s="171"/>
      <c r="Y35" s="209">
        <v>41495</v>
      </c>
      <c r="Z35" s="210">
        <v>143.42999267578125</v>
      </c>
      <c r="AA35" s="171"/>
      <c r="AB35" s="209">
        <v>41495</v>
      </c>
      <c r="AC35" s="210">
        <v>56.779998779296875</v>
      </c>
      <c r="AD35" s="171"/>
      <c r="AE35" s="209">
        <v>41495</v>
      </c>
      <c r="AF35" s="210">
        <v>34.979999542236328</v>
      </c>
      <c r="AG35" s="171"/>
      <c r="AH35" s="209">
        <v>41495</v>
      </c>
      <c r="AI35" s="210">
        <v>3.8499999046325684</v>
      </c>
      <c r="AJ35" s="171"/>
      <c r="AK35" s="209">
        <v>41495</v>
      </c>
      <c r="AL35" s="208">
        <v>100000</v>
      </c>
      <c r="AM35" s="171"/>
      <c r="AN35" s="209">
        <v>41495</v>
      </c>
      <c r="AO35" s="210">
        <v>2275.793212890625</v>
      </c>
      <c r="AP35" s="171"/>
      <c r="AY35" s="158"/>
      <c r="AZ35" s="103"/>
      <c r="BA35" s="202">
        <v>41447</v>
      </c>
      <c r="BB35" s="203">
        <v>3658</v>
      </c>
      <c r="BC35"/>
      <c r="BD35"/>
    </row>
    <row r="36" spans="1:56" x14ac:dyDescent="0.2">
      <c r="A36" s="202">
        <v>41502</v>
      </c>
      <c r="B36" s="203">
        <v>4123</v>
      </c>
      <c r="C36" s="171"/>
      <c r="D36" s="209">
        <v>41502</v>
      </c>
      <c r="E36" s="208">
        <v>100000</v>
      </c>
      <c r="F36" s="171"/>
      <c r="G36" s="209">
        <v>41502</v>
      </c>
      <c r="H36" s="208">
        <v>71528</v>
      </c>
      <c r="I36" s="171"/>
      <c r="J36" s="209">
        <v>41502</v>
      </c>
      <c r="K36" s="210">
        <v>14.310000419616699</v>
      </c>
      <c r="L36" s="171"/>
      <c r="M36" s="209">
        <v>41502</v>
      </c>
      <c r="N36" s="210">
        <v>40.860000610351562</v>
      </c>
      <c r="O36" s="171"/>
      <c r="P36" s="209">
        <v>41502</v>
      </c>
      <c r="Q36" s="210">
        <v>47.799999237060547</v>
      </c>
      <c r="R36" s="171"/>
      <c r="S36" s="209">
        <v>41502</v>
      </c>
      <c r="T36" s="210">
        <v>21.889999389648437</v>
      </c>
      <c r="U36" s="171"/>
      <c r="V36" s="209">
        <v>41502</v>
      </c>
      <c r="W36" s="210">
        <v>116.38999938964844</v>
      </c>
      <c r="X36" s="171"/>
      <c r="Y36" s="209">
        <v>41502</v>
      </c>
      <c r="Z36" s="210">
        <v>143.50999450683594</v>
      </c>
      <c r="AA36" s="171"/>
      <c r="AB36" s="209">
        <v>41502</v>
      </c>
      <c r="AC36" s="210">
        <v>57.020000457763672</v>
      </c>
      <c r="AD36" s="171"/>
      <c r="AE36" s="209">
        <v>41502</v>
      </c>
      <c r="AF36" s="210">
        <v>34.990001678466797</v>
      </c>
      <c r="AG36" s="171"/>
      <c r="AH36" s="209">
        <v>41502</v>
      </c>
      <c r="AI36" s="210">
        <v>3.4300000667572021</v>
      </c>
      <c r="AJ36" s="171"/>
      <c r="AK36" s="209">
        <v>41502</v>
      </c>
      <c r="AL36" s="208">
        <v>100000</v>
      </c>
      <c r="AM36" s="171"/>
      <c r="AN36" s="209">
        <v>41502</v>
      </c>
      <c r="AO36" s="210">
        <v>2394.87109375</v>
      </c>
      <c r="AP36" s="171"/>
      <c r="AY36" s="158"/>
      <c r="AZ36" s="103"/>
      <c r="BA36" s="202">
        <v>41439</v>
      </c>
      <c r="BB36" s="203">
        <v>3805</v>
      </c>
      <c r="BC36"/>
      <c r="BD36"/>
    </row>
    <row r="37" spans="1:56" x14ac:dyDescent="0.2">
      <c r="A37" s="202">
        <v>41509</v>
      </c>
      <c r="B37" s="203">
        <v>4069</v>
      </c>
      <c r="C37" s="171"/>
      <c r="D37" s="209">
        <v>41509</v>
      </c>
      <c r="E37" s="208">
        <v>100000</v>
      </c>
      <c r="F37" s="171"/>
      <c r="G37" s="209">
        <v>41509</v>
      </c>
      <c r="H37" s="208">
        <v>70728</v>
      </c>
      <c r="I37" s="171"/>
      <c r="J37" s="209">
        <v>41509</v>
      </c>
      <c r="K37" s="210">
        <v>14.510000228881836</v>
      </c>
      <c r="L37" s="171"/>
      <c r="M37" s="209">
        <v>41509</v>
      </c>
      <c r="N37" s="210">
        <v>40.400001525878906</v>
      </c>
      <c r="O37" s="171"/>
      <c r="P37" s="209">
        <v>41509</v>
      </c>
      <c r="Q37" s="210">
        <v>46.919998168945313</v>
      </c>
      <c r="R37" s="171"/>
      <c r="S37" s="209">
        <v>41509</v>
      </c>
      <c r="T37" s="210">
        <v>21.629999160766602</v>
      </c>
      <c r="U37" s="171"/>
      <c r="V37" s="209">
        <v>41509</v>
      </c>
      <c r="W37" s="210">
        <v>116.33999633789062</v>
      </c>
      <c r="X37" s="171"/>
      <c r="Y37" s="209">
        <v>41509</v>
      </c>
      <c r="Z37" s="210">
        <v>143.3699951171875</v>
      </c>
      <c r="AA37" s="171"/>
      <c r="AB37" s="209">
        <v>41509</v>
      </c>
      <c r="AC37" s="210">
        <v>57.279998779296875</v>
      </c>
      <c r="AD37" s="171"/>
      <c r="AE37" s="209">
        <v>41509</v>
      </c>
      <c r="AF37" s="210">
        <v>34.990001678466797</v>
      </c>
      <c r="AG37" s="171"/>
      <c r="AH37" s="209">
        <v>41509</v>
      </c>
      <c r="AI37" s="210">
        <v>3.4300000667572021</v>
      </c>
      <c r="AJ37" s="171"/>
      <c r="AK37" s="209">
        <v>41509</v>
      </c>
      <c r="AL37" s="208">
        <v>100000</v>
      </c>
      <c r="AM37" s="171"/>
      <c r="AN37" s="209">
        <v>41509</v>
      </c>
      <c r="AO37" s="210">
        <v>-710.6287841796875</v>
      </c>
      <c r="AP37" s="171"/>
      <c r="AY37" s="158"/>
      <c r="AZ37" s="103"/>
      <c r="BA37" s="202">
        <v>41432</v>
      </c>
      <c r="BB37" s="203">
        <v>3872</v>
      </c>
      <c r="BC37"/>
      <c r="BD37"/>
    </row>
    <row r="38" spans="1:56" x14ac:dyDescent="0.2">
      <c r="A38" s="202">
        <v>41516</v>
      </c>
      <c r="B38" s="203">
        <v>3933</v>
      </c>
      <c r="C38" s="171"/>
      <c r="D38" s="209">
        <v>41516</v>
      </c>
      <c r="E38" s="208">
        <v>100000</v>
      </c>
      <c r="F38" s="171"/>
      <c r="G38" s="209">
        <v>41516</v>
      </c>
      <c r="H38" s="208">
        <v>69515</v>
      </c>
      <c r="I38" s="171"/>
      <c r="J38" s="209">
        <v>41516</v>
      </c>
      <c r="K38" s="210">
        <v>13.380000114440918</v>
      </c>
      <c r="L38" s="171"/>
      <c r="M38" s="209">
        <v>41516</v>
      </c>
      <c r="N38" s="210">
        <v>39.509998321533203</v>
      </c>
      <c r="O38" s="171"/>
      <c r="P38" s="209">
        <v>41516</v>
      </c>
      <c r="Q38" s="210">
        <v>46.240001678466797</v>
      </c>
      <c r="R38" s="171"/>
      <c r="S38" s="209">
        <v>41516</v>
      </c>
      <c r="T38" s="210">
        <v>21.200000762939453</v>
      </c>
      <c r="U38" s="171"/>
      <c r="V38" s="209">
        <v>41516</v>
      </c>
      <c r="W38" s="210">
        <v>116.02999877929687</v>
      </c>
      <c r="X38" s="171"/>
      <c r="Y38" s="209">
        <v>41516</v>
      </c>
      <c r="Z38" s="210">
        <v>142.46000671386719</v>
      </c>
      <c r="AA38" s="171"/>
      <c r="AB38" s="209">
        <v>41516</v>
      </c>
      <c r="AC38" s="210">
        <v>57.25</v>
      </c>
      <c r="AD38" s="171"/>
      <c r="AE38" s="209">
        <v>41516</v>
      </c>
      <c r="AF38" s="210">
        <v>34.990001678466797</v>
      </c>
      <c r="AG38" s="171"/>
      <c r="AH38" s="209">
        <v>41516</v>
      </c>
      <c r="AI38" s="210">
        <v>3.2599999904632568</v>
      </c>
      <c r="AJ38" s="171"/>
      <c r="AK38" s="209">
        <v>41516</v>
      </c>
      <c r="AL38" s="208">
        <v>100000</v>
      </c>
      <c r="AM38" s="171"/>
      <c r="AN38" s="209">
        <v>41516</v>
      </c>
      <c r="AO38" s="210">
        <v>-2899.759521484375</v>
      </c>
      <c r="AP38" s="171"/>
      <c r="AY38" s="158"/>
      <c r="AZ38" s="103"/>
      <c r="BA38" s="202">
        <v>41425</v>
      </c>
      <c r="BB38" s="203">
        <v>3948</v>
      </c>
      <c r="BC38"/>
      <c r="BD38"/>
    </row>
    <row r="39" spans="1:56" x14ac:dyDescent="0.2">
      <c r="A39" s="202">
        <v>41524</v>
      </c>
      <c r="B39" s="203">
        <v>4049</v>
      </c>
      <c r="C39" s="171"/>
      <c r="D39" s="209">
        <v>41524</v>
      </c>
      <c r="E39" s="208">
        <v>100000</v>
      </c>
      <c r="F39" s="171"/>
      <c r="G39" s="209">
        <v>41524</v>
      </c>
      <c r="H39" s="208">
        <v>69515</v>
      </c>
      <c r="I39" s="171"/>
      <c r="J39" s="209">
        <v>41524</v>
      </c>
      <c r="K39" s="210">
        <v>14.100000381469727</v>
      </c>
      <c r="L39" s="171"/>
      <c r="M39" s="209">
        <v>41524</v>
      </c>
      <c r="N39" s="210">
        <v>40.200000762939453</v>
      </c>
      <c r="O39" s="171"/>
      <c r="P39" s="209">
        <v>41524</v>
      </c>
      <c r="Q39" s="210">
        <v>46.869998931884766</v>
      </c>
      <c r="R39" s="171"/>
      <c r="S39" s="209">
        <v>41524</v>
      </c>
      <c r="T39" s="210">
        <v>21.940000534057617</v>
      </c>
      <c r="U39" s="171"/>
      <c r="V39" s="209">
        <v>41524</v>
      </c>
      <c r="W39" s="210">
        <v>115.88999938964844</v>
      </c>
      <c r="X39" s="171"/>
      <c r="Y39" s="209">
        <v>41524</v>
      </c>
      <c r="Z39" s="210">
        <v>141.52999877929687</v>
      </c>
      <c r="AA39" s="171"/>
      <c r="AB39" s="209">
        <v>41524</v>
      </c>
      <c r="AC39" s="210">
        <v>56.209999084472656</v>
      </c>
      <c r="AD39" s="171"/>
      <c r="AE39" s="209">
        <v>41524</v>
      </c>
      <c r="AF39" s="210">
        <v>35</v>
      </c>
      <c r="AG39" s="171"/>
      <c r="AH39" s="209">
        <v>41524</v>
      </c>
      <c r="AI39" s="210">
        <v>3.5299999713897705</v>
      </c>
      <c r="AJ39" s="171"/>
      <c r="AK39" s="209">
        <v>41524</v>
      </c>
      <c r="AL39" s="208">
        <v>100000</v>
      </c>
      <c r="AM39" s="171"/>
      <c r="AN39" s="209">
        <v>41524</v>
      </c>
      <c r="AO39" s="210">
        <v>-2838.461669921875</v>
      </c>
      <c r="AP39" s="171"/>
      <c r="AZ39" s="103"/>
      <c r="BA39" s="202">
        <v>41418</v>
      </c>
      <c r="BB39" s="203">
        <v>3956</v>
      </c>
      <c r="BC39"/>
      <c r="BD39"/>
    </row>
    <row r="40" spans="1:56" x14ac:dyDescent="0.2">
      <c r="A40" s="202">
        <v>41530</v>
      </c>
      <c r="B40" s="203">
        <v>4114</v>
      </c>
      <c r="C40" s="171"/>
      <c r="D40" s="209">
        <v>41530</v>
      </c>
      <c r="E40" s="208">
        <v>100000</v>
      </c>
      <c r="F40" s="171"/>
      <c r="G40" s="209">
        <v>41530</v>
      </c>
      <c r="H40" s="208">
        <v>71820</v>
      </c>
      <c r="I40" s="171"/>
      <c r="J40" s="209">
        <v>41530</v>
      </c>
      <c r="K40" s="210">
        <v>14.239999771118164</v>
      </c>
      <c r="L40" s="171"/>
      <c r="M40" s="209">
        <v>41530</v>
      </c>
      <c r="N40" s="210">
        <v>41.139999389648438</v>
      </c>
      <c r="O40" s="171"/>
      <c r="P40" s="209">
        <v>41530</v>
      </c>
      <c r="Q40" s="210">
        <v>48.139999389648438</v>
      </c>
      <c r="R40" s="171"/>
      <c r="S40" s="209">
        <v>41530</v>
      </c>
      <c r="T40" s="210">
        <v>21.5</v>
      </c>
      <c r="U40" s="171"/>
      <c r="V40" s="209">
        <v>41530</v>
      </c>
      <c r="W40" s="210">
        <v>116.02999877929687</v>
      </c>
      <c r="X40" s="171"/>
      <c r="Y40" s="209">
        <v>41530</v>
      </c>
      <c r="Z40" s="210">
        <v>142.88999938964844</v>
      </c>
      <c r="AA40" s="171"/>
      <c r="AB40" s="209">
        <v>41530</v>
      </c>
      <c r="AC40" s="210">
        <v>56.959999084472656</v>
      </c>
      <c r="AD40" s="171"/>
      <c r="AE40" s="209">
        <v>41530</v>
      </c>
      <c r="AF40" s="210">
        <v>35</v>
      </c>
      <c r="AG40" s="171"/>
      <c r="AH40" s="209">
        <v>41530</v>
      </c>
      <c r="AI40" s="210">
        <v>3.5999999046325684</v>
      </c>
      <c r="AJ40" s="171"/>
      <c r="AK40" s="209">
        <v>41530</v>
      </c>
      <c r="AL40" s="208">
        <v>100000</v>
      </c>
      <c r="AM40" s="171"/>
      <c r="AN40" s="209">
        <v>41530</v>
      </c>
      <c r="AO40" s="210">
        <v>6414.380859375</v>
      </c>
      <c r="AP40" s="171"/>
      <c r="AZ40" s="103"/>
      <c r="BA40" s="202">
        <v>41411</v>
      </c>
      <c r="BB40" s="203">
        <v>4001</v>
      </c>
      <c r="BC40"/>
      <c r="BD40"/>
    </row>
    <row r="41" spans="1:56" x14ac:dyDescent="0.2">
      <c r="A41" s="202">
        <v>41537</v>
      </c>
      <c r="B41" s="203">
        <v>4203</v>
      </c>
      <c r="C41" s="171"/>
      <c r="D41" s="209">
        <v>41537</v>
      </c>
      <c r="E41" s="208">
        <v>100000</v>
      </c>
      <c r="F41" s="171"/>
      <c r="G41" s="209">
        <v>41537</v>
      </c>
      <c r="H41" s="208">
        <v>72657</v>
      </c>
      <c r="I41" s="171"/>
      <c r="J41" s="209">
        <v>41537</v>
      </c>
      <c r="K41" s="210">
        <v>13.5</v>
      </c>
      <c r="L41" s="171"/>
      <c r="M41" s="209">
        <v>41537</v>
      </c>
      <c r="N41" s="210">
        <v>41.669998168945313</v>
      </c>
      <c r="O41" s="171"/>
      <c r="P41" s="209">
        <v>41537</v>
      </c>
      <c r="Q41" s="210">
        <v>48.709999084472656</v>
      </c>
      <c r="R41" s="171"/>
      <c r="S41" s="209">
        <v>41537</v>
      </c>
      <c r="T41" s="210">
        <v>22.020000457763672</v>
      </c>
      <c r="U41" s="171"/>
      <c r="V41" s="209">
        <v>41537</v>
      </c>
      <c r="W41" s="210">
        <v>116.22000122070312</v>
      </c>
      <c r="X41" s="171"/>
      <c r="Y41" s="209">
        <v>41537</v>
      </c>
      <c r="Z41" s="210">
        <v>143.80999755859375</v>
      </c>
      <c r="AA41" s="171"/>
      <c r="AB41" s="209">
        <v>41537</v>
      </c>
      <c r="AC41" s="210">
        <v>57.479999542236328</v>
      </c>
      <c r="AD41" s="171"/>
      <c r="AE41" s="209">
        <v>41537</v>
      </c>
      <c r="AF41" s="210">
        <v>35</v>
      </c>
      <c r="AG41" s="171"/>
      <c r="AH41" s="209">
        <v>41537</v>
      </c>
      <c r="AI41" s="210">
        <v>3.6400001049041748</v>
      </c>
      <c r="AJ41" s="171"/>
      <c r="AK41" s="209">
        <v>41537</v>
      </c>
      <c r="AL41" s="208">
        <v>100000</v>
      </c>
      <c r="AM41" s="171"/>
      <c r="AN41" s="209">
        <v>41537</v>
      </c>
      <c r="AO41" s="210">
        <v>4254.1025390625</v>
      </c>
      <c r="AP41" s="171"/>
      <c r="AZ41" s="103"/>
      <c r="BA41" s="202">
        <v>41406</v>
      </c>
      <c r="BB41" s="203">
        <v>3953</v>
      </c>
      <c r="BC41"/>
      <c r="BD41"/>
    </row>
    <row r="42" spans="1:56" x14ac:dyDescent="0.2">
      <c r="A42" s="202">
        <v>41544</v>
      </c>
      <c r="B42" s="203">
        <v>4186</v>
      </c>
      <c r="C42" s="171"/>
      <c r="D42" s="209">
        <v>41544</v>
      </c>
      <c r="E42" s="208">
        <v>100000</v>
      </c>
      <c r="F42" s="171"/>
      <c r="G42" s="209">
        <v>41544</v>
      </c>
      <c r="H42" s="208">
        <v>72723</v>
      </c>
      <c r="I42" s="171"/>
      <c r="J42" s="209">
        <v>41544</v>
      </c>
      <c r="K42" s="210">
        <v>13.630000114440918</v>
      </c>
      <c r="L42" s="171"/>
      <c r="M42" s="209">
        <v>41544</v>
      </c>
      <c r="N42" s="210">
        <v>41.700000762939453</v>
      </c>
      <c r="O42" s="171"/>
      <c r="P42" s="209">
        <v>41544</v>
      </c>
      <c r="Q42" s="210">
        <v>48.979999542236328</v>
      </c>
      <c r="R42" s="171"/>
      <c r="S42" s="209">
        <v>41544</v>
      </c>
      <c r="T42" s="210">
        <v>23.629999160766602</v>
      </c>
      <c r="U42" s="171"/>
      <c r="V42" s="209">
        <v>41544</v>
      </c>
      <c r="W42" s="210">
        <v>116.66000366210937</v>
      </c>
      <c r="X42" s="171"/>
      <c r="Y42" s="209">
        <v>41544</v>
      </c>
      <c r="Z42" s="210">
        <v>144.67999267578125</v>
      </c>
      <c r="AA42" s="171"/>
      <c r="AB42" s="209">
        <v>41544</v>
      </c>
      <c r="AC42" s="210">
        <v>58.099998474121094</v>
      </c>
      <c r="AD42" s="171"/>
      <c r="AE42" s="209">
        <v>41544</v>
      </c>
      <c r="AF42" s="210">
        <v>35.009998321533203</v>
      </c>
      <c r="AG42" s="171"/>
      <c r="AH42" s="209">
        <v>41544</v>
      </c>
      <c r="AI42" s="210">
        <v>3.5799999237060547</v>
      </c>
      <c r="AJ42" s="171"/>
      <c r="AK42" s="209">
        <v>41544</v>
      </c>
      <c r="AL42" s="208">
        <v>100000</v>
      </c>
      <c r="AM42" s="171"/>
      <c r="AN42" s="209">
        <v>41544</v>
      </c>
      <c r="AO42" s="210">
        <v>4695.6904296875</v>
      </c>
      <c r="AP42" s="171"/>
      <c r="AZ42" s="103"/>
      <c r="BA42" s="202">
        <v>41397</v>
      </c>
      <c r="BB42" s="203">
        <v>3912</v>
      </c>
      <c r="BC42"/>
      <c r="BD42"/>
    </row>
    <row r="43" spans="1:56" x14ac:dyDescent="0.2">
      <c r="A43" s="202">
        <v>41551</v>
      </c>
      <c r="B43" s="203">
        <v>4164</v>
      </c>
      <c r="C43" s="171"/>
      <c r="D43" s="209">
        <v>41551</v>
      </c>
      <c r="E43" s="208">
        <v>100000</v>
      </c>
      <c r="F43" s="171"/>
      <c r="G43" s="209">
        <v>41551</v>
      </c>
      <c r="H43" s="208">
        <v>72331</v>
      </c>
      <c r="I43" s="171"/>
      <c r="J43" s="209">
        <v>41551</v>
      </c>
      <c r="K43" s="210">
        <v>13.380000114440918</v>
      </c>
      <c r="L43" s="171"/>
      <c r="M43" s="209">
        <v>41551</v>
      </c>
      <c r="N43" s="210">
        <v>41.369998931884766</v>
      </c>
      <c r="O43" s="171"/>
      <c r="P43" s="209">
        <v>41551</v>
      </c>
      <c r="Q43" s="210">
        <v>48.549999237060547</v>
      </c>
      <c r="R43" s="171"/>
      <c r="S43" s="209">
        <v>41551</v>
      </c>
      <c r="T43" s="210">
        <v>23.590000152587891</v>
      </c>
      <c r="U43" s="171"/>
      <c r="V43" s="209">
        <v>41551</v>
      </c>
      <c r="W43" s="210">
        <v>116.56999969482422</v>
      </c>
      <c r="X43" s="171"/>
      <c r="Y43" s="209">
        <v>41551</v>
      </c>
      <c r="Z43" s="210">
        <v>143.85000610351562</v>
      </c>
      <c r="AA43" s="171"/>
      <c r="AB43" s="209">
        <v>41551</v>
      </c>
      <c r="AC43" s="210">
        <v>58.099998474121094</v>
      </c>
      <c r="AD43" s="171"/>
      <c r="AE43" s="209">
        <v>41551</v>
      </c>
      <c r="AF43" s="210">
        <v>35.009998321533203</v>
      </c>
      <c r="AG43" s="171"/>
      <c r="AH43" s="209">
        <v>41551</v>
      </c>
      <c r="AI43" s="210">
        <v>3.7999999523162842</v>
      </c>
      <c r="AJ43" s="171"/>
      <c r="AK43" s="209">
        <v>41551</v>
      </c>
      <c r="AL43" s="208">
        <v>100000</v>
      </c>
      <c r="AM43" s="171"/>
      <c r="AN43" s="209">
        <v>41551</v>
      </c>
      <c r="AO43" s="210">
        <v>-866.8070068359375</v>
      </c>
      <c r="AP43" s="171"/>
      <c r="AZ43" s="103"/>
      <c r="BA43" s="202">
        <v>41390</v>
      </c>
      <c r="BB43" s="203">
        <v>3810</v>
      </c>
      <c r="BC43"/>
      <c r="BD43"/>
    </row>
    <row r="44" spans="1:56" x14ac:dyDescent="0.2">
      <c r="A44" s="202">
        <v>41558</v>
      </c>
      <c r="B44" s="203">
        <v>4219</v>
      </c>
      <c r="C44" s="171"/>
      <c r="D44" s="209">
        <v>41558</v>
      </c>
      <c r="E44" s="208">
        <v>100000</v>
      </c>
      <c r="F44" s="171"/>
      <c r="G44" s="209">
        <v>41558</v>
      </c>
      <c r="H44" s="208">
        <v>71786</v>
      </c>
      <c r="I44" s="171"/>
      <c r="J44" s="209">
        <v>41558</v>
      </c>
      <c r="K44" s="210">
        <v>13.350000381469727</v>
      </c>
      <c r="L44" s="171"/>
      <c r="M44" s="209">
        <v>41558</v>
      </c>
      <c r="N44" s="210">
        <v>40.669998168945313</v>
      </c>
      <c r="O44" s="171"/>
      <c r="P44" s="209">
        <v>41558</v>
      </c>
      <c r="Q44" s="210">
        <v>48.130001068115234</v>
      </c>
      <c r="R44" s="171"/>
      <c r="S44" s="209">
        <v>41558</v>
      </c>
      <c r="T44" s="210">
        <v>24.510000228881836</v>
      </c>
      <c r="U44" s="171"/>
      <c r="V44" s="209">
        <v>41558</v>
      </c>
      <c r="W44" s="210">
        <v>116.68000030517578</v>
      </c>
      <c r="X44" s="171"/>
      <c r="Y44" s="209">
        <v>41558</v>
      </c>
      <c r="Z44" s="210">
        <v>143.74000549316406</v>
      </c>
      <c r="AA44" s="171"/>
      <c r="AB44" s="209">
        <v>41558</v>
      </c>
      <c r="AC44" s="210">
        <v>58.080001831054688</v>
      </c>
      <c r="AD44" s="171"/>
      <c r="AE44" s="209">
        <v>41558</v>
      </c>
      <c r="AF44" s="210">
        <v>35.009998321533203</v>
      </c>
      <c r="AG44" s="171"/>
      <c r="AH44" s="209">
        <v>41558</v>
      </c>
      <c r="AI44" s="210">
        <v>3.8499999046325684</v>
      </c>
      <c r="AJ44" s="171"/>
      <c r="AK44" s="209">
        <v>41558</v>
      </c>
      <c r="AL44" s="208">
        <v>100000</v>
      </c>
      <c r="AM44" s="171"/>
      <c r="AN44" s="209">
        <v>41558</v>
      </c>
      <c r="AO44" s="210">
        <v>-244.88519287109375</v>
      </c>
      <c r="AP44" s="171"/>
      <c r="AZ44" s="103"/>
      <c r="BA44" s="202">
        <v>41383</v>
      </c>
      <c r="BB44" s="203">
        <v>3651</v>
      </c>
      <c r="BC44"/>
      <c r="BD44"/>
    </row>
    <row r="45" spans="1:56" x14ac:dyDescent="0.2">
      <c r="A45" s="202">
        <v>41565</v>
      </c>
      <c r="B45" s="203">
        <v>4286</v>
      </c>
      <c r="C45" s="171"/>
      <c r="D45" s="209">
        <v>41565</v>
      </c>
      <c r="E45" s="208">
        <v>100000</v>
      </c>
      <c r="F45" s="171"/>
      <c r="G45" s="209">
        <v>41565</v>
      </c>
      <c r="H45" s="208">
        <v>72926</v>
      </c>
      <c r="I45" s="171"/>
      <c r="J45" s="209">
        <v>41565</v>
      </c>
      <c r="K45" s="210">
        <v>13.619999885559082</v>
      </c>
      <c r="L45" s="171"/>
      <c r="M45" s="209">
        <v>41565</v>
      </c>
      <c r="N45" s="210">
        <v>41.869998931884766</v>
      </c>
      <c r="O45" s="171"/>
      <c r="P45" s="209">
        <v>41565</v>
      </c>
      <c r="Q45" s="210">
        <v>49.490001678466797</v>
      </c>
      <c r="R45" s="171"/>
      <c r="S45" s="209">
        <v>41565</v>
      </c>
      <c r="T45" s="210">
        <v>25.700000762939453</v>
      </c>
      <c r="U45" s="171"/>
      <c r="V45" s="209">
        <v>41565</v>
      </c>
      <c r="W45" s="210">
        <v>116.84999847412109</v>
      </c>
      <c r="X45" s="171"/>
      <c r="Y45" s="209">
        <v>41565</v>
      </c>
      <c r="Z45" s="210">
        <v>144.32000732421875</v>
      </c>
      <c r="AA45" s="171"/>
      <c r="AB45" s="209">
        <v>41565</v>
      </c>
      <c r="AC45" s="210">
        <v>58.389999389648438</v>
      </c>
      <c r="AD45" s="171"/>
      <c r="AE45" s="209">
        <v>41565</v>
      </c>
      <c r="AF45" s="210">
        <v>35.020000457763672</v>
      </c>
      <c r="AG45" s="171"/>
      <c r="AH45" s="209">
        <v>41565</v>
      </c>
      <c r="AI45" s="210">
        <v>3.9500000476837158</v>
      </c>
      <c r="AJ45" s="171"/>
      <c r="AK45" s="209">
        <v>41565</v>
      </c>
      <c r="AL45" s="208">
        <v>100000</v>
      </c>
      <c r="AM45" s="171"/>
      <c r="AN45" s="209">
        <v>41565</v>
      </c>
      <c r="AO45" s="210">
        <v>5285.1884765625</v>
      </c>
      <c r="AP45" s="171"/>
      <c r="AZ45" s="103"/>
      <c r="BA45" s="202">
        <v>41377</v>
      </c>
      <c r="BB45" s="203">
        <v>3729</v>
      </c>
      <c r="BC45"/>
      <c r="BD45"/>
    </row>
    <row r="46" spans="1:56" x14ac:dyDescent="0.2">
      <c r="A46" s="202">
        <v>41572</v>
      </c>
      <c r="B46" s="203">
        <v>4272</v>
      </c>
      <c r="C46" s="171"/>
      <c r="D46" s="209">
        <v>41572</v>
      </c>
      <c r="E46" s="208">
        <v>100000</v>
      </c>
      <c r="F46" s="171"/>
      <c r="G46" s="209">
        <v>41572</v>
      </c>
      <c r="H46" s="208">
        <v>73801</v>
      </c>
      <c r="I46" s="171"/>
      <c r="J46" s="209">
        <v>41572</v>
      </c>
      <c r="K46" s="210">
        <v>13.210000038146973</v>
      </c>
      <c r="L46" s="171"/>
      <c r="M46" s="209">
        <v>41572</v>
      </c>
      <c r="N46" s="210">
        <v>42.229999542236328</v>
      </c>
      <c r="O46" s="171"/>
      <c r="P46" s="209">
        <v>41572</v>
      </c>
      <c r="Q46" s="210">
        <v>49.75</v>
      </c>
      <c r="R46" s="171"/>
      <c r="S46" s="209">
        <v>41572</v>
      </c>
      <c r="T46" s="210">
        <v>25.469999313354492</v>
      </c>
      <c r="U46" s="171"/>
      <c r="V46" s="209">
        <v>41572</v>
      </c>
      <c r="W46" s="210">
        <v>117.26000213623047</v>
      </c>
      <c r="X46" s="171"/>
      <c r="Y46" s="209">
        <v>41572</v>
      </c>
      <c r="Z46" s="210">
        <v>145.77000427246094</v>
      </c>
      <c r="AA46" s="171"/>
      <c r="AB46" s="209">
        <v>41572</v>
      </c>
      <c r="AC46" s="210">
        <v>58.990001678466797</v>
      </c>
      <c r="AD46" s="171"/>
      <c r="AE46" s="209">
        <v>41572</v>
      </c>
      <c r="AF46" s="210">
        <v>35.020000457763672</v>
      </c>
      <c r="AG46" s="171"/>
      <c r="AH46" s="209">
        <v>41572</v>
      </c>
      <c r="AI46" s="210">
        <v>3.9300000667572021</v>
      </c>
      <c r="AJ46" s="171"/>
      <c r="AK46" s="209">
        <v>41572</v>
      </c>
      <c r="AL46" s="208">
        <v>100000</v>
      </c>
      <c r="AM46" s="171"/>
      <c r="AN46" s="209">
        <v>41572</v>
      </c>
      <c r="AO46" s="210">
        <v>3600.20654296875</v>
      </c>
      <c r="AP46" s="171"/>
      <c r="AZ46" s="103"/>
      <c r="BA46" s="204">
        <v>41370</v>
      </c>
      <c r="BB46" s="203">
        <v>3666</v>
      </c>
      <c r="BC46"/>
      <c r="BD46"/>
    </row>
    <row r="47" spans="1:56" x14ac:dyDescent="0.2">
      <c r="A47" s="202">
        <v>41578</v>
      </c>
      <c r="B47" s="203">
        <v>4299</v>
      </c>
      <c r="C47" s="171"/>
      <c r="D47" s="209">
        <v>41578</v>
      </c>
      <c r="E47" s="208">
        <v>100000</v>
      </c>
      <c r="F47" s="171"/>
      <c r="G47" s="209">
        <v>41578</v>
      </c>
      <c r="H47" s="208">
        <v>73781</v>
      </c>
      <c r="I47" s="171"/>
      <c r="J47" s="209">
        <v>41578</v>
      </c>
      <c r="K47" s="210">
        <v>13</v>
      </c>
      <c r="L47" s="171"/>
      <c r="M47" s="209">
        <v>41578</v>
      </c>
      <c r="N47" s="210">
        <v>42.310001373291016</v>
      </c>
      <c r="O47" s="171"/>
      <c r="P47" s="209">
        <v>41578</v>
      </c>
      <c r="Q47" s="210">
        <v>49.799999237060547</v>
      </c>
      <c r="R47" s="171"/>
      <c r="S47" s="209">
        <v>41578</v>
      </c>
      <c r="T47" s="210">
        <v>25.840000152587891</v>
      </c>
      <c r="U47" s="171"/>
      <c r="V47" s="209">
        <v>41578</v>
      </c>
      <c r="W47" s="210">
        <v>117.26000213623047</v>
      </c>
      <c r="X47" s="171"/>
      <c r="Y47" s="209">
        <v>41578</v>
      </c>
      <c r="Z47" s="210">
        <v>146.17999267578125</v>
      </c>
      <c r="AA47" s="171"/>
      <c r="AB47" s="209">
        <v>41578</v>
      </c>
      <c r="AC47" s="210">
        <v>59.090000152587891</v>
      </c>
      <c r="AD47" s="171"/>
      <c r="AE47" s="209">
        <v>41578</v>
      </c>
      <c r="AF47" s="210">
        <v>35.020000457763672</v>
      </c>
      <c r="AG47" s="171"/>
      <c r="AH47" s="209">
        <v>41578</v>
      </c>
      <c r="AI47" s="210">
        <v>3.9700000286102295</v>
      </c>
      <c r="AJ47" s="171"/>
      <c r="AK47" s="209">
        <v>41578</v>
      </c>
      <c r="AL47" s="208">
        <v>100000</v>
      </c>
      <c r="AM47" s="171"/>
      <c r="AN47" s="209">
        <v>41578</v>
      </c>
      <c r="AO47" s="210">
        <v>1959.1910400390625</v>
      </c>
      <c r="AP47" s="171"/>
      <c r="AZ47" s="103"/>
      <c r="BA47" s="202">
        <v>41363</v>
      </c>
      <c r="BB47" s="203">
        <v>3731</v>
      </c>
      <c r="BC47"/>
      <c r="BD47"/>
    </row>
    <row r="48" spans="1:56" x14ac:dyDescent="0.2">
      <c r="A48" s="202">
        <v>41586</v>
      </c>
      <c r="B48" s="203">
        <v>4260</v>
      </c>
      <c r="C48" s="171"/>
      <c r="D48" s="209">
        <v>41586</v>
      </c>
      <c r="E48" s="208">
        <v>100000</v>
      </c>
      <c r="F48" s="171"/>
      <c r="G48" s="209">
        <v>41586</v>
      </c>
      <c r="H48" s="208">
        <v>74243</v>
      </c>
      <c r="I48" s="171"/>
      <c r="J48" s="209">
        <v>41586</v>
      </c>
      <c r="K48" s="210">
        <v>13.220000267028809</v>
      </c>
      <c r="L48" s="171"/>
      <c r="M48" s="209">
        <v>41586</v>
      </c>
      <c r="N48" s="210">
        <v>42.599998474121094</v>
      </c>
      <c r="O48" s="171"/>
      <c r="P48" s="209">
        <v>41586</v>
      </c>
      <c r="Q48" s="210">
        <v>49.970001220703125</v>
      </c>
      <c r="R48" s="171"/>
      <c r="S48" s="209">
        <v>41586</v>
      </c>
      <c r="T48" s="210">
        <v>25.819999694824219</v>
      </c>
      <c r="U48" s="171"/>
      <c r="V48" s="209">
        <v>41586</v>
      </c>
      <c r="W48" s="210">
        <v>117.84999847412109</v>
      </c>
      <c r="X48" s="171"/>
      <c r="Y48" s="209">
        <v>41586</v>
      </c>
      <c r="Z48" s="210">
        <v>147.33000183105469</v>
      </c>
      <c r="AA48" s="171"/>
      <c r="AB48" s="209">
        <v>41586</v>
      </c>
      <c r="AC48" s="210">
        <v>59.479999542236328</v>
      </c>
      <c r="AD48" s="171"/>
      <c r="AE48" s="209">
        <v>41586</v>
      </c>
      <c r="AF48" s="210">
        <v>35.029998779296875</v>
      </c>
      <c r="AG48" s="171"/>
      <c r="AH48" s="209">
        <v>41586</v>
      </c>
      <c r="AI48" s="210">
        <v>4.0799999237060547</v>
      </c>
      <c r="AJ48" s="171"/>
      <c r="AK48" s="209">
        <v>41586</v>
      </c>
      <c r="AL48" s="208">
        <v>100000</v>
      </c>
      <c r="AM48" s="171"/>
      <c r="AN48" s="209">
        <v>41586</v>
      </c>
      <c r="AO48" s="210">
        <v>2504.412109375</v>
      </c>
      <c r="AP48" s="171"/>
      <c r="AZ48" s="103"/>
      <c r="BA48" s="202">
        <v>41355</v>
      </c>
      <c r="BB48" s="203">
        <v>3770</v>
      </c>
      <c r="BC48"/>
      <c r="BD48"/>
    </row>
    <row r="49" spans="1:56" x14ac:dyDescent="0.2">
      <c r="A49" s="202">
        <v>41593</v>
      </c>
      <c r="B49" s="203">
        <v>4292</v>
      </c>
      <c r="C49" s="171"/>
      <c r="D49" s="209">
        <v>41593</v>
      </c>
      <c r="E49" s="208">
        <v>100000</v>
      </c>
      <c r="F49" s="171"/>
      <c r="G49" s="209">
        <v>41593</v>
      </c>
      <c r="H49" s="208">
        <v>73724</v>
      </c>
      <c r="I49" s="171"/>
      <c r="J49" s="209">
        <v>41593</v>
      </c>
      <c r="K49" s="210">
        <v>13.420000076293945</v>
      </c>
      <c r="L49" s="171"/>
      <c r="M49" s="209">
        <v>41593</v>
      </c>
      <c r="N49" s="210">
        <v>42.349998474121094</v>
      </c>
      <c r="O49" s="171"/>
      <c r="P49" s="209">
        <v>41593</v>
      </c>
      <c r="Q49" s="210">
        <v>49.520000457763672</v>
      </c>
      <c r="R49" s="171"/>
      <c r="S49" s="209">
        <v>41593</v>
      </c>
      <c r="T49" s="210">
        <v>26.469999313354492</v>
      </c>
      <c r="U49" s="171"/>
      <c r="V49" s="209">
        <v>41593</v>
      </c>
      <c r="W49" s="210">
        <v>117.90000152587891</v>
      </c>
      <c r="X49" s="171"/>
      <c r="Y49" s="209">
        <v>41593</v>
      </c>
      <c r="Z49" s="210">
        <v>147.53999328613281</v>
      </c>
      <c r="AA49" s="171"/>
      <c r="AB49" s="209">
        <v>41593</v>
      </c>
      <c r="AC49" s="210">
        <v>59.270000457763672</v>
      </c>
      <c r="AD49" s="171"/>
      <c r="AE49" s="209">
        <v>41593</v>
      </c>
      <c r="AF49" s="210">
        <v>35.029998779296875</v>
      </c>
      <c r="AG49" s="171"/>
      <c r="AH49" s="209">
        <v>41593</v>
      </c>
      <c r="AI49" s="210">
        <v>4.070000171661377</v>
      </c>
      <c r="AJ49" s="171"/>
      <c r="AK49" s="209">
        <v>41593</v>
      </c>
      <c r="AL49" s="208">
        <v>100000</v>
      </c>
      <c r="AM49" s="171"/>
      <c r="AN49" s="209">
        <v>41593</v>
      </c>
      <c r="AO49" s="210">
        <v>-1080.47216796875</v>
      </c>
      <c r="AP49" s="171"/>
      <c r="AZ49" s="103"/>
      <c r="BA49" s="202">
        <v>41349</v>
      </c>
      <c r="BB49" s="203">
        <v>3844</v>
      </c>
      <c r="BC49"/>
      <c r="BD49"/>
    </row>
    <row r="50" spans="1:56" x14ac:dyDescent="0.2">
      <c r="A50" s="202">
        <v>41600</v>
      </c>
      <c r="B50" s="203">
        <v>4276</v>
      </c>
      <c r="C50" s="171"/>
      <c r="D50" s="209">
        <v>41600</v>
      </c>
      <c r="E50" s="208">
        <v>100000</v>
      </c>
      <c r="F50" s="171"/>
      <c r="G50" s="209">
        <v>41600</v>
      </c>
      <c r="H50" s="208">
        <v>74141</v>
      </c>
      <c r="I50" s="171"/>
      <c r="J50" s="209">
        <v>41600</v>
      </c>
      <c r="K50" s="210">
        <v>13.949999809265137</v>
      </c>
      <c r="L50" s="171"/>
      <c r="M50" s="209">
        <v>41600</v>
      </c>
      <c r="N50" s="210">
        <v>42.759998321533203</v>
      </c>
      <c r="O50" s="171"/>
      <c r="P50" s="209">
        <v>41600</v>
      </c>
      <c r="Q50" s="210">
        <v>49.869998931884766</v>
      </c>
      <c r="R50" s="171"/>
      <c r="S50" s="209">
        <v>41600</v>
      </c>
      <c r="T50" s="210">
        <v>26.690000534057617</v>
      </c>
      <c r="U50" s="171"/>
      <c r="V50" s="209">
        <v>41600</v>
      </c>
      <c r="W50" s="210">
        <v>118.08999633789062</v>
      </c>
      <c r="X50" s="171"/>
      <c r="Y50" s="209">
        <v>41600</v>
      </c>
      <c r="Z50" s="210">
        <v>148.13999938964844</v>
      </c>
      <c r="AA50" s="171"/>
      <c r="AB50" s="209">
        <v>41600</v>
      </c>
      <c r="AC50" s="210">
        <v>59.459999084472656</v>
      </c>
      <c r="AD50" s="171"/>
      <c r="AE50" s="209">
        <v>41600</v>
      </c>
      <c r="AF50" s="210">
        <v>35.029998779296875</v>
      </c>
      <c r="AG50" s="171"/>
      <c r="AH50" s="209">
        <v>41600</v>
      </c>
      <c r="AI50" s="210">
        <v>4</v>
      </c>
      <c r="AJ50" s="171"/>
      <c r="AK50" s="209">
        <v>41600</v>
      </c>
      <c r="AL50" s="208">
        <v>100000</v>
      </c>
      <c r="AM50" s="171"/>
      <c r="AN50" s="209">
        <v>41600</v>
      </c>
      <c r="AO50" s="210">
        <v>1959.1910400390625</v>
      </c>
      <c r="AP50" s="171"/>
      <c r="AZ50" s="103"/>
      <c r="BA50" s="202">
        <v>41342</v>
      </c>
      <c r="BB50" s="203">
        <v>3840</v>
      </c>
      <c r="BC50"/>
      <c r="BD50"/>
    </row>
    <row r="51" spans="1:56" x14ac:dyDescent="0.2">
      <c r="A51" s="202">
        <v>41607</v>
      </c>
      <c r="B51" s="203">
        <v>4306</v>
      </c>
      <c r="C51" s="171"/>
      <c r="D51" s="209">
        <v>41607</v>
      </c>
      <c r="E51" s="208">
        <v>100000</v>
      </c>
      <c r="F51" s="171"/>
      <c r="G51" s="209">
        <v>41607</v>
      </c>
      <c r="H51" s="208">
        <v>74651</v>
      </c>
      <c r="I51" s="171"/>
      <c r="J51" s="209">
        <v>41607</v>
      </c>
      <c r="K51" s="210">
        <v>14.069999694824219</v>
      </c>
      <c r="L51" s="171"/>
      <c r="M51" s="209">
        <v>41607</v>
      </c>
      <c r="N51" s="210">
        <v>43.200000762939453</v>
      </c>
      <c r="O51" s="171"/>
      <c r="P51" s="209">
        <v>41607</v>
      </c>
      <c r="Q51" s="210">
        <v>50.069999694824219</v>
      </c>
      <c r="R51" s="171"/>
      <c r="S51" s="209">
        <v>41607</v>
      </c>
      <c r="T51" s="210">
        <v>27.540000915527344</v>
      </c>
      <c r="U51" s="171"/>
      <c r="V51" s="209">
        <v>41607</v>
      </c>
      <c r="W51" s="210">
        <v>118.16000366210937</v>
      </c>
      <c r="X51" s="171"/>
      <c r="Y51" s="209">
        <v>41607</v>
      </c>
      <c r="Z51" s="210">
        <v>147.16999816894531</v>
      </c>
      <c r="AA51" s="171"/>
      <c r="AB51" s="209">
        <v>41607</v>
      </c>
      <c r="AC51" s="210">
        <v>59.290000915527344</v>
      </c>
      <c r="AD51" s="171"/>
      <c r="AE51" s="209">
        <v>41607</v>
      </c>
      <c r="AF51" s="210">
        <v>35.040000915527344</v>
      </c>
      <c r="AG51" s="171"/>
      <c r="AH51" s="209">
        <v>41607</v>
      </c>
      <c r="AI51" s="210">
        <v>4.0900001525878906</v>
      </c>
      <c r="AJ51" s="171"/>
      <c r="AK51" s="209">
        <v>41607</v>
      </c>
      <c r="AL51" s="208">
        <v>100000</v>
      </c>
      <c r="AM51" s="171"/>
      <c r="AN51" s="209">
        <v>41607</v>
      </c>
      <c r="AO51" s="210">
        <v>1025.987548828125</v>
      </c>
      <c r="AP51" s="171"/>
      <c r="AZ51" s="103"/>
      <c r="BA51" s="202">
        <v>41335</v>
      </c>
      <c r="BB51" s="203">
        <v>3699</v>
      </c>
      <c r="BC51"/>
      <c r="BD51"/>
    </row>
    <row r="52" spans="1:56" x14ac:dyDescent="0.2">
      <c r="A52" s="202">
        <v>41614</v>
      </c>
      <c r="B52" s="203">
        <v>4127</v>
      </c>
      <c r="C52" s="171"/>
      <c r="D52" s="209">
        <v>41614</v>
      </c>
      <c r="E52" s="208">
        <v>100000</v>
      </c>
      <c r="F52" s="171"/>
      <c r="G52" s="209">
        <v>41614</v>
      </c>
      <c r="H52" s="208">
        <v>72676</v>
      </c>
      <c r="I52" s="171"/>
      <c r="J52" s="209">
        <v>41614</v>
      </c>
      <c r="K52" s="210">
        <v>13.180000305175781</v>
      </c>
      <c r="L52" s="171"/>
      <c r="M52" s="209">
        <v>41614</v>
      </c>
      <c r="N52" s="210">
        <v>42.049999237060547</v>
      </c>
      <c r="O52" s="171"/>
      <c r="P52" s="209">
        <v>41614</v>
      </c>
      <c r="Q52" s="210">
        <v>48.610000610351563</v>
      </c>
      <c r="R52" s="171"/>
      <c r="S52" s="209">
        <v>41614</v>
      </c>
      <c r="T52" s="210">
        <v>26.450000762939453</v>
      </c>
      <c r="U52" s="171"/>
      <c r="V52" s="209">
        <v>41614</v>
      </c>
      <c r="W52" s="210">
        <v>118.23999786376953</v>
      </c>
      <c r="X52" s="171"/>
      <c r="Y52" s="209">
        <v>41614</v>
      </c>
      <c r="Z52" s="210">
        <v>148.47999572753906</v>
      </c>
      <c r="AA52" s="171"/>
      <c r="AB52" s="209">
        <v>41614</v>
      </c>
      <c r="AC52" s="210">
        <v>59.540000915527344</v>
      </c>
      <c r="AD52" s="171"/>
      <c r="AE52" s="209">
        <v>41614</v>
      </c>
      <c r="AF52" s="210">
        <v>35.040000915527344</v>
      </c>
      <c r="AG52" s="171"/>
      <c r="AH52" s="209">
        <v>41614</v>
      </c>
      <c r="AI52" s="210">
        <v>3.9000000953674316</v>
      </c>
      <c r="AJ52" s="171"/>
      <c r="AK52" s="209">
        <v>41614</v>
      </c>
      <c r="AL52" s="208">
        <v>100000</v>
      </c>
      <c r="AM52" s="171"/>
      <c r="AN52" s="209">
        <v>41614</v>
      </c>
      <c r="AO52" s="210">
        <v>-3595.33642578125</v>
      </c>
      <c r="AP52" s="171"/>
      <c r="AZ52" s="103"/>
      <c r="BA52" s="202">
        <v>41328</v>
      </c>
      <c r="BB52" s="203">
        <v>3706</v>
      </c>
      <c r="BC52"/>
      <c r="BD52"/>
    </row>
    <row r="53" spans="1:56" x14ac:dyDescent="0.2">
      <c r="A53" s="202">
        <v>41621</v>
      </c>
      <c r="B53" s="203">
        <v>4059</v>
      </c>
      <c r="C53" s="171"/>
      <c r="D53" s="209">
        <v>41621</v>
      </c>
      <c r="E53" s="208">
        <v>100000</v>
      </c>
      <c r="F53" s="171"/>
      <c r="G53" s="209">
        <v>41621</v>
      </c>
      <c r="H53" s="208">
        <v>72329</v>
      </c>
      <c r="I53" s="171"/>
      <c r="J53" s="209">
        <v>41621</v>
      </c>
      <c r="K53" s="210">
        <v>12.949999809265137</v>
      </c>
      <c r="L53" s="171"/>
      <c r="M53" s="209">
        <v>41621</v>
      </c>
      <c r="N53" s="210">
        <v>41.569999694824219</v>
      </c>
      <c r="O53" s="171"/>
      <c r="P53" s="209">
        <v>41621</v>
      </c>
      <c r="Q53" s="210">
        <v>48.060001373291016</v>
      </c>
      <c r="R53" s="171"/>
      <c r="S53" s="209">
        <v>41621</v>
      </c>
      <c r="T53" s="210">
        <v>25.229999542236328</v>
      </c>
      <c r="U53" s="171"/>
      <c r="V53" s="209">
        <v>41621</v>
      </c>
      <c r="W53" s="210">
        <v>117.76999664306641</v>
      </c>
      <c r="X53" s="171"/>
      <c r="Y53" s="209">
        <v>41621</v>
      </c>
      <c r="Z53" s="210">
        <v>146.66999816894531</v>
      </c>
      <c r="AA53" s="171"/>
      <c r="AB53" s="209">
        <v>41621</v>
      </c>
      <c r="AC53" s="210">
        <v>58.630001068115234</v>
      </c>
      <c r="AD53" s="171"/>
      <c r="AE53" s="209">
        <v>41621</v>
      </c>
      <c r="AF53" s="210">
        <v>35.040000915527344</v>
      </c>
      <c r="AG53" s="171"/>
      <c r="AH53" s="209">
        <v>41621</v>
      </c>
      <c r="AI53" s="210">
        <v>4.0799999237060547</v>
      </c>
      <c r="AJ53" s="171"/>
      <c r="AK53" s="209">
        <v>41621</v>
      </c>
      <c r="AL53" s="208">
        <v>100000</v>
      </c>
      <c r="AM53" s="171"/>
      <c r="AN53" s="209">
        <v>41621</v>
      </c>
      <c r="AO53" s="210">
        <v>-6235.6142578125</v>
      </c>
      <c r="AP53" s="171"/>
      <c r="AZ53" s="103"/>
      <c r="BA53" s="202">
        <v>41321</v>
      </c>
      <c r="BB53" s="203">
        <v>3660</v>
      </c>
      <c r="BC53"/>
      <c r="BD53"/>
    </row>
    <row r="54" spans="1:56" x14ac:dyDescent="0.2">
      <c r="A54" s="202">
        <v>41629</v>
      </c>
      <c r="B54" s="203">
        <v>4193</v>
      </c>
      <c r="C54" s="171"/>
      <c r="D54" s="209">
        <v>41629</v>
      </c>
      <c r="E54" s="208">
        <v>100000</v>
      </c>
      <c r="F54" s="171"/>
      <c r="G54" s="209">
        <v>41629</v>
      </c>
      <c r="H54" s="208">
        <v>73378</v>
      </c>
      <c r="I54" s="171"/>
      <c r="J54" s="209">
        <v>41629</v>
      </c>
      <c r="K54" s="210">
        <v>14.180000305175781</v>
      </c>
      <c r="L54" s="171"/>
      <c r="M54" s="209">
        <v>41629</v>
      </c>
      <c r="N54" s="210">
        <v>42.549999237060547</v>
      </c>
      <c r="O54" s="171"/>
      <c r="P54" s="209">
        <v>41629</v>
      </c>
      <c r="Q54" s="210">
        <v>48.979999542236328</v>
      </c>
      <c r="R54" s="171"/>
      <c r="S54" s="209">
        <v>41629</v>
      </c>
      <c r="T54" s="210">
        <v>24.649999618530273</v>
      </c>
      <c r="U54" s="171"/>
      <c r="V54" s="209">
        <v>41629</v>
      </c>
      <c r="W54" s="210">
        <v>117.70999908447266</v>
      </c>
      <c r="X54" s="171"/>
      <c r="Y54" s="209">
        <v>41629</v>
      </c>
      <c r="Z54" s="210">
        <v>145.74000549316406</v>
      </c>
      <c r="AA54" s="171"/>
      <c r="AB54" s="209">
        <v>41629</v>
      </c>
      <c r="AC54" s="210">
        <v>58.229999542236328</v>
      </c>
      <c r="AD54" s="171"/>
      <c r="AE54" s="209">
        <v>41629</v>
      </c>
      <c r="AF54" s="210">
        <v>35.049999237060547</v>
      </c>
      <c r="AG54" s="171"/>
      <c r="AH54" s="209">
        <v>41629</v>
      </c>
      <c r="AI54" s="210">
        <v>4.2399997711181641</v>
      </c>
      <c r="AJ54" s="171"/>
      <c r="AK54" s="209">
        <v>41629</v>
      </c>
      <c r="AL54" s="208">
        <v>100000</v>
      </c>
      <c r="AM54" s="171"/>
      <c r="AN54" s="209">
        <v>41629</v>
      </c>
      <c r="AO54" s="210">
        <v>-165.35870361328125</v>
      </c>
      <c r="AP54" s="171"/>
      <c r="AZ54" s="103"/>
      <c r="BA54" s="202">
        <v>41314</v>
      </c>
      <c r="BB54" s="203">
        <v>3649</v>
      </c>
      <c r="BC54"/>
      <c r="BD54"/>
    </row>
    <row r="55" spans="1:56" x14ac:dyDescent="0.2">
      <c r="A55" s="202">
        <v>41635</v>
      </c>
      <c r="B55" s="203">
        <v>4295</v>
      </c>
      <c r="C55" s="171"/>
      <c r="D55" s="209">
        <v>41635</v>
      </c>
      <c r="E55" s="208">
        <v>100000</v>
      </c>
      <c r="F55" s="171"/>
      <c r="G55" s="209">
        <v>41635</v>
      </c>
      <c r="H55" s="208">
        <v>73603</v>
      </c>
      <c r="I55" s="171"/>
      <c r="J55" s="209">
        <v>41635</v>
      </c>
      <c r="K55" s="210">
        <v>14.550000190734863</v>
      </c>
      <c r="L55" s="171"/>
      <c r="M55" s="209">
        <v>41635</v>
      </c>
      <c r="N55" s="210">
        <v>43.150001525878906</v>
      </c>
      <c r="O55" s="171"/>
      <c r="P55" s="209">
        <v>41635</v>
      </c>
      <c r="Q55" s="210">
        <v>49.430000305175781</v>
      </c>
      <c r="R55" s="171"/>
      <c r="S55" s="209">
        <v>41635</v>
      </c>
      <c r="T55" s="210">
        <v>25.440000534057617</v>
      </c>
      <c r="U55" s="171"/>
      <c r="V55" s="209">
        <v>41635</v>
      </c>
      <c r="W55" s="210">
        <v>118.05999755859375</v>
      </c>
      <c r="X55" s="171"/>
      <c r="Y55" s="209">
        <v>41635</v>
      </c>
      <c r="Z55" s="210">
        <v>147.69999694824219</v>
      </c>
      <c r="AA55" s="171"/>
      <c r="AB55" s="209">
        <v>41635</v>
      </c>
      <c r="AC55" s="210">
        <v>59.020000457763672</v>
      </c>
      <c r="AD55" s="171"/>
      <c r="AE55" s="209">
        <v>41635</v>
      </c>
      <c r="AF55" s="210">
        <v>35.049999237060547</v>
      </c>
      <c r="AG55" s="171"/>
      <c r="AH55" s="209">
        <v>41635</v>
      </c>
      <c r="AI55" s="210">
        <v>4.2699999809265137</v>
      </c>
      <c r="AJ55" s="171"/>
      <c r="AK55" s="209">
        <v>41635</v>
      </c>
      <c r="AL55" s="208">
        <v>100000</v>
      </c>
      <c r="AM55" s="171"/>
      <c r="AN55" s="209">
        <v>41635</v>
      </c>
      <c r="AO55" s="210">
        <v>5284.27197265625</v>
      </c>
      <c r="AP55" s="171"/>
      <c r="AZ55" s="103"/>
      <c r="BA55" s="205">
        <v>41307</v>
      </c>
      <c r="BB55" s="206">
        <v>3773</v>
      </c>
      <c r="BC55"/>
      <c r="BD55"/>
    </row>
    <row r="56" spans="1:56" x14ac:dyDescent="0.2">
      <c r="A56" s="202">
        <v>41639</v>
      </c>
      <c r="B56" s="203">
        <v>4295</v>
      </c>
      <c r="C56" s="171"/>
      <c r="D56" s="209">
        <v>41639</v>
      </c>
      <c r="E56" s="208">
        <v>100000</v>
      </c>
      <c r="F56" s="171"/>
      <c r="G56" s="209">
        <v>41639</v>
      </c>
      <c r="H56" s="208">
        <v>74413</v>
      </c>
      <c r="I56" s="171"/>
      <c r="J56" s="209">
        <v>41639</v>
      </c>
      <c r="K56" s="210">
        <v>14.899999618530273</v>
      </c>
      <c r="L56" s="171"/>
      <c r="M56" s="209">
        <v>41639</v>
      </c>
      <c r="N56" s="210">
        <v>43.669998168945313</v>
      </c>
      <c r="O56" s="171"/>
      <c r="P56" s="209">
        <v>41639</v>
      </c>
      <c r="Q56" s="210">
        <v>50.150001525878906</v>
      </c>
      <c r="R56" s="171"/>
      <c r="S56" s="209">
        <v>41639</v>
      </c>
      <c r="T56" s="210">
        <v>25.680000305175781</v>
      </c>
      <c r="U56" s="171"/>
      <c r="V56" s="209">
        <v>41639</v>
      </c>
      <c r="W56" s="210">
        <v>118.13999938964844</v>
      </c>
      <c r="X56" s="171"/>
      <c r="Y56" s="209">
        <v>41639</v>
      </c>
      <c r="Z56" s="210">
        <v>148.58000183105469</v>
      </c>
      <c r="AA56" s="171"/>
      <c r="AB56" s="209">
        <v>41639</v>
      </c>
      <c r="AC56" s="210">
        <v>59.720001220703125</v>
      </c>
      <c r="AD56" s="171"/>
      <c r="AE56" s="209">
        <v>41639</v>
      </c>
      <c r="AF56" s="210">
        <v>35.049999237060547</v>
      </c>
      <c r="AG56" s="171"/>
      <c r="AH56" s="209">
        <v>41639</v>
      </c>
      <c r="AI56" s="210">
        <v>4.2699999809265137</v>
      </c>
      <c r="AJ56" s="171"/>
      <c r="AK56" s="209">
        <v>41639</v>
      </c>
      <c r="AL56" s="208">
        <v>100000</v>
      </c>
      <c r="AM56" s="171"/>
      <c r="AN56" s="209">
        <v>41639</v>
      </c>
      <c r="AO56" s="210">
        <v>4877.71435546875</v>
      </c>
      <c r="AP56" s="171"/>
      <c r="AZ56" s="103"/>
      <c r="BA56" s="103"/>
      <c r="BC56"/>
      <c r="BD56"/>
    </row>
    <row r="57" spans="1:56" x14ac:dyDescent="0.2">
      <c r="A57" s="202">
        <v>41641</v>
      </c>
      <c r="B57" s="203">
        <v>4227</v>
      </c>
      <c r="C57" s="171"/>
      <c r="D57" s="209">
        <v>41641</v>
      </c>
      <c r="E57" s="208">
        <v>100000</v>
      </c>
      <c r="F57" s="171"/>
      <c r="G57" s="209">
        <v>41641</v>
      </c>
      <c r="H57" s="208">
        <v>74596</v>
      </c>
      <c r="I57" s="171"/>
      <c r="J57" s="209">
        <v>41641</v>
      </c>
      <c r="K57" s="210">
        <v>14.600000381469727</v>
      </c>
      <c r="L57" s="171"/>
      <c r="M57" s="209">
        <v>41641</v>
      </c>
      <c r="N57" s="210">
        <v>43.590000152587891</v>
      </c>
      <c r="O57" s="171"/>
      <c r="P57" s="209">
        <v>41641</v>
      </c>
      <c r="Q57" s="210">
        <v>50.209999084472656</v>
      </c>
      <c r="R57" s="171"/>
      <c r="S57" s="209">
        <v>41641</v>
      </c>
      <c r="T57" s="210">
        <v>25.370000839233398</v>
      </c>
      <c r="U57" s="171"/>
      <c r="V57" s="209">
        <v>41641</v>
      </c>
      <c r="W57" s="210">
        <v>118.13999938964844</v>
      </c>
      <c r="X57" s="171"/>
      <c r="Y57" s="209">
        <v>41641</v>
      </c>
      <c r="Z57" s="210">
        <v>148.58000183105469</v>
      </c>
      <c r="AA57" s="171"/>
      <c r="AB57" s="209">
        <v>41641</v>
      </c>
      <c r="AC57" s="210">
        <v>59.720001220703125</v>
      </c>
      <c r="AD57" s="171"/>
      <c r="AE57" s="209">
        <v>41641</v>
      </c>
      <c r="AF57" s="210">
        <v>35.049999237060547</v>
      </c>
      <c r="AG57" s="171"/>
      <c r="AH57" s="209">
        <v>41641</v>
      </c>
      <c r="AI57" s="210">
        <v>4.25</v>
      </c>
      <c r="AJ57" s="171"/>
      <c r="AK57" s="209">
        <v>41641</v>
      </c>
      <c r="AL57" s="208">
        <v>100000</v>
      </c>
      <c r="AM57" s="171"/>
      <c r="AN57" s="209">
        <v>41641</v>
      </c>
      <c r="AO57" s="210">
        <v>-215.57569885253906</v>
      </c>
      <c r="AP57" s="171"/>
      <c r="AZ57" s="103"/>
      <c r="BA57" s="103"/>
      <c r="BC57"/>
      <c r="BD57"/>
    </row>
    <row r="58" spans="1:56" x14ac:dyDescent="0.2">
      <c r="A58" s="202">
        <v>41642</v>
      </c>
      <c r="B58" s="203">
        <v>4247</v>
      </c>
      <c r="C58" s="171"/>
      <c r="D58" s="209">
        <v>41642</v>
      </c>
      <c r="E58" s="208">
        <v>100000</v>
      </c>
      <c r="F58" s="171"/>
      <c r="G58" s="209">
        <v>41642</v>
      </c>
      <c r="H58" s="208">
        <v>74596</v>
      </c>
      <c r="I58" s="171"/>
      <c r="J58" s="209">
        <v>41642</v>
      </c>
      <c r="K58" s="210">
        <v>14.600000381469727</v>
      </c>
      <c r="L58" s="171"/>
      <c r="M58" s="209">
        <v>41642</v>
      </c>
      <c r="N58" s="210">
        <v>43.680000305175781</v>
      </c>
      <c r="O58" s="171"/>
      <c r="P58" s="209">
        <v>41642</v>
      </c>
      <c r="Q58" s="210">
        <v>50.409999847412109</v>
      </c>
      <c r="R58" s="171"/>
      <c r="S58" s="209">
        <v>41642</v>
      </c>
      <c r="T58" s="210">
        <v>25.620000839233398</v>
      </c>
      <c r="U58" s="171"/>
      <c r="V58" s="209">
        <v>41642</v>
      </c>
      <c r="W58" s="210">
        <v>118.23999786376953</v>
      </c>
      <c r="X58" s="171"/>
      <c r="Y58" s="209">
        <v>41642</v>
      </c>
      <c r="Z58" s="210">
        <v>149.07000732421875</v>
      </c>
      <c r="AA58" s="171"/>
      <c r="AB58" s="209">
        <v>41642</v>
      </c>
      <c r="AC58" s="210">
        <v>60.069999694824219</v>
      </c>
      <c r="AD58" s="171"/>
      <c r="AE58" s="209">
        <v>41642</v>
      </c>
      <c r="AF58" s="210">
        <v>35.060001373291016</v>
      </c>
      <c r="AG58" s="171"/>
      <c r="AH58" s="209">
        <v>41642</v>
      </c>
      <c r="AI58" s="210">
        <v>4.2899999618530273</v>
      </c>
      <c r="AJ58" s="171"/>
      <c r="AK58" s="209">
        <v>41642</v>
      </c>
      <c r="AL58" s="208">
        <v>100000</v>
      </c>
      <c r="AM58" s="171"/>
      <c r="AN58" s="209">
        <v>41642</v>
      </c>
      <c r="AO58" s="210">
        <v>2000.6099853515625</v>
      </c>
      <c r="AP58" s="171"/>
      <c r="AZ58" s="103"/>
      <c r="BA58" s="103"/>
      <c r="BC58"/>
      <c r="BD58"/>
    </row>
    <row r="59" spans="1:56" x14ac:dyDescent="0.2">
      <c r="A59" s="202">
        <v>41649</v>
      </c>
      <c r="B59" s="203">
        <v>4247</v>
      </c>
      <c r="C59" s="171"/>
      <c r="D59" s="209">
        <v>41649</v>
      </c>
      <c r="E59" s="208">
        <v>100000</v>
      </c>
      <c r="F59" s="171"/>
      <c r="G59" s="209">
        <v>41649</v>
      </c>
      <c r="H59" s="208">
        <v>74763</v>
      </c>
      <c r="I59" s="171"/>
      <c r="J59" s="209">
        <v>41649</v>
      </c>
      <c r="K59" s="210">
        <v>15.399999618530273</v>
      </c>
      <c r="L59" s="171"/>
      <c r="M59" s="209">
        <v>41649</v>
      </c>
      <c r="N59" s="210">
        <v>43.900001525878906</v>
      </c>
      <c r="O59" s="171"/>
      <c r="P59" s="209">
        <v>41649</v>
      </c>
      <c r="Q59" s="210">
        <v>50.110000610351563</v>
      </c>
      <c r="R59" s="171"/>
      <c r="S59" s="209">
        <v>41649</v>
      </c>
      <c r="T59" s="210">
        <v>25.5</v>
      </c>
      <c r="U59" s="171"/>
      <c r="V59" s="209">
        <v>41649</v>
      </c>
      <c r="W59" s="210">
        <v>118.5</v>
      </c>
      <c r="X59" s="171"/>
      <c r="Y59" s="209">
        <v>41649</v>
      </c>
      <c r="Z59" s="210">
        <v>149.30999755859375</v>
      </c>
      <c r="AA59" s="171"/>
      <c r="AB59" s="209">
        <v>41649</v>
      </c>
      <c r="AC59" s="210">
        <v>60.25</v>
      </c>
      <c r="AD59" s="171"/>
      <c r="AE59" s="209">
        <v>41649</v>
      </c>
      <c r="AF59" s="210">
        <v>35.060001373291016</v>
      </c>
      <c r="AG59" s="171"/>
      <c r="AH59" s="209">
        <v>41649</v>
      </c>
      <c r="AI59" s="210">
        <v>4.5500001907348633</v>
      </c>
      <c r="AJ59" s="171"/>
      <c r="AK59" s="209">
        <v>41649</v>
      </c>
      <c r="AL59" s="208">
        <v>100000</v>
      </c>
      <c r="AM59" s="171"/>
      <c r="AN59" s="209">
        <v>41649</v>
      </c>
      <c r="AO59" s="210">
        <v>923.577392578125</v>
      </c>
      <c r="AP59" s="170"/>
      <c r="AZ59" s="103"/>
      <c r="BA59" s="103"/>
      <c r="BC59"/>
      <c r="BD59"/>
    </row>
    <row r="60" spans="1:56" x14ac:dyDescent="0.2">
      <c r="A60" s="202">
        <v>41659</v>
      </c>
      <c r="B60" s="203">
        <v>4316</v>
      </c>
      <c r="C60" s="170"/>
      <c r="D60" s="209">
        <v>41659</v>
      </c>
      <c r="E60" s="208">
        <v>100000</v>
      </c>
      <c r="G60" s="209">
        <v>41659</v>
      </c>
      <c r="H60" s="208">
        <v>75872</v>
      </c>
      <c r="J60" s="209">
        <v>41659</v>
      </c>
      <c r="K60" s="210">
        <v>15.5</v>
      </c>
      <c r="M60" s="209">
        <v>41659</v>
      </c>
      <c r="N60" s="210">
        <v>44.369998931884766</v>
      </c>
      <c r="P60" s="209">
        <v>41659</v>
      </c>
      <c r="Q60" s="210">
        <v>50.790000915527344</v>
      </c>
      <c r="S60" s="209">
        <v>41659</v>
      </c>
      <c r="T60" s="210">
        <v>25.620000839233398</v>
      </c>
      <c r="V60" s="209">
        <v>41659</v>
      </c>
      <c r="W60" s="210">
        <v>118.73999786376953</v>
      </c>
      <c r="Y60" s="209">
        <v>41659</v>
      </c>
      <c r="Z60" s="210">
        <v>149.85000610351562</v>
      </c>
      <c r="AB60" s="209">
        <v>41659</v>
      </c>
      <c r="AC60" s="210">
        <v>60.459999084472656</v>
      </c>
      <c r="AE60" s="209">
        <v>41659</v>
      </c>
      <c r="AF60" s="210">
        <v>35.060001373291016</v>
      </c>
      <c r="AH60" s="209">
        <v>41659</v>
      </c>
      <c r="AI60" s="210">
        <v>4.619999885559082</v>
      </c>
      <c r="AJ60" s="199"/>
      <c r="AK60" s="209">
        <v>41659</v>
      </c>
      <c r="AL60" s="208">
        <v>100000</v>
      </c>
      <c r="AN60" s="209">
        <v>41659</v>
      </c>
      <c r="AO60" s="210">
        <v>2862.24560546875</v>
      </c>
      <c r="AP60" s="170"/>
      <c r="AZ60" s="103"/>
      <c r="BA60" s="103"/>
      <c r="BC60"/>
      <c r="BD60"/>
    </row>
    <row r="61" spans="1:56" x14ac:dyDescent="0.2">
      <c r="A61" s="202">
        <v>41663</v>
      </c>
      <c r="B61" s="203">
        <v>4161</v>
      </c>
      <c r="C61" s="170"/>
      <c r="D61" s="209">
        <v>41663</v>
      </c>
      <c r="E61" s="208">
        <v>100000</v>
      </c>
      <c r="G61" s="209">
        <v>41663</v>
      </c>
      <c r="H61" s="208">
        <v>75967</v>
      </c>
      <c r="J61" s="209">
        <v>41663</v>
      </c>
      <c r="K61" s="210">
        <v>14.569999694824219</v>
      </c>
      <c r="M61" s="209">
        <v>41663</v>
      </c>
      <c r="N61" s="210">
        <v>44.430000305175781</v>
      </c>
      <c r="P61" s="209">
        <v>41663</v>
      </c>
      <c r="Q61" s="210">
        <v>50.860000610351563</v>
      </c>
      <c r="S61" s="209">
        <v>41663</v>
      </c>
      <c r="T61" s="210">
        <v>25.340000152587891</v>
      </c>
      <c r="V61" s="209">
        <v>41663</v>
      </c>
      <c r="W61" s="210">
        <v>119.05999755859375</v>
      </c>
      <c r="Y61" s="209">
        <v>41663</v>
      </c>
      <c r="Z61" s="210">
        <v>150.96000671386719</v>
      </c>
      <c r="AB61" s="209">
        <v>41663</v>
      </c>
      <c r="AC61" s="210">
        <v>61.310001373291016</v>
      </c>
      <c r="AE61" s="209">
        <v>41663</v>
      </c>
      <c r="AF61" s="210">
        <v>35.069999694824219</v>
      </c>
      <c r="AH61" s="209">
        <v>41663</v>
      </c>
      <c r="AI61" s="210">
        <v>4.4600000381469727</v>
      </c>
      <c r="AJ61" s="199"/>
      <c r="AK61" s="209">
        <v>41663</v>
      </c>
      <c r="AL61" s="208">
        <v>100000</v>
      </c>
      <c r="AN61" s="209">
        <v>41663</v>
      </c>
      <c r="AO61" s="210">
        <v>3432.81005859375</v>
      </c>
      <c r="AP61" s="170"/>
      <c r="AZ61" s="103"/>
      <c r="BA61" s="103"/>
      <c r="BC61"/>
      <c r="BD61"/>
    </row>
    <row r="62" spans="1:56" x14ac:dyDescent="0.2">
      <c r="A62" s="205">
        <v>41670</v>
      </c>
      <c r="B62" s="206">
        <v>4165</v>
      </c>
      <c r="D62" s="211">
        <v>41670</v>
      </c>
      <c r="E62" s="208">
        <v>100000</v>
      </c>
      <c r="G62" s="211">
        <v>41670</v>
      </c>
      <c r="H62" s="213">
        <v>73824</v>
      </c>
      <c r="J62" s="211">
        <v>41670</v>
      </c>
      <c r="K62" s="212">
        <v>14.529999732971191</v>
      </c>
      <c r="M62" s="211">
        <v>41670</v>
      </c>
      <c r="N62" s="212">
        <v>42.790000915527344</v>
      </c>
      <c r="P62" s="211">
        <v>41670</v>
      </c>
      <c r="Q62" s="212">
        <v>49</v>
      </c>
      <c r="S62" s="211">
        <v>41670</v>
      </c>
      <c r="T62" s="212">
        <v>25.219999313354492</v>
      </c>
      <c r="V62" s="211">
        <v>41670</v>
      </c>
      <c r="W62" s="212">
        <v>118.70999908447266</v>
      </c>
      <c r="Y62" s="211">
        <v>41670</v>
      </c>
      <c r="Z62" s="212">
        <v>148.78999328613281</v>
      </c>
      <c r="AB62" s="211">
        <v>41670</v>
      </c>
      <c r="AC62" s="212">
        <v>60.389999389648437</v>
      </c>
      <c r="AE62" s="211">
        <v>41670</v>
      </c>
      <c r="AF62" s="212">
        <v>35.069999694824219</v>
      </c>
      <c r="AH62" s="211">
        <v>41670</v>
      </c>
      <c r="AI62" s="212">
        <v>4.3600001335144043</v>
      </c>
      <c r="AK62" s="211">
        <v>41670</v>
      </c>
      <c r="AL62" s="208">
        <v>100000</v>
      </c>
      <c r="AN62" s="211">
        <v>41670</v>
      </c>
      <c r="AO62" s="212">
        <v>-8368.4755859375</v>
      </c>
      <c r="AZ62" s="103"/>
      <c r="BA62" s="103"/>
      <c r="BC62"/>
      <c r="BD62"/>
    </row>
    <row r="63" spans="1:56" x14ac:dyDescent="0.2">
      <c r="AZ63" s="103"/>
      <c r="BA63" s="103"/>
      <c r="BC63"/>
      <c r="BD63"/>
    </row>
    <row r="64" spans="1:56" x14ac:dyDescent="0.2">
      <c r="AZ64" s="103"/>
      <c r="BA64" s="103"/>
      <c r="BC64"/>
      <c r="BD64"/>
    </row>
    <row r="65" spans="52:56" x14ac:dyDescent="0.2">
      <c r="AZ65" s="103"/>
      <c r="BA65" s="103"/>
      <c r="BC65"/>
      <c r="BD65"/>
    </row>
    <row r="66" spans="52:56" x14ac:dyDescent="0.2">
      <c r="AZ66" s="103"/>
      <c r="BA66" s="103"/>
      <c r="BC66"/>
      <c r="BD66"/>
    </row>
  </sheetData>
  <sortState ref="BA1:BB66">
    <sortCondition descending="1" ref="BA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I1483"/>
  <sheetViews>
    <sheetView showGridLines="0" workbookViewId="0">
      <pane xSplit="10" topLeftCell="K1" activePane="topRight" state="frozen"/>
      <selection pane="topRight" activeCell="C2" sqref="C2:C13"/>
    </sheetView>
  </sheetViews>
  <sheetFormatPr baseColWidth="10" defaultColWidth="9.140625" defaultRowHeight="12.75" x14ac:dyDescent="0.2"/>
  <cols>
    <col min="1" max="1" width="7.5703125" customWidth="1"/>
    <col min="2" max="2" width="17.28515625" bestFit="1" customWidth="1"/>
    <col min="3" max="3" width="20.5703125" bestFit="1" customWidth="1"/>
    <col min="4" max="4" width="35.7109375" bestFit="1" customWidth="1"/>
    <col min="5" max="5" width="14" bestFit="1" customWidth="1"/>
    <col min="6" max="6" width="4.42578125" customWidth="1"/>
    <col min="7" max="7" width="21" customWidth="1"/>
    <col min="8" max="8" width="1.5703125" customWidth="1"/>
    <col min="9" max="10" width="1.5703125" hidden="1" customWidth="1"/>
    <col min="11" max="11" width="0.85546875" style="70" customWidth="1"/>
    <col min="12" max="12" width="10.140625" bestFit="1" customWidth="1"/>
    <col min="13" max="13" width="14.140625" bestFit="1" customWidth="1"/>
    <col min="14" max="14" width="9.140625" customWidth="1"/>
    <col min="15" max="15" width="6.28515625" bestFit="1" customWidth="1"/>
    <col min="16" max="16" width="2.85546875" style="70" customWidth="1"/>
    <col min="17" max="17" width="10.140625" hidden="1" customWidth="1"/>
    <col min="18" max="19" width="9.140625" hidden="1" customWidth="1"/>
    <col min="20" max="20" width="6.28515625" hidden="1" customWidth="1"/>
    <col min="21" max="21" width="2.85546875" style="70" hidden="1" customWidth="1"/>
    <col min="22" max="22" width="10.140625" bestFit="1" customWidth="1"/>
    <col min="23" max="24" width="9.140625" customWidth="1"/>
    <col min="25" max="25" width="6.28515625" bestFit="1" customWidth="1"/>
    <col min="26" max="26" width="2.85546875" style="70" customWidth="1"/>
    <col min="27" max="27" width="10.140625" bestFit="1" customWidth="1"/>
    <col min="28" max="28" width="18.85546875" bestFit="1" customWidth="1"/>
    <col min="29" max="29" width="9.140625" customWidth="1"/>
    <col min="30" max="30" width="6.28515625" bestFit="1" customWidth="1"/>
    <col min="31" max="31" width="2.85546875" style="70" customWidth="1"/>
    <col min="32" max="32" width="10.140625" bestFit="1" customWidth="1"/>
    <col min="33" max="33" width="20.5703125" bestFit="1" customWidth="1"/>
    <col min="34" max="34" width="9.140625" customWidth="1"/>
    <col min="35" max="35" width="6.28515625" bestFit="1" customWidth="1"/>
    <col min="36" max="36" width="2.85546875" style="70" customWidth="1"/>
    <col min="37" max="37" width="10.140625" bestFit="1" customWidth="1"/>
    <col min="38" max="39" width="9.140625" customWidth="1"/>
    <col min="40" max="40" width="6.28515625" bestFit="1" customWidth="1"/>
    <col min="41" max="41" width="2.85546875" style="70" customWidth="1"/>
    <col min="42" max="42" width="10.140625" bestFit="1" customWidth="1"/>
    <col min="43" max="44" width="9.140625" customWidth="1"/>
    <col min="45" max="45" width="6.28515625" bestFit="1" customWidth="1"/>
    <col min="46" max="46" width="2.85546875" style="70" customWidth="1"/>
    <col min="47" max="47" width="10.140625" bestFit="1" customWidth="1"/>
    <col min="48" max="49" width="9.140625" customWidth="1"/>
    <col min="50" max="50" width="6.28515625" bestFit="1" customWidth="1"/>
    <col min="51" max="51" width="2.85546875" style="70" customWidth="1"/>
    <col min="52" max="52" width="10.140625" bestFit="1" customWidth="1"/>
    <col min="53" max="53" width="17" bestFit="1" customWidth="1"/>
    <col min="54" max="54" width="9.140625" customWidth="1"/>
    <col min="55" max="55" width="6.28515625" bestFit="1" customWidth="1"/>
    <col min="56" max="56" width="2.85546875" style="70" customWidth="1"/>
    <col min="57" max="57" width="10.140625" bestFit="1" customWidth="1"/>
    <col min="58" max="58" width="14.28515625" bestFit="1" customWidth="1"/>
    <col min="59" max="59" width="9.140625" customWidth="1"/>
    <col min="60" max="60" width="6.28515625" bestFit="1" customWidth="1"/>
    <col min="61" max="61" width="2.85546875" style="70" customWidth="1"/>
    <col min="62" max="62" width="10.140625" bestFit="1" customWidth="1"/>
    <col min="63" max="64" width="9.140625" customWidth="1"/>
    <col min="65" max="65" width="6.28515625" bestFit="1" customWidth="1"/>
  </cols>
  <sheetData>
    <row r="1" spans="1:87" x14ac:dyDescent="0.2">
      <c r="A1" s="124" t="s">
        <v>3</v>
      </c>
      <c r="B1" s="125" t="s">
        <v>107</v>
      </c>
      <c r="C1" s="125" t="s">
        <v>9</v>
      </c>
      <c r="D1" s="125" t="s">
        <v>7</v>
      </c>
      <c r="E1" s="126" t="s">
        <v>99</v>
      </c>
      <c r="F1" s="68"/>
      <c r="K1" s="77"/>
      <c r="L1" s="127" t="s">
        <v>12</v>
      </c>
      <c r="M1" s="128" t="s">
        <v>63</v>
      </c>
      <c r="N1" s="129" t="s">
        <v>8</v>
      </c>
      <c r="O1" s="129" t="s">
        <v>44</v>
      </c>
      <c r="P1" s="130"/>
      <c r="Q1" s="127" t="s">
        <v>12</v>
      </c>
      <c r="R1" s="128" t="s">
        <v>69</v>
      </c>
      <c r="S1" s="129" t="s">
        <v>8</v>
      </c>
      <c r="T1" s="129" t="s">
        <v>44</v>
      </c>
      <c r="U1" s="130"/>
      <c r="V1" s="156" t="s">
        <v>13</v>
      </c>
      <c r="W1" s="157" t="s">
        <v>69</v>
      </c>
      <c r="X1" s="168" t="s">
        <v>8</v>
      </c>
      <c r="Y1" s="168" t="s">
        <v>44</v>
      </c>
      <c r="Z1" s="130"/>
      <c r="AA1" s="156" t="s">
        <v>14</v>
      </c>
      <c r="AB1" s="157" t="s">
        <v>61</v>
      </c>
      <c r="AC1" s="168" t="s">
        <v>8</v>
      </c>
      <c r="AD1" s="168" t="s">
        <v>44</v>
      </c>
      <c r="AE1" s="130"/>
      <c r="AF1" s="156" t="s">
        <v>15</v>
      </c>
      <c r="AG1" s="157" t="s">
        <v>6</v>
      </c>
      <c r="AH1" s="168" t="s">
        <v>8</v>
      </c>
      <c r="AI1" s="168" t="s">
        <v>44</v>
      </c>
      <c r="AJ1" s="130"/>
      <c r="AK1" s="156" t="s">
        <v>16</v>
      </c>
      <c r="AL1" s="157" t="s">
        <v>0</v>
      </c>
      <c r="AM1" s="168" t="s">
        <v>8</v>
      </c>
      <c r="AN1" s="168" t="s">
        <v>44</v>
      </c>
      <c r="AO1" s="130"/>
      <c r="AP1" s="127" t="s">
        <v>17</v>
      </c>
      <c r="AQ1" s="128" t="s">
        <v>1</v>
      </c>
      <c r="AR1" s="129" t="s">
        <v>8</v>
      </c>
      <c r="AS1" s="129" t="s">
        <v>44</v>
      </c>
      <c r="AT1" s="130"/>
      <c r="AU1" s="127" t="s">
        <v>18</v>
      </c>
      <c r="AV1" s="128" t="s">
        <v>2</v>
      </c>
      <c r="AW1" s="129" t="s">
        <v>8</v>
      </c>
      <c r="AX1" s="129" t="s">
        <v>44</v>
      </c>
      <c r="AY1" s="130"/>
      <c r="AZ1" s="80" t="s">
        <v>19</v>
      </c>
      <c r="BA1" s="113" t="s">
        <v>71</v>
      </c>
      <c r="BB1" s="78" t="s">
        <v>8</v>
      </c>
      <c r="BC1" s="78" t="s">
        <v>44</v>
      </c>
      <c r="BD1" s="130"/>
      <c r="BE1" s="127" t="s">
        <v>20</v>
      </c>
      <c r="BF1" s="128" t="s">
        <v>72</v>
      </c>
      <c r="BG1" s="129" t="s">
        <v>8</v>
      </c>
      <c r="BH1" s="129" t="s">
        <v>44</v>
      </c>
      <c r="BI1" s="130"/>
      <c r="BJ1" s="127" t="s">
        <v>21</v>
      </c>
      <c r="BK1" s="128" t="s">
        <v>68</v>
      </c>
      <c r="BL1" s="129" t="s">
        <v>8</v>
      </c>
      <c r="BM1" s="129" t="s">
        <v>44</v>
      </c>
      <c r="BN1" s="79"/>
      <c r="BO1" s="79"/>
      <c r="BP1" s="79"/>
      <c r="BQ1" s="79"/>
      <c r="BR1" s="79"/>
      <c r="BS1" s="79"/>
      <c r="BT1" s="79"/>
      <c r="BU1" s="79"/>
      <c r="BV1" s="79"/>
      <c r="BW1" s="79"/>
      <c r="BX1" s="79"/>
      <c r="BY1" s="79"/>
      <c r="BZ1" s="79"/>
      <c r="CA1" s="79"/>
      <c r="CB1" s="79"/>
      <c r="CC1" s="79"/>
      <c r="CD1" s="79"/>
      <c r="CE1" s="79"/>
      <c r="CF1" s="79"/>
      <c r="CG1" s="79"/>
      <c r="CH1" s="79"/>
      <c r="CI1" s="79"/>
    </row>
    <row r="2" spans="1:87" x14ac:dyDescent="0.2">
      <c r="A2" s="117">
        <v>1</v>
      </c>
      <c r="B2" s="81" t="s">
        <v>10</v>
      </c>
      <c r="C2" s="75" t="s">
        <v>25</v>
      </c>
      <c r="D2" s="82" t="s">
        <v>50</v>
      </c>
      <c r="E2" s="118"/>
      <c r="F2" s="68"/>
      <c r="K2" s="77"/>
      <c r="L2" s="71">
        <v>40605</v>
      </c>
      <c r="M2" s="72">
        <v>68612</v>
      </c>
      <c r="N2" s="74">
        <v>1</v>
      </c>
      <c r="O2" s="75" t="s">
        <v>27</v>
      </c>
      <c r="P2" s="77"/>
      <c r="Q2" s="1"/>
      <c r="R2" s="1"/>
      <c r="S2" s="1"/>
      <c r="T2" s="1"/>
      <c r="U2" s="77"/>
      <c r="V2" s="158">
        <v>36078</v>
      </c>
      <c r="W2" s="159">
        <v>149</v>
      </c>
      <c r="X2" s="167">
        <v>36</v>
      </c>
      <c r="Y2" s="166" t="s">
        <v>27</v>
      </c>
      <c r="Z2" s="77"/>
      <c r="AA2" s="158">
        <v>35714</v>
      </c>
      <c r="AB2" s="159">
        <v>293.2</v>
      </c>
      <c r="AC2" s="167">
        <v>205</v>
      </c>
      <c r="AD2" s="166" t="s">
        <v>27</v>
      </c>
      <c r="AE2" s="77"/>
      <c r="AF2" s="158">
        <v>36533</v>
      </c>
      <c r="AG2" s="159">
        <v>60.62</v>
      </c>
      <c r="AH2" s="167">
        <v>309.74</v>
      </c>
      <c r="AI2" s="166" t="s">
        <v>27</v>
      </c>
      <c r="AJ2" s="77"/>
      <c r="AK2" s="158">
        <v>38738</v>
      </c>
      <c r="AL2" s="159">
        <v>32</v>
      </c>
      <c r="AM2" s="167">
        <v>665</v>
      </c>
      <c r="AN2" s="166" t="s">
        <v>27</v>
      </c>
      <c r="AO2" s="77"/>
      <c r="AP2" s="71">
        <v>35075</v>
      </c>
      <c r="AQ2" s="3">
        <v>352.9</v>
      </c>
      <c r="AR2" s="6">
        <v>74.337999999999994</v>
      </c>
      <c r="AS2" s="75" t="s">
        <v>27</v>
      </c>
      <c r="AT2" s="77"/>
      <c r="AU2" s="71">
        <v>35075</v>
      </c>
      <c r="AV2" s="72">
        <v>335.7</v>
      </c>
      <c r="AW2" s="74">
        <v>136.982</v>
      </c>
      <c r="AX2" s="75" t="s">
        <v>27</v>
      </c>
      <c r="AY2" s="77"/>
      <c r="AZ2" s="71">
        <v>35798</v>
      </c>
      <c r="BA2" s="72">
        <v>100</v>
      </c>
      <c r="BB2" s="74">
        <v>150.00200000000001</v>
      </c>
      <c r="BC2" s="75" t="s">
        <v>27</v>
      </c>
      <c r="BD2" s="77"/>
      <c r="BE2" s="71">
        <v>38055</v>
      </c>
      <c r="BF2" s="3">
        <v>34.19</v>
      </c>
      <c r="BG2" s="1">
        <v>0.54300000000000004</v>
      </c>
      <c r="BH2" s="75" t="s">
        <v>27</v>
      </c>
      <c r="BI2" s="77"/>
      <c r="BJ2" s="71">
        <v>39062</v>
      </c>
      <c r="BK2" s="72">
        <v>19.57</v>
      </c>
      <c r="BL2" s="74">
        <v>137</v>
      </c>
      <c r="BM2" s="75" t="s">
        <v>27</v>
      </c>
    </row>
    <row r="3" spans="1:87" x14ac:dyDescent="0.2">
      <c r="A3" s="117">
        <v>2</v>
      </c>
      <c r="B3" s="81" t="s">
        <v>11</v>
      </c>
      <c r="C3" t="s">
        <v>26</v>
      </c>
      <c r="D3" s="82" t="s">
        <v>50</v>
      </c>
      <c r="E3" s="118"/>
      <c r="F3" s="68"/>
      <c r="K3" s="77"/>
      <c r="L3" s="4"/>
      <c r="M3" s="1"/>
      <c r="N3" s="6"/>
      <c r="O3" s="1"/>
      <c r="P3" s="77"/>
      <c r="Q3" s="1"/>
      <c r="R3" s="1"/>
      <c r="S3" s="1"/>
      <c r="T3" s="1"/>
      <c r="U3" s="77"/>
      <c r="V3" s="158">
        <v>36631</v>
      </c>
      <c r="W3" s="159">
        <v>211.22</v>
      </c>
      <c r="X3" s="167">
        <v>2</v>
      </c>
      <c r="Y3" s="166" t="s">
        <v>28</v>
      </c>
      <c r="Z3" s="77"/>
      <c r="AA3" s="158">
        <v>35781</v>
      </c>
      <c r="AB3" s="159">
        <v>290.93</v>
      </c>
      <c r="AC3" s="167">
        <v>68</v>
      </c>
      <c r="AD3" s="166" t="s">
        <v>27</v>
      </c>
      <c r="AE3" s="77"/>
      <c r="AF3" s="158">
        <v>36633</v>
      </c>
      <c r="AG3" s="159">
        <v>438.17</v>
      </c>
      <c r="AH3" s="167">
        <v>2.2250000000000001</v>
      </c>
      <c r="AI3" s="166" t="s">
        <v>28</v>
      </c>
      <c r="AJ3" s="77"/>
      <c r="AK3" s="158">
        <v>38919</v>
      </c>
      <c r="AL3" s="159">
        <v>39.99</v>
      </c>
      <c r="AM3" s="167">
        <v>12.167999999999999</v>
      </c>
      <c r="AN3" s="166" t="s">
        <v>28</v>
      </c>
      <c r="AO3" s="77"/>
      <c r="AP3" s="71">
        <v>35951</v>
      </c>
      <c r="AQ3" s="3">
        <v>467.48</v>
      </c>
      <c r="AR3" s="6">
        <v>20.896999999999998</v>
      </c>
      <c r="AS3" s="75" t="s">
        <v>27</v>
      </c>
      <c r="AT3" s="77"/>
      <c r="AU3" s="71">
        <v>35562</v>
      </c>
      <c r="AV3" s="72">
        <v>432.57</v>
      </c>
      <c r="AW3" s="74">
        <v>22.481999999999999</v>
      </c>
      <c r="AX3" s="75" t="s">
        <v>27</v>
      </c>
      <c r="AY3" s="77"/>
      <c r="AZ3" s="71">
        <v>35808</v>
      </c>
      <c r="BA3" s="72">
        <v>99.63</v>
      </c>
      <c r="BB3" s="74">
        <v>31.393999999999998</v>
      </c>
      <c r="BC3" s="75" t="s">
        <v>27</v>
      </c>
      <c r="BD3" s="77"/>
      <c r="BE3" s="1"/>
      <c r="BF3" s="1"/>
      <c r="BG3" s="1"/>
      <c r="BH3" s="75"/>
      <c r="BI3" s="77"/>
      <c r="BJ3" s="71">
        <v>39720</v>
      </c>
      <c r="BK3" s="72">
        <v>2.25</v>
      </c>
      <c r="BL3" s="74">
        <v>130</v>
      </c>
      <c r="BM3" s="75" t="s">
        <v>27</v>
      </c>
    </row>
    <row r="4" spans="1:87" x14ac:dyDescent="0.2">
      <c r="A4" s="117">
        <v>3</v>
      </c>
      <c r="B4" s="81" t="s">
        <v>12</v>
      </c>
      <c r="C4" s="75" t="s">
        <v>63</v>
      </c>
      <c r="D4" s="75" t="s">
        <v>63</v>
      </c>
      <c r="E4" s="155">
        <v>1</v>
      </c>
      <c r="F4" s="68"/>
      <c r="K4" s="77"/>
      <c r="L4" s="4"/>
      <c r="M4" s="1"/>
      <c r="N4" s="6"/>
      <c r="O4" s="1"/>
      <c r="P4" s="77"/>
      <c r="Q4" s="1"/>
      <c r="R4" s="1"/>
      <c r="S4" s="1"/>
      <c r="T4" s="1"/>
      <c r="U4" s="77"/>
      <c r="V4" s="158">
        <v>38012</v>
      </c>
      <c r="W4" s="159">
        <v>49.5</v>
      </c>
      <c r="X4" s="167">
        <v>-19</v>
      </c>
      <c r="Y4" s="166" t="s">
        <v>29</v>
      </c>
      <c r="Z4" s="77"/>
      <c r="AA4" s="158">
        <v>35903</v>
      </c>
      <c r="AB4" s="159">
        <v>361.66</v>
      </c>
      <c r="AC4" s="167">
        <v>3</v>
      </c>
      <c r="AD4" s="166" t="s">
        <v>28</v>
      </c>
      <c r="AE4" s="77"/>
      <c r="AF4" s="158">
        <v>37009</v>
      </c>
      <c r="AG4" s="159">
        <v>60.13</v>
      </c>
      <c r="AH4" s="167">
        <v>3.5510000000000002</v>
      </c>
      <c r="AI4" s="166" t="s">
        <v>28</v>
      </c>
      <c r="AJ4" s="77"/>
      <c r="AK4" s="158">
        <v>39230</v>
      </c>
      <c r="AL4" s="159">
        <v>83.25</v>
      </c>
      <c r="AM4" s="167">
        <v>7.2119999999999997</v>
      </c>
      <c r="AN4" s="166" t="s">
        <v>27</v>
      </c>
      <c r="AO4" s="77"/>
      <c r="AP4" s="71">
        <v>36826</v>
      </c>
      <c r="AQ4" s="3">
        <v>517.82000000000005</v>
      </c>
      <c r="AR4" s="6">
        <v>-30</v>
      </c>
      <c r="AS4" s="1" t="s">
        <v>29</v>
      </c>
      <c r="AT4" s="77"/>
      <c r="AU4" s="71">
        <v>36075</v>
      </c>
      <c r="AV4" s="72">
        <v>488.62</v>
      </c>
      <c r="AW4" s="74">
        <v>40.930999999999997</v>
      </c>
      <c r="AX4" s="1" t="s">
        <v>27</v>
      </c>
      <c r="AY4" s="77"/>
      <c r="AZ4" s="71">
        <v>36139</v>
      </c>
      <c r="BA4" s="72">
        <v>118.16</v>
      </c>
      <c r="BB4" s="74">
        <v>25.388999999999999</v>
      </c>
      <c r="BC4" s="75" t="s">
        <v>27</v>
      </c>
      <c r="BD4" s="77"/>
      <c r="BE4" s="1"/>
      <c r="BF4" s="1"/>
      <c r="BG4" s="1"/>
      <c r="BH4" s="1"/>
      <c r="BI4" s="77"/>
      <c r="BJ4" s="71">
        <v>39721</v>
      </c>
      <c r="BK4" s="72">
        <v>2.25</v>
      </c>
      <c r="BL4" s="74">
        <v>39</v>
      </c>
      <c r="BM4" s="75" t="s">
        <v>27</v>
      </c>
    </row>
    <row r="5" spans="1:87" x14ac:dyDescent="0.2">
      <c r="A5" s="117">
        <v>4</v>
      </c>
      <c r="B5" s="81" t="s">
        <v>13</v>
      </c>
      <c r="C5" s="75" t="s">
        <v>69</v>
      </c>
      <c r="D5" s="75" t="s">
        <v>4</v>
      </c>
      <c r="E5" s="119">
        <v>1</v>
      </c>
      <c r="F5" s="68"/>
      <c r="K5" s="77"/>
      <c r="L5" s="4"/>
      <c r="M5" s="1"/>
      <c r="N5" s="6"/>
      <c r="O5" s="1"/>
      <c r="P5" s="77"/>
      <c r="Q5" s="1"/>
      <c r="R5" s="1"/>
      <c r="S5" s="1"/>
      <c r="T5" s="1"/>
      <c r="U5" s="77"/>
      <c r="V5" s="158">
        <v>39120</v>
      </c>
      <c r="W5" s="159">
        <v>70.650000000000006</v>
      </c>
      <c r="X5" s="167">
        <v>2</v>
      </c>
      <c r="Y5" s="166" t="s">
        <v>27</v>
      </c>
      <c r="Z5" s="77"/>
      <c r="AA5" s="158">
        <v>36633</v>
      </c>
      <c r="AB5" s="159">
        <v>570.73</v>
      </c>
      <c r="AC5" s="167">
        <v>1.31</v>
      </c>
      <c r="AD5" s="166" t="s">
        <v>28</v>
      </c>
      <c r="AE5" s="77"/>
      <c r="AF5" s="158">
        <v>37220</v>
      </c>
      <c r="AG5" s="159">
        <v>65.88</v>
      </c>
      <c r="AH5" s="167">
        <v>10.84</v>
      </c>
      <c r="AI5" s="166" t="s">
        <v>27</v>
      </c>
      <c r="AJ5" s="77"/>
      <c r="AK5" s="158">
        <v>39447</v>
      </c>
      <c r="AL5" s="159">
        <v>81.55</v>
      </c>
      <c r="AM5" s="167">
        <v>5.8449999999999998</v>
      </c>
      <c r="AN5" s="166" t="s">
        <v>27</v>
      </c>
      <c r="AO5" s="77"/>
      <c r="AP5" s="71">
        <v>36890</v>
      </c>
      <c r="AQ5" s="3">
        <v>79.400000000000006</v>
      </c>
      <c r="AR5" s="6">
        <v>-20</v>
      </c>
      <c r="AS5" s="1" t="s">
        <v>29</v>
      </c>
      <c r="AT5" s="77"/>
      <c r="AU5" s="71">
        <v>36631</v>
      </c>
      <c r="AV5" s="72">
        <v>684.49</v>
      </c>
      <c r="AW5" s="74">
        <v>16.175000000000001</v>
      </c>
      <c r="AX5" s="1" t="s">
        <v>27</v>
      </c>
      <c r="AY5" s="77"/>
      <c r="AZ5" s="71">
        <v>36184</v>
      </c>
      <c r="BA5" s="72">
        <v>119.84</v>
      </c>
      <c r="BB5" s="74">
        <v>109.07899999999999</v>
      </c>
      <c r="BC5" s="75" t="s">
        <v>27</v>
      </c>
      <c r="BD5" s="77"/>
      <c r="BE5" s="1"/>
      <c r="BF5" s="1"/>
      <c r="BG5" s="1"/>
      <c r="BH5" s="1"/>
      <c r="BI5" s="77"/>
      <c r="BJ5" s="71">
        <v>40543</v>
      </c>
      <c r="BK5" s="72">
        <v>3.5</v>
      </c>
      <c r="BL5" s="74">
        <v>7</v>
      </c>
      <c r="BM5" s="75" t="s">
        <v>27</v>
      </c>
    </row>
    <row r="6" spans="1:87" x14ac:dyDescent="0.2">
      <c r="A6" s="117">
        <v>5</v>
      </c>
      <c r="B6" s="81" t="s">
        <v>14</v>
      </c>
      <c r="C6" s="75" t="s">
        <v>61</v>
      </c>
      <c r="D6" s="75" t="s">
        <v>4</v>
      </c>
      <c r="E6" s="119">
        <v>1</v>
      </c>
      <c r="F6" s="68"/>
      <c r="K6" s="77"/>
      <c r="L6" s="4"/>
      <c r="M6" s="1"/>
      <c r="N6" s="6"/>
      <c r="O6" s="1"/>
      <c r="P6" s="77"/>
      <c r="Q6" s="1"/>
      <c r="R6" s="1"/>
      <c r="S6" s="1"/>
      <c r="T6" s="1"/>
      <c r="U6" s="77"/>
      <c r="V6" s="158">
        <v>40382</v>
      </c>
      <c r="W6" s="159">
        <v>14.8</v>
      </c>
      <c r="X6" s="167">
        <v>63</v>
      </c>
      <c r="Y6" s="166" t="s">
        <v>28</v>
      </c>
      <c r="Z6" s="77"/>
      <c r="AA6" s="158">
        <v>37009</v>
      </c>
      <c r="AB6" s="159">
        <v>75.84</v>
      </c>
      <c r="AC6" s="167">
        <v>3.2</v>
      </c>
      <c r="AD6" s="166" t="s">
        <v>28</v>
      </c>
      <c r="AE6" s="77"/>
      <c r="AF6" s="158">
        <v>37354</v>
      </c>
      <c r="AG6" s="159">
        <v>51.8</v>
      </c>
      <c r="AH6" s="167">
        <v>5.2990000000000004</v>
      </c>
      <c r="AI6" s="166" t="s">
        <v>28</v>
      </c>
      <c r="AJ6" s="77"/>
      <c r="AK6" s="158">
        <v>39583</v>
      </c>
      <c r="AL6" s="159">
        <v>70.23</v>
      </c>
      <c r="AM6" s="167">
        <v>28.783000000000001</v>
      </c>
      <c r="AN6" s="166" t="s">
        <v>27</v>
      </c>
      <c r="AO6" s="77"/>
      <c r="AP6" s="71">
        <v>36911</v>
      </c>
      <c r="AQ6" s="3">
        <v>79.849999999999994</v>
      </c>
      <c r="AR6" s="6">
        <v>-20</v>
      </c>
      <c r="AS6" s="1" t="s">
        <v>29</v>
      </c>
      <c r="AT6" s="77"/>
      <c r="AU6" s="71">
        <v>36693</v>
      </c>
      <c r="AV6" s="72">
        <v>679.83</v>
      </c>
      <c r="AW6" s="74">
        <v>11.974</v>
      </c>
      <c r="AX6" s="1" t="s">
        <v>27</v>
      </c>
      <c r="AY6" s="77"/>
      <c r="AZ6" s="71">
        <v>36301</v>
      </c>
      <c r="BA6" s="72">
        <v>123.51</v>
      </c>
      <c r="BB6" s="74">
        <v>80.543000000000006</v>
      </c>
      <c r="BC6" s="75" t="s">
        <v>27</v>
      </c>
      <c r="BD6" s="77"/>
      <c r="BE6" s="1"/>
      <c r="BF6" s="1"/>
      <c r="BG6" s="1"/>
      <c r="BH6" s="1"/>
      <c r="BI6" s="77"/>
      <c r="BJ6" s="71">
        <v>40722</v>
      </c>
      <c r="BK6" s="72">
        <v>3.2599999904632568</v>
      </c>
      <c r="BL6" s="74">
        <v>21</v>
      </c>
      <c r="BM6" s="75" t="s">
        <v>62</v>
      </c>
    </row>
    <row r="7" spans="1:87" x14ac:dyDescent="0.2">
      <c r="A7" s="117">
        <v>6</v>
      </c>
      <c r="B7" s="81" t="s">
        <v>15</v>
      </c>
      <c r="C7" s="75" t="s">
        <v>6</v>
      </c>
      <c r="D7" s="75" t="s">
        <v>4</v>
      </c>
      <c r="E7" s="119">
        <v>1</v>
      </c>
      <c r="F7" s="68"/>
      <c r="K7" s="77"/>
      <c r="L7" s="4"/>
      <c r="M7" s="1"/>
      <c r="N7" s="6"/>
      <c r="O7" s="1"/>
      <c r="P7" s="73"/>
      <c r="Q7" s="1"/>
      <c r="R7" s="1"/>
      <c r="S7" s="1"/>
      <c r="T7" s="1"/>
      <c r="U7" s="73"/>
      <c r="V7" s="158">
        <v>41416</v>
      </c>
      <c r="W7" s="164">
        <v>10.439999580383301</v>
      </c>
      <c r="X7" s="167">
        <v>8</v>
      </c>
      <c r="Y7" s="166" t="s">
        <v>62</v>
      </c>
      <c r="Z7" s="77"/>
      <c r="AA7" s="158">
        <v>37354</v>
      </c>
      <c r="AB7" s="159">
        <v>60.6</v>
      </c>
      <c r="AC7" s="167">
        <v>4.6959999999999997</v>
      </c>
      <c r="AD7" s="166" t="s">
        <v>28</v>
      </c>
      <c r="AE7" s="77"/>
      <c r="AF7" s="158">
        <v>37726</v>
      </c>
      <c r="AG7" s="159">
        <v>32.89</v>
      </c>
      <c r="AH7" s="167">
        <v>9.1760000000000002</v>
      </c>
      <c r="AI7" s="166" t="s">
        <v>28</v>
      </c>
      <c r="AJ7" s="77"/>
      <c r="AK7" s="158">
        <v>39743</v>
      </c>
      <c r="AL7" s="159">
        <v>40.74</v>
      </c>
      <c r="AM7" s="167">
        <v>122</v>
      </c>
      <c r="AN7" s="166" t="s">
        <v>27</v>
      </c>
      <c r="AO7" s="77"/>
      <c r="AP7" s="71">
        <v>38621</v>
      </c>
      <c r="AQ7" s="3">
        <v>96.1</v>
      </c>
      <c r="AR7" s="6">
        <v>-25</v>
      </c>
      <c r="AS7" s="1" t="s">
        <v>29</v>
      </c>
      <c r="AT7" s="77"/>
      <c r="AU7" s="71">
        <v>36770</v>
      </c>
      <c r="AV7" s="72">
        <v>701.74</v>
      </c>
      <c r="AW7" s="74">
        <v>0.625</v>
      </c>
      <c r="AX7" s="1" t="s">
        <v>28</v>
      </c>
      <c r="AY7" s="77"/>
      <c r="AZ7" s="71">
        <v>36349</v>
      </c>
      <c r="BA7" s="72">
        <v>127.11</v>
      </c>
      <c r="BB7" s="74">
        <v>128.553</v>
      </c>
      <c r="BC7" s="75" t="s">
        <v>27</v>
      </c>
      <c r="BD7" s="77"/>
      <c r="BE7" s="1"/>
      <c r="BF7" s="1"/>
      <c r="BG7" s="1"/>
      <c r="BH7" s="1"/>
      <c r="BI7" s="77"/>
      <c r="BJ7" s="1"/>
      <c r="BK7" s="1"/>
      <c r="BL7" s="1"/>
      <c r="BM7" s="1"/>
    </row>
    <row r="8" spans="1:87" x14ac:dyDescent="0.2">
      <c r="A8" s="117">
        <v>7</v>
      </c>
      <c r="B8" s="81" t="s">
        <v>16</v>
      </c>
      <c r="C8" s="75" t="s">
        <v>70</v>
      </c>
      <c r="D8" s="75" t="s">
        <v>5</v>
      </c>
      <c r="E8" s="119">
        <v>1</v>
      </c>
      <c r="F8" s="68"/>
      <c r="K8" s="77"/>
      <c r="L8" s="4"/>
      <c r="M8" s="1"/>
      <c r="N8" s="6"/>
      <c r="O8" s="1"/>
      <c r="P8" s="73"/>
      <c r="Q8" s="1"/>
      <c r="R8" s="1"/>
      <c r="S8" s="1"/>
      <c r="T8" s="1"/>
      <c r="U8" s="69"/>
      <c r="V8" s="2"/>
      <c r="W8" s="2"/>
      <c r="X8" s="2"/>
      <c r="Y8" s="2"/>
      <c r="Z8" s="73"/>
      <c r="AA8" s="158">
        <v>37726</v>
      </c>
      <c r="AB8" s="159">
        <v>37.65</v>
      </c>
      <c r="AC8" s="167">
        <v>8.4689999999999994</v>
      </c>
      <c r="AD8" s="166" t="s">
        <v>28</v>
      </c>
      <c r="AE8" s="77"/>
      <c r="AF8" s="158">
        <v>38012</v>
      </c>
      <c r="AG8" s="159">
        <v>43.67</v>
      </c>
      <c r="AH8" s="167">
        <v>22.824999999999999</v>
      </c>
      <c r="AI8" s="166" t="s">
        <v>28</v>
      </c>
      <c r="AJ8" s="77"/>
      <c r="AK8" s="158">
        <v>39844</v>
      </c>
      <c r="AL8" s="159">
        <v>38</v>
      </c>
      <c r="AM8" s="167">
        <v>47</v>
      </c>
      <c r="AN8" s="166" t="s">
        <v>28</v>
      </c>
      <c r="AO8" s="77"/>
      <c r="AP8" s="1"/>
      <c r="AQ8" s="1"/>
      <c r="AR8" s="1"/>
      <c r="AS8" s="1"/>
      <c r="AT8" s="77"/>
      <c r="AU8" s="71">
        <v>36826</v>
      </c>
      <c r="AV8" s="72">
        <v>691.4</v>
      </c>
      <c r="AW8" s="74">
        <v>22.431000000000001</v>
      </c>
      <c r="AX8" s="1" t="s">
        <v>27</v>
      </c>
      <c r="AY8" s="77"/>
      <c r="AZ8" s="71">
        <v>36745</v>
      </c>
      <c r="BA8" s="72">
        <v>188.53</v>
      </c>
      <c r="BB8" s="74">
        <v>28.311</v>
      </c>
      <c r="BC8" s="75" t="s">
        <v>27</v>
      </c>
      <c r="BD8" s="77"/>
      <c r="BE8" s="1"/>
      <c r="BF8" s="1"/>
      <c r="BG8" s="1"/>
      <c r="BH8" s="1"/>
      <c r="BI8" s="77"/>
      <c r="BJ8" s="1"/>
      <c r="BK8" s="2"/>
      <c r="BL8" s="1"/>
      <c r="BM8" s="1"/>
    </row>
    <row r="9" spans="1:87" x14ac:dyDescent="0.2">
      <c r="A9" s="117">
        <v>8</v>
      </c>
      <c r="B9" s="81" t="s">
        <v>17</v>
      </c>
      <c r="C9" s="75" t="s">
        <v>64</v>
      </c>
      <c r="D9" s="75" t="s">
        <v>5</v>
      </c>
      <c r="E9" s="119">
        <v>1</v>
      </c>
      <c r="F9" s="68"/>
      <c r="K9" s="77"/>
      <c r="L9" s="4"/>
      <c r="M9" s="1"/>
      <c r="N9" s="6"/>
      <c r="O9" s="1"/>
      <c r="P9" s="69"/>
      <c r="Q9" s="1"/>
      <c r="R9" s="1"/>
      <c r="S9" s="1"/>
      <c r="T9" s="1"/>
      <c r="U9" s="69"/>
      <c r="V9" s="1"/>
      <c r="W9" s="1"/>
      <c r="X9" s="1"/>
      <c r="Y9" s="1"/>
      <c r="Z9" s="73"/>
      <c r="AA9" s="158">
        <v>38097</v>
      </c>
      <c r="AB9" s="159">
        <v>48.14</v>
      </c>
      <c r="AC9" s="167">
        <v>5.3449999999999998</v>
      </c>
      <c r="AD9" s="166" t="s">
        <v>28</v>
      </c>
      <c r="AE9" s="77"/>
      <c r="AF9" s="158">
        <v>38041</v>
      </c>
      <c r="AG9" s="159">
        <v>43.74</v>
      </c>
      <c r="AH9" s="167">
        <v>22.634</v>
      </c>
      <c r="AI9" s="166" t="s">
        <v>27</v>
      </c>
      <c r="AJ9" s="77"/>
      <c r="AK9" s="158">
        <v>40065</v>
      </c>
      <c r="AL9" s="159">
        <v>36.549999999999997</v>
      </c>
      <c r="AM9" s="167">
        <v>26</v>
      </c>
      <c r="AN9" s="166" t="s">
        <v>28</v>
      </c>
      <c r="AO9" s="77"/>
      <c r="AP9" s="1"/>
      <c r="AQ9" s="1"/>
      <c r="AR9" s="1"/>
      <c r="AS9" s="1"/>
      <c r="AT9" s="77"/>
      <c r="AU9" s="71">
        <v>37859</v>
      </c>
      <c r="AV9" s="72">
        <v>85.46</v>
      </c>
      <c r="AW9" s="74">
        <v>13.359</v>
      </c>
      <c r="AX9" s="1" t="s">
        <v>27</v>
      </c>
      <c r="AY9" s="77"/>
      <c r="AZ9" s="71">
        <v>36781</v>
      </c>
      <c r="BA9" s="72">
        <v>197.43</v>
      </c>
      <c r="BB9" s="74">
        <v>25.443000000000001</v>
      </c>
      <c r="BC9" s="75" t="s">
        <v>27</v>
      </c>
      <c r="BD9" s="77"/>
      <c r="BE9" s="1"/>
      <c r="BF9" s="1"/>
      <c r="BG9" s="1"/>
      <c r="BH9" s="1"/>
      <c r="BI9" s="76"/>
      <c r="BJ9" s="1"/>
      <c r="BK9" s="1"/>
      <c r="BL9" s="6"/>
      <c r="BM9" s="1"/>
    </row>
    <row r="10" spans="1:87" x14ac:dyDescent="0.2">
      <c r="A10" s="117">
        <v>9</v>
      </c>
      <c r="B10" s="81" t="s">
        <v>18</v>
      </c>
      <c r="C10" s="75" t="s">
        <v>65</v>
      </c>
      <c r="D10" s="75" t="s">
        <v>5</v>
      </c>
      <c r="E10" s="119">
        <v>1</v>
      </c>
      <c r="F10" s="68"/>
      <c r="K10" s="77"/>
      <c r="L10" s="4"/>
      <c r="M10" s="1"/>
      <c r="N10" s="6"/>
      <c r="O10" s="1"/>
      <c r="P10" s="69"/>
      <c r="Q10" s="1"/>
      <c r="R10" s="1"/>
      <c r="S10" s="1"/>
      <c r="T10" s="1"/>
      <c r="U10" s="69"/>
      <c r="V10" s="1"/>
      <c r="W10" s="1"/>
      <c r="X10" s="1"/>
      <c r="Y10" s="1"/>
      <c r="Z10" s="73"/>
      <c r="AA10" s="158">
        <v>38461</v>
      </c>
      <c r="AB10" s="159">
        <v>50.56</v>
      </c>
      <c r="AC10" s="167">
        <v>5.7779999999999996</v>
      </c>
      <c r="AD10" s="166" t="s">
        <v>27</v>
      </c>
      <c r="AE10" s="77"/>
      <c r="AF10" s="158">
        <v>38070</v>
      </c>
      <c r="AG10" s="159">
        <v>40.83</v>
      </c>
      <c r="AH10" s="167">
        <v>24.23</v>
      </c>
      <c r="AI10" s="166" t="s">
        <v>27</v>
      </c>
      <c r="AJ10" s="77"/>
      <c r="AK10" s="158">
        <v>40133</v>
      </c>
      <c r="AL10" s="159">
        <v>40.5</v>
      </c>
      <c r="AM10" s="167">
        <v>12.6</v>
      </c>
      <c r="AN10" s="166" t="s">
        <v>28</v>
      </c>
      <c r="AO10" s="77"/>
      <c r="AP10" s="1"/>
      <c r="AQ10" s="1"/>
      <c r="AR10" s="1"/>
      <c r="AS10" s="1"/>
      <c r="AT10" s="77"/>
      <c r="AU10" s="71">
        <v>37873</v>
      </c>
      <c r="AV10" s="72">
        <v>86.81</v>
      </c>
      <c r="AW10" s="74">
        <v>13.164</v>
      </c>
      <c r="AX10" s="1" t="s">
        <v>27</v>
      </c>
      <c r="AY10" s="77"/>
      <c r="AZ10" s="71">
        <v>36795</v>
      </c>
      <c r="BA10" s="72">
        <v>192.28</v>
      </c>
      <c r="BB10" s="74">
        <v>26.193000000000001</v>
      </c>
      <c r="BC10" s="75" t="s">
        <v>27</v>
      </c>
      <c r="BD10" s="77"/>
      <c r="BE10" s="1"/>
      <c r="BF10" s="1"/>
      <c r="BG10" s="1"/>
      <c r="BH10" s="1"/>
      <c r="BI10" s="76"/>
      <c r="BJ10" s="1"/>
      <c r="BK10" s="1"/>
      <c r="BL10" s="1"/>
      <c r="BM10" s="1"/>
    </row>
    <row r="11" spans="1:87" x14ac:dyDescent="0.2">
      <c r="A11" s="117">
        <v>10</v>
      </c>
      <c r="B11" s="81" t="s">
        <v>19</v>
      </c>
      <c r="C11" s="75" t="s">
        <v>66</v>
      </c>
      <c r="D11" s="75" t="s">
        <v>5</v>
      </c>
      <c r="E11" s="119">
        <v>1</v>
      </c>
      <c r="F11" s="68"/>
      <c r="K11" s="77"/>
      <c r="L11" s="4"/>
      <c r="M11" s="1"/>
      <c r="N11" s="6"/>
      <c r="O11" s="1"/>
      <c r="P11" s="69"/>
      <c r="Q11" s="1"/>
      <c r="R11" s="1"/>
      <c r="S11" s="1"/>
      <c r="T11" s="1"/>
      <c r="U11" s="69"/>
      <c r="V11" s="1"/>
      <c r="W11" s="1"/>
      <c r="X11" s="1"/>
      <c r="Y11" s="1"/>
      <c r="Z11" s="73"/>
      <c r="AA11" s="158">
        <v>38479</v>
      </c>
      <c r="AB11" s="159">
        <v>79.72</v>
      </c>
      <c r="AC11" s="167">
        <v>17.215</v>
      </c>
      <c r="AD11" s="166" t="s">
        <v>27</v>
      </c>
      <c r="AE11" s="77"/>
      <c r="AF11" s="158">
        <v>38097</v>
      </c>
      <c r="AG11" s="159">
        <v>42.55</v>
      </c>
      <c r="AH11" s="167">
        <v>5.7880000000000003</v>
      </c>
      <c r="AI11" s="166" t="s">
        <v>28</v>
      </c>
      <c r="AJ11" s="77"/>
      <c r="AK11" s="158">
        <v>40550</v>
      </c>
      <c r="AL11" s="159">
        <v>30.690000534057617</v>
      </c>
      <c r="AM11" s="167">
        <v>39.580898284912109</v>
      </c>
      <c r="AN11" s="166" t="s">
        <v>62</v>
      </c>
      <c r="AO11" s="77"/>
      <c r="AP11" s="1"/>
      <c r="AQ11" s="1"/>
      <c r="AR11" s="6"/>
      <c r="AS11" s="1"/>
      <c r="AT11" s="77"/>
      <c r="AU11" s="71">
        <v>37887</v>
      </c>
      <c r="AV11" s="72">
        <v>87.05</v>
      </c>
      <c r="AW11" s="74">
        <v>13.137</v>
      </c>
      <c r="AX11" s="1" t="s">
        <v>27</v>
      </c>
      <c r="AY11" s="77"/>
      <c r="AZ11" s="71">
        <v>36802</v>
      </c>
      <c r="BA11" s="72">
        <v>194.12</v>
      </c>
      <c r="BB11" s="74">
        <v>25.975000000000001</v>
      </c>
      <c r="BC11" s="75" t="s">
        <v>27</v>
      </c>
      <c r="BD11" s="76"/>
      <c r="BE11" s="1"/>
      <c r="BF11" s="1"/>
      <c r="BG11" s="1"/>
      <c r="BH11" s="1"/>
      <c r="BI11" s="69"/>
      <c r="BJ11" s="1"/>
      <c r="BK11" s="1"/>
      <c r="BL11" s="1"/>
      <c r="BM11" s="1"/>
    </row>
    <row r="12" spans="1:87" x14ac:dyDescent="0.2">
      <c r="A12" s="117">
        <v>11</v>
      </c>
      <c r="B12" s="81" t="s">
        <v>20</v>
      </c>
      <c r="C12" s="75" t="s">
        <v>67</v>
      </c>
      <c r="D12" s="75" t="s">
        <v>5</v>
      </c>
      <c r="E12" s="119">
        <v>1</v>
      </c>
      <c r="F12" s="68"/>
      <c r="K12" s="77"/>
      <c r="L12" s="4"/>
      <c r="M12" s="1"/>
      <c r="N12" s="6"/>
      <c r="O12" s="1"/>
      <c r="P12" s="69"/>
      <c r="Q12" s="1"/>
      <c r="R12" s="1"/>
      <c r="S12" s="6"/>
      <c r="T12" s="1"/>
      <c r="U12" s="69"/>
      <c r="V12" s="1"/>
      <c r="W12" s="1"/>
      <c r="X12" s="6"/>
      <c r="Y12" s="1"/>
      <c r="Z12" s="73"/>
      <c r="AA12" s="158">
        <v>38832</v>
      </c>
      <c r="AB12" s="159">
        <v>67.959999999999994</v>
      </c>
      <c r="AC12" s="167">
        <v>3.839</v>
      </c>
      <c r="AD12" s="166" t="s">
        <v>28</v>
      </c>
      <c r="AE12" s="77"/>
      <c r="AF12" s="158">
        <v>38103</v>
      </c>
      <c r="AG12" s="159">
        <v>43.71</v>
      </c>
      <c r="AH12" s="167">
        <v>22.872</v>
      </c>
      <c r="AI12" s="166" t="s">
        <v>27</v>
      </c>
      <c r="AJ12" s="77"/>
      <c r="AK12" s="158">
        <v>40696</v>
      </c>
      <c r="AL12" s="159">
        <v>27.25</v>
      </c>
      <c r="AM12" s="167">
        <v>18.099000930786133</v>
      </c>
      <c r="AN12" s="166" t="s">
        <v>62</v>
      </c>
      <c r="AO12" s="77"/>
      <c r="AP12" s="1"/>
      <c r="AQ12" s="1"/>
      <c r="AR12" s="1"/>
      <c r="AS12" s="1"/>
      <c r="AT12" s="77"/>
      <c r="AU12" s="71">
        <v>38013</v>
      </c>
      <c r="AV12" s="72">
        <v>91.09</v>
      </c>
      <c r="AW12" s="74">
        <v>31.568000000000001</v>
      </c>
      <c r="AX12" s="1" t="s">
        <v>27</v>
      </c>
      <c r="AY12" s="77"/>
      <c r="AZ12" s="71">
        <v>36805</v>
      </c>
      <c r="BA12" s="72">
        <v>193.99</v>
      </c>
      <c r="BB12" s="74">
        <v>26.013000000000002</v>
      </c>
      <c r="BC12" s="75" t="s">
        <v>27</v>
      </c>
      <c r="BD12" s="76"/>
      <c r="BE12" s="1"/>
      <c r="BF12" s="1"/>
      <c r="BG12" s="1"/>
      <c r="BH12" s="1"/>
      <c r="BI12" s="69"/>
      <c r="BJ12" s="1"/>
      <c r="BK12" s="1"/>
      <c r="BL12" s="6"/>
      <c r="BM12" s="1"/>
    </row>
    <row r="13" spans="1:87" x14ac:dyDescent="0.2">
      <c r="A13" s="117">
        <v>12</v>
      </c>
      <c r="B13" s="81" t="s">
        <v>21</v>
      </c>
      <c r="C13" s="75" t="s">
        <v>68</v>
      </c>
      <c r="D13" s="75" t="s">
        <v>4</v>
      </c>
      <c r="E13" s="119">
        <v>1</v>
      </c>
      <c r="F13" s="68"/>
      <c r="K13" s="77"/>
      <c r="L13" s="4"/>
      <c r="M13" s="1"/>
      <c r="N13" s="6"/>
      <c r="O13" s="1"/>
      <c r="P13" s="69"/>
      <c r="Q13" s="1"/>
      <c r="R13" s="1"/>
      <c r="S13" s="1"/>
      <c r="T13" s="1"/>
      <c r="U13" s="69"/>
      <c r="V13" s="1"/>
      <c r="W13" s="1"/>
      <c r="X13" s="1"/>
      <c r="Y13" s="1"/>
      <c r="Z13" s="73"/>
      <c r="AA13" s="158">
        <v>39196</v>
      </c>
      <c r="AB13" s="159">
        <v>77.290000000000006</v>
      </c>
      <c r="AC13" s="167">
        <v>3.7389999999999999</v>
      </c>
      <c r="AD13" s="166" t="s">
        <v>28</v>
      </c>
      <c r="AE13" s="77"/>
      <c r="AF13" s="158">
        <v>38132</v>
      </c>
      <c r="AG13" s="159">
        <v>41.54</v>
      </c>
      <c r="AH13" s="167">
        <v>23.832000000000001</v>
      </c>
      <c r="AI13" s="166" t="s">
        <v>27</v>
      </c>
      <c r="AJ13" s="77"/>
      <c r="AK13" s="158">
        <v>40847</v>
      </c>
      <c r="AL13" s="159">
        <v>21.709999084472656</v>
      </c>
      <c r="AM13" s="167">
        <v>21</v>
      </c>
      <c r="AN13" s="166" t="s">
        <v>62</v>
      </c>
      <c r="AO13" s="76"/>
      <c r="AP13" s="1"/>
      <c r="AQ13" s="1"/>
      <c r="AR13" s="6"/>
      <c r="AS13" s="1"/>
      <c r="AT13" s="73"/>
      <c r="AU13" s="71">
        <v>38055</v>
      </c>
      <c r="AV13" s="72">
        <v>93.39</v>
      </c>
      <c r="AW13" s="74">
        <v>30.626999999999999</v>
      </c>
      <c r="AX13" s="1" t="s">
        <v>27</v>
      </c>
      <c r="AY13" s="73"/>
      <c r="AZ13" s="71">
        <v>36890</v>
      </c>
      <c r="BA13" s="72">
        <v>28.28</v>
      </c>
      <c r="BB13" s="74">
        <v>56</v>
      </c>
      <c r="BC13" s="75" t="s">
        <v>27</v>
      </c>
      <c r="BD13" s="76"/>
      <c r="BE13" s="1"/>
      <c r="BF13" s="1"/>
      <c r="BG13" s="1"/>
      <c r="BH13" s="1"/>
      <c r="BI13" s="69"/>
      <c r="BJ13" s="1"/>
      <c r="BK13" s="1"/>
      <c r="BL13" s="1"/>
      <c r="BM13" s="1"/>
    </row>
    <row r="14" spans="1:87" x14ac:dyDescent="0.2">
      <c r="A14" s="117">
        <v>13</v>
      </c>
      <c r="B14" s="81" t="s">
        <v>22</v>
      </c>
      <c r="C14" s="75" t="s">
        <v>52</v>
      </c>
      <c r="D14" s="83" t="s">
        <v>49</v>
      </c>
      <c r="E14" s="120"/>
      <c r="F14" s="68"/>
      <c r="K14" s="77"/>
      <c r="L14" s="4"/>
      <c r="M14" s="1"/>
      <c r="N14" s="6"/>
      <c r="O14" s="1"/>
      <c r="P14" s="69"/>
      <c r="Q14" s="1"/>
      <c r="R14" s="1"/>
      <c r="S14" s="1"/>
      <c r="T14" s="1"/>
      <c r="U14" s="69"/>
      <c r="V14" s="1"/>
      <c r="W14" s="1"/>
      <c r="X14" s="1"/>
      <c r="Y14" s="1"/>
      <c r="Z14" s="73"/>
      <c r="AA14" s="158">
        <v>39412</v>
      </c>
      <c r="AB14" s="159">
        <v>73.849999999999994</v>
      </c>
      <c r="AC14" s="167">
        <v>30.001000000000001</v>
      </c>
      <c r="AD14" s="166" t="s">
        <v>27</v>
      </c>
      <c r="AE14" s="77"/>
      <c r="AF14" s="158">
        <v>38461</v>
      </c>
      <c r="AG14" s="159">
        <v>44.05</v>
      </c>
      <c r="AH14" s="167">
        <v>15.135</v>
      </c>
      <c r="AI14" s="166" t="s">
        <v>27</v>
      </c>
      <c r="AJ14" s="77"/>
      <c r="AK14" s="158">
        <v>40890</v>
      </c>
      <c r="AL14" s="159">
        <v>17.680000305175781</v>
      </c>
      <c r="AM14" s="167">
        <v>31.729999542236328</v>
      </c>
      <c r="AN14" s="166" t="s">
        <v>62</v>
      </c>
      <c r="AO14" s="76"/>
      <c r="AP14" s="1"/>
      <c r="AQ14" s="1"/>
      <c r="AR14" s="1"/>
      <c r="AS14" s="1"/>
      <c r="AT14" s="73"/>
      <c r="AU14" s="71">
        <v>38110</v>
      </c>
      <c r="AV14" s="72">
        <v>91.78</v>
      </c>
      <c r="AW14" s="74">
        <v>5.4470000000000001</v>
      </c>
      <c r="AX14" s="1" t="s">
        <v>27</v>
      </c>
      <c r="AY14" s="73"/>
      <c r="AZ14" s="71">
        <v>36911</v>
      </c>
      <c r="BA14" s="72">
        <v>28.89</v>
      </c>
      <c r="BB14" s="74">
        <v>55.07</v>
      </c>
      <c r="BC14" s="75" t="s">
        <v>27</v>
      </c>
      <c r="BD14" s="76"/>
      <c r="BE14" s="1"/>
      <c r="BF14" s="1"/>
      <c r="BG14" s="1"/>
      <c r="BH14" s="1"/>
      <c r="BI14" s="69"/>
      <c r="BJ14" s="1"/>
      <c r="BK14" s="1"/>
      <c r="BL14" s="1"/>
      <c r="BM14" s="1"/>
    </row>
    <row r="15" spans="1:87" x14ac:dyDescent="0.2">
      <c r="A15" s="117">
        <v>14</v>
      </c>
      <c r="B15" s="81" t="s">
        <v>23</v>
      </c>
      <c r="C15" s="75" t="s">
        <v>45</v>
      </c>
      <c r="D15" s="83" t="s">
        <v>49</v>
      </c>
      <c r="E15" s="120"/>
      <c r="F15" s="68"/>
      <c r="K15" s="77"/>
      <c r="L15" s="4"/>
      <c r="M15" s="1"/>
      <c r="N15" s="6"/>
      <c r="O15" s="1"/>
      <c r="P15" s="69"/>
      <c r="Q15" s="1"/>
      <c r="R15" s="1"/>
      <c r="S15" s="1"/>
      <c r="T15" s="1"/>
      <c r="U15" s="69"/>
      <c r="V15" s="1"/>
      <c r="W15" s="1"/>
      <c r="X15" s="1"/>
      <c r="Y15" s="1"/>
      <c r="Z15" s="73"/>
      <c r="AA15" s="158">
        <v>39561</v>
      </c>
      <c r="AB15" s="159">
        <v>64.86</v>
      </c>
      <c r="AC15" s="167">
        <v>6.0229999999999997</v>
      </c>
      <c r="AD15" s="166" t="s">
        <v>28</v>
      </c>
      <c r="AE15" s="77"/>
      <c r="AF15" s="158">
        <v>38832</v>
      </c>
      <c r="AG15" s="159">
        <v>57.9</v>
      </c>
      <c r="AH15" s="167">
        <v>6.8540000000000001</v>
      </c>
      <c r="AI15" s="166" t="s">
        <v>27</v>
      </c>
      <c r="AJ15" s="77"/>
      <c r="AK15" s="158">
        <v>41064</v>
      </c>
      <c r="AL15" s="159">
        <v>15.300000190734863</v>
      </c>
      <c r="AM15" s="167">
        <v>40</v>
      </c>
      <c r="AN15" s="166" t="s">
        <v>62</v>
      </c>
      <c r="AO15" s="76"/>
      <c r="AP15" s="1"/>
      <c r="AQ15" s="1"/>
      <c r="AR15" s="1"/>
      <c r="AS15" s="1"/>
      <c r="AT15" s="73"/>
      <c r="AU15" s="71">
        <v>38373</v>
      </c>
      <c r="AV15" s="72">
        <v>95.71</v>
      </c>
      <c r="AW15" s="74">
        <v>-200</v>
      </c>
      <c r="AX15" s="1" t="s">
        <v>29</v>
      </c>
      <c r="AY15" s="73"/>
      <c r="AZ15" s="71">
        <v>36925</v>
      </c>
      <c r="BA15" s="72">
        <v>29.56</v>
      </c>
      <c r="BB15" s="74">
        <v>59.35</v>
      </c>
      <c r="BC15" s="75" t="s">
        <v>27</v>
      </c>
      <c r="BD15" s="76"/>
      <c r="BE15" s="1"/>
      <c r="BF15" s="1"/>
      <c r="BG15" s="1"/>
      <c r="BH15" s="1"/>
      <c r="BI15" s="69"/>
      <c r="BJ15" s="1"/>
      <c r="BK15" s="1"/>
      <c r="BL15" s="1"/>
      <c r="BM15" s="1"/>
    </row>
    <row r="16" spans="1:87" ht="13.5" thickBot="1" x14ac:dyDescent="0.25">
      <c r="A16" s="147">
        <v>15</v>
      </c>
      <c r="B16" s="148" t="s">
        <v>24</v>
      </c>
      <c r="C16" s="121" t="s">
        <v>46</v>
      </c>
      <c r="D16" s="122" t="s">
        <v>75</v>
      </c>
      <c r="E16" s="123"/>
      <c r="F16" s="68"/>
      <c r="K16" s="77"/>
      <c r="L16" s="4"/>
      <c r="M16" s="1"/>
      <c r="N16" s="6"/>
      <c r="O16" s="1"/>
      <c r="P16" s="69"/>
      <c r="Q16" s="1"/>
      <c r="R16" s="1"/>
      <c r="S16" s="1"/>
      <c r="T16" s="1"/>
      <c r="U16" s="69"/>
      <c r="V16" s="1"/>
      <c r="W16" s="1"/>
      <c r="X16" s="1"/>
      <c r="Y16" s="1"/>
      <c r="Z16" s="73"/>
      <c r="AA16" s="158">
        <v>39608</v>
      </c>
      <c r="AB16" s="159">
        <v>0.1</v>
      </c>
      <c r="AC16" s="167">
        <v>102.806</v>
      </c>
      <c r="AD16" s="166" t="s">
        <v>28</v>
      </c>
      <c r="AE16" s="77"/>
      <c r="AF16" s="158">
        <v>39197</v>
      </c>
      <c r="AG16" s="159">
        <v>66.069999999999993</v>
      </c>
      <c r="AH16" s="167">
        <v>6.6059999999999999</v>
      </c>
      <c r="AI16" s="166" t="s">
        <v>28</v>
      </c>
      <c r="AJ16" s="77"/>
      <c r="AK16" s="158">
        <v>41255</v>
      </c>
      <c r="AL16" s="159">
        <v>14</v>
      </c>
      <c r="AM16" s="167">
        <v>6.1700000762939453</v>
      </c>
      <c r="AN16" s="166" t="s">
        <v>62</v>
      </c>
      <c r="AO16" s="76"/>
      <c r="AP16" s="1"/>
      <c r="AQ16" s="1"/>
      <c r="AR16" s="1"/>
      <c r="AS16" s="1"/>
      <c r="AT16" s="73"/>
      <c r="AU16" s="71">
        <v>38621</v>
      </c>
      <c r="AV16" s="72">
        <v>105.02</v>
      </c>
      <c r="AW16" s="74">
        <v>-90</v>
      </c>
      <c r="AX16" s="1" t="s">
        <v>29</v>
      </c>
      <c r="AY16" s="73"/>
      <c r="AZ16" s="71">
        <v>37097</v>
      </c>
      <c r="BA16" s="72">
        <v>28.32</v>
      </c>
      <c r="BB16" s="74">
        <v>41.98</v>
      </c>
      <c r="BC16" s="75" t="s">
        <v>27</v>
      </c>
      <c r="BD16" s="76"/>
      <c r="BE16" s="1"/>
      <c r="BF16" s="1"/>
      <c r="BG16" s="1"/>
      <c r="BH16" s="1"/>
      <c r="BI16" s="69"/>
      <c r="BJ16" s="1"/>
      <c r="BK16" s="1"/>
      <c r="BL16" s="1"/>
      <c r="BM16" s="1"/>
    </row>
    <row r="17" spans="1:65" x14ac:dyDescent="0.2">
      <c r="F17" s="68"/>
      <c r="K17" s="77"/>
      <c r="L17" s="4"/>
      <c r="M17" s="1"/>
      <c r="N17" s="6"/>
      <c r="O17" s="1"/>
      <c r="P17" s="69"/>
      <c r="Q17" s="1"/>
      <c r="R17" s="1"/>
      <c r="S17" s="1"/>
      <c r="T17" s="1"/>
      <c r="U17" s="69"/>
      <c r="V17" s="1"/>
      <c r="W17" s="1"/>
      <c r="X17" s="1"/>
      <c r="Y17" s="1"/>
      <c r="Z17" s="73"/>
      <c r="AA17" s="158">
        <v>39925</v>
      </c>
      <c r="AB17" s="159">
        <v>29.19</v>
      </c>
      <c r="AC17" s="167">
        <v>28.373000000000001</v>
      </c>
      <c r="AD17" s="166" t="s">
        <v>28</v>
      </c>
      <c r="AE17" s="77"/>
      <c r="AF17" s="158">
        <v>39561</v>
      </c>
      <c r="AG17" s="159">
        <v>54.62</v>
      </c>
      <c r="AH17" s="167">
        <v>9.5399999999999991</v>
      </c>
      <c r="AI17" s="166" t="s">
        <v>28</v>
      </c>
      <c r="AJ17" s="77"/>
      <c r="AK17" s="158">
        <v>41430</v>
      </c>
      <c r="AL17" s="164">
        <v>18.200000762939453</v>
      </c>
      <c r="AM17" s="167">
        <v>42.560001373291016</v>
      </c>
      <c r="AN17" s="166" t="s">
        <v>62</v>
      </c>
      <c r="AO17" s="76"/>
      <c r="AP17" s="1"/>
      <c r="AQ17" s="1"/>
      <c r="AR17" s="1"/>
      <c r="AS17" s="1"/>
      <c r="AT17" s="69"/>
      <c r="AU17" s="75"/>
      <c r="AV17" s="75"/>
      <c r="AW17" s="74"/>
      <c r="AX17" s="1"/>
      <c r="AY17" s="73"/>
      <c r="AZ17" s="71">
        <v>37135</v>
      </c>
      <c r="BA17" s="72">
        <v>26.58</v>
      </c>
      <c r="BB17" s="74">
        <v>28</v>
      </c>
      <c r="BC17" s="75" t="s">
        <v>27</v>
      </c>
      <c r="BD17" s="76"/>
      <c r="BE17" s="1"/>
      <c r="BF17" s="1"/>
      <c r="BG17" s="1"/>
      <c r="BH17" s="1"/>
      <c r="BI17" s="69"/>
      <c r="BJ17" s="1"/>
      <c r="BK17" s="1"/>
      <c r="BL17" s="1"/>
      <c r="BM17" s="1"/>
    </row>
    <row r="18" spans="1:65" ht="13.5" thickBot="1" x14ac:dyDescent="0.25">
      <c r="F18" s="68"/>
      <c r="K18" s="77"/>
      <c r="L18" s="4"/>
      <c r="M18" s="1"/>
      <c r="N18" s="6"/>
      <c r="O18" s="1"/>
      <c r="P18" s="69"/>
      <c r="Q18" s="1"/>
      <c r="R18" s="1"/>
      <c r="S18" s="1"/>
      <c r="T18" s="1"/>
      <c r="U18" s="69"/>
      <c r="V18" s="1"/>
      <c r="W18" s="1"/>
      <c r="X18" s="1"/>
      <c r="Y18" s="1"/>
      <c r="Z18" s="73"/>
      <c r="AA18" s="158">
        <v>40289</v>
      </c>
      <c r="AB18" s="159">
        <v>38.979999999999997</v>
      </c>
      <c r="AC18" s="167">
        <v>7.2939999999999996</v>
      </c>
      <c r="AD18" s="166" t="s">
        <v>28</v>
      </c>
      <c r="AE18" s="77"/>
      <c r="AF18" s="158">
        <v>39925</v>
      </c>
      <c r="AG18" s="159">
        <v>32.97</v>
      </c>
      <c r="AH18" s="167">
        <v>20.817</v>
      </c>
      <c r="AI18" s="166" t="s">
        <v>28</v>
      </c>
      <c r="AJ18" s="77"/>
      <c r="AK18" s="158">
        <v>41618</v>
      </c>
      <c r="AL18" s="164">
        <v>25.639999389648438</v>
      </c>
      <c r="AM18" s="167">
        <v>3.2899999618530273</v>
      </c>
      <c r="AN18" s="166" t="s">
        <v>62</v>
      </c>
      <c r="AO18" s="76"/>
      <c r="AP18" s="1"/>
      <c r="AQ18" s="1"/>
      <c r="AR18" s="1"/>
      <c r="AS18" s="1"/>
      <c r="AT18" s="69"/>
      <c r="AU18" s="75"/>
      <c r="AV18" s="75"/>
      <c r="AW18" s="74"/>
      <c r="AX18" s="1"/>
      <c r="AY18" s="73"/>
      <c r="AZ18" s="71">
        <v>37149</v>
      </c>
      <c r="BA18" s="72">
        <v>25.3</v>
      </c>
      <c r="BB18" s="74">
        <v>106</v>
      </c>
      <c r="BC18" s="75" t="s">
        <v>27</v>
      </c>
      <c r="BD18" s="76"/>
      <c r="BE18" s="1"/>
      <c r="BF18" s="1"/>
      <c r="BG18" s="1"/>
      <c r="BH18" s="1"/>
      <c r="BI18" s="69"/>
      <c r="BJ18" s="1"/>
      <c r="BK18" s="1"/>
      <c r="BL18" s="1"/>
      <c r="BM18" s="1"/>
    </row>
    <row r="19" spans="1:65" ht="13.5" thickBot="1" x14ac:dyDescent="0.25">
      <c r="B19" s="125" t="s">
        <v>102</v>
      </c>
      <c r="C19" s="125" t="s">
        <v>100</v>
      </c>
      <c r="D19" s="125" t="s">
        <v>101</v>
      </c>
      <c r="F19" s="68"/>
      <c r="K19" s="77"/>
      <c r="L19" s="4"/>
      <c r="M19" s="1"/>
      <c r="N19" s="6"/>
      <c r="O19" s="1"/>
      <c r="P19" s="69"/>
      <c r="Q19" s="1"/>
      <c r="R19" s="1"/>
      <c r="S19" s="1"/>
      <c r="T19" s="1"/>
      <c r="U19" s="69"/>
      <c r="V19" s="1"/>
      <c r="W19" s="1"/>
      <c r="X19" s="1"/>
      <c r="Y19" s="1"/>
      <c r="Z19" s="73"/>
      <c r="AA19" s="158">
        <v>40666</v>
      </c>
      <c r="AB19" s="159">
        <v>40.959999084472656</v>
      </c>
      <c r="AC19" s="167">
        <v>8.4040002822875977</v>
      </c>
      <c r="AD19" s="166" t="s">
        <v>62</v>
      </c>
      <c r="AE19" s="77"/>
      <c r="AF19" s="158">
        <v>40289</v>
      </c>
      <c r="AG19" s="159">
        <v>44.82</v>
      </c>
      <c r="AH19" s="167">
        <v>10.481</v>
      </c>
      <c r="AI19" s="166" t="s">
        <v>28</v>
      </c>
      <c r="AJ19" s="77"/>
      <c r="AK19" s="158">
        <v>41619</v>
      </c>
      <c r="AL19" s="164">
        <v>25.642999649047852</v>
      </c>
      <c r="AM19" s="167">
        <v>19.725500106811523</v>
      </c>
      <c r="AN19" s="166" t="s">
        <v>62</v>
      </c>
      <c r="AO19" s="76"/>
      <c r="AP19" s="1"/>
      <c r="AQ19" s="1"/>
      <c r="AR19" s="1"/>
      <c r="AS19" s="1"/>
      <c r="AT19" s="69"/>
      <c r="AU19" s="75"/>
      <c r="AV19" s="75"/>
      <c r="AW19" s="74"/>
      <c r="AX19" s="1"/>
      <c r="AY19" s="73"/>
      <c r="AZ19" s="71">
        <v>37226</v>
      </c>
      <c r="BA19" s="72">
        <v>25.54</v>
      </c>
      <c r="BB19" s="74">
        <v>159.23500000000001</v>
      </c>
      <c r="BC19" s="75" t="s">
        <v>27</v>
      </c>
      <c r="BD19" s="76"/>
      <c r="BE19" s="1"/>
      <c r="BF19" s="1"/>
      <c r="BG19" s="1"/>
      <c r="BH19" s="1"/>
      <c r="BI19" s="69"/>
      <c r="BJ19" s="1"/>
      <c r="BK19" s="1"/>
      <c r="BL19" s="1"/>
      <c r="BM19" s="1"/>
    </row>
    <row r="20" spans="1:65" x14ac:dyDescent="0.2">
      <c r="B20" s="187" t="s">
        <v>78</v>
      </c>
      <c r="C20" s="191" t="s">
        <v>79</v>
      </c>
      <c r="D20" s="195" t="s">
        <v>105</v>
      </c>
      <c r="F20" s="68"/>
      <c r="K20" s="77"/>
      <c r="L20" s="1"/>
      <c r="M20" s="1"/>
      <c r="N20" s="1"/>
      <c r="O20" s="1"/>
      <c r="P20" s="69"/>
      <c r="Q20" s="1"/>
      <c r="R20" s="1"/>
      <c r="S20" s="1"/>
      <c r="T20" s="1"/>
      <c r="U20" s="69"/>
      <c r="V20" s="1"/>
      <c r="W20" s="1"/>
      <c r="X20" s="1"/>
      <c r="Y20" s="1"/>
      <c r="Z20" s="73"/>
      <c r="AA20" s="158">
        <v>41031</v>
      </c>
      <c r="AB20" s="159">
        <v>31.350000381469727</v>
      </c>
      <c r="AC20" s="167">
        <v>11.819000244140625</v>
      </c>
      <c r="AD20" s="166" t="s">
        <v>62</v>
      </c>
      <c r="AE20" s="77"/>
      <c r="AF20" s="158">
        <v>40666</v>
      </c>
      <c r="AG20" s="159">
        <v>46.779998779296875</v>
      </c>
      <c r="AH20" s="167">
        <v>11.039999961853027</v>
      </c>
      <c r="AI20" s="166" t="s">
        <v>62</v>
      </c>
      <c r="AJ20" s="76"/>
      <c r="AK20" s="2"/>
      <c r="AL20" s="2"/>
      <c r="AM20" s="2"/>
      <c r="AN20" s="2"/>
      <c r="AO20" s="69"/>
      <c r="AP20" s="1"/>
      <c r="AQ20" s="1"/>
      <c r="AR20" s="1"/>
      <c r="AS20" s="1"/>
      <c r="AT20" s="69"/>
      <c r="AU20" s="75"/>
      <c r="AV20" s="75"/>
      <c r="AW20" s="75"/>
      <c r="AX20" s="1"/>
      <c r="AY20" s="73"/>
      <c r="AZ20" s="71">
        <v>37275</v>
      </c>
      <c r="BA20" s="72">
        <v>26.33</v>
      </c>
      <c r="BB20" s="74">
        <v>67.55</v>
      </c>
      <c r="BC20" s="75" t="s">
        <v>27</v>
      </c>
      <c r="BD20" s="76"/>
      <c r="BE20" s="1"/>
      <c r="BF20" s="1"/>
      <c r="BG20" s="1"/>
      <c r="BH20" s="1"/>
      <c r="BI20" s="69"/>
      <c r="BJ20" s="1"/>
      <c r="BK20" s="1"/>
      <c r="BL20" s="1"/>
      <c r="BM20" s="1"/>
    </row>
    <row r="21" spans="1:65" x14ac:dyDescent="0.2">
      <c r="B21" s="188" t="s">
        <v>47</v>
      </c>
      <c r="C21" s="192" t="s">
        <v>76</v>
      </c>
      <c r="D21" s="196" t="s">
        <v>103</v>
      </c>
      <c r="F21" s="68"/>
      <c r="K21" s="77"/>
      <c r="L21" s="1"/>
      <c r="M21" s="1"/>
      <c r="N21" s="1"/>
      <c r="O21" s="1"/>
      <c r="P21" s="69"/>
      <c r="Q21" s="1"/>
      <c r="R21" s="1"/>
      <c r="S21" s="1"/>
      <c r="T21" s="1"/>
      <c r="U21" s="69"/>
      <c r="V21" s="1"/>
      <c r="W21" s="1"/>
      <c r="X21" s="1"/>
      <c r="Y21" s="1"/>
      <c r="Z21" s="73"/>
      <c r="AA21" s="158">
        <v>41379</v>
      </c>
      <c r="AB21" s="164">
        <v>36.639999389648438</v>
      </c>
      <c r="AC21" s="167">
        <v>8.619999885559082</v>
      </c>
      <c r="AD21" s="166" t="s">
        <v>62</v>
      </c>
      <c r="AE21" s="77"/>
      <c r="AF21" s="158">
        <v>41031</v>
      </c>
      <c r="AG21" s="159">
        <v>34.779998779296875</v>
      </c>
      <c r="AH21" s="167">
        <v>20.469999313354492</v>
      </c>
      <c r="AI21" s="166" t="s">
        <v>62</v>
      </c>
      <c r="AJ21" s="76"/>
      <c r="AK21" s="1"/>
      <c r="AL21" s="1"/>
      <c r="AM21" s="1"/>
      <c r="AN21" s="1"/>
      <c r="AO21" s="69"/>
      <c r="AP21" s="1"/>
      <c r="AQ21" s="1"/>
      <c r="AR21" s="1"/>
      <c r="AS21" s="1"/>
      <c r="AT21" s="69"/>
      <c r="AU21" s="75"/>
      <c r="AV21" s="75"/>
      <c r="AW21" s="75"/>
      <c r="AX21" s="1"/>
      <c r="AY21" s="73"/>
      <c r="AZ21" s="71">
        <v>37302</v>
      </c>
      <c r="BA21" s="72">
        <v>26.67</v>
      </c>
      <c r="BB21" s="74">
        <v>51.024000000000001</v>
      </c>
      <c r="BC21" s="75" t="s">
        <v>27</v>
      </c>
      <c r="BD21" s="76"/>
      <c r="BE21" s="1"/>
      <c r="BF21" s="1"/>
      <c r="BG21" s="1"/>
      <c r="BH21" s="1"/>
      <c r="BI21" s="69"/>
      <c r="BJ21" s="1"/>
      <c r="BK21" s="1"/>
      <c r="BL21" s="1"/>
      <c r="BM21" s="1"/>
    </row>
    <row r="22" spans="1:65" x14ac:dyDescent="0.2">
      <c r="B22" s="188" t="s">
        <v>60</v>
      </c>
      <c r="C22" s="193" t="s">
        <v>98</v>
      </c>
      <c r="D22" s="196" t="s">
        <v>104</v>
      </c>
      <c r="F22" s="68"/>
      <c r="K22" s="77"/>
      <c r="L22" s="1"/>
      <c r="M22" s="1"/>
      <c r="N22" s="1"/>
      <c r="O22" s="1"/>
      <c r="P22" s="69"/>
      <c r="Q22" s="1"/>
      <c r="R22" s="1"/>
      <c r="S22" s="1"/>
      <c r="T22" s="1"/>
      <c r="U22" s="69"/>
      <c r="V22" s="1"/>
      <c r="W22" s="1"/>
      <c r="X22" s="1"/>
      <c r="Y22" s="1"/>
      <c r="Z22" s="69"/>
      <c r="AA22" s="2"/>
      <c r="AB22" s="2"/>
      <c r="AC22" s="2"/>
      <c r="AD22" s="2"/>
      <c r="AE22" s="73"/>
      <c r="AF22" s="158">
        <v>41379</v>
      </c>
      <c r="AG22" s="164">
        <v>41.959999084472656</v>
      </c>
      <c r="AH22" s="167">
        <v>13.170999526977539</v>
      </c>
      <c r="AI22" s="166" t="s">
        <v>62</v>
      </c>
      <c r="AJ22" s="76"/>
      <c r="AK22" s="1"/>
      <c r="AL22" s="1"/>
      <c r="AM22" s="1"/>
      <c r="AN22" s="1"/>
      <c r="AO22" s="69"/>
      <c r="AP22" s="1"/>
      <c r="AQ22" s="1"/>
      <c r="AR22" s="1"/>
      <c r="AS22" s="1"/>
      <c r="AT22" s="69"/>
      <c r="AU22" s="75"/>
      <c r="AV22" s="75"/>
      <c r="AW22" s="74"/>
      <c r="AX22" s="1"/>
      <c r="AY22" s="73"/>
      <c r="AZ22" s="71">
        <v>37319</v>
      </c>
      <c r="BA22" s="72">
        <v>26.7</v>
      </c>
      <c r="BB22" s="74">
        <v>46.015000000000001</v>
      </c>
      <c r="BC22" s="75" t="s">
        <v>27</v>
      </c>
      <c r="BD22" s="76"/>
      <c r="BE22" s="1"/>
      <c r="BF22" s="1"/>
      <c r="BG22" s="1"/>
      <c r="BH22" s="1"/>
      <c r="BI22" s="69"/>
      <c r="BJ22" s="1"/>
      <c r="BK22" s="1"/>
      <c r="BL22" s="1"/>
      <c r="BM22" s="1"/>
    </row>
    <row r="23" spans="1:65" ht="13.5" thickBot="1" x14ac:dyDescent="0.25">
      <c r="B23" s="189" t="s">
        <v>48</v>
      </c>
      <c r="C23" s="194" t="s">
        <v>77</v>
      </c>
      <c r="D23" s="190" t="s">
        <v>106</v>
      </c>
      <c r="F23" s="68"/>
      <c r="K23" s="77"/>
      <c r="L23" s="1"/>
      <c r="M23" s="1"/>
      <c r="N23" s="1"/>
      <c r="O23" s="1"/>
      <c r="P23" s="69"/>
      <c r="Q23" s="1"/>
      <c r="R23" s="1"/>
      <c r="S23" s="6"/>
      <c r="T23" s="1"/>
      <c r="U23" s="69"/>
      <c r="V23" s="1"/>
      <c r="W23" s="1"/>
      <c r="X23" s="6"/>
      <c r="Y23" s="1"/>
      <c r="Z23" s="69"/>
      <c r="AA23" s="1"/>
      <c r="AB23" s="1"/>
      <c r="AC23" s="6"/>
      <c r="AD23" s="1"/>
      <c r="AE23" s="69"/>
      <c r="AF23" s="2"/>
      <c r="AG23" s="2"/>
      <c r="AH23" s="5"/>
      <c r="AI23" s="2"/>
      <c r="AJ23" s="69"/>
      <c r="AK23" s="1"/>
      <c r="AL23" s="1"/>
      <c r="AM23" s="1"/>
      <c r="AN23" s="1"/>
      <c r="AO23" s="69"/>
      <c r="AP23" s="1"/>
      <c r="AQ23" s="1"/>
      <c r="AR23" s="1"/>
      <c r="AS23" s="1"/>
      <c r="AT23" s="69"/>
      <c r="AU23" s="75"/>
      <c r="AV23" s="75"/>
      <c r="AW23" s="75"/>
      <c r="AX23" s="1"/>
      <c r="AY23" s="73"/>
      <c r="AZ23" s="71">
        <v>37390</v>
      </c>
      <c r="BA23" s="72">
        <v>27.76</v>
      </c>
      <c r="BB23" s="74">
        <v>39.601999999999997</v>
      </c>
      <c r="BC23" s="75" t="s">
        <v>27</v>
      </c>
      <c r="BD23" s="76"/>
      <c r="BE23" s="1"/>
      <c r="BF23" s="1"/>
      <c r="BG23" s="1"/>
      <c r="BH23" s="1"/>
      <c r="BI23" s="69"/>
      <c r="BJ23" s="1"/>
      <c r="BK23" s="1"/>
      <c r="BL23" s="1"/>
      <c r="BM23" s="1"/>
    </row>
    <row r="24" spans="1:65" x14ac:dyDescent="0.2">
      <c r="F24" s="68"/>
      <c r="K24" s="77"/>
      <c r="L24" s="1"/>
      <c r="M24" s="1"/>
      <c r="N24" s="1"/>
      <c r="O24" s="1"/>
      <c r="P24" s="69"/>
      <c r="Q24" s="1"/>
      <c r="R24" s="1"/>
      <c r="S24" s="1"/>
      <c r="T24" s="1"/>
      <c r="U24" s="69"/>
      <c r="V24" s="1"/>
      <c r="W24" s="1"/>
      <c r="X24" s="1"/>
      <c r="Y24" s="1"/>
      <c r="Z24" s="69"/>
      <c r="AA24" s="1"/>
      <c r="AB24" s="1"/>
      <c r="AC24" s="1"/>
      <c r="AD24" s="1"/>
      <c r="AE24" s="69"/>
      <c r="AF24" s="1"/>
      <c r="AG24" s="1"/>
      <c r="AH24" s="6"/>
      <c r="AI24" s="1"/>
      <c r="AJ24" s="69"/>
      <c r="AK24" s="1"/>
      <c r="AL24" s="1"/>
      <c r="AM24" s="1"/>
      <c r="AN24" s="1"/>
      <c r="AO24" s="69"/>
      <c r="AP24" s="1"/>
      <c r="AQ24" s="1"/>
      <c r="AR24" s="1"/>
      <c r="AS24" s="1"/>
      <c r="AT24" s="69"/>
      <c r="AU24" s="75"/>
      <c r="AV24" s="75"/>
      <c r="AW24" s="75"/>
      <c r="AX24" s="1"/>
      <c r="AY24" s="73"/>
      <c r="AZ24" s="71">
        <v>37400</v>
      </c>
      <c r="BA24" s="72">
        <v>27.31</v>
      </c>
      <c r="BB24" s="74">
        <v>51.359000000000002</v>
      </c>
      <c r="BC24" s="75" t="s">
        <v>27</v>
      </c>
      <c r="BD24" s="76"/>
      <c r="BE24" s="1"/>
      <c r="BF24" s="1"/>
      <c r="BG24" s="1"/>
      <c r="BH24" s="1"/>
      <c r="BI24" s="69"/>
      <c r="BJ24" s="1"/>
      <c r="BK24" s="1"/>
      <c r="BL24" s="1"/>
      <c r="BM24" s="1"/>
    </row>
    <row r="25" spans="1:65" x14ac:dyDescent="0.2">
      <c r="F25" s="68"/>
      <c r="K25" s="77"/>
      <c r="L25" s="1"/>
      <c r="M25" s="1"/>
      <c r="N25" s="1"/>
      <c r="O25" s="1"/>
      <c r="P25" s="69"/>
      <c r="Q25" s="1"/>
      <c r="R25" s="1"/>
      <c r="S25" s="1"/>
      <c r="T25" s="1"/>
      <c r="U25" s="69"/>
      <c r="V25" s="1"/>
      <c r="W25" s="1"/>
      <c r="X25" s="1"/>
      <c r="Y25" s="1"/>
      <c r="Z25" s="69"/>
      <c r="AA25" s="1"/>
      <c r="AB25" s="1"/>
      <c r="AC25" s="1"/>
      <c r="AD25" s="1"/>
      <c r="AE25" s="69"/>
      <c r="AF25" s="1"/>
      <c r="AG25" s="1"/>
      <c r="AH25" s="6"/>
      <c r="AI25" s="1"/>
      <c r="AJ25" s="69"/>
      <c r="AK25" s="1"/>
      <c r="AL25" s="1"/>
      <c r="AM25" s="1"/>
      <c r="AN25" s="1"/>
      <c r="AO25" s="69"/>
      <c r="AP25" s="1"/>
      <c r="AQ25" s="1"/>
      <c r="AR25" s="1"/>
      <c r="AS25" s="1"/>
      <c r="AT25" s="69"/>
      <c r="AU25" s="75"/>
      <c r="AV25" s="75"/>
      <c r="AW25" s="75"/>
      <c r="AX25" s="1"/>
      <c r="AY25" s="73"/>
      <c r="AZ25" s="71">
        <v>37467</v>
      </c>
      <c r="BA25" s="72">
        <v>24.33</v>
      </c>
      <c r="BB25" s="74">
        <v>85.415000000000006</v>
      </c>
      <c r="BC25" s="75" t="s">
        <v>27</v>
      </c>
      <c r="BD25" s="76"/>
      <c r="BE25" s="1"/>
      <c r="BF25" s="1"/>
      <c r="BG25" s="1"/>
      <c r="BH25" s="1"/>
      <c r="BI25" s="69"/>
      <c r="BJ25" s="1"/>
      <c r="BK25" s="1"/>
      <c r="BL25" s="1"/>
      <c r="BM25" s="1"/>
    </row>
    <row r="26" spans="1:65" x14ac:dyDescent="0.2">
      <c r="F26" s="68"/>
      <c r="K26" s="77"/>
      <c r="L26" s="1"/>
      <c r="M26" s="1"/>
      <c r="N26" s="1"/>
      <c r="O26" s="1"/>
      <c r="P26" s="69"/>
      <c r="Q26" s="1"/>
      <c r="R26" s="1"/>
      <c r="S26" s="1"/>
      <c r="T26" s="1"/>
      <c r="U26" s="69"/>
      <c r="V26" s="1"/>
      <c r="W26" s="1"/>
      <c r="X26" s="1"/>
      <c r="Y26" s="1"/>
      <c r="Z26" s="69"/>
      <c r="AA26" s="1"/>
      <c r="AB26" s="1"/>
      <c r="AC26" s="1"/>
      <c r="AD26" s="1"/>
      <c r="AE26" s="69"/>
      <c r="AF26" s="1"/>
      <c r="AG26" s="1"/>
      <c r="AH26" s="6"/>
      <c r="AI26" s="1"/>
      <c r="AJ26" s="69"/>
      <c r="AK26" s="1"/>
      <c r="AL26" s="1"/>
      <c r="AM26" s="1"/>
      <c r="AN26" s="1"/>
      <c r="AO26" s="69"/>
      <c r="AP26" s="1"/>
      <c r="AQ26" s="1"/>
      <c r="AR26" s="1"/>
      <c r="AS26" s="1"/>
      <c r="AT26" s="69"/>
      <c r="AU26" s="75"/>
      <c r="AV26" s="75"/>
      <c r="AW26" s="75"/>
      <c r="AX26" s="1"/>
      <c r="AY26" s="73"/>
      <c r="AZ26" s="71">
        <v>37512</v>
      </c>
      <c r="BA26" s="72">
        <v>23.61</v>
      </c>
      <c r="BB26" s="74">
        <v>42.354999999999997</v>
      </c>
      <c r="BC26" s="75" t="s">
        <v>27</v>
      </c>
      <c r="BD26" s="76"/>
      <c r="BE26" s="1"/>
      <c r="BF26" s="1"/>
      <c r="BG26" s="1"/>
      <c r="BH26" s="1"/>
      <c r="BI26" s="69"/>
      <c r="BJ26" s="1"/>
      <c r="BK26" s="1"/>
      <c r="BL26" s="1"/>
      <c r="BM26" s="1"/>
    </row>
    <row r="27" spans="1:65" x14ac:dyDescent="0.2">
      <c r="A27" t="s">
        <v>110</v>
      </c>
      <c r="F27" s="68"/>
      <c r="K27" s="77"/>
      <c r="L27" s="1"/>
      <c r="M27" s="1"/>
      <c r="N27" s="1"/>
      <c r="O27" s="1"/>
      <c r="P27" s="69"/>
      <c r="Q27" s="1"/>
      <c r="R27" s="1"/>
      <c r="S27" s="1"/>
      <c r="T27" s="1"/>
      <c r="U27" s="69"/>
      <c r="V27" s="1"/>
      <c r="W27" s="1"/>
      <c r="X27" s="1"/>
      <c r="Y27" s="1"/>
      <c r="Z27" s="69"/>
      <c r="AA27" s="1"/>
      <c r="AB27" s="1"/>
      <c r="AC27" s="1"/>
      <c r="AD27" s="1"/>
      <c r="AE27" s="69"/>
      <c r="AF27" s="1"/>
      <c r="AG27" s="1"/>
      <c r="AH27" s="6"/>
      <c r="AI27" s="1"/>
      <c r="AJ27" s="69"/>
      <c r="AK27" s="1"/>
      <c r="AL27" s="1"/>
      <c r="AM27" s="1"/>
      <c r="AN27" s="1"/>
      <c r="AO27" s="69"/>
      <c r="AP27" s="1"/>
      <c r="AQ27" s="1"/>
      <c r="AR27" s="1"/>
      <c r="AS27" s="1"/>
      <c r="AT27" s="69"/>
      <c r="AU27" s="75"/>
      <c r="AV27" s="75"/>
      <c r="AW27" s="75"/>
      <c r="AX27" s="1"/>
      <c r="AY27" s="73"/>
      <c r="AZ27" s="71">
        <v>37530</v>
      </c>
      <c r="BA27" s="72">
        <v>22.56</v>
      </c>
      <c r="BB27" s="74">
        <v>44.326000000000001</v>
      </c>
      <c r="BC27" s="75" t="s">
        <v>27</v>
      </c>
      <c r="BD27" s="76"/>
      <c r="BE27" s="1"/>
      <c r="BF27" s="1"/>
      <c r="BG27" s="1"/>
      <c r="BH27" s="1"/>
      <c r="BI27" s="69"/>
      <c r="BJ27" s="1"/>
      <c r="BK27" s="1"/>
      <c r="BL27" s="1"/>
      <c r="BM27" s="1"/>
    </row>
    <row r="28" spans="1:65" ht="13.5" thickBot="1" x14ac:dyDescent="0.25">
      <c r="F28" s="68"/>
      <c r="K28" s="77"/>
      <c r="L28" s="1"/>
      <c r="M28" s="1"/>
      <c r="N28" s="1"/>
      <c r="O28" s="1"/>
      <c r="P28" s="69"/>
      <c r="Q28" s="1"/>
      <c r="R28" s="1"/>
      <c r="S28" s="1"/>
      <c r="T28" s="1"/>
      <c r="U28" s="69"/>
      <c r="V28" s="1"/>
      <c r="W28" s="1"/>
      <c r="X28" s="1"/>
      <c r="Y28" s="1"/>
      <c r="Z28" s="69"/>
      <c r="AA28" s="1"/>
      <c r="AB28" s="1"/>
      <c r="AC28" s="1"/>
      <c r="AD28" s="1"/>
      <c r="AE28" s="69"/>
      <c r="AF28" s="1"/>
      <c r="AG28" s="1"/>
      <c r="AH28" s="6"/>
      <c r="AI28" s="1"/>
      <c r="AJ28" s="69"/>
      <c r="AK28" s="1"/>
      <c r="AL28" s="1"/>
      <c r="AM28" s="1"/>
      <c r="AN28" s="1"/>
      <c r="AO28" s="69"/>
      <c r="AP28" s="1"/>
      <c r="AQ28" s="1"/>
      <c r="AR28" s="1"/>
      <c r="AS28" s="1"/>
      <c r="AT28" s="69"/>
      <c r="AU28" s="75"/>
      <c r="AV28" s="75"/>
      <c r="AW28" s="75"/>
      <c r="AX28" s="1"/>
      <c r="AY28" s="73"/>
      <c r="AZ28" s="71">
        <v>37600</v>
      </c>
      <c r="BA28" s="72">
        <v>23.16</v>
      </c>
      <c r="BB28" s="74">
        <v>60.503</v>
      </c>
      <c r="BC28" s="75" t="s">
        <v>27</v>
      </c>
      <c r="BD28" s="76"/>
      <c r="BE28" s="1"/>
      <c r="BF28" s="1"/>
      <c r="BG28" s="1"/>
      <c r="BH28" s="1"/>
      <c r="BI28" s="69"/>
      <c r="BJ28" s="1"/>
      <c r="BK28" s="1"/>
      <c r="BL28" s="1"/>
      <c r="BM28" s="1"/>
    </row>
    <row r="29" spans="1:65" ht="13.5" thickBot="1" x14ac:dyDescent="0.25">
      <c r="B29" s="248" t="s">
        <v>108</v>
      </c>
      <c r="C29" s="249"/>
      <c r="D29" s="249"/>
      <c r="E29" s="250"/>
      <c r="G29" s="198" t="s">
        <v>109</v>
      </c>
      <c r="K29" s="77"/>
      <c r="L29" s="1"/>
      <c r="M29" s="1"/>
      <c r="N29" s="1"/>
      <c r="O29" s="1"/>
      <c r="P29" s="69"/>
      <c r="Q29" s="1"/>
      <c r="R29" s="1"/>
      <c r="S29" s="1"/>
      <c r="T29" s="1"/>
      <c r="U29" s="69"/>
      <c r="V29" s="1"/>
      <c r="W29" s="1"/>
      <c r="X29" s="1"/>
      <c r="Y29" s="1"/>
      <c r="Z29" s="69"/>
      <c r="AA29" s="1"/>
      <c r="AB29" s="1"/>
      <c r="AC29" s="1"/>
      <c r="AD29" s="1"/>
      <c r="AE29" s="69"/>
      <c r="AF29" s="1"/>
      <c r="AG29" s="1"/>
      <c r="AH29" s="6"/>
      <c r="AI29" s="1"/>
      <c r="AJ29" s="69"/>
      <c r="AK29" s="1"/>
      <c r="AL29" s="1"/>
      <c r="AM29" s="1"/>
      <c r="AN29" s="1"/>
      <c r="AO29" s="69"/>
      <c r="AP29" s="1"/>
      <c r="AQ29" s="1"/>
      <c r="AR29" s="1"/>
      <c r="AS29" s="1"/>
      <c r="AT29" s="69"/>
      <c r="AU29" s="75"/>
      <c r="AV29" s="75"/>
      <c r="AW29" s="75"/>
      <c r="AX29" s="1"/>
      <c r="AY29" s="73"/>
      <c r="AZ29" s="71">
        <v>37634</v>
      </c>
      <c r="BA29" s="72">
        <v>22.48</v>
      </c>
      <c r="BB29" s="74">
        <v>34.573</v>
      </c>
      <c r="BC29" s="75" t="s">
        <v>27</v>
      </c>
      <c r="BD29" s="76"/>
      <c r="BE29" s="1"/>
      <c r="BF29" s="1"/>
      <c r="BG29" s="1"/>
      <c r="BH29" s="1"/>
      <c r="BI29" s="69"/>
      <c r="BJ29" s="1"/>
      <c r="BK29" s="1"/>
      <c r="BL29" s="1"/>
      <c r="BM29" s="1"/>
    </row>
    <row r="30" spans="1:65" x14ac:dyDescent="0.2">
      <c r="B30" s="197" t="s">
        <v>91</v>
      </c>
      <c r="E30" s="197" t="s">
        <v>95</v>
      </c>
      <c r="G30" s="184" t="s">
        <v>97</v>
      </c>
      <c r="L30" s="1"/>
      <c r="M30" s="1"/>
      <c r="N30" s="1"/>
      <c r="O30" s="1"/>
      <c r="P30" s="69"/>
      <c r="Q30" s="1"/>
      <c r="R30" s="1"/>
      <c r="S30" s="1"/>
      <c r="T30" s="1"/>
      <c r="U30" s="69"/>
      <c r="V30" s="1"/>
      <c r="W30" s="1"/>
      <c r="X30" s="1"/>
      <c r="Y30" s="1"/>
      <c r="Z30" s="69"/>
      <c r="AA30" s="1"/>
      <c r="AB30" s="1"/>
      <c r="AC30" s="1"/>
      <c r="AD30" s="1"/>
      <c r="AE30" s="69"/>
      <c r="AF30" s="1"/>
      <c r="AG30" s="1"/>
      <c r="AH30" s="6"/>
      <c r="AI30" s="1"/>
      <c r="AJ30" s="69"/>
      <c r="AK30" s="1"/>
      <c r="AL30" s="1"/>
      <c r="AM30" s="1"/>
      <c r="AN30" s="1"/>
      <c r="AO30" s="69"/>
      <c r="AP30" s="1"/>
      <c r="AQ30" s="1"/>
      <c r="AR30" s="1"/>
      <c r="AS30" s="1"/>
      <c r="AT30" s="69"/>
      <c r="AU30" s="75"/>
      <c r="AV30" s="75"/>
      <c r="AW30" s="75"/>
      <c r="AX30" s="1"/>
      <c r="AY30" s="73"/>
      <c r="AZ30" s="71">
        <v>37648</v>
      </c>
      <c r="BA30" s="72">
        <v>21.88</v>
      </c>
      <c r="BB30" s="74">
        <v>31.404</v>
      </c>
      <c r="BC30" s="75" t="s">
        <v>27</v>
      </c>
      <c r="BD30" s="76"/>
      <c r="BE30" s="1"/>
      <c r="BF30" s="1"/>
      <c r="BG30" s="1"/>
      <c r="BH30" s="1"/>
      <c r="BI30" s="69"/>
      <c r="BJ30" s="1"/>
      <c r="BK30" s="1"/>
      <c r="BL30" s="1"/>
      <c r="BM30" s="1"/>
    </row>
    <row r="31" spans="1:65" ht="13.5" thickBot="1" x14ac:dyDescent="0.25">
      <c r="B31" s="176">
        <v>7</v>
      </c>
      <c r="E31" s="176">
        <v>1</v>
      </c>
      <c r="G31" s="181" t="s">
        <v>80</v>
      </c>
      <c r="L31" s="1"/>
      <c r="M31" s="1"/>
      <c r="N31" s="1"/>
      <c r="O31" s="1"/>
      <c r="P31" s="69"/>
      <c r="Q31" s="1"/>
      <c r="R31" s="1"/>
      <c r="S31" s="1"/>
      <c r="T31" s="1"/>
      <c r="U31" s="69"/>
      <c r="V31" s="1"/>
      <c r="W31" s="1"/>
      <c r="X31" s="1"/>
      <c r="Y31" s="1"/>
      <c r="Z31" s="69"/>
      <c r="AA31" s="1"/>
      <c r="AB31" s="1"/>
      <c r="AC31" s="1"/>
      <c r="AD31" s="1"/>
      <c r="AE31" s="69"/>
      <c r="AF31" s="1"/>
      <c r="AG31" s="1"/>
      <c r="AH31" s="6"/>
      <c r="AI31" s="1"/>
      <c r="AJ31" s="69"/>
      <c r="AK31" s="1"/>
      <c r="AL31" s="1"/>
      <c r="AM31" s="1"/>
      <c r="AN31" s="1"/>
      <c r="AO31" s="69"/>
      <c r="AP31" s="1"/>
      <c r="AQ31" s="1"/>
      <c r="AR31" s="1"/>
      <c r="AS31" s="1"/>
      <c r="AT31" s="69"/>
      <c r="AU31" s="75"/>
      <c r="AV31" s="75"/>
      <c r="AW31" s="75"/>
      <c r="AX31" s="1"/>
      <c r="AY31" s="73"/>
      <c r="AZ31" s="71">
        <v>37669</v>
      </c>
      <c r="BA31" s="72">
        <v>20.91</v>
      </c>
      <c r="BB31" s="74">
        <v>27.314</v>
      </c>
      <c r="BC31" s="75" t="s">
        <v>27</v>
      </c>
      <c r="BD31" s="76"/>
      <c r="BE31" s="1"/>
      <c r="BF31" s="1"/>
      <c r="BG31" s="1"/>
      <c r="BH31" s="1"/>
      <c r="BI31" s="69"/>
      <c r="BJ31" s="1"/>
      <c r="BK31" s="1"/>
      <c r="BL31" s="1"/>
      <c r="BM31" s="1"/>
    </row>
    <row r="32" spans="1:65" x14ac:dyDescent="0.2">
      <c r="B32" s="184" t="s">
        <v>32</v>
      </c>
      <c r="C32" s="184" t="s">
        <v>81</v>
      </c>
      <c r="D32" s="184" t="s">
        <v>82</v>
      </c>
      <c r="E32" s="184" t="s">
        <v>96</v>
      </c>
      <c r="G32" s="182"/>
      <c r="L32" s="1"/>
      <c r="M32" s="1"/>
      <c r="N32" s="1"/>
      <c r="O32" s="1"/>
      <c r="P32" s="69"/>
      <c r="Q32" s="1"/>
      <c r="R32" s="1"/>
      <c r="S32" s="1"/>
      <c r="T32" s="1"/>
      <c r="U32" s="69"/>
      <c r="V32" s="1"/>
      <c r="W32" s="1"/>
      <c r="X32" s="1"/>
      <c r="Y32" s="1"/>
      <c r="Z32" s="69"/>
      <c r="AA32" s="1"/>
      <c r="AB32" s="1"/>
      <c r="AC32" s="1"/>
      <c r="AD32" s="1"/>
      <c r="AE32" s="69"/>
      <c r="AF32" s="1"/>
      <c r="AG32" s="1"/>
      <c r="AH32" s="6"/>
      <c r="AI32" s="1"/>
      <c r="AJ32" s="69"/>
      <c r="AK32" s="1"/>
      <c r="AL32" s="1"/>
      <c r="AM32" s="1"/>
      <c r="AN32" s="1"/>
      <c r="AO32" s="69"/>
      <c r="AP32" s="1"/>
      <c r="AQ32" s="1"/>
      <c r="AR32" s="1"/>
      <c r="AS32" s="1"/>
      <c r="AT32" s="69"/>
      <c r="AU32" s="75"/>
      <c r="AV32" s="75"/>
      <c r="AW32" s="75"/>
      <c r="AX32" s="1"/>
      <c r="AY32" s="73"/>
      <c r="AZ32" s="71">
        <v>37704</v>
      </c>
      <c r="BA32" s="72">
        <v>20.53</v>
      </c>
      <c r="BB32" s="74">
        <v>24.353999999999999</v>
      </c>
      <c r="BC32" s="75" t="s">
        <v>27</v>
      </c>
      <c r="BD32" s="76"/>
      <c r="BE32" s="1"/>
      <c r="BF32" s="1"/>
      <c r="BG32" s="1"/>
      <c r="BH32" s="1"/>
      <c r="BI32" s="69"/>
      <c r="BJ32" s="1"/>
      <c r="BK32" s="1"/>
      <c r="BL32" s="1"/>
      <c r="BM32" s="1"/>
    </row>
    <row r="33" spans="2:65" x14ac:dyDescent="0.2">
      <c r="B33" s="135">
        <v>1</v>
      </c>
      <c r="C33" s="173" t="s">
        <v>83</v>
      </c>
      <c r="D33" s="177" t="s">
        <v>87</v>
      </c>
      <c r="E33" s="178">
        <v>-52</v>
      </c>
      <c r="G33" s="182"/>
      <c r="L33" s="1"/>
      <c r="M33" s="1"/>
      <c r="N33" s="1"/>
      <c r="O33" s="1"/>
      <c r="P33" s="69"/>
      <c r="Q33" s="1"/>
      <c r="R33" s="1"/>
      <c r="S33" s="1"/>
      <c r="T33" s="1"/>
      <c r="U33" s="69"/>
      <c r="V33" s="1"/>
      <c r="W33" s="1"/>
      <c r="X33" s="1"/>
      <c r="Y33" s="1"/>
      <c r="Z33" s="69"/>
      <c r="AA33" s="1"/>
      <c r="AB33" s="1"/>
      <c r="AC33" s="1"/>
      <c r="AD33" s="1"/>
      <c r="AE33" s="69"/>
      <c r="AF33" s="1"/>
      <c r="AG33" s="1"/>
      <c r="AH33" s="6"/>
      <c r="AI33" s="1"/>
      <c r="AJ33" s="69"/>
      <c r="AK33" s="1"/>
      <c r="AL33" s="1"/>
      <c r="AM33" s="1"/>
      <c r="AN33" s="1"/>
      <c r="AO33" s="69"/>
      <c r="AP33" s="1"/>
      <c r="AQ33" s="1"/>
      <c r="AR33" s="1"/>
      <c r="AS33" s="1"/>
      <c r="AT33" s="69"/>
      <c r="AU33" s="75"/>
      <c r="AV33" s="75"/>
      <c r="AW33" s="75"/>
      <c r="AX33" s="1"/>
      <c r="AY33" s="73"/>
      <c r="AZ33" s="71">
        <v>37746</v>
      </c>
      <c r="BA33" s="72">
        <v>21.51</v>
      </c>
      <c r="BB33" s="74">
        <v>39.497</v>
      </c>
      <c r="BC33" s="75" t="s">
        <v>27</v>
      </c>
      <c r="BD33" s="76"/>
      <c r="BE33" s="1"/>
      <c r="BF33" s="1"/>
      <c r="BG33" s="1"/>
      <c r="BH33" s="1"/>
      <c r="BI33" s="69"/>
      <c r="BJ33" s="1"/>
      <c r="BK33" s="1"/>
      <c r="BL33" s="1"/>
      <c r="BM33" s="1"/>
    </row>
    <row r="34" spans="2:65" x14ac:dyDescent="0.2">
      <c r="B34" s="135">
        <v>2</v>
      </c>
      <c r="C34" s="173"/>
      <c r="D34" s="177" t="s">
        <v>92</v>
      </c>
      <c r="E34" s="178">
        <v>-104</v>
      </c>
      <c r="G34" s="182"/>
      <c r="L34" s="1"/>
      <c r="M34" s="1"/>
      <c r="N34" s="1"/>
      <c r="O34" s="1"/>
      <c r="P34" s="69"/>
      <c r="Q34" s="1"/>
      <c r="R34" s="1"/>
      <c r="S34" s="1"/>
      <c r="T34" s="1"/>
      <c r="U34" s="69"/>
      <c r="V34" s="1"/>
      <c r="W34" s="1"/>
      <c r="X34" s="1"/>
      <c r="Y34" s="1"/>
      <c r="Z34" s="69"/>
      <c r="AA34" s="1"/>
      <c r="AB34" s="1"/>
      <c r="AC34" s="1"/>
      <c r="AD34" s="1"/>
      <c r="AE34" s="69"/>
      <c r="AF34" s="1"/>
      <c r="AG34" s="1"/>
      <c r="AH34" s="6"/>
      <c r="AI34" s="1"/>
      <c r="AJ34" s="69"/>
      <c r="AK34" s="1"/>
      <c r="AL34" s="1"/>
      <c r="AM34" s="1"/>
      <c r="AN34" s="1"/>
      <c r="AO34" s="69"/>
      <c r="AP34" s="1"/>
      <c r="AQ34" s="1"/>
      <c r="AR34" s="1"/>
      <c r="AS34" s="1"/>
      <c r="AT34" s="69"/>
      <c r="AU34" s="75"/>
      <c r="AV34" s="75"/>
      <c r="AW34" s="75"/>
      <c r="AX34" s="1"/>
      <c r="AY34" s="73"/>
      <c r="AZ34" s="71">
        <v>37761</v>
      </c>
      <c r="BA34" s="72">
        <v>22.2</v>
      </c>
      <c r="BB34" s="74">
        <v>38.307000000000002</v>
      </c>
      <c r="BC34" s="75" t="s">
        <v>27</v>
      </c>
      <c r="BD34" s="76"/>
      <c r="BE34" s="1"/>
      <c r="BF34" s="1"/>
      <c r="BG34" s="1"/>
      <c r="BH34" s="1"/>
      <c r="BI34" s="69"/>
      <c r="BJ34" s="1"/>
      <c r="BK34" s="1"/>
      <c r="BL34" s="1"/>
      <c r="BM34" s="1"/>
    </row>
    <row r="35" spans="2:65" x14ac:dyDescent="0.2">
      <c r="B35" s="135">
        <v>3</v>
      </c>
      <c r="C35" s="173" t="s">
        <v>84</v>
      </c>
      <c r="D35" s="177" t="s">
        <v>88</v>
      </c>
      <c r="E35" s="178">
        <v>-156</v>
      </c>
      <c r="G35" s="182"/>
      <c r="L35" s="1"/>
      <c r="M35" s="1"/>
      <c r="N35" s="1"/>
      <c r="O35" s="1"/>
      <c r="P35" s="69"/>
      <c r="Q35" s="1"/>
      <c r="R35" s="1"/>
      <c r="S35" s="1"/>
      <c r="T35" s="1"/>
      <c r="U35" s="69"/>
      <c r="V35" s="1"/>
      <c r="W35" s="1"/>
      <c r="X35" s="1"/>
      <c r="Y35" s="1"/>
      <c r="Z35" s="69"/>
      <c r="AA35" s="1"/>
      <c r="AB35" s="1"/>
      <c r="AC35" s="1"/>
      <c r="AD35" s="1"/>
      <c r="AE35" s="69"/>
      <c r="AF35" s="1"/>
      <c r="AG35" s="1"/>
      <c r="AH35" s="6"/>
      <c r="AI35" s="1"/>
      <c r="AJ35" s="69"/>
      <c r="AK35" s="1"/>
      <c r="AL35" s="1"/>
      <c r="AM35" s="1"/>
      <c r="AN35" s="1"/>
      <c r="AO35" s="69"/>
      <c r="AP35" s="1"/>
      <c r="AQ35" s="1"/>
      <c r="AR35" s="1"/>
      <c r="AS35" s="1"/>
      <c r="AT35" s="69"/>
      <c r="AU35" s="75"/>
      <c r="AV35" s="75"/>
      <c r="AW35" s="75"/>
      <c r="AX35" s="1"/>
      <c r="AY35" s="73"/>
      <c r="AZ35" s="71">
        <v>37768</v>
      </c>
      <c r="BA35" s="72">
        <v>21.97</v>
      </c>
      <c r="BB35" s="74">
        <v>77.116</v>
      </c>
      <c r="BC35" s="75" t="s">
        <v>27</v>
      </c>
      <c r="BD35" s="76"/>
      <c r="BE35" s="1"/>
      <c r="BF35" s="1"/>
      <c r="BG35" s="1"/>
      <c r="BH35" s="1"/>
      <c r="BI35" s="69"/>
      <c r="BJ35" s="1"/>
      <c r="BK35" s="1"/>
      <c r="BL35" s="1"/>
      <c r="BM35" s="1"/>
    </row>
    <row r="36" spans="2:65" x14ac:dyDescent="0.2">
      <c r="B36" s="135">
        <v>4</v>
      </c>
      <c r="C36" s="173"/>
      <c r="D36" s="177" t="s">
        <v>94</v>
      </c>
      <c r="E36" s="178">
        <v>-208</v>
      </c>
      <c r="G36" s="182"/>
      <c r="L36" s="1"/>
      <c r="M36" s="1"/>
      <c r="N36" s="1"/>
      <c r="O36" s="1"/>
      <c r="P36" s="69"/>
      <c r="Q36" s="1"/>
      <c r="R36" s="1"/>
      <c r="S36" s="1"/>
      <c r="T36" s="1"/>
      <c r="U36" s="69"/>
      <c r="V36" s="1"/>
      <c r="W36" s="1"/>
      <c r="X36" s="1"/>
      <c r="Y36" s="1"/>
      <c r="Z36" s="69"/>
      <c r="AA36" s="1"/>
      <c r="AB36" s="1"/>
      <c r="AC36" s="1"/>
      <c r="AD36" s="1"/>
      <c r="AE36" s="69"/>
      <c r="AF36" s="1"/>
      <c r="AG36" s="1"/>
      <c r="AH36" s="6"/>
      <c r="AI36" s="1"/>
      <c r="AJ36" s="69"/>
      <c r="AK36" s="1"/>
      <c r="AL36" s="1"/>
      <c r="AM36" s="1"/>
      <c r="AN36" s="1"/>
      <c r="AO36" s="69"/>
      <c r="AP36" s="1"/>
      <c r="AQ36" s="1"/>
      <c r="AR36" s="1"/>
      <c r="AS36" s="1"/>
      <c r="AT36" s="69"/>
      <c r="AU36" s="75"/>
      <c r="AV36" s="75"/>
      <c r="AW36" s="75"/>
      <c r="AX36" s="1"/>
      <c r="AY36" s="73"/>
      <c r="AZ36" s="71">
        <v>37789</v>
      </c>
      <c r="BA36" s="72">
        <v>23.1</v>
      </c>
      <c r="BB36" s="74">
        <v>36.875999999999998</v>
      </c>
      <c r="BC36" s="75" t="s">
        <v>27</v>
      </c>
      <c r="BD36" s="76"/>
      <c r="BE36" s="1"/>
      <c r="BF36" s="1"/>
      <c r="BG36" s="1"/>
      <c r="BH36" s="1"/>
      <c r="BI36" s="69"/>
      <c r="BJ36" s="1"/>
      <c r="BK36" s="1"/>
      <c r="BL36" s="1"/>
      <c r="BM36" s="1"/>
    </row>
    <row r="37" spans="2:65" x14ac:dyDescent="0.2">
      <c r="B37" s="135">
        <v>5</v>
      </c>
      <c r="C37" s="174" t="s">
        <v>85</v>
      </c>
      <c r="D37" s="177" t="s">
        <v>89</v>
      </c>
      <c r="E37" s="178">
        <v>-260</v>
      </c>
      <c r="G37" s="182"/>
      <c r="L37" s="1"/>
      <c r="M37" s="1"/>
      <c r="N37" s="1"/>
      <c r="O37" s="1"/>
      <c r="P37" s="69"/>
      <c r="Q37" s="1"/>
      <c r="R37" s="1"/>
      <c r="S37" s="1"/>
      <c r="T37" s="1"/>
      <c r="U37" s="69"/>
      <c r="V37" s="1"/>
      <c r="W37" s="1"/>
      <c r="X37" s="1"/>
      <c r="Y37" s="1"/>
      <c r="Z37" s="69"/>
      <c r="AA37" s="1"/>
      <c r="AB37" s="1"/>
      <c r="AC37" s="1"/>
      <c r="AD37" s="1"/>
      <c r="AE37" s="69"/>
      <c r="AF37" s="1"/>
      <c r="AG37" s="1"/>
      <c r="AH37" s="6"/>
      <c r="AI37" s="1"/>
      <c r="AJ37" s="69"/>
      <c r="AK37" s="1"/>
      <c r="AL37" s="1"/>
      <c r="AM37" s="1"/>
      <c r="AN37" s="1"/>
      <c r="AO37" s="69"/>
      <c r="AP37" s="1"/>
      <c r="AQ37" s="1"/>
      <c r="AR37" s="1"/>
      <c r="AS37" s="1"/>
      <c r="AT37" s="69"/>
      <c r="AU37" s="75"/>
      <c r="AV37" s="75"/>
      <c r="AW37" s="75"/>
      <c r="AX37" s="1"/>
      <c r="AY37" s="73"/>
      <c r="AZ37" s="71">
        <v>37803</v>
      </c>
      <c r="BA37" s="72">
        <v>0.62</v>
      </c>
      <c r="BB37" s="74">
        <v>37.027000000000001</v>
      </c>
      <c r="BC37" s="75" t="s">
        <v>27</v>
      </c>
      <c r="BD37" s="76"/>
      <c r="BE37" s="1"/>
      <c r="BF37" s="1"/>
      <c r="BG37" s="1"/>
      <c r="BH37" s="1"/>
      <c r="BI37" s="69"/>
      <c r="BJ37" s="1"/>
      <c r="BK37" s="1"/>
      <c r="BL37" s="1"/>
      <c r="BM37" s="1"/>
    </row>
    <row r="38" spans="2:65" x14ac:dyDescent="0.2">
      <c r="B38" s="135">
        <v>6</v>
      </c>
      <c r="C38" s="1"/>
      <c r="D38" s="177" t="s">
        <v>93</v>
      </c>
      <c r="E38" s="178">
        <v>-312</v>
      </c>
      <c r="G38" s="182"/>
      <c r="L38" s="1"/>
      <c r="M38" s="1"/>
      <c r="N38" s="1"/>
      <c r="O38" s="1"/>
      <c r="P38" s="69"/>
      <c r="Q38" s="1"/>
      <c r="R38" s="1"/>
      <c r="S38" s="1"/>
      <c r="T38" s="1"/>
      <c r="U38" s="69"/>
      <c r="V38" s="1"/>
      <c r="W38" s="1"/>
      <c r="X38" s="1"/>
      <c r="Y38" s="1"/>
      <c r="Z38" s="69"/>
      <c r="AA38" s="1"/>
      <c r="AB38" s="1"/>
      <c r="AC38" s="1"/>
      <c r="AD38" s="1"/>
      <c r="AE38" s="69"/>
      <c r="AF38" s="1"/>
      <c r="AG38" s="1"/>
      <c r="AH38" s="6"/>
      <c r="AI38" s="1"/>
      <c r="AJ38" s="69"/>
      <c r="AK38" s="1"/>
      <c r="AL38" s="1"/>
      <c r="AM38" s="1"/>
      <c r="AN38" s="1"/>
      <c r="AO38" s="69"/>
      <c r="AP38" s="1"/>
      <c r="AQ38" s="1"/>
      <c r="AR38" s="1"/>
      <c r="AS38" s="1"/>
      <c r="AT38" s="69"/>
      <c r="AU38" s="75"/>
      <c r="AV38" s="75"/>
      <c r="AW38" s="75"/>
      <c r="AX38" s="1"/>
      <c r="AY38" s="73"/>
      <c r="AZ38" s="71">
        <v>37803</v>
      </c>
      <c r="BA38" s="72">
        <v>23.43</v>
      </c>
      <c r="BB38" s="74">
        <v>42.68</v>
      </c>
      <c r="BC38" s="75" t="s">
        <v>27</v>
      </c>
      <c r="BD38" s="76"/>
      <c r="BE38" s="1"/>
      <c r="BF38" s="1"/>
      <c r="BG38" s="1"/>
      <c r="BH38" s="1"/>
      <c r="BI38" s="69"/>
      <c r="BJ38" s="1"/>
      <c r="BK38" s="1"/>
      <c r="BL38" s="1"/>
      <c r="BM38" s="1"/>
    </row>
    <row r="39" spans="2:65" ht="13.5" thickBot="1" x14ac:dyDescent="0.25">
      <c r="B39" s="136">
        <v>7</v>
      </c>
      <c r="C39" s="175" t="s">
        <v>86</v>
      </c>
      <c r="D39" s="179" t="s">
        <v>90</v>
      </c>
      <c r="E39" s="180">
        <v>-364</v>
      </c>
      <c r="G39" s="183"/>
      <c r="L39" s="1"/>
      <c r="M39" s="1"/>
      <c r="N39" s="1"/>
      <c r="O39" s="1"/>
      <c r="P39" s="69"/>
      <c r="Q39" s="1"/>
      <c r="R39" s="1"/>
      <c r="S39" s="1"/>
      <c r="T39" s="1"/>
      <c r="U39" s="69"/>
      <c r="V39" s="1"/>
      <c r="W39" s="1"/>
      <c r="X39" s="1"/>
      <c r="Y39" s="1"/>
      <c r="Z39" s="69"/>
      <c r="AA39" s="1"/>
      <c r="AB39" s="1"/>
      <c r="AC39" s="1"/>
      <c r="AD39" s="1"/>
      <c r="AE39" s="69"/>
      <c r="AF39" s="1"/>
      <c r="AG39" s="1"/>
      <c r="AH39" s="6"/>
      <c r="AI39" s="1"/>
      <c r="AJ39" s="69"/>
      <c r="AK39" s="1"/>
      <c r="AL39" s="1"/>
      <c r="AM39" s="1"/>
      <c r="AN39" s="1"/>
      <c r="AO39" s="69"/>
      <c r="AP39" s="1"/>
      <c r="AQ39" s="1"/>
      <c r="AR39" s="1"/>
      <c r="AS39" s="1"/>
      <c r="AT39" s="69"/>
      <c r="AU39" s="75"/>
      <c r="AV39" s="75"/>
      <c r="AW39" s="75"/>
      <c r="AX39" s="1"/>
      <c r="AY39" s="73"/>
      <c r="AZ39" s="71">
        <v>37837</v>
      </c>
      <c r="BA39" s="72">
        <v>23.7</v>
      </c>
      <c r="BB39" s="74">
        <v>48.003</v>
      </c>
      <c r="BC39" s="75" t="s">
        <v>27</v>
      </c>
      <c r="BD39" s="76"/>
      <c r="BE39" s="1"/>
      <c r="BF39" s="1"/>
      <c r="BG39" s="1"/>
      <c r="BH39" s="1"/>
      <c r="BI39" s="69"/>
      <c r="BJ39" s="1"/>
      <c r="BK39" s="1"/>
      <c r="BL39" s="1"/>
      <c r="BM39" s="1"/>
    </row>
    <row r="40" spans="2:65" x14ac:dyDescent="0.2">
      <c r="K40" s="77"/>
      <c r="L40" s="1"/>
      <c r="M40" s="1"/>
      <c r="N40" s="1"/>
      <c r="O40" s="1"/>
      <c r="P40" s="69"/>
      <c r="Q40" s="1"/>
      <c r="R40" s="1"/>
      <c r="S40" s="1"/>
      <c r="T40" s="1"/>
      <c r="U40" s="69"/>
      <c r="V40" s="1"/>
      <c r="W40" s="1"/>
      <c r="X40" s="1"/>
      <c r="Y40" s="1"/>
      <c r="Z40" s="69"/>
      <c r="AA40" s="1"/>
      <c r="AB40" s="1"/>
      <c r="AC40" s="1"/>
      <c r="AD40" s="1"/>
      <c r="AE40" s="69"/>
      <c r="AF40" s="1"/>
      <c r="AG40" s="1"/>
      <c r="AH40" s="6"/>
      <c r="AI40" s="1"/>
      <c r="AJ40" s="69"/>
      <c r="AK40" s="1"/>
      <c r="AL40" s="1"/>
      <c r="AM40" s="1"/>
      <c r="AN40" s="1"/>
      <c r="AO40" s="69"/>
      <c r="AP40" s="1"/>
      <c r="AQ40" s="1"/>
      <c r="AR40" s="1"/>
      <c r="AS40" s="1"/>
      <c r="AT40" s="69"/>
      <c r="AU40" s="75"/>
      <c r="AV40" s="75"/>
      <c r="AW40" s="75"/>
      <c r="AX40" s="1"/>
      <c r="AY40" s="73"/>
      <c r="AZ40" s="71">
        <v>37960</v>
      </c>
      <c r="BA40" s="72">
        <v>25.56</v>
      </c>
      <c r="BB40" s="74">
        <v>39.124000000000002</v>
      </c>
      <c r="BC40" s="75" t="s">
        <v>27</v>
      </c>
      <c r="BD40" s="76"/>
      <c r="BE40" s="1"/>
      <c r="BF40" s="1"/>
      <c r="BG40" s="1"/>
      <c r="BH40" s="1"/>
      <c r="BI40" s="69"/>
      <c r="BJ40" s="1"/>
      <c r="BK40" s="1"/>
      <c r="BL40" s="1"/>
      <c r="BM40" s="1"/>
    </row>
    <row r="41" spans="2:65" x14ac:dyDescent="0.2">
      <c r="K41" s="77"/>
      <c r="L41" s="1"/>
      <c r="M41" s="1"/>
      <c r="N41" s="1"/>
      <c r="O41" s="1"/>
      <c r="P41" s="69"/>
      <c r="Q41" s="1"/>
      <c r="R41" s="1"/>
      <c r="S41" s="1"/>
      <c r="T41" s="1"/>
      <c r="U41" s="69"/>
      <c r="V41" s="1"/>
      <c r="W41" s="1"/>
      <c r="X41" s="1"/>
      <c r="Y41" s="1"/>
      <c r="Z41" s="69"/>
      <c r="AA41" s="1"/>
      <c r="AB41" s="1"/>
      <c r="AC41" s="1"/>
      <c r="AD41" s="1"/>
      <c r="AE41" s="69"/>
      <c r="AF41" s="1"/>
      <c r="AG41" s="1"/>
      <c r="AH41" s="6"/>
      <c r="AI41" s="1"/>
      <c r="AJ41" s="69"/>
      <c r="AK41" s="1"/>
      <c r="AL41" s="1"/>
      <c r="AM41" s="1"/>
      <c r="AN41" s="1"/>
      <c r="AO41" s="69"/>
      <c r="AP41" s="1"/>
      <c r="AQ41" s="1"/>
      <c r="AR41" s="1"/>
      <c r="AS41" s="1"/>
      <c r="AT41" s="69"/>
      <c r="AU41" s="75"/>
      <c r="AV41" s="75"/>
      <c r="AW41" s="75"/>
      <c r="AX41" s="1"/>
      <c r="AY41" s="73"/>
      <c r="AZ41" s="71">
        <v>37998</v>
      </c>
      <c r="BA41" s="72">
        <v>26.26</v>
      </c>
      <c r="BB41" s="74">
        <v>77.512</v>
      </c>
      <c r="BC41" s="75" t="s">
        <v>27</v>
      </c>
      <c r="BD41" s="76"/>
      <c r="BE41" s="1"/>
      <c r="BF41" s="1"/>
      <c r="BG41" s="1"/>
      <c r="BH41" s="1"/>
      <c r="BI41" s="69"/>
      <c r="BJ41" s="1"/>
      <c r="BK41" s="1"/>
      <c r="BL41" s="1"/>
      <c r="BM41" s="1"/>
    </row>
    <row r="42" spans="2:65" x14ac:dyDescent="0.2">
      <c r="K42" s="77"/>
      <c r="L42" s="1"/>
      <c r="M42" s="1"/>
      <c r="N42" s="1"/>
      <c r="O42" s="1"/>
      <c r="P42" s="69"/>
      <c r="Q42" s="1"/>
      <c r="R42" s="1"/>
      <c r="S42" s="1"/>
      <c r="T42" s="1"/>
      <c r="U42" s="69"/>
      <c r="V42" s="1"/>
      <c r="W42" s="1"/>
      <c r="X42" s="1"/>
      <c r="Y42" s="1"/>
      <c r="Z42" s="69"/>
      <c r="AA42" s="1"/>
      <c r="AB42" s="1"/>
      <c r="AC42" s="1"/>
      <c r="AD42" s="1"/>
      <c r="AE42" s="69"/>
      <c r="AF42" s="1"/>
      <c r="AG42" s="1"/>
      <c r="AH42" s="6"/>
      <c r="AI42" s="1"/>
      <c r="AJ42" s="69"/>
      <c r="AK42" s="1"/>
      <c r="AL42" s="1"/>
      <c r="AM42" s="1"/>
      <c r="AN42" s="1"/>
      <c r="AO42" s="69"/>
      <c r="AP42" s="1"/>
      <c r="AQ42" s="1"/>
      <c r="AR42" s="1"/>
      <c r="AS42" s="1"/>
      <c r="AT42" s="69"/>
      <c r="AU42" s="75"/>
      <c r="AV42" s="75"/>
      <c r="AW42" s="75"/>
      <c r="AX42" s="1"/>
      <c r="AY42" s="73"/>
      <c r="AZ42" s="71">
        <v>38083</v>
      </c>
      <c r="BA42" s="72">
        <v>27.75</v>
      </c>
      <c r="BB42" s="74">
        <v>18.018000000000001</v>
      </c>
      <c r="BC42" s="75" t="s">
        <v>27</v>
      </c>
      <c r="BD42" s="76"/>
      <c r="BE42" s="1"/>
      <c r="BF42" s="1"/>
      <c r="BG42" s="1"/>
      <c r="BH42" s="1"/>
      <c r="BI42" s="69"/>
      <c r="BJ42" s="1"/>
      <c r="BK42" s="1"/>
      <c r="BL42" s="1"/>
      <c r="BM42" s="1"/>
    </row>
    <row r="43" spans="2:65" x14ac:dyDescent="0.2">
      <c r="K43" s="77"/>
      <c r="L43" s="1"/>
      <c r="M43" s="1"/>
      <c r="N43" s="1"/>
      <c r="O43" s="1"/>
      <c r="P43" s="69"/>
      <c r="Q43" s="1"/>
      <c r="R43" s="1"/>
      <c r="S43" s="1"/>
      <c r="T43" s="1"/>
      <c r="U43" s="69"/>
      <c r="V43" s="1"/>
      <c r="W43" s="1"/>
      <c r="X43" s="1"/>
      <c r="Y43" s="1"/>
      <c r="Z43" s="69"/>
      <c r="AA43" s="1"/>
      <c r="AB43" s="1"/>
      <c r="AC43" s="1"/>
      <c r="AD43" s="1"/>
      <c r="AE43" s="69"/>
      <c r="AF43" s="1"/>
      <c r="AG43" s="1"/>
      <c r="AH43" s="6"/>
      <c r="AI43" s="1"/>
      <c r="AJ43" s="69"/>
      <c r="AK43" s="1"/>
      <c r="AL43" s="1"/>
      <c r="AM43" s="1"/>
      <c r="AN43" s="1"/>
      <c r="AO43" s="69"/>
      <c r="AP43" s="1"/>
      <c r="AQ43" s="1"/>
      <c r="AR43" s="1"/>
      <c r="AS43" s="1"/>
      <c r="AT43" s="69"/>
      <c r="AU43" s="75"/>
      <c r="AV43" s="75"/>
      <c r="AW43" s="75"/>
      <c r="AX43" s="1"/>
      <c r="AZ43" s="71">
        <v>38132</v>
      </c>
      <c r="BA43" s="72">
        <v>27.52</v>
      </c>
      <c r="BB43" s="74">
        <v>70.09</v>
      </c>
      <c r="BC43" s="75" t="s">
        <v>27</v>
      </c>
      <c r="BD43" s="76"/>
      <c r="BE43" s="1"/>
      <c r="BF43" s="1"/>
      <c r="BG43" s="1"/>
      <c r="BH43" s="1"/>
      <c r="BI43" s="69"/>
      <c r="BJ43" s="1"/>
      <c r="BK43" s="1"/>
      <c r="BL43" s="1"/>
      <c r="BM43" s="1"/>
    </row>
    <row r="44" spans="2:65" x14ac:dyDescent="0.2">
      <c r="K44" s="77"/>
      <c r="L44" s="1"/>
      <c r="M44" s="1"/>
      <c r="N44" s="1"/>
      <c r="O44" s="1"/>
      <c r="P44" s="69"/>
      <c r="Q44" s="1"/>
      <c r="R44" s="1"/>
      <c r="S44" s="1"/>
      <c r="T44" s="1"/>
      <c r="U44" s="69"/>
      <c r="V44" s="1"/>
      <c r="W44" s="1"/>
      <c r="X44" s="1"/>
      <c r="Y44" s="1"/>
      <c r="Z44" s="69"/>
      <c r="AA44" s="1"/>
      <c r="AB44" s="1"/>
      <c r="AC44" s="1"/>
      <c r="AD44" s="1"/>
      <c r="AE44" s="69"/>
      <c r="AF44" s="1"/>
      <c r="AG44" s="1"/>
      <c r="AH44" s="6"/>
      <c r="AI44" s="1"/>
      <c r="AJ44" s="69"/>
      <c r="AK44" s="1"/>
      <c r="AL44" s="1"/>
      <c r="AM44" s="1"/>
      <c r="AN44" s="1"/>
      <c r="AO44" s="69"/>
      <c r="AP44" s="1"/>
      <c r="AQ44" s="1"/>
      <c r="AR44" s="1"/>
      <c r="AS44" s="1"/>
      <c r="AT44" s="69"/>
      <c r="AU44" s="75"/>
      <c r="AV44" s="75"/>
      <c r="AW44" s="75"/>
      <c r="AX44" s="1"/>
      <c r="AZ44" s="71">
        <v>38208</v>
      </c>
      <c r="BA44" s="72">
        <v>28.04</v>
      </c>
      <c r="BB44" s="74">
        <v>53.494999999999997</v>
      </c>
      <c r="BC44" s="75" t="s">
        <v>27</v>
      </c>
      <c r="BD44" s="76"/>
      <c r="BE44" s="1"/>
      <c r="BF44" s="1"/>
      <c r="BG44" s="1"/>
      <c r="BH44" s="1"/>
      <c r="BI44" s="69"/>
      <c r="BJ44" s="1"/>
      <c r="BK44" s="1"/>
      <c r="BL44" s="1"/>
      <c r="BM44" s="1"/>
    </row>
    <row r="45" spans="2:65" x14ac:dyDescent="0.2">
      <c r="K45" s="77"/>
      <c r="L45" s="1"/>
      <c r="M45" s="1"/>
      <c r="N45" s="1"/>
      <c r="O45" s="1"/>
      <c r="P45" s="69"/>
      <c r="Q45" s="1"/>
      <c r="R45" s="1"/>
      <c r="S45" s="1"/>
      <c r="T45" s="1"/>
      <c r="U45" s="69"/>
      <c r="V45" s="1"/>
      <c r="W45" s="1"/>
      <c r="X45" s="1"/>
      <c r="Y45" s="1"/>
      <c r="Z45" s="69"/>
      <c r="AA45" s="1"/>
      <c r="AB45" s="1"/>
      <c r="AC45" s="1"/>
      <c r="AD45" s="1"/>
      <c r="AE45" s="69"/>
      <c r="AF45" s="1"/>
      <c r="AG45" s="1"/>
      <c r="AH45" s="6"/>
      <c r="AI45" s="1"/>
      <c r="AJ45" s="69"/>
      <c r="AK45" s="1"/>
      <c r="AL45" s="1"/>
      <c r="AM45" s="1"/>
      <c r="AN45" s="1"/>
      <c r="AO45" s="69"/>
      <c r="AP45" s="1"/>
      <c r="AQ45" s="1"/>
      <c r="AR45" s="1"/>
      <c r="AS45" s="1"/>
      <c r="AT45" s="69"/>
      <c r="AU45" s="75"/>
      <c r="AV45" s="75"/>
      <c r="AW45" s="75"/>
      <c r="AX45" s="1"/>
      <c r="AZ45" s="71">
        <v>38229</v>
      </c>
      <c r="BA45" s="72">
        <v>28.35</v>
      </c>
      <c r="BB45" s="74">
        <v>52.91</v>
      </c>
      <c r="BC45" s="75" t="s">
        <v>27</v>
      </c>
      <c r="BD45" s="76"/>
      <c r="BE45" s="1"/>
      <c r="BF45" s="1"/>
      <c r="BG45" s="1"/>
      <c r="BH45" s="1"/>
      <c r="BI45" s="69"/>
      <c r="BJ45" s="1"/>
      <c r="BK45" s="1"/>
      <c r="BL45" s="1"/>
      <c r="BM45" s="1"/>
    </row>
    <row r="46" spans="2:65" x14ac:dyDescent="0.2">
      <c r="K46" s="77"/>
      <c r="L46" s="1"/>
      <c r="M46" s="1"/>
      <c r="N46" s="1"/>
      <c r="O46" s="1"/>
      <c r="P46" s="69"/>
      <c r="Q46" s="1"/>
      <c r="R46" s="1"/>
      <c r="S46" s="1"/>
      <c r="T46" s="1"/>
      <c r="U46" s="69"/>
      <c r="V46" s="1"/>
      <c r="W46" s="1"/>
      <c r="X46" s="1"/>
      <c r="Y46" s="1"/>
      <c r="Z46" s="69"/>
      <c r="AA46" s="1"/>
      <c r="AB46" s="1"/>
      <c r="AC46" s="1"/>
      <c r="AD46" s="1"/>
      <c r="AE46" s="69"/>
      <c r="AF46" s="1"/>
      <c r="AG46" s="1"/>
      <c r="AH46" s="6"/>
      <c r="AI46" s="1"/>
      <c r="AJ46" s="69"/>
      <c r="AK46" s="1"/>
      <c r="AL46" s="1"/>
      <c r="AM46" s="1"/>
      <c r="AN46" s="1"/>
      <c r="AO46" s="69"/>
      <c r="AP46" s="1"/>
      <c r="AQ46" s="1"/>
      <c r="AR46" s="1"/>
      <c r="AS46" s="1"/>
      <c r="AT46" s="69"/>
      <c r="AU46" s="75"/>
      <c r="AV46" s="75"/>
      <c r="AW46" s="75"/>
      <c r="AX46" s="1"/>
      <c r="AZ46" s="71">
        <v>38373</v>
      </c>
      <c r="BA46" s="72">
        <v>31.42</v>
      </c>
      <c r="BB46" s="74">
        <v>608.98099999999999</v>
      </c>
      <c r="BC46" s="75" t="s">
        <v>27</v>
      </c>
      <c r="BD46" s="76"/>
      <c r="BE46" s="1"/>
      <c r="BF46" s="1"/>
      <c r="BG46" s="1"/>
      <c r="BH46" s="1"/>
      <c r="BI46" s="69"/>
      <c r="BJ46" s="1"/>
      <c r="BK46" s="1"/>
      <c r="BL46" s="1"/>
      <c r="BM46" s="1"/>
    </row>
    <row r="47" spans="2:65" x14ac:dyDescent="0.2">
      <c r="K47" s="77"/>
      <c r="L47" s="1"/>
      <c r="M47" s="1"/>
      <c r="N47" s="1"/>
      <c r="O47" s="1"/>
      <c r="P47" s="69"/>
      <c r="Q47" s="1"/>
      <c r="R47" s="1"/>
      <c r="S47" s="1"/>
      <c r="T47" s="1"/>
      <c r="U47" s="69"/>
      <c r="V47" s="1"/>
      <c r="W47" s="1"/>
      <c r="X47" s="1"/>
      <c r="Y47" s="1"/>
      <c r="Z47" s="69"/>
      <c r="AA47" s="1"/>
      <c r="AB47" s="1"/>
      <c r="AC47" s="1"/>
      <c r="AD47" s="1"/>
      <c r="AE47" s="69"/>
      <c r="AF47" s="1"/>
      <c r="AG47" s="1"/>
      <c r="AH47" s="6"/>
      <c r="AI47" s="1"/>
      <c r="AJ47" s="69"/>
      <c r="AK47" s="1"/>
      <c r="AL47" s="1"/>
      <c r="AM47" s="1"/>
      <c r="AN47" s="1"/>
      <c r="AO47" s="69"/>
      <c r="AP47" s="1"/>
      <c r="AQ47" s="1"/>
      <c r="AR47" s="1"/>
      <c r="AS47" s="1"/>
      <c r="AT47" s="69"/>
      <c r="AU47" s="75"/>
      <c r="AV47" s="75"/>
      <c r="AW47" s="75"/>
      <c r="AX47" s="1"/>
      <c r="AZ47" s="71">
        <v>38383</v>
      </c>
      <c r="BA47" s="72">
        <v>31.97</v>
      </c>
      <c r="BB47" s="74">
        <v>63.639000000000003</v>
      </c>
      <c r="BC47" s="75" t="s">
        <v>27</v>
      </c>
      <c r="BD47" s="76"/>
      <c r="BE47" s="1"/>
      <c r="BF47" s="1"/>
      <c r="BG47" s="1"/>
      <c r="BH47" s="1"/>
      <c r="BI47" s="69"/>
      <c r="BJ47" s="1"/>
      <c r="BK47" s="1"/>
      <c r="BL47" s="1"/>
      <c r="BM47" s="1"/>
    </row>
    <row r="48" spans="2:65" x14ac:dyDescent="0.2">
      <c r="K48" s="77"/>
      <c r="L48" s="1"/>
      <c r="M48" s="1"/>
      <c r="N48" s="1"/>
      <c r="O48" s="1"/>
      <c r="P48" s="69"/>
      <c r="Q48" s="1"/>
      <c r="R48" s="1"/>
      <c r="S48" s="1"/>
      <c r="T48" s="1"/>
      <c r="U48" s="69"/>
      <c r="V48" s="1"/>
      <c r="W48" s="1"/>
      <c r="X48" s="1"/>
      <c r="Y48" s="1"/>
      <c r="Z48" s="69"/>
      <c r="AA48" s="1"/>
      <c r="AB48" s="1"/>
      <c r="AC48" s="1"/>
      <c r="AD48" s="1"/>
      <c r="AE48" s="69"/>
      <c r="AF48" s="1"/>
      <c r="AG48" s="1"/>
      <c r="AH48" s="6"/>
      <c r="AI48" s="1"/>
      <c r="AJ48" s="69"/>
      <c r="AK48" s="1"/>
      <c r="AL48" s="1"/>
      <c r="AM48" s="1"/>
      <c r="AN48" s="1"/>
      <c r="AO48" s="69"/>
      <c r="AP48" s="1"/>
      <c r="AQ48" s="1"/>
      <c r="AR48" s="1"/>
      <c r="AS48" s="1"/>
      <c r="AT48" s="69"/>
      <c r="AU48" s="75"/>
      <c r="AV48" s="75"/>
      <c r="AW48" s="75"/>
      <c r="AX48" s="1"/>
      <c r="AZ48" s="71">
        <v>38499</v>
      </c>
      <c r="BA48" s="72">
        <v>33.19</v>
      </c>
      <c r="BB48" s="74">
        <v>60.372</v>
      </c>
      <c r="BC48" s="75" t="s">
        <v>27</v>
      </c>
      <c r="BD48" s="76"/>
      <c r="BE48" s="1"/>
      <c r="BF48" s="1"/>
      <c r="BG48" s="1"/>
      <c r="BH48" s="1"/>
      <c r="BI48" s="69"/>
      <c r="BJ48" s="1"/>
      <c r="BK48" s="1"/>
      <c r="BL48" s="1"/>
      <c r="BM48" s="1"/>
    </row>
    <row r="49" spans="11:65" x14ac:dyDescent="0.2">
      <c r="K49" s="77"/>
      <c r="L49" s="1"/>
      <c r="M49" s="1"/>
      <c r="N49" s="1"/>
      <c r="O49" s="1"/>
      <c r="P49" s="69"/>
      <c r="Q49" s="1"/>
      <c r="R49" s="1"/>
      <c r="S49" s="1"/>
      <c r="T49" s="1"/>
      <c r="U49" s="69"/>
      <c r="V49" s="1"/>
      <c r="W49" s="1"/>
      <c r="X49" s="1"/>
      <c r="Y49" s="1"/>
      <c r="Z49" s="69"/>
      <c r="AA49" s="1"/>
      <c r="AB49" s="1"/>
      <c r="AC49" s="1"/>
      <c r="AD49" s="1"/>
      <c r="AE49" s="69"/>
      <c r="AF49" s="1"/>
      <c r="AG49" s="1"/>
      <c r="AH49" s="6"/>
      <c r="AI49" s="1"/>
      <c r="AJ49" s="69"/>
      <c r="AK49" s="1"/>
      <c r="AL49" s="1"/>
      <c r="AM49" s="1"/>
      <c r="AN49" s="1"/>
      <c r="AO49" s="69"/>
      <c r="AP49" s="1"/>
      <c r="AQ49" s="1"/>
      <c r="AR49" s="1"/>
      <c r="AS49" s="1"/>
      <c r="AT49" s="69"/>
      <c r="AU49" s="75"/>
      <c r="AV49" s="75"/>
      <c r="AW49" s="75"/>
      <c r="AX49" s="1"/>
      <c r="AZ49" s="71">
        <v>38621</v>
      </c>
      <c r="BA49" s="72">
        <v>37.19</v>
      </c>
      <c r="BB49" s="74">
        <v>318.65199999999999</v>
      </c>
      <c r="BC49" s="75" t="s">
        <v>27</v>
      </c>
      <c r="BD49" s="76"/>
      <c r="BE49" s="1"/>
      <c r="BF49" s="1"/>
      <c r="BG49" s="1"/>
      <c r="BH49" s="1"/>
      <c r="BI49" s="69"/>
      <c r="BJ49" s="1"/>
      <c r="BK49" s="1"/>
      <c r="BL49" s="1"/>
      <c r="BM49" s="1"/>
    </row>
    <row r="50" spans="11:65" x14ac:dyDescent="0.2">
      <c r="K50" s="77"/>
      <c r="L50" s="1"/>
      <c r="M50" s="1"/>
      <c r="N50" s="1"/>
      <c r="O50" s="1"/>
      <c r="P50" s="69"/>
      <c r="Q50" s="1"/>
      <c r="R50" s="1"/>
      <c r="S50" s="1"/>
      <c r="T50" s="1"/>
      <c r="U50" s="69"/>
      <c r="V50" s="1"/>
      <c r="W50" s="1"/>
      <c r="X50" s="1"/>
      <c r="Y50" s="1"/>
      <c r="Z50" s="69"/>
      <c r="AA50" s="1"/>
      <c r="AB50" s="1"/>
      <c r="AC50" s="1"/>
      <c r="AD50" s="1"/>
      <c r="AE50" s="69"/>
      <c r="AF50" s="1"/>
      <c r="AG50" s="1"/>
      <c r="AH50" s="6"/>
      <c r="AI50" s="1"/>
      <c r="AJ50" s="69"/>
      <c r="AK50" s="1"/>
      <c r="AL50" s="1"/>
      <c r="AM50" s="1"/>
      <c r="AN50" s="1"/>
      <c r="AO50" s="69"/>
      <c r="AP50" s="1"/>
      <c r="AQ50" s="1"/>
      <c r="AR50" s="1"/>
      <c r="AS50" s="1"/>
      <c r="AT50" s="69"/>
      <c r="AU50" s="75"/>
      <c r="AV50" s="75"/>
      <c r="AW50" s="75"/>
      <c r="AX50" s="1"/>
      <c r="AZ50" s="71">
        <v>38737</v>
      </c>
      <c r="BA50" s="72">
        <v>38.880000000000003</v>
      </c>
      <c r="BB50" s="74">
        <v>-185.679</v>
      </c>
      <c r="BC50" s="75" t="s">
        <v>29</v>
      </c>
      <c r="BD50" s="76"/>
      <c r="BE50" s="1"/>
      <c r="BF50" s="1"/>
      <c r="BG50" s="1"/>
      <c r="BH50" s="1"/>
      <c r="BI50" s="69"/>
      <c r="BJ50" s="1"/>
      <c r="BK50" s="1"/>
      <c r="BL50" s="1"/>
      <c r="BM50" s="1"/>
    </row>
    <row r="51" spans="11:65" x14ac:dyDescent="0.2">
      <c r="K51" s="77"/>
      <c r="L51" s="1"/>
      <c r="M51" s="1"/>
      <c r="N51" s="1"/>
      <c r="O51" s="1"/>
      <c r="P51" s="69"/>
      <c r="Q51" s="1"/>
      <c r="R51" s="1"/>
      <c r="S51" s="1"/>
      <c r="T51" s="1"/>
      <c r="U51" s="69"/>
      <c r="V51" s="1"/>
      <c r="W51" s="1"/>
      <c r="X51" s="1"/>
      <c r="Y51" s="1"/>
      <c r="Z51" s="69"/>
      <c r="AA51" s="1"/>
      <c r="AB51" s="1"/>
      <c r="AC51" s="1"/>
      <c r="AD51" s="1"/>
      <c r="AE51" s="69"/>
      <c r="AF51" s="1"/>
      <c r="AG51" s="1"/>
      <c r="AH51" s="6"/>
      <c r="AI51" s="1"/>
      <c r="AJ51" s="69"/>
      <c r="AK51" s="1"/>
      <c r="AL51" s="1"/>
      <c r="AM51" s="1"/>
      <c r="AN51" s="1"/>
      <c r="AO51" s="69"/>
      <c r="AP51" s="1"/>
      <c r="AQ51" s="1"/>
      <c r="AR51" s="1"/>
      <c r="AS51" s="1"/>
      <c r="AT51" s="69"/>
      <c r="AU51" s="75"/>
      <c r="AV51" s="75"/>
      <c r="AW51" s="75"/>
      <c r="AX51" s="1"/>
      <c r="AY51" s="73"/>
      <c r="AZ51" s="71">
        <v>38768</v>
      </c>
      <c r="BA51" s="72">
        <v>40.409999999999997</v>
      </c>
      <c r="BB51" s="74">
        <v>62.72</v>
      </c>
      <c r="BC51" s="75" t="s">
        <v>27</v>
      </c>
      <c r="BD51" s="76"/>
      <c r="BE51" s="1"/>
      <c r="BF51" s="1"/>
      <c r="BG51" s="1"/>
      <c r="BH51" s="1"/>
      <c r="BI51" s="69"/>
      <c r="BJ51" s="1"/>
      <c r="BK51" s="1"/>
      <c r="BL51" s="1"/>
      <c r="BM51" s="1"/>
    </row>
    <row r="52" spans="11:65" x14ac:dyDescent="0.2">
      <c r="K52" s="77"/>
      <c r="L52" s="1"/>
      <c r="M52" s="1"/>
      <c r="N52" s="1"/>
      <c r="O52" s="1"/>
      <c r="P52" s="69"/>
      <c r="Q52" s="1"/>
      <c r="R52" s="1"/>
      <c r="S52" s="1"/>
      <c r="T52" s="1"/>
      <c r="U52" s="69"/>
      <c r="V52" s="1"/>
      <c r="W52" s="1"/>
      <c r="X52" s="1"/>
      <c r="Y52" s="1"/>
      <c r="Z52" s="69"/>
      <c r="AA52" s="1"/>
      <c r="AB52" s="1"/>
      <c r="AC52" s="1"/>
      <c r="AD52" s="1"/>
      <c r="AE52" s="69"/>
      <c r="AF52" s="1"/>
      <c r="AG52" s="1"/>
      <c r="AH52" s="6"/>
      <c r="AI52" s="1"/>
      <c r="AJ52" s="69"/>
      <c r="AK52" s="1"/>
      <c r="AL52" s="1"/>
      <c r="AM52" s="1"/>
      <c r="AN52" s="1"/>
      <c r="AO52" s="69"/>
      <c r="AP52" s="1"/>
      <c r="AQ52" s="1"/>
      <c r="AR52" s="1"/>
      <c r="AS52" s="1"/>
      <c r="AT52" s="69"/>
      <c r="AU52" s="75"/>
      <c r="AV52" s="75"/>
      <c r="AW52" s="75"/>
      <c r="AX52" s="1"/>
      <c r="AY52" s="73"/>
      <c r="AZ52" s="71">
        <v>38867</v>
      </c>
      <c r="BA52" s="72">
        <v>41.12</v>
      </c>
      <c r="BB52" s="74">
        <v>22.74</v>
      </c>
      <c r="BC52" s="75" t="s">
        <v>27</v>
      </c>
      <c r="BD52" s="76"/>
      <c r="BE52" s="1"/>
      <c r="BF52" s="1"/>
      <c r="BG52" s="1"/>
      <c r="BH52" s="1"/>
      <c r="BI52" s="69"/>
      <c r="BJ52" s="1"/>
      <c r="BK52" s="1"/>
      <c r="BL52" s="1"/>
      <c r="BM52" s="1"/>
    </row>
    <row r="53" spans="11:65" x14ac:dyDescent="0.2">
      <c r="K53" s="77"/>
      <c r="L53" s="1"/>
      <c r="M53" s="1"/>
      <c r="N53" s="1"/>
      <c r="O53" s="1"/>
      <c r="P53" s="69"/>
      <c r="Q53" s="1"/>
      <c r="R53" s="1"/>
      <c r="S53" s="1"/>
      <c r="T53" s="1"/>
      <c r="U53" s="69"/>
      <c r="V53" s="1"/>
      <c r="W53" s="1"/>
      <c r="X53" s="1"/>
      <c r="Y53" s="1"/>
      <c r="Z53" s="69"/>
      <c r="AA53" s="1"/>
      <c r="AB53" s="1"/>
      <c r="AC53" s="1"/>
      <c r="AD53" s="1"/>
      <c r="AE53" s="69"/>
      <c r="AF53" s="1"/>
      <c r="AG53" s="1"/>
      <c r="AH53" s="6"/>
      <c r="AI53" s="1"/>
      <c r="AJ53" s="69"/>
      <c r="AK53" s="1"/>
      <c r="AL53" s="1"/>
      <c r="AM53" s="1"/>
      <c r="AN53" s="1"/>
      <c r="AO53" s="69"/>
      <c r="AP53" s="1"/>
      <c r="AQ53" s="1"/>
      <c r="AR53" s="1"/>
      <c r="AS53" s="1"/>
      <c r="AT53" s="69"/>
      <c r="AU53" s="75"/>
      <c r="AV53" s="75"/>
      <c r="AW53" s="75"/>
      <c r="AX53" s="1"/>
      <c r="AY53" s="73"/>
      <c r="AZ53" s="71">
        <v>38868</v>
      </c>
      <c r="BA53" s="72">
        <v>40.9</v>
      </c>
      <c r="BB53" s="74">
        <v>24.785</v>
      </c>
      <c r="BC53" s="75" t="s">
        <v>27</v>
      </c>
      <c r="BD53" s="76"/>
      <c r="BE53" s="1"/>
      <c r="BF53" s="1"/>
      <c r="BG53" s="1"/>
      <c r="BH53" s="1"/>
      <c r="BI53" s="69"/>
      <c r="BJ53" s="1"/>
      <c r="BK53" s="1"/>
      <c r="BL53" s="1"/>
      <c r="BM53" s="1"/>
    </row>
    <row r="54" spans="11:65" x14ac:dyDescent="0.2">
      <c r="K54" s="77"/>
      <c r="L54" s="1"/>
      <c r="M54" s="1"/>
      <c r="N54" s="1"/>
      <c r="O54" s="1"/>
      <c r="P54" s="69"/>
      <c r="Q54" s="1"/>
      <c r="R54" s="1"/>
      <c r="S54" s="1"/>
      <c r="T54" s="1"/>
      <c r="U54" s="69"/>
      <c r="V54" s="1"/>
      <c r="W54" s="1"/>
      <c r="X54" s="1"/>
      <c r="Y54" s="1"/>
      <c r="Z54" s="69"/>
      <c r="AA54" s="1"/>
      <c r="AB54" s="1"/>
      <c r="AC54" s="1"/>
      <c r="AD54" s="1"/>
      <c r="AE54" s="69"/>
      <c r="AF54" s="1"/>
      <c r="AG54" s="1"/>
      <c r="AH54" s="6"/>
      <c r="AI54" s="1"/>
      <c r="AJ54" s="69"/>
      <c r="AK54" s="1"/>
      <c r="AL54" s="1"/>
      <c r="AM54" s="1"/>
      <c r="AN54" s="1"/>
      <c r="AO54" s="69"/>
      <c r="AP54" s="1"/>
      <c r="AQ54" s="1"/>
      <c r="AR54" s="1"/>
      <c r="AS54" s="1"/>
      <c r="AT54" s="69"/>
      <c r="AU54" s="75"/>
      <c r="AV54" s="75"/>
      <c r="AW54" s="75"/>
      <c r="AX54" s="1"/>
      <c r="AY54" s="73"/>
      <c r="AZ54" s="71">
        <v>38869</v>
      </c>
      <c r="BA54" s="72">
        <v>41.04</v>
      </c>
      <c r="BB54" s="74">
        <v>36.549999999999997</v>
      </c>
      <c r="BC54" s="75" t="s">
        <v>27</v>
      </c>
      <c r="BD54" s="76"/>
      <c r="BE54" s="1"/>
      <c r="BF54" s="1"/>
      <c r="BG54" s="1"/>
      <c r="BH54" s="1"/>
      <c r="BI54" s="69"/>
      <c r="BJ54" s="1"/>
      <c r="BK54" s="1"/>
      <c r="BL54" s="1"/>
      <c r="BM54" s="1"/>
    </row>
    <row r="55" spans="11:65" x14ac:dyDescent="0.2">
      <c r="K55" s="77"/>
      <c r="L55" s="1"/>
      <c r="M55" s="1"/>
      <c r="N55" s="1"/>
      <c r="O55" s="1"/>
      <c r="P55" s="69"/>
      <c r="Q55" s="1"/>
      <c r="R55" s="1"/>
      <c r="S55" s="1"/>
      <c r="T55" s="1"/>
      <c r="U55" s="69"/>
      <c r="V55" s="1"/>
      <c r="W55" s="1"/>
      <c r="X55" s="1"/>
      <c r="Y55" s="1"/>
      <c r="Z55" s="69"/>
      <c r="AA55" s="1"/>
      <c r="AB55" s="1"/>
      <c r="AC55" s="1"/>
      <c r="AD55" s="1"/>
      <c r="AE55" s="69"/>
      <c r="AF55" s="1"/>
      <c r="AG55" s="1"/>
      <c r="AH55" s="1"/>
      <c r="AI55" s="1"/>
      <c r="AJ55" s="69"/>
      <c r="AK55" s="1"/>
      <c r="AL55" s="1"/>
      <c r="AM55" s="1"/>
      <c r="AN55" s="1"/>
      <c r="AO55" s="69"/>
      <c r="AP55" s="1"/>
      <c r="AQ55" s="1"/>
      <c r="AR55" s="1"/>
      <c r="AS55" s="1"/>
      <c r="AT55" s="69"/>
      <c r="AU55" s="75"/>
      <c r="AV55" s="75"/>
      <c r="AW55" s="75"/>
      <c r="AX55" s="1"/>
      <c r="AY55" s="73"/>
      <c r="AZ55" s="71">
        <v>38887</v>
      </c>
      <c r="BA55" s="72">
        <v>39.869999999999997</v>
      </c>
      <c r="BB55" s="74">
        <v>50.162999999999997</v>
      </c>
      <c r="BC55" s="75" t="s">
        <v>27</v>
      </c>
      <c r="BD55" s="76"/>
      <c r="BE55" s="1"/>
      <c r="BF55" s="1"/>
      <c r="BG55" s="1"/>
      <c r="BH55" s="1"/>
      <c r="BI55" s="69"/>
      <c r="BJ55" s="1"/>
      <c r="BK55" s="1"/>
      <c r="BL55" s="1"/>
      <c r="BM55" s="1"/>
    </row>
    <row r="56" spans="11:65" ht="12.75" customHeight="1" x14ac:dyDescent="0.2">
      <c r="K56" s="77"/>
      <c r="L56" s="1"/>
      <c r="M56" s="1"/>
      <c r="N56" s="1"/>
      <c r="O56" s="1"/>
      <c r="P56" s="69"/>
      <c r="Q56" s="1"/>
      <c r="R56" s="1"/>
      <c r="S56" s="1"/>
      <c r="T56" s="1"/>
      <c r="U56" s="69"/>
      <c r="V56" s="1"/>
      <c r="W56" s="1"/>
      <c r="X56" s="1"/>
      <c r="Y56" s="1"/>
      <c r="Z56" s="69"/>
      <c r="AA56" s="1"/>
      <c r="AB56" s="1"/>
      <c r="AC56" s="1"/>
      <c r="AD56" s="1"/>
      <c r="AE56" s="69"/>
      <c r="AF56" s="1"/>
      <c r="AG56" s="1"/>
      <c r="AH56" s="1"/>
      <c r="AI56" s="1"/>
      <c r="AJ56" s="69"/>
      <c r="AK56" s="1"/>
      <c r="AL56" s="1"/>
      <c r="AM56" s="1"/>
      <c r="AN56" s="1"/>
      <c r="AO56" s="69"/>
      <c r="AP56" s="1"/>
      <c r="AQ56" s="1"/>
      <c r="AR56" s="1"/>
      <c r="AS56" s="1"/>
      <c r="AT56" s="69"/>
      <c r="AU56" s="75"/>
      <c r="AV56" s="75"/>
      <c r="AW56" s="75"/>
      <c r="AX56" s="1"/>
      <c r="AY56" s="73"/>
      <c r="AZ56" s="71">
        <v>38894</v>
      </c>
      <c r="BA56" s="72">
        <v>40.229999999999997</v>
      </c>
      <c r="BB56" s="74">
        <v>37.229999999999997</v>
      </c>
      <c r="BC56" s="75" t="s">
        <v>27</v>
      </c>
      <c r="BD56" s="76"/>
      <c r="BE56" s="1"/>
      <c r="BF56" s="1"/>
      <c r="BG56" s="1"/>
      <c r="BH56" s="1"/>
      <c r="BI56" s="69"/>
      <c r="BJ56" s="1"/>
      <c r="BK56" s="1"/>
      <c r="BL56" s="1"/>
      <c r="BM56" s="1"/>
    </row>
    <row r="57" spans="11:65" x14ac:dyDescent="0.2">
      <c r="K57" s="77"/>
      <c r="L57" s="1"/>
      <c r="M57" s="1"/>
      <c r="N57" s="1"/>
      <c r="O57" s="1"/>
      <c r="P57" s="69"/>
      <c r="Q57" s="1"/>
      <c r="R57" s="1"/>
      <c r="S57" s="1"/>
      <c r="T57" s="1"/>
      <c r="U57" s="69"/>
      <c r="V57" s="1"/>
      <c r="W57" s="1"/>
      <c r="X57" s="1"/>
      <c r="Y57" s="1"/>
      <c r="Z57" s="69"/>
      <c r="AA57" s="1"/>
      <c r="AB57" s="1"/>
      <c r="AC57" s="1"/>
      <c r="AD57" s="1"/>
      <c r="AE57" s="69"/>
      <c r="AF57" s="1"/>
      <c r="AG57" s="1"/>
      <c r="AH57" s="1"/>
      <c r="AI57" s="1"/>
      <c r="AJ57" s="69"/>
      <c r="AK57" s="1"/>
      <c r="AL57" s="1"/>
      <c r="AM57" s="1"/>
      <c r="AN57" s="1"/>
      <c r="AO57" s="69"/>
      <c r="AP57" s="1"/>
      <c r="AQ57" s="1"/>
      <c r="AR57" s="1"/>
      <c r="AS57" s="1"/>
      <c r="AT57" s="69"/>
      <c r="AU57" s="75"/>
      <c r="AV57" s="75"/>
      <c r="AW57" s="75"/>
      <c r="AX57" s="1"/>
      <c r="AY57" s="73"/>
      <c r="AZ57" s="71">
        <v>38901</v>
      </c>
      <c r="BA57" s="72">
        <v>41.09</v>
      </c>
      <c r="BB57" s="74">
        <v>36.505000000000003</v>
      </c>
      <c r="BC57" s="75" t="s">
        <v>27</v>
      </c>
      <c r="BD57" s="76"/>
      <c r="BE57" s="1"/>
      <c r="BF57" s="1"/>
      <c r="BG57" s="1"/>
      <c r="BH57" s="1"/>
      <c r="BI57" s="69"/>
      <c r="BJ57" s="1"/>
      <c r="BK57" s="1"/>
      <c r="BL57" s="1"/>
      <c r="BM57" s="1"/>
    </row>
    <row r="58" spans="11:65" x14ac:dyDescent="0.2">
      <c r="K58" s="77"/>
      <c r="L58" s="1"/>
      <c r="M58" s="1"/>
      <c r="N58" s="1"/>
      <c r="O58" s="1"/>
      <c r="P58" s="69"/>
      <c r="Q58" s="1"/>
      <c r="R58" s="1"/>
      <c r="S58" s="1"/>
      <c r="T58" s="1"/>
      <c r="U58" s="69"/>
      <c r="V58" s="1"/>
      <c r="W58" s="1"/>
      <c r="X58" s="1"/>
      <c r="Y58" s="1"/>
      <c r="Z58" s="69"/>
      <c r="AA58" s="1"/>
      <c r="AB58" s="1"/>
      <c r="AC58" s="1"/>
      <c r="AD58" s="1"/>
      <c r="AE58" s="69"/>
      <c r="AF58" s="1"/>
      <c r="AG58" s="1"/>
      <c r="AH58" s="1"/>
      <c r="AI58" s="1"/>
      <c r="AJ58" s="69"/>
      <c r="AK58" s="1"/>
      <c r="AL58" s="1"/>
      <c r="AM58" s="1"/>
      <c r="AN58" s="1"/>
      <c r="AO58" s="69"/>
      <c r="AP58" s="1"/>
      <c r="AQ58" s="1"/>
      <c r="AR58" s="1"/>
      <c r="AS58" s="1"/>
      <c r="AT58" s="69"/>
      <c r="AU58" s="75"/>
      <c r="AV58" s="75"/>
      <c r="AW58" s="75"/>
      <c r="AX58" s="1"/>
      <c r="AY58" s="73"/>
      <c r="AZ58" s="71">
        <v>38908</v>
      </c>
      <c r="BA58" s="72">
        <v>40.08</v>
      </c>
      <c r="BB58" s="74">
        <v>36.765000000000001</v>
      </c>
      <c r="BC58" s="75" t="s">
        <v>27</v>
      </c>
      <c r="BD58" s="76"/>
      <c r="BE58" s="1"/>
      <c r="BF58" s="1"/>
      <c r="BG58" s="1"/>
      <c r="BH58" s="1"/>
      <c r="BI58" s="69"/>
      <c r="BJ58" s="1"/>
      <c r="BK58" s="1"/>
      <c r="BL58" s="1"/>
      <c r="BM58" s="1"/>
    </row>
    <row r="59" spans="11:65" x14ac:dyDescent="0.2">
      <c r="K59" s="77"/>
      <c r="L59" s="1"/>
      <c r="M59" s="1"/>
      <c r="N59" s="1"/>
      <c r="O59" s="1"/>
      <c r="P59" s="69"/>
      <c r="Q59" s="1"/>
      <c r="R59" s="1"/>
      <c r="S59" s="1"/>
      <c r="T59" s="1"/>
      <c r="U59" s="69"/>
      <c r="V59" s="1"/>
      <c r="W59" s="1"/>
      <c r="X59" s="1"/>
      <c r="Y59" s="1"/>
      <c r="Z59" s="69"/>
      <c r="AA59" s="1"/>
      <c r="AB59" s="1"/>
      <c r="AC59" s="1"/>
      <c r="AD59" s="1"/>
      <c r="AE59" s="69"/>
      <c r="AF59" s="1"/>
      <c r="AG59" s="1"/>
      <c r="AH59" s="1"/>
      <c r="AI59" s="1"/>
      <c r="AJ59" s="69"/>
      <c r="AK59" s="1"/>
      <c r="AL59" s="1"/>
      <c r="AM59" s="1"/>
      <c r="AN59" s="1"/>
      <c r="AO59" s="69"/>
      <c r="AP59" s="1"/>
      <c r="AQ59" s="1"/>
      <c r="AR59" s="1"/>
      <c r="AS59" s="1"/>
      <c r="AT59" s="69"/>
      <c r="AU59" s="75"/>
      <c r="AV59" s="75"/>
      <c r="AW59" s="75"/>
      <c r="AX59" s="1"/>
      <c r="AY59" s="73"/>
      <c r="AZ59" s="71">
        <v>38922</v>
      </c>
      <c r="BA59" s="72">
        <v>39.43</v>
      </c>
      <c r="BB59" s="74">
        <v>38.042000000000002</v>
      </c>
      <c r="BC59" s="75" t="s">
        <v>27</v>
      </c>
      <c r="BD59" s="76"/>
      <c r="BE59" s="1"/>
      <c r="BF59" s="1"/>
      <c r="BG59" s="1"/>
      <c r="BH59" s="1"/>
      <c r="BI59" s="69"/>
      <c r="BJ59" s="1"/>
      <c r="BK59" s="1"/>
      <c r="BL59" s="1"/>
      <c r="BM59" s="1"/>
    </row>
    <row r="60" spans="11:65" x14ac:dyDescent="0.2">
      <c r="K60" s="77"/>
      <c r="L60" s="1"/>
      <c r="M60" s="1"/>
      <c r="N60" s="1"/>
      <c r="O60" s="1"/>
      <c r="P60" s="69"/>
      <c r="Q60" s="1"/>
      <c r="R60" s="1"/>
      <c r="S60" s="1"/>
      <c r="T60" s="1"/>
      <c r="U60" s="69"/>
      <c r="V60" s="1"/>
      <c r="W60" s="1"/>
      <c r="X60" s="1"/>
      <c r="Y60" s="1"/>
      <c r="Z60" s="69"/>
      <c r="AA60" s="1"/>
      <c r="AB60" s="1"/>
      <c r="AC60" s="1"/>
      <c r="AD60" s="1"/>
      <c r="AE60" s="69"/>
      <c r="AF60" s="1"/>
      <c r="AG60" s="1"/>
      <c r="AH60" s="1"/>
      <c r="AI60" s="1"/>
      <c r="AJ60" s="69"/>
      <c r="AK60" s="1"/>
      <c r="AL60" s="1"/>
      <c r="AM60" s="1"/>
      <c r="AN60" s="1"/>
      <c r="AO60" s="69"/>
      <c r="AP60" s="1"/>
      <c r="AQ60" s="1"/>
      <c r="AR60" s="1"/>
      <c r="AS60" s="1"/>
      <c r="AT60" s="69"/>
      <c r="AU60" s="75"/>
      <c r="AV60" s="75"/>
      <c r="AW60" s="75"/>
      <c r="AX60" s="1"/>
      <c r="AY60" s="73"/>
      <c r="AZ60" s="71">
        <v>38971</v>
      </c>
      <c r="BA60" s="72">
        <v>41.14</v>
      </c>
      <c r="BB60" s="74">
        <v>24.306999999999999</v>
      </c>
      <c r="BC60" s="75" t="s">
        <v>27</v>
      </c>
      <c r="BD60" s="76"/>
      <c r="BE60" s="1"/>
      <c r="BF60" s="1"/>
      <c r="BG60" s="1"/>
      <c r="BH60" s="1"/>
      <c r="BI60" s="69"/>
      <c r="BJ60" s="1"/>
      <c r="BK60" s="1"/>
      <c r="BL60" s="1"/>
      <c r="BM60" s="1"/>
    </row>
    <row r="61" spans="11:65" x14ac:dyDescent="0.2">
      <c r="K61" s="77"/>
      <c r="L61" s="1"/>
      <c r="M61" s="1"/>
      <c r="N61" s="1"/>
      <c r="O61" s="1"/>
      <c r="P61" s="69"/>
      <c r="Q61" s="1"/>
      <c r="R61" s="1"/>
      <c r="S61" s="1"/>
      <c r="T61" s="1"/>
      <c r="U61" s="69"/>
      <c r="V61" s="1"/>
      <c r="W61" s="1"/>
      <c r="X61" s="1"/>
      <c r="Y61" s="1"/>
      <c r="Z61" s="69"/>
      <c r="AA61" s="1"/>
      <c r="AB61" s="1"/>
      <c r="AC61" s="1"/>
      <c r="AD61" s="1"/>
      <c r="AE61" s="69"/>
      <c r="AF61" s="1"/>
      <c r="AG61" s="1"/>
      <c r="AH61" s="1"/>
      <c r="AI61" s="1"/>
      <c r="AJ61" s="69"/>
      <c r="AK61" s="1"/>
      <c r="AL61" s="1"/>
      <c r="AM61" s="1"/>
      <c r="AN61" s="1"/>
      <c r="AO61" s="69"/>
      <c r="AP61" s="1"/>
      <c r="AQ61" s="1"/>
      <c r="AR61" s="1"/>
      <c r="AS61" s="1"/>
      <c r="AT61" s="69"/>
      <c r="AU61" s="75"/>
      <c r="AV61" s="75"/>
      <c r="AW61" s="75"/>
      <c r="AX61" s="1"/>
      <c r="AY61" s="73"/>
      <c r="AZ61" s="71">
        <v>38999</v>
      </c>
      <c r="BA61" s="72">
        <v>41.51</v>
      </c>
      <c r="BB61" s="74">
        <v>24.09</v>
      </c>
      <c r="BC61" s="75" t="s">
        <v>27</v>
      </c>
      <c r="BD61" s="76"/>
      <c r="BE61" s="1"/>
      <c r="BF61" s="1"/>
      <c r="BG61" s="1"/>
      <c r="BH61" s="1"/>
      <c r="BI61" s="69"/>
      <c r="BJ61" s="1"/>
      <c r="BK61" s="1"/>
      <c r="BL61" s="1"/>
      <c r="BM61" s="1"/>
    </row>
    <row r="62" spans="11:65" x14ac:dyDescent="0.2">
      <c r="K62" s="77"/>
      <c r="L62" s="1"/>
      <c r="M62" s="1"/>
      <c r="N62" s="1"/>
      <c r="O62" s="1"/>
      <c r="P62" s="69"/>
      <c r="Q62" s="1"/>
      <c r="R62" s="1"/>
      <c r="S62" s="1"/>
      <c r="T62" s="1"/>
      <c r="U62" s="69"/>
      <c r="V62" s="1"/>
      <c r="W62" s="1"/>
      <c r="X62" s="1"/>
      <c r="Y62" s="1"/>
      <c r="Z62" s="69"/>
      <c r="AA62" s="1"/>
      <c r="AB62" s="1"/>
      <c r="AC62" s="1"/>
      <c r="AD62" s="1"/>
      <c r="AE62" s="69"/>
      <c r="AF62" s="1"/>
      <c r="AG62" s="1"/>
      <c r="AH62" s="1"/>
      <c r="AI62" s="1"/>
      <c r="AJ62" s="69"/>
      <c r="AK62" s="1"/>
      <c r="AL62" s="1"/>
      <c r="AM62" s="1"/>
      <c r="AN62" s="1"/>
      <c r="AO62" s="69"/>
      <c r="AP62" s="1"/>
      <c r="AQ62" s="1"/>
      <c r="AR62" s="1"/>
      <c r="AS62" s="1"/>
      <c r="AT62" s="69"/>
      <c r="AU62" s="75"/>
      <c r="AV62" s="75"/>
      <c r="AW62" s="75"/>
      <c r="AX62" s="1"/>
      <c r="AY62" s="73"/>
      <c r="AZ62" s="71">
        <v>39118</v>
      </c>
      <c r="BA62" s="72">
        <v>46.49</v>
      </c>
      <c r="BB62" s="74">
        <v>54.518000000000001</v>
      </c>
      <c r="BC62" s="75" t="s">
        <v>27</v>
      </c>
      <c r="BD62" s="76"/>
      <c r="BE62" s="1"/>
      <c r="BF62" s="1"/>
      <c r="BG62" s="1"/>
      <c r="BH62" s="1"/>
      <c r="BI62" s="69"/>
      <c r="BJ62" s="1"/>
      <c r="BK62" s="1"/>
      <c r="BL62" s="1"/>
      <c r="BM62" s="1"/>
    </row>
    <row r="63" spans="11:65" x14ac:dyDescent="0.2">
      <c r="K63" s="77"/>
      <c r="L63" s="1"/>
      <c r="M63" s="1"/>
      <c r="N63" s="1"/>
      <c r="O63" s="1"/>
      <c r="P63" s="69"/>
      <c r="Q63" s="1"/>
      <c r="R63" s="1"/>
      <c r="S63" s="1"/>
      <c r="T63" s="1"/>
      <c r="U63" s="69"/>
      <c r="V63" s="1"/>
      <c r="W63" s="1"/>
      <c r="X63" s="1"/>
      <c r="Y63" s="1"/>
      <c r="Z63" s="69"/>
      <c r="AA63" s="1"/>
      <c r="AB63" s="1"/>
      <c r="AC63" s="1"/>
      <c r="AD63" s="1"/>
      <c r="AE63" s="69"/>
      <c r="AF63" s="1"/>
      <c r="AG63" s="1"/>
      <c r="AH63" s="1"/>
      <c r="AI63" s="1"/>
      <c r="AJ63" s="69"/>
      <c r="AK63" s="1"/>
      <c r="AL63" s="1"/>
      <c r="AM63" s="1"/>
      <c r="AN63" s="1"/>
      <c r="AO63" s="69"/>
      <c r="AP63" s="1"/>
      <c r="AQ63" s="1"/>
      <c r="AR63" s="1"/>
      <c r="AS63" s="1"/>
      <c r="AT63" s="69"/>
      <c r="AU63" s="75"/>
      <c r="AV63" s="75"/>
      <c r="AW63" s="75"/>
      <c r="AX63" s="1"/>
      <c r="AY63" s="73"/>
      <c r="AZ63" s="71">
        <v>39363</v>
      </c>
      <c r="BA63" s="72">
        <v>49.07</v>
      </c>
      <c r="BB63" s="74">
        <v>61.137</v>
      </c>
      <c r="BC63" s="75" t="s">
        <v>27</v>
      </c>
      <c r="BD63" s="76"/>
      <c r="BE63" s="1"/>
      <c r="BF63" s="1"/>
      <c r="BG63" s="1"/>
      <c r="BH63" s="1"/>
      <c r="BI63" s="69"/>
      <c r="BJ63" s="1"/>
      <c r="BK63" s="1"/>
      <c r="BL63" s="1"/>
      <c r="BM63" s="1"/>
    </row>
    <row r="64" spans="11:65" x14ac:dyDescent="0.2">
      <c r="K64" s="77"/>
      <c r="L64" s="1"/>
      <c r="M64" s="1"/>
      <c r="N64" s="1"/>
      <c r="O64" s="1"/>
      <c r="P64" s="69"/>
      <c r="Q64" s="1"/>
      <c r="R64" s="1"/>
      <c r="S64" s="1"/>
      <c r="T64" s="1"/>
      <c r="U64" s="69"/>
      <c r="V64" s="1"/>
      <c r="W64" s="1"/>
      <c r="X64" s="1"/>
      <c r="Y64" s="1"/>
      <c r="Z64" s="69"/>
      <c r="AA64" s="1"/>
      <c r="AB64" s="1"/>
      <c r="AC64" s="1"/>
      <c r="AD64" s="1"/>
      <c r="AE64" s="69"/>
      <c r="AF64" s="1"/>
      <c r="AG64" s="1"/>
      <c r="AH64" s="1"/>
      <c r="AI64" s="1"/>
      <c r="AJ64" s="69"/>
      <c r="AK64" s="1"/>
      <c r="AL64" s="1"/>
      <c r="AM64" s="1"/>
      <c r="AN64" s="1"/>
      <c r="AO64" s="69"/>
      <c r="AP64" s="1"/>
      <c r="AQ64" s="1"/>
      <c r="AR64" s="1"/>
      <c r="AS64" s="1"/>
      <c r="AT64" s="69"/>
      <c r="AU64" s="75"/>
      <c r="AV64" s="75"/>
      <c r="AW64" s="75"/>
      <c r="AX64" s="1"/>
      <c r="AY64" s="73"/>
      <c r="AZ64" s="71">
        <v>39415</v>
      </c>
      <c r="BA64" s="72">
        <v>46.6</v>
      </c>
      <c r="BB64" s="74">
        <v>64.376999999999995</v>
      </c>
      <c r="BC64" s="75" t="s">
        <v>27</v>
      </c>
      <c r="BD64" s="76"/>
      <c r="BE64" s="1"/>
      <c r="BF64" s="1"/>
      <c r="BG64" s="1"/>
      <c r="BH64" s="1"/>
      <c r="BI64" s="69"/>
      <c r="BJ64" s="1"/>
      <c r="BK64" s="1"/>
      <c r="BL64" s="1"/>
      <c r="BM64" s="1"/>
    </row>
    <row r="65" spans="11:65" x14ac:dyDescent="0.2">
      <c r="K65" s="77"/>
      <c r="L65" s="1"/>
      <c r="M65" s="1"/>
      <c r="N65" s="1"/>
      <c r="O65" s="1"/>
      <c r="P65" s="69"/>
      <c r="Q65" s="1"/>
      <c r="R65" s="1"/>
      <c r="S65" s="1"/>
      <c r="T65" s="1"/>
      <c r="U65" s="69"/>
      <c r="V65" s="1"/>
      <c r="W65" s="1"/>
      <c r="X65" s="1"/>
      <c r="Y65" s="1"/>
      <c r="Z65" s="69"/>
      <c r="AA65" s="1"/>
      <c r="AB65" s="1"/>
      <c r="AC65" s="1"/>
      <c r="AD65" s="1"/>
      <c r="AE65" s="69"/>
      <c r="AF65" s="1"/>
      <c r="AG65" s="1"/>
      <c r="AH65" s="1"/>
      <c r="AI65" s="1"/>
      <c r="AJ65" s="69"/>
      <c r="AK65" s="1"/>
      <c r="AL65" s="1"/>
      <c r="AM65" s="1"/>
      <c r="AN65" s="1"/>
      <c r="AO65" s="69"/>
      <c r="AP65" s="1"/>
      <c r="AQ65" s="1"/>
      <c r="AR65" s="1"/>
      <c r="AS65" s="1"/>
      <c r="AT65" s="69"/>
      <c r="AU65" s="75"/>
      <c r="AV65" s="75"/>
      <c r="AW65" s="75"/>
      <c r="AX65" s="1"/>
      <c r="AY65" s="73"/>
      <c r="AZ65" s="104">
        <v>39455</v>
      </c>
      <c r="BA65" s="72">
        <v>43.090000152587891</v>
      </c>
      <c r="BB65" s="74">
        <v>58.819499969482422</v>
      </c>
      <c r="BC65" s="75" t="s">
        <v>27</v>
      </c>
      <c r="BD65" s="76"/>
      <c r="BE65" s="1"/>
      <c r="BF65" s="1"/>
      <c r="BG65" s="1"/>
      <c r="BH65" s="1"/>
      <c r="BI65" s="69"/>
      <c r="BJ65" s="1"/>
      <c r="BK65" s="1"/>
      <c r="BL65" s="1"/>
      <c r="BM65" s="1"/>
    </row>
    <row r="66" spans="11:65" x14ac:dyDescent="0.2">
      <c r="K66" s="77"/>
      <c r="L66" s="1"/>
      <c r="M66" s="1"/>
      <c r="N66" s="1"/>
      <c r="O66" s="1"/>
      <c r="P66" s="69"/>
      <c r="Q66" s="1"/>
      <c r="R66" s="1"/>
      <c r="S66" s="1"/>
      <c r="T66" s="1"/>
      <c r="U66" s="69"/>
      <c r="V66" s="1"/>
      <c r="W66" s="1"/>
      <c r="X66" s="1"/>
      <c r="Y66" s="1"/>
      <c r="Z66" s="69"/>
      <c r="AA66" s="1"/>
      <c r="AB66" s="1"/>
      <c r="AC66" s="1"/>
      <c r="AD66" s="1"/>
      <c r="AE66" s="69"/>
      <c r="AF66" s="1"/>
      <c r="AG66" s="1"/>
      <c r="AH66" s="1"/>
      <c r="AI66" s="1"/>
      <c r="AJ66" s="69"/>
      <c r="AK66" s="1"/>
      <c r="AL66" s="1"/>
      <c r="AM66" s="1"/>
      <c r="AN66" s="1"/>
      <c r="AO66" s="69"/>
      <c r="AP66" s="1"/>
      <c r="AQ66" s="1"/>
      <c r="AR66" s="1"/>
      <c r="AS66" s="1"/>
      <c r="AT66" s="69"/>
      <c r="AU66" s="75"/>
      <c r="AV66" s="75"/>
      <c r="AW66" s="75"/>
      <c r="AX66" s="1"/>
      <c r="AY66" s="73"/>
      <c r="AZ66" s="104">
        <v>39478</v>
      </c>
      <c r="BA66" s="72">
        <v>41.930000305175781</v>
      </c>
      <c r="BB66" s="74">
        <v>47.698501586914062</v>
      </c>
      <c r="BC66" s="75" t="s">
        <v>27</v>
      </c>
      <c r="BD66" s="76"/>
      <c r="BE66" s="1"/>
      <c r="BF66" s="1"/>
      <c r="BG66" s="1"/>
      <c r="BH66" s="1"/>
      <c r="BI66" s="69"/>
      <c r="BJ66" s="1"/>
      <c r="BK66" s="1"/>
      <c r="BL66" s="1"/>
      <c r="BM66" s="1"/>
    </row>
    <row r="67" spans="11:65" x14ac:dyDescent="0.2">
      <c r="K67" s="77"/>
      <c r="L67" s="1"/>
      <c r="M67" s="1"/>
      <c r="N67" s="1"/>
      <c r="O67" s="1"/>
      <c r="P67" s="69"/>
      <c r="Q67" s="1"/>
      <c r="R67" s="1"/>
      <c r="S67" s="1"/>
      <c r="T67" s="1"/>
      <c r="U67" s="69"/>
      <c r="V67" s="1"/>
      <c r="W67" s="1"/>
      <c r="X67" s="1"/>
      <c r="Y67" s="1"/>
      <c r="Z67" s="69"/>
      <c r="AA67" s="1"/>
      <c r="AB67" s="1"/>
      <c r="AC67" s="1"/>
      <c r="AD67" s="1"/>
      <c r="AE67" s="69"/>
      <c r="AF67" s="1"/>
      <c r="AG67" s="1"/>
      <c r="AH67" s="1"/>
      <c r="AI67" s="1"/>
      <c r="AJ67" s="69"/>
      <c r="AK67" s="1"/>
      <c r="AL67" s="1"/>
      <c r="AM67" s="1"/>
      <c r="AN67" s="1"/>
      <c r="AO67" s="69"/>
      <c r="AP67" s="1"/>
      <c r="AQ67" s="1"/>
      <c r="AR67" s="1"/>
      <c r="AS67" s="1"/>
      <c r="AT67" s="69"/>
      <c r="AU67" s="75"/>
      <c r="AV67" s="75"/>
      <c r="AW67" s="75"/>
      <c r="AX67" s="1"/>
      <c r="AY67" s="73"/>
      <c r="AZ67" s="71">
        <v>39496</v>
      </c>
      <c r="BA67" s="72">
        <v>42.279998779296875</v>
      </c>
      <c r="BB67" s="74">
        <v>47.303600311279297</v>
      </c>
      <c r="BC67" s="75" t="s">
        <v>27</v>
      </c>
      <c r="BD67" s="76"/>
      <c r="BE67" s="1"/>
      <c r="BF67" s="1"/>
      <c r="BG67" s="1"/>
      <c r="BH67" s="1"/>
      <c r="BI67" s="69"/>
      <c r="BJ67" s="1"/>
      <c r="BK67" s="1"/>
      <c r="BL67" s="1"/>
      <c r="BM67" s="1"/>
    </row>
    <row r="68" spans="11:65" ht="12" customHeight="1" x14ac:dyDescent="0.2">
      <c r="K68" s="77"/>
      <c r="L68" s="1"/>
      <c r="M68" s="1"/>
      <c r="N68" s="1"/>
      <c r="O68" s="1"/>
      <c r="P68" s="69"/>
      <c r="Q68" s="1"/>
      <c r="R68" s="1"/>
      <c r="S68" s="1"/>
      <c r="T68" s="1"/>
      <c r="U68" s="69"/>
      <c r="V68" s="1"/>
      <c r="W68" s="1"/>
      <c r="X68" s="1"/>
      <c r="Y68" s="1"/>
      <c r="Z68" s="69"/>
      <c r="AA68" s="1"/>
      <c r="AB68" s="1"/>
      <c r="AC68" s="1"/>
      <c r="AD68" s="1"/>
      <c r="AE68" s="69"/>
      <c r="AF68" s="1"/>
      <c r="AG68" s="1"/>
      <c r="AH68" s="1"/>
      <c r="AI68" s="1"/>
      <c r="AJ68" s="69"/>
      <c r="AK68" s="1"/>
      <c r="AL68" s="1"/>
      <c r="AM68" s="1"/>
      <c r="AN68" s="1"/>
      <c r="AO68" s="69"/>
      <c r="AP68" s="1"/>
      <c r="AQ68" s="1"/>
      <c r="AR68" s="1"/>
      <c r="AS68" s="1"/>
      <c r="AT68" s="69"/>
      <c r="AU68" s="75"/>
      <c r="AV68" s="75"/>
      <c r="AW68" s="75"/>
      <c r="AX68" s="1"/>
      <c r="AY68" s="73"/>
      <c r="AZ68" s="71">
        <v>39514</v>
      </c>
      <c r="BA68" s="72">
        <v>41.66</v>
      </c>
      <c r="BB68" s="74">
        <v>36.005699999999997</v>
      </c>
      <c r="BC68" s="75" t="s">
        <v>27</v>
      </c>
      <c r="BD68" s="76"/>
      <c r="BE68" s="1"/>
      <c r="BF68" s="1"/>
      <c r="BG68" s="1"/>
      <c r="BH68" s="1"/>
      <c r="BI68" s="69"/>
      <c r="BJ68" s="1"/>
      <c r="BK68" s="1"/>
      <c r="BL68" s="1"/>
      <c r="BM68" s="1"/>
    </row>
    <row r="69" spans="11:65" x14ac:dyDescent="0.2">
      <c r="K69" s="77"/>
      <c r="L69" s="1"/>
      <c r="M69" s="1"/>
      <c r="N69" s="1"/>
      <c r="O69" s="1"/>
      <c r="P69" s="69"/>
      <c r="Q69" s="1"/>
      <c r="R69" s="1"/>
      <c r="S69" s="1"/>
      <c r="T69" s="1"/>
      <c r="U69" s="69"/>
      <c r="V69" s="1"/>
      <c r="W69" s="1"/>
      <c r="X69" s="1"/>
      <c r="Y69" s="1"/>
      <c r="Z69" s="69"/>
      <c r="AA69" s="1"/>
      <c r="AB69" s="1"/>
      <c r="AC69" s="1"/>
      <c r="AD69" s="1"/>
      <c r="AE69" s="69"/>
      <c r="AF69" s="1"/>
      <c r="AG69" s="1"/>
      <c r="AH69" s="1"/>
      <c r="AI69" s="1"/>
      <c r="AJ69" s="69"/>
      <c r="AK69" s="1"/>
      <c r="AL69" s="1"/>
      <c r="AM69" s="1"/>
      <c r="AN69" s="1"/>
      <c r="AO69" s="69"/>
      <c r="AP69" s="1"/>
      <c r="AQ69" s="1"/>
      <c r="AR69" s="1"/>
      <c r="AS69" s="1"/>
      <c r="AT69" s="69"/>
      <c r="AU69" s="75"/>
      <c r="AV69" s="75"/>
      <c r="AW69" s="75"/>
      <c r="AX69" s="1"/>
      <c r="AY69" s="73"/>
      <c r="AZ69" s="71">
        <v>39547</v>
      </c>
      <c r="BA69" s="72">
        <v>71.89</v>
      </c>
      <c r="BB69" s="74">
        <v>23.872</v>
      </c>
      <c r="BC69" s="75" t="s">
        <v>27</v>
      </c>
      <c r="BD69" s="76"/>
      <c r="BE69" s="1"/>
      <c r="BF69" s="1"/>
      <c r="BG69" s="1"/>
      <c r="BH69" s="1"/>
      <c r="BI69" s="69"/>
      <c r="BJ69" s="1"/>
      <c r="BK69" s="1"/>
      <c r="BL69" s="1"/>
      <c r="BM69" s="1"/>
    </row>
    <row r="70" spans="11:65" x14ac:dyDescent="0.2">
      <c r="K70" s="77"/>
      <c r="L70" s="1"/>
      <c r="M70" s="1"/>
      <c r="N70" s="1"/>
      <c r="O70" s="1"/>
      <c r="P70" s="69"/>
      <c r="Q70" s="1"/>
      <c r="R70" s="1"/>
      <c r="S70" s="1"/>
      <c r="T70" s="1"/>
      <c r="U70" s="69"/>
      <c r="V70" s="1"/>
      <c r="W70" s="1"/>
      <c r="X70" s="1"/>
      <c r="Y70" s="1"/>
      <c r="Z70" s="69"/>
      <c r="AA70" s="1"/>
      <c r="AB70" s="1"/>
      <c r="AC70" s="1"/>
      <c r="AD70" s="1"/>
      <c r="AE70" s="69"/>
      <c r="AF70" s="1"/>
      <c r="AG70" s="1"/>
      <c r="AH70" s="1"/>
      <c r="AI70" s="1"/>
      <c r="AJ70" s="69"/>
      <c r="AK70" s="1"/>
      <c r="AL70" s="1"/>
      <c r="AM70" s="1"/>
      <c r="AN70" s="1"/>
      <c r="AO70" s="69"/>
      <c r="AP70" s="1"/>
      <c r="AQ70" s="1"/>
      <c r="AR70" s="1"/>
      <c r="AS70" s="1"/>
      <c r="AT70" s="69"/>
      <c r="AU70" s="75"/>
      <c r="AV70" s="75"/>
      <c r="AW70" s="75"/>
      <c r="AX70" s="1"/>
      <c r="AY70" s="73"/>
      <c r="AZ70" s="71">
        <v>39738</v>
      </c>
      <c r="BA70" s="72">
        <v>33.950000000000003</v>
      </c>
      <c r="BB70" s="74">
        <v>17.341000000000001</v>
      </c>
      <c r="BC70" s="75" t="s">
        <v>27</v>
      </c>
      <c r="BD70" s="76"/>
      <c r="BE70" s="1"/>
      <c r="BF70" s="1"/>
      <c r="BG70" s="1"/>
      <c r="BH70" s="1"/>
      <c r="BI70" s="69"/>
      <c r="BJ70" s="1"/>
      <c r="BK70" s="1"/>
      <c r="BL70" s="1"/>
      <c r="BM70" s="1"/>
    </row>
    <row r="71" spans="11:65" x14ac:dyDescent="0.2">
      <c r="K71" s="77"/>
      <c r="L71" s="1"/>
      <c r="M71" s="1"/>
      <c r="N71" s="1"/>
      <c r="O71" s="1"/>
      <c r="P71" s="69"/>
      <c r="Q71" s="1"/>
      <c r="R71" s="1"/>
      <c r="S71" s="1"/>
      <c r="T71" s="1"/>
      <c r="U71" s="69"/>
      <c r="V71" s="1"/>
      <c r="W71" s="1"/>
      <c r="X71" s="1"/>
      <c r="Y71" s="1"/>
      <c r="Z71" s="69"/>
      <c r="AA71" s="1"/>
      <c r="AB71" s="1"/>
      <c r="AC71" s="1"/>
      <c r="AD71" s="1"/>
      <c r="AE71" s="69"/>
      <c r="AF71" s="1"/>
      <c r="AG71" s="1"/>
      <c r="AH71" s="1"/>
      <c r="AI71" s="1"/>
      <c r="AJ71" s="69"/>
      <c r="AK71" s="1"/>
      <c r="AL71" s="1"/>
      <c r="AM71" s="1"/>
      <c r="AN71" s="1"/>
      <c r="AO71" s="69"/>
      <c r="AP71" s="1"/>
      <c r="AQ71" s="1"/>
      <c r="AR71" s="1"/>
      <c r="AS71" s="1"/>
      <c r="AT71" s="69"/>
      <c r="AU71" s="75"/>
      <c r="AV71" s="75"/>
      <c r="AW71" s="75"/>
      <c r="AX71" s="1"/>
      <c r="AY71" s="73"/>
      <c r="AZ71" s="71">
        <v>39849</v>
      </c>
      <c r="BA71" s="72">
        <v>32.869999999999997</v>
      </c>
      <c r="BB71" s="74">
        <v>91.268000000000001</v>
      </c>
      <c r="BC71" s="75" t="s">
        <v>27</v>
      </c>
      <c r="BD71" s="76"/>
      <c r="BE71" s="1"/>
      <c r="BF71" s="1"/>
      <c r="BG71" s="1"/>
      <c r="BH71" s="1"/>
      <c r="BI71" s="69"/>
      <c r="BJ71" s="1"/>
      <c r="BK71" s="1"/>
      <c r="BL71" s="1"/>
      <c r="BM71" s="1"/>
    </row>
    <row r="72" spans="11:65" x14ac:dyDescent="0.2">
      <c r="K72" s="77"/>
      <c r="L72" s="1"/>
      <c r="M72" s="1"/>
      <c r="N72" s="1"/>
      <c r="O72" s="1"/>
      <c r="P72" s="69"/>
      <c r="Q72" s="1"/>
      <c r="R72" s="1"/>
      <c r="S72" s="1"/>
      <c r="T72" s="1"/>
      <c r="U72" s="69"/>
      <c r="V72" s="1"/>
      <c r="W72" s="1"/>
      <c r="X72" s="1"/>
      <c r="Y72" s="1"/>
      <c r="Z72" s="69"/>
      <c r="AA72" s="1"/>
      <c r="AB72" s="1"/>
      <c r="AC72" s="1"/>
      <c r="AD72" s="1"/>
      <c r="AE72" s="69"/>
      <c r="AF72" s="1"/>
      <c r="AG72" s="1"/>
      <c r="AH72" s="1"/>
      <c r="AI72" s="1"/>
      <c r="AJ72" s="69"/>
      <c r="AK72" s="1"/>
      <c r="AL72" s="1"/>
      <c r="AM72" s="1"/>
      <c r="AN72" s="1"/>
      <c r="AO72" s="69"/>
      <c r="AP72" s="1"/>
      <c r="AQ72" s="1"/>
      <c r="AR72" s="1"/>
      <c r="AS72" s="1"/>
      <c r="AT72" s="69"/>
      <c r="AU72" s="75"/>
      <c r="AV72" s="75"/>
      <c r="AW72" s="75"/>
      <c r="AX72" s="1"/>
      <c r="AY72"/>
      <c r="AZ72" s="71">
        <v>39947</v>
      </c>
      <c r="BA72" s="72">
        <v>35.450000000000003</v>
      </c>
      <c r="BB72" s="74">
        <v>43.088999999999999</v>
      </c>
      <c r="BC72" s="75" t="s">
        <v>27</v>
      </c>
      <c r="BD72" s="76"/>
      <c r="BE72" s="1"/>
      <c r="BF72" s="1"/>
      <c r="BG72" s="1"/>
      <c r="BH72" s="1"/>
      <c r="BI72" s="69"/>
      <c r="BJ72" s="1"/>
      <c r="BK72" s="1"/>
      <c r="BL72" s="1"/>
      <c r="BM72" s="1"/>
    </row>
    <row r="73" spans="11:65" x14ac:dyDescent="0.2">
      <c r="K73" s="77"/>
      <c r="L73" s="1"/>
      <c r="M73" s="1"/>
      <c r="N73" s="1"/>
      <c r="O73" s="1"/>
      <c r="P73" s="69"/>
      <c r="Q73" s="1"/>
      <c r="R73" s="1"/>
      <c r="S73" s="1"/>
      <c r="T73" s="1"/>
      <c r="U73" s="69"/>
      <c r="V73" s="1"/>
      <c r="W73" s="1"/>
      <c r="X73" s="1"/>
      <c r="Y73" s="1"/>
      <c r="Z73" s="69"/>
      <c r="AA73" s="1"/>
      <c r="AB73" s="1"/>
      <c r="AC73" s="1"/>
      <c r="AD73" s="1"/>
      <c r="AE73" s="69"/>
      <c r="AF73" s="1"/>
      <c r="AG73" s="1"/>
      <c r="AH73" s="1"/>
      <c r="AI73" s="1"/>
      <c r="AJ73" s="69"/>
      <c r="AK73" s="1"/>
      <c r="AL73" s="1"/>
      <c r="AM73" s="1"/>
      <c r="AN73" s="1"/>
      <c r="AO73" s="69"/>
      <c r="AP73" s="1"/>
      <c r="AQ73" s="1"/>
      <c r="AR73" s="1"/>
      <c r="AS73" s="1"/>
      <c r="AT73" s="69"/>
      <c r="AU73" s="75"/>
      <c r="AV73" s="75"/>
      <c r="AW73" s="75"/>
      <c r="AX73" s="1"/>
      <c r="AY73"/>
      <c r="AZ73" s="71">
        <v>40117</v>
      </c>
      <c r="BA73" s="72">
        <v>41.32</v>
      </c>
      <c r="BB73" s="74">
        <v>8.3710000000000004</v>
      </c>
      <c r="BC73" s="75" t="s">
        <v>27</v>
      </c>
      <c r="BD73" s="76"/>
      <c r="BE73" s="1"/>
      <c r="BF73" s="1"/>
      <c r="BG73" s="1"/>
      <c r="BH73" s="1"/>
      <c r="BI73" s="69"/>
      <c r="BJ73" s="1"/>
      <c r="BK73" s="1"/>
      <c r="BL73" s="1"/>
      <c r="BM73" s="1"/>
    </row>
    <row r="74" spans="11:65" x14ac:dyDescent="0.2">
      <c r="K74" s="77"/>
      <c r="L74" s="1"/>
      <c r="M74" s="1"/>
      <c r="N74" s="1"/>
      <c r="O74" s="1"/>
      <c r="P74" s="69"/>
      <c r="Q74" s="1"/>
      <c r="R74" s="1"/>
      <c r="S74" s="1"/>
      <c r="T74" s="1"/>
      <c r="U74" s="69"/>
      <c r="V74" s="1"/>
      <c r="W74" s="1"/>
      <c r="X74" s="1"/>
      <c r="Y74" s="1"/>
      <c r="Z74" s="69"/>
      <c r="AA74" s="1"/>
      <c r="AB74" s="1"/>
      <c r="AC74" s="1"/>
      <c r="AD74" s="1"/>
      <c r="AE74" s="69"/>
      <c r="AF74" s="1"/>
      <c r="AG74" s="1"/>
      <c r="AH74" s="1"/>
      <c r="AI74" s="1"/>
      <c r="AJ74" s="69"/>
      <c r="AK74" s="1"/>
      <c r="AL74" s="1"/>
      <c r="AM74" s="1"/>
      <c r="AN74" s="1"/>
      <c r="AO74" s="69"/>
      <c r="AP74" s="1"/>
      <c r="AQ74" s="1"/>
      <c r="AR74" s="1"/>
      <c r="AS74" s="1"/>
      <c r="AT74" s="69"/>
      <c r="AU74" s="75"/>
      <c r="AV74" s="75"/>
      <c r="AW74" s="75"/>
      <c r="AX74" s="1"/>
      <c r="AY74"/>
      <c r="AZ74" s="104">
        <v>40560</v>
      </c>
      <c r="BA74" s="72">
        <v>48.459999084472656</v>
      </c>
      <c r="BB74" s="74">
        <v>61.906700134277344</v>
      </c>
      <c r="BC74" s="75" t="s">
        <v>27</v>
      </c>
      <c r="BD74" s="76"/>
      <c r="BE74" s="1"/>
      <c r="BF74" s="1"/>
      <c r="BG74" s="1"/>
      <c r="BH74" s="1"/>
      <c r="BI74" s="69"/>
      <c r="BJ74" s="1"/>
      <c r="BK74" s="1"/>
      <c r="BL74" s="1"/>
      <c r="BM74" s="1"/>
    </row>
    <row r="75" spans="11:65" x14ac:dyDescent="0.2">
      <c r="K75" s="77"/>
      <c r="L75" s="1"/>
      <c r="M75" s="1"/>
      <c r="N75" s="1"/>
      <c r="O75" s="1"/>
      <c r="P75" s="69"/>
      <c r="Q75" s="1"/>
      <c r="R75" s="1"/>
      <c r="S75" s="1"/>
      <c r="T75" s="1"/>
      <c r="U75" s="69"/>
      <c r="V75" s="1"/>
      <c r="W75" s="1"/>
      <c r="X75" s="1"/>
      <c r="Y75" s="1"/>
      <c r="Z75" s="69"/>
      <c r="AA75" s="1"/>
      <c r="AB75" s="1"/>
      <c r="AC75" s="1"/>
      <c r="AD75" s="1"/>
      <c r="AE75" s="69"/>
      <c r="AF75" s="1"/>
      <c r="AG75" s="1"/>
      <c r="AH75" s="1"/>
      <c r="AI75" s="1"/>
      <c r="AJ75" s="69"/>
      <c r="AK75" s="1"/>
      <c r="AL75" s="1"/>
      <c r="AM75" s="1"/>
      <c r="AN75" s="1"/>
      <c r="AO75" s="69"/>
      <c r="AP75" s="1"/>
      <c r="AQ75" s="1"/>
      <c r="AR75" s="1"/>
      <c r="AS75" s="1"/>
      <c r="AT75" s="69"/>
      <c r="AU75" s="75"/>
      <c r="AV75" s="75"/>
      <c r="AW75" s="75"/>
      <c r="AX75" s="1"/>
      <c r="AY75"/>
      <c r="AZ75" s="71">
        <v>41298</v>
      </c>
      <c r="BA75" s="72">
        <v>53.090000152587891</v>
      </c>
      <c r="BB75" s="74">
        <v>18.832399368286133</v>
      </c>
      <c r="BC75" s="75" t="s">
        <v>27</v>
      </c>
      <c r="BD75"/>
      <c r="BE75" s="1"/>
      <c r="BF75" s="1"/>
      <c r="BG75" s="1"/>
      <c r="BH75" s="1"/>
      <c r="BI75" s="69"/>
      <c r="BJ75" s="1"/>
      <c r="BK75" s="1"/>
      <c r="BL75" s="1"/>
      <c r="BM75" s="1"/>
    </row>
    <row r="76" spans="11:65" x14ac:dyDescent="0.2">
      <c r="K76" s="77"/>
      <c r="L76" s="1"/>
      <c r="M76" s="1"/>
      <c r="N76" s="1"/>
      <c r="O76" s="1"/>
      <c r="P76" s="69"/>
      <c r="Q76" s="1"/>
      <c r="R76" s="1"/>
      <c r="S76" s="1"/>
      <c r="T76" s="1"/>
      <c r="U76" s="69"/>
      <c r="V76" s="1"/>
      <c r="W76" s="1"/>
      <c r="X76" s="1"/>
      <c r="Y76" s="1"/>
      <c r="Z76" s="69"/>
      <c r="AA76" s="1"/>
      <c r="AB76" s="1"/>
      <c r="AC76" s="1"/>
      <c r="AD76" s="1"/>
      <c r="AE76" s="69"/>
      <c r="AF76" s="1"/>
      <c r="AG76" s="1"/>
      <c r="AH76" s="1"/>
      <c r="AI76" s="1"/>
      <c r="AJ76" s="69"/>
      <c r="AK76" s="1"/>
      <c r="AL76" s="1"/>
      <c r="AM76" s="1"/>
      <c r="AN76" s="1"/>
      <c r="AO76" s="69"/>
      <c r="AP76" s="1"/>
      <c r="AQ76" s="1"/>
      <c r="AR76" s="1"/>
      <c r="AS76" s="1"/>
      <c r="AT76" s="69"/>
      <c r="AU76" s="75"/>
      <c r="AV76" s="75"/>
      <c r="AW76" s="75"/>
      <c r="AX76" s="1"/>
      <c r="AY76"/>
      <c r="AZ76" s="1"/>
      <c r="BA76" s="1"/>
      <c r="BB76" s="1"/>
      <c r="BC76" s="1"/>
      <c r="BD76"/>
      <c r="BE76" s="1"/>
      <c r="BF76" s="1"/>
      <c r="BG76" s="1"/>
      <c r="BH76" s="1"/>
      <c r="BI76" s="69"/>
      <c r="BJ76" s="1"/>
      <c r="BK76" s="1"/>
      <c r="BL76" s="1"/>
      <c r="BM76" s="1"/>
    </row>
    <row r="77" spans="11:65" x14ac:dyDescent="0.2">
      <c r="K77" s="77"/>
      <c r="L77" s="1"/>
      <c r="M77" s="1"/>
      <c r="N77" s="1"/>
      <c r="O77" s="1"/>
      <c r="P77" s="69"/>
      <c r="Q77" s="1"/>
      <c r="R77" s="1"/>
      <c r="S77" s="1"/>
      <c r="T77" s="1"/>
      <c r="U77" s="69"/>
      <c r="V77" s="1"/>
      <c r="W77" s="1"/>
      <c r="X77" s="1"/>
      <c r="Y77" s="1"/>
      <c r="Z77" s="69"/>
      <c r="AA77" s="1"/>
      <c r="AB77" s="1"/>
      <c r="AC77" s="1"/>
      <c r="AD77" s="1"/>
      <c r="AE77" s="69"/>
      <c r="AF77" s="1"/>
      <c r="AG77" s="1"/>
      <c r="AH77" s="1"/>
      <c r="AI77" s="1"/>
      <c r="AJ77" s="69"/>
      <c r="AK77" s="1"/>
      <c r="AL77" s="1"/>
      <c r="AM77" s="1"/>
      <c r="AN77" s="1"/>
      <c r="AO77" s="69"/>
      <c r="AP77" s="1"/>
      <c r="AQ77" s="1"/>
      <c r="AR77" s="1"/>
      <c r="AS77" s="1"/>
      <c r="AT77" s="69"/>
      <c r="AU77" s="75"/>
      <c r="AV77" s="75"/>
      <c r="AW77" s="75"/>
      <c r="AX77" s="1"/>
      <c r="AY77"/>
      <c r="AZ77" s="1"/>
      <c r="BA77" s="1"/>
      <c r="BB77" s="1"/>
      <c r="BC77" s="1"/>
      <c r="BD77"/>
      <c r="BE77" s="1"/>
      <c r="BF77" s="1"/>
      <c r="BG77" s="1"/>
      <c r="BH77" s="1"/>
      <c r="BI77" s="69"/>
      <c r="BJ77" s="1"/>
      <c r="BK77" s="1"/>
      <c r="BL77" s="1"/>
      <c r="BM77" s="1"/>
    </row>
    <row r="78" spans="11:65" x14ac:dyDescent="0.2">
      <c r="K78" s="77"/>
      <c r="L78" s="1"/>
      <c r="M78" s="1"/>
      <c r="N78" s="1"/>
      <c r="O78" s="1"/>
      <c r="P78" s="69"/>
      <c r="Q78" s="1"/>
      <c r="R78" s="1"/>
      <c r="S78" s="1"/>
      <c r="T78" s="1"/>
      <c r="U78" s="69"/>
      <c r="V78" s="1"/>
      <c r="W78" s="1"/>
      <c r="X78" s="1"/>
      <c r="Y78" s="1"/>
      <c r="Z78" s="69"/>
      <c r="AA78" s="1"/>
      <c r="AB78" s="1"/>
      <c r="AC78" s="1"/>
      <c r="AD78" s="1"/>
      <c r="AE78" s="69"/>
      <c r="AF78" s="1"/>
      <c r="AG78" s="1"/>
      <c r="AH78" s="1"/>
      <c r="AI78" s="1"/>
      <c r="AJ78" s="69"/>
      <c r="AK78" s="1"/>
      <c r="AL78" s="1"/>
      <c r="AM78" s="1"/>
      <c r="AN78" s="1"/>
      <c r="AO78" s="69"/>
      <c r="AP78" s="1"/>
      <c r="AQ78" s="1"/>
      <c r="AR78" s="1"/>
      <c r="AS78" s="1"/>
      <c r="AT78" s="69"/>
      <c r="AU78" s="75"/>
      <c r="AV78" s="75"/>
      <c r="AW78" s="75"/>
      <c r="AX78" s="1"/>
      <c r="AY78"/>
      <c r="AZ78" s="1"/>
      <c r="BA78" s="1"/>
      <c r="BB78" s="1"/>
      <c r="BC78" s="1"/>
      <c r="BD78"/>
      <c r="BE78" s="1"/>
      <c r="BF78" s="1"/>
      <c r="BG78" s="1"/>
      <c r="BH78" s="1"/>
      <c r="BI78" s="69"/>
      <c r="BJ78" s="1"/>
      <c r="BK78" s="1"/>
      <c r="BL78" s="1"/>
      <c r="BM78" s="1"/>
    </row>
    <row r="79" spans="11:65" x14ac:dyDescent="0.2">
      <c r="K79" s="77"/>
      <c r="L79" s="1"/>
      <c r="M79" s="1"/>
      <c r="N79" s="1"/>
      <c r="O79" s="1"/>
      <c r="P79" s="69"/>
      <c r="Q79" s="1"/>
      <c r="R79" s="1"/>
      <c r="S79" s="1"/>
      <c r="T79" s="1"/>
      <c r="U79" s="69"/>
      <c r="V79" s="1"/>
      <c r="W79" s="1"/>
      <c r="X79" s="1"/>
      <c r="Y79" s="1"/>
      <c r="Z79" s="69"/>
      <c r="AA79" s="1"/>
      <c r="AB79" s="1"/>
      <c r="AC79" s="1"/>
      <c r="AD79" s="1"/>
      <c r="AE79" s="69"/>
      <c r="AF79" s="1"/>
      <c r="AG79" s="1"/>
      <c r="AH79" s="1"/>
      <c r="AI79" s="1"/>
      <c r="AJ79" s="69"/>
      <c r="AK79" s="1"/>
      <c r="AL79" s="1"/>
      <c r="AM79" s="1"/>
      <c r="AN79" s="1"/>
      <c r="AO79" s="69"/>
      <c r="AP79" s="1"/>
      <c r="AQ79" s="1"/>
      <c r="AR79" s="1"/>
      <c r="AS79" s="1"/>
      <c r="AT79" s="69"/>
      <c r="AU79" s="75"/>
      <c r="AV79" s="75"/>
      <c r="AW79" s="75"/>
      <c r="AX79" s="1"/>
      <c r="AY79"/>
      <c r="AZ79" s="1"/>
      <c r="BA79" s="1"/>
      <c r="BB79" s="1"/>
      <c r="BC79" s="1"/>
      <c r="BD79"/>
      <c r="BE79" s="1"/>
      <c r="BF79" s="1"/>
      <c r="BG79" s="1"/>
      <c r="BH79" s="1"/>
      <c r="BI79" s="69"/>
      <c r="BJ79" s="1"/>
      <c r="BK79" s="1"/>
      <c r="BL79" s="1"/>
      <c r="BM79" s="1"/>
    </row>
    <row r="80" spans="11:65" x14ac:dyDescent="0.2">
      <c r="K80" s="77"/>
      <c r="L80" s="1"/>
      <c r="M80" s="1"/>
      <c r="N80" s="1"/>
      <c r="O80" s="1"/>
      <c r="P80" s="69"/>
      <c r="Q80" s="1"/>
      <c r="R80" s="1"/>
      <c r="S80" s="1"/>
      <c r="T80" s="1"/>
      <c r="U80" s="69"/>
      <c r="V80" s="1"/>
      <c r="W80" s="1"/>
      <c r="X80" s="1"/>
      <c r="Y80" s="1"/>
      <c r="Z80" s="69"/>
      <c r="AA80" s="1"/>
      <c r="AB80" s="1"/>
      <c r="AC80" s="1"/>
      <c r="AD80" s="1"/>
      <c r="AE80" s="69"/>
      <c r="AF80" s="1"/>
      <c r="AG80" s="1"/>
      <c r="AH80" s="1"/>
      <c r="AI80" s="1"/>
      <c r="AJ80" s="69"/>
      <c r="AK80" s="1"/>
      <c r="AL80" s="1"/>
      <c r="AM80" s="1"/>
      <c r="AN80" s="1"/>
      <c r="AO80" s="69"/>
      <c r="AP80" s="1"/>
      <c r="AQ80" s="1"/>
      <c r="AR80" s="1"/>
      <c r="AS80" s="1"/>
      <c r="AT80" s="69"/>
      <c r="AU80" s="75"/>
      <c r="AV80" s="75"/>
      <c r="AW80" s="75"/>
      <c r="AX80" s="1"/>
      <c r="AY80"/>
      <c r="AZ80" s="1"/>
      <c r="BA80" s="1"/>
      <c r="BB80" s="1"/>
      <c r="BC80" s="1"/>
      <c r="BD80"/>
      <c r="BE80" s="1"/>
      <c r="BF80" s="1"/>
      <c r="BG80" s="1"/>
      <c r="BH80" s="1"/>
      <c r="BI80" s="69"/>
      <c r="BJ80" s="1"/>
      <c r="BK80" s="1"/>
      <c r="BL80" s="1"/>
      <c r="BM80" s="1"/>
    </row>
    <row r="81" spans="11:65" x14ac:dyDescent="0.2">
      <c r="K81" s="77"/>
      <c r="L81" s="1"/>
      <c r="M81" s="1"/>
      <c r="N81" s="1"/>
      <c r="O81" s="1"/>
      <c r="P81" s="69"/>
      <c r="Q81" s="1"/>
      <c r="R81" s="1"/>
      <c r="S81" s="1"/>
      <c r="T81" s="1"/>
      <c r="U81" s="69"/>
      <c r="V81" s="1"/>
      <c r="W81" s="1"/>
      <c r="X81" s="1"/>
      <c r="Y81" s="1"/>
      <c r="Z81" s="69"/>
      <c r="AA81" s="1"/>
      <c r="AB81" s="1"/>
      <c r="AC81" s="1"/>
      <c r="AD81" s="1"/>
      <c r="AE81" s="69"/>
      <c r="AF81" s="1"/>
      <c r="AG81" s="1"/>
      <c r="AH81" s="1"/>
      <c r="AI81" s="1"/>
      <c r="AJ81" s="69"/>
      <c r="AK81" s="1"/>
      <c r="AL81" s="1"/>
      <c r="AM81" s="1"/>
      <c r="AN81" s="1"/>
      <c r="AO81" s="69"/>
      <c r="AP81" s="1"/>
      <c r="AQ81" s="1"/>
      <c r="AR81" s="1"/>
      <c r="AS81" s="1"/>
      <c r="AT81" s="69"/>
      <c r="AU81" s="75"/>
      <c r="AV81" s="75"/>
      <c r="AW81" s="75"/>
      <c r="AX81" s="1"/>
      <c r="AY81"/>
      <c r="AZ81" s="1"/>
      <c r="BA81" s="1"/>
      <c r="BB81" s="1"/>
      <c r="BC81" s="1"/>
      <c r="BD81"/>
      <c r="BE81" s="1"/>
      <c r="BF81" s="1"/>
      <c r="BG81" s="1"/>
      <c r="BH81" s="1"/>
      <c r="BI81" s="69"/>
      <c r="BJ81" s="1"/>
      <c r="BK81" s="1"/>
      <c r="BL81" s="1"/>
      <c r="BM81" s="1"/>
    </row>
    <row r="82" spans="11:65" x14ac:dyDescent="0.2">
      <c r="K82" s="77"/>
      <c r="L82" s="1"/>
      <c r="M82" s="1"/>
      <c r="N82" s="1"/>
      <c r="O82" s="1"/>
      <c r="P82" s="69"/>
      <c r="Q82" s="1"/>
      <c r="R82" s="1"/>
      <c r="S82" s="1"/>
      <c r="T82" s="1"/>
      <c r="U82" s="69"/>
      <c r="V82" s="1"/>
      <c r="W82" s="1"/>
      <c r="X82" s="1"/>
      <c r="Y82" s="1"/>
      <c r="Z82" s="69"/>
      <c r="AA82" s="1"/>
      <c r="AB82" s="1"/>
      <c r="AC82" s="1"/>
      <c r="AD82" s="1"/>
      <c r="AE82" s="69"/>
      <c r="AF82" s="1"/>
      <c r="AG82" s="1"/>
      <c r="AH82" s="1"/>
      <c r="AI82" s="1"/>
      <c r="AJ82" s="69"/>
      <c r="AK82" s="1"/>
      <c r="AL82" s="1"/>
      <c r="AM82" s="1"/>
      <c r="AN82" s="1"/>
      <c r="AO82" s="69"/>
      <c r="AP82" s="1"/>
      <c r="AQ82" s="1"/>
      <c r="AR82" s="1"/>
      <c r="AS82" s="1"/>
      <c r="AT82" s="69"/>
      <c r="AU82" s="75"/>
      <c r="AV82" s="75"/>
      <c r="AW82" s="75"/>
      <c r="AX82" s="1"/>
      <c r="AY82"/>
      <c r="AZ82" s="1"/>
      <c r="BA82" s="1"/>
      <c r="BB82" s="1"/>
      <c r="BC82" s="1"/>
      <c r="BD82"/>
      <c r="BE82" s="1"/>
      <c r="BF82" s="1"/>
      <c r="BG82" s="1"/>
      <c r="BH82" s="1"/>
      <c r="BI82" s="69"/>
      <c r="BJ82" s="1"/>
      <c r="BK82" s="1"/>
      <c r="BL82" s="1"/>
      <c r="BM82" s="1"/>
    </row>
    <row r="83" spans="11:65" x14ac:dyDescent="0.2">
      <c r="K83" s="77"/>
      <c r="L83" s="1"/>
      <c r="M83" s="1"/>
      <c r="N83" s="1"/>
      <c r="O83" s="1"/>
      <c r="P83" s="69"/>
      <c r="Q83" s="1"/>
      <c r="R83" s="1"/>
      <c r="S83" s="1"/>
      <c r="T83" s="1"/>
      <c r="U83" s="69"/>
      <c r="V83" s="1"/>
      <c r="W83" s="1"/>
      <c r="X83" s="1"/>
      <c r="Y83" s="1"/>
      <c r="Z83" s="69"/>
      <c r="AA83" s="1"/>
      <c r="AB83" s="1"/>
      <c r="AC83" s="1"/>
      <c r="AD83" s="1"/>
      <c r="AE83" s="69"/>
      <c r="AF83" s="1"/>
      <c r="AG83" s="1"/>
      <c r="AH83" s="1"/>
      <c r="AI83" s="1"/>
      <c r="AJ83" s="69"/>
      <c r="AK83" s="1"/>
      <c r="AL83" s="1"/>
      <c r="AM83" s="1"/>
      <c r="AN83" s="1"/>
      <c r="AO83" s="69"/>
      <c r="AP83" s="1"/>
      <c r="AQ83" s="1"/>
      <c r="AR83" s="1"/>
      <c r="AS83" s="1"/>
      <c r="AT83" s="69"/>
      <c r="AU83" s="75"/>
      <c r="AV83" s="75"/>
      <c r="AW83" s="75"/>
      <c r="AX83" s="1"/>
      <c r="AY83"/>
      <c r="AZ83" s="1"/>
      <c r="BA83" s="1"/>
      <c r="BB83" s="1"/>
      <c r="BC83" s="1"/>
      <c r="BD83"/>
      <c r="BE83" s="1"/>
      <c r="BF83" s="1"/>
      <c r="BG83" s="1"/>
      <c r="BH83" s="1"/>
      <c r="BI83" s="69"/>
      <c r="BJ83" s="1"/>
      <c r="BK83" s="1"/>
      <c r="BL83" s="1"/>
      <c r="BM83" s="1"/>
    </row>
    <row r="84" spans="11:65" x14ac:dyDescent="0.2">
      <c r="K84" s="77"/>
      <c r="L84" s="1"/>
      <c r="M84" s="1"/>
      <c r="N84" s="1"/>
      <c r="O84" s="1"/>
      <c r="P84" s="69"/>
      <c r="Q84" s="1"/>
      <c r="R84" s="1"/>
      <c r="S84" s="1"/>
      <c r="T84" s="1"/>
      <c r="U84" s="69"/>
      <c r="V84" s="1"/>
      <c r="W84" s="1"/>
      <c r="X84" s="1"/>
      <c r="Y84" s="1"/>
      <c r="Z84" s="69"/>
      <c r="AA84" s="1"/>
      <c r="AB84" s="1"/>
      <c r="AC84" s="1"/>
      <c r="AD84" s="1"/>
      <c r="AE84" s="69"/>
      <c r="AF84" s="1"/>
      <c r="AG84" s="1"/>
      <c r="AH84" s="1"/>
      <c r="AI84" s="1"/>
      <c r="AJ84" s="69"/>
      <c r="AK84" s="1"/>
      <c r="AL84" s="1"/>
      <c r="AM84" s="1"/>
      <c r="AN84" s="1"/>
      <c r="AO84" s="69"/>
      <c r="AP84" s="1"/>
      <c r="AQ84" s="1"/>
      <c r="AR84" s="1"/>
      <c r="AS84" s="1"/>
      <c r="AT84" s="69"/>
      <c r="AU84" s="75"/>
      <c r="AV84" s="75"/>
      <c r="AW84" s="75"/>
      <c r="AX84" s="1"/>
      <c r="AY84"/>
      <c r="AZ84" s="1"/>
      <c r="BA84" s="1"/>
      <c r="BB84" s="1"/>
      <c r="BC84" s="1"/>
      <c r="BD84"/>
      <c r="BE84" s="1"/>
      <c r="BF84" s="1"/>
      <c r="BG84" s="1"/>
      <c r="BH84" s="1"/>
      <c r="BI84" s="69"/>
      <c r="BJ84" s="1"/>
      <c r="BK84" s="1"/>
      <c r="BL84" s="1"/>
      <c r="BM84" s="1"/>
    </row>
    <row r="85" spans="11:65" x14ac:dyDescent="0.2">
      <c r="K85" s="77"/>
      <c r="L85" s="1"/>
      <c r="M85" s="1"/>
      <c r="N85" s="1"/>
      <c r="O85" s="1"/>
      <c r="P85" s="69"/>
      <c r="Q85" s="1"/>
      <c r="R85" s="1"/>
      <c r="S85" s="1"/>
      <c r="T85" s="1"/>
      <c r="U85" s="69"/>
      <c r="V85" s="1"/>
      <c r="W85" s="1"/>
      <c r="X85" s="1"/>
      <c r="Y85" s="1"/>
      <c r="Z85" s="69"/>
      <c r="AA85" s="1"/>
      <c r="AB85" s="1"/>
      <c r="AC85" s="1"/>
      <c r="AD85" s="1"/>
      <c r="AE85" s="69"/>
      <c r="AF85" s="1"/>
      <c r="AG85" s="1"/>
      <c r="AH85" s="1"/>
      <c r="AI85" s="1"/>
      <c r="AJ85" s="69"/>
      <c r="AK85" s="1"/>
      <c r="AL85" s="1"/>
      <c r="AM85" s="1"/>
      <c r="AN85" s="1"/>
      <c r="AO85" s="69"/>
      <c r="AP85" s="1"/>
      <c r="AQ85" s="1"/>
      <c r="AR85" s="1"/>
      <c r="AS85" s="1"/>
      <c r="AT85" s="69"/>
      <c r="AU85" s="75"/>
      <c r="AV85" s="75"/>
      <c r="AW85" s="75"/>
      <c r="AX85" s="1"/>
      <c r="AY85"/>
      <c r="AZ85" s="1"/>
      <c r="BA85" s="1"/>
      <c r="BB85" s="1"/>
      <c r="BC85" s="1"/>
      <c r="BD85"/>
      <c r="BE85" s="1"/>
      <c r="BF85" s="1"/>
      <c r="BG85" s="1"/>
      <c r="BH85" s="1"/>
      <c r="BI85" s="69"/>
      <c r="BJ85" s="1"/>
      <c r="BK85" s="1"/>
      <c r="BL85" s="1"/>
      <c r="BM85" s="1"/>
    </row>
    <row r="86" spans="11:65" x14ac:dyDescent="0.2">
      <c r="K86" s="77"/>
      <c r="L86" s="1"/>
      <c r="M86" s="1"/>
      <c r="N86" s="1"/>
      <c r="O86" s="1"/>
      <c r="P86" s="69"/>
      <c r="Q86" s="1"/>
      <c r="R86" s="1"/>
      <c r="S86" s="1"/>
      <c r="T86" s="1"/>
      <c r="U86" s="69"/>
      <c r="V86" s="1"/>
      <c r="W86" s="1"/>
      <c r="X86" s="1"/>
      <c r="Y86" s="1"/>
      <c r="Z86" s="69"/>
      <c r="AA86" s="1"/>
      <c r="AB86" s="1"/>
      <c r="AC86" s="1"/>
      <c r="AD86" s="1"/>
      <c r="AE86" s="69"/>
      <c r="AF86" s="1"/>
      <c r="AG86" s="1"/>
      <c r="AH86" s="1"/>
      <c r="AI86" s="1"/>
      <c r="AJ86" s="69"/>
      <c r="AK86" s="1"/>
      <c r="AL86" s="1"/>
      <c r="AM86" s="1"/>
      <c r="AN86" s="1"/>
      <c r="AO86" s="69"/>
      <c r="AP86" s="1"/>
      <c r="AQ86" s="1"/>
      <c r="AR86" s="1"/>
      <c r="AS86" s="1"/>
      <c r="AT86" s="69"/>
      <c r="AU86" s="75"/>
      <c r="AV86" s="75"/>
      <c r="AW86" s="75"/>
      <c r="AX86" s="1"/>
      <c r="AY86"/>
      <c r="AZ86" s="1"/>
      <c r="BA86" s="1"/>
      <c r="BB86" s="1"/>
      <c r="BC86" s="1"/>
      <c r="BD86"/>
      <c r="BE86" s="1"/>
      <c r="BF86" s="1"/>
      <c r="BG86" s="1"/>
      <c r="BH86" s="1"/>
      <c r="BI86" s="69"/>
      <c r="BJ86" s="1"/>
      <c r="BK86" s="1"/>
      <c r="BL86" s="1"/>
      <c r="BM86" s="1"/>
    </row>
    <row r="87" spans="11:65" x14ac:dyDescent="0.2">
      <c r="K87" s="77"/>
      <c r="L87" s="1"/>
      <c r="M87" s="1"/>
      <c r="N87" s="1"/>
      <c r="O87" s="1"/>
      <c r="P87" s="69"/>
      <c r="Q87" s="1"/>
      <c r="R87" s="1"/>
      <c r="S87" s="1"/>
      <c r="T87" s="1"/>
      <c r="U87" s="69"/>
      <c r="V87" s="1"/>
      <c r="W87" s="1"/>
      <c r="X87" s="1"/>
      <c r="Y87" s="1"/>
      <c r="Z87" s="69"/>
      <c r="AA87" s="1"/>
      <c r="AB87" s="1"/>
      <c r="AC87" s="1"/>
      <c r="AD87" s="1"/>
      <c r="AE87" s="69"/>
      <c r="AF87" s="1"/>
      <c r="AG87" s="1"/>
      <c r="AH87" s="1"/>
      <c r="AI87" s="1"/>
      <c r="AJ87" s="69"/>
      <c r="AK87" s="1"/>
      <c r="AL87" s="1"/>
      <c r="AM87" s="1"/>
      <c r="AN87" s="1"/>
      <c r="AO87" s="69"/>
      <c r="AP87" s="1"/>
      <c r="AQ87" s="1"/>
      <c r="AR87" s="1"/>
      <c r="AS87" s="1"/>
      <c r="AT87" s="69"/>
      <c r="AU87" s="75"/>
      <c r="AV87" s="75"/>
      <c r="AW87" s="75"/>
      <c r="AX87" s="1"/>
      <c r="AY87"/>
      <c r="AZ87" s="1"/>
      <c r="BA87" s="1"/>
      <c r="BB87" s="1"/>
      <c r="BC87" s="1"/>
      <c r="BD87"/>
      <c r="BE87" s="1"/>
      <c r="BF87" s="1"/>
      <c r="BG87" s="1"/>
      <c r="BH87" s="1"/>
      <c r="BI87" s="69"/>
      <c r="BJ87" s="1"/>
      <c r="BK87" s="1"/>
      <c r="BL87" s="1"/>
      <c r="BM87" s="1"/>
    </row>
    <row r="88" spans="11:65" x14ac:dyDescent="0.2">
      <c r="K88" s="77"/>
      <c r="L88" s="1"/>
      <c r="M88" s="1"/>
      <c r="N88" s="1"/>
      <c r="O88" s="1"/>
      <c r="P88" s="69"/>
      <c r="Q88" s="1"/>
      <c r="R88" s="1"/>
      <c r="S88" s="1"/>
      <c r="T88" s="1"/>
      <c r="U88" s="69"/>
      <c r="V88" s="1"/>
      <c r="W88" s="1"/>
      <c r="X88" s="1"/>
      <c r="Y88" s="1"/>
      <c r="Z88" s="69"/>
      <c r="AA88" s="1"/>
      <c r="AB88" s="1"/>
      <c r="AC88" s="1"/>
      <c r="AD88" s="1"/>
      <c r="AE88" s="69"/>
      <c r="AF88" s="1"/>
      <c r="AG88" s="1"/>
      <c r="AH88" s="1"/>
      <c r="AI88" s="1"/>
      <c r="AJ88" s="69"/>
      <c r="AK88" s="1"/>
      <c r="AL88" s="1"/>
      <c r="AM88" s="1"/>
      <c r="AN88" s="1"/>
      <c r="AO88" s="69"/>
      <c r="AP88" s="1"/>
      <c r="AQ88" s="1"/>
      <c r="AR88" s="1"/>
      <c r="AS88" s="1"/>
      <c r="AT88" s="69"/>
      <c r="AU88" s="75"/>
      <c r="AV88" s="75"/>
      <c r="AW88" s="75"/>
      <c r="AX88" s="1"/>
      <c r="AY88"/>
      <c r="AZ88" s="1"/>
      <c r="BA88" s="1"/>
      <c r="BB88" s="1"/>
      <c r="BC88" s="1"/>
      <c r="BD88"/>
      <c r="BE88" s="1"/>
      <c r="BF88" s="1"/>
      <c r="BG88" s="1"/>
      <c r="BH88" s="1"/>
      <c r="BI88" s="69"/>
      <c r="BJ88" s="1"/>
      <c r="BK88" s="1"/>
      <c r="BL88" s="1"/>
      <c r="BM88" s="1"/>
    </row>
    <row r="89" spans="11:65" x14ac:dyDescent="0.2">
      <c r="K89" s="77"/>
      <c r="L89" s="1"/>
      <c r="M89" s="1"/>
      <c r="N89" s="1"/>
      <c r="O89" s="1"/>
      <c r="P89" s="69"/>
      <c r="Q89" s="1"/>
      <c r="R89" s="1"/>
      <c r="S89" s="1"/>
      <c r="T89" s="1"/>
      <c r="U89" s="69"/>
      <c r="V89" s="1"/>
      <c r="W89" s="1"/>
      <c r="X89" s="1"/>
      <c r="Y89" s="1"/>
      <c r="Z89" s="69"/>
      <c r="AA89" s="1"/>
      <c r="AB89" s="1"/>
      <c r="AC89" s="1"/>
      <c r="AD89" s="1"/>
      <c r="AE89" s="69"/>
      <c r="AF89" s="1"/>
      <c r="AG89" s="1"/>
      <c r="AH89" s="1"/>
      <c r="AI89" s="1"/>
      <c r="AJ89" s="69"/>
      <c r="AK89" s="1"/>
      <c r="AL89" s="1"/>
      <c r="AM89" s="1"/>
      <c r="AN89" s="1"/>
      <c r="AO89" s="69"/>
      <c r="AP89" s="1"/>
      <c r="AQ89" s="1"/>
      <c r="AR89" s="1"/>
      <c r="AS89" s="1"/>
      <c r="AT89" s="69"/>
      <c r="AU89" s="75"/>
      <c r="AV89" s="75"/>
      <c r="AW89" s="75"/>
      <c r="AX89" s="1"/>
      <c r="AY89"/>
      <c r="AZ89" s="1"/>
      <c r="BA89" s="1"/>
      <c r="BB89" s="1"/>
      <c r="BC89" s="1"/>
      <c r="BD89"/>
      <c r="BE89" s="1"/>
      <c r="BF89" s="1"/>
      <c r="BG89" s="1"/>
      <c r="BH89" s="1"/>
      <c r="BI89" s="69"/>
      <c r="BJ89" s="1"/>
      <c r="BK89" s="1"/>
      <c r="BL89" s="1"/>
      <c r="BM89" s="1"/>
    </row>
    <row r="90" spans="11:65" x14ac:dyDescent="0.2">
      <c r="K90" s="77"/>
      <c r="L90" s="1"/>
      <c r="M90" s="1"/>
      <c r="N90" s="1"/>
      <c r="O90" s="1"/>
      <c r="P90" s="69"/>
      <c r="Q90" s="1"/>
      <c r="R90" s="1"/>
      <c r="S90" s="1"/>
      <c r="T90" s="1"/>
      <c r="U90" s="69"/>
      <c r="V90" s="1"/>
      <c r="W90" s="1"/>
      <c r="X90" s="1"/>
      <c r="Y90" s="1"/>
      <c r="Z90" s="69"/>
      <c r="AA90" s="1"/>
      <c r="AB90" s="1"/>
      <c r="AC90" s="1"/>
      <c r="AD90" s="1"/>
      <c r="AE90" s="69"/>
      <c r="AF90" s="1"/>
      <c r="AG90" s="1"/>
      <c r="AH90" s="1"/>
      <c r="AI90" s="1"/>
      <c r="AJ90" s="69"/>
      <c r="AK90" s="1"/>
      <c r="AL90" s="1"/>
      <c r="AM90" s="1"/>
      <c r="AN90" s="1"/>
      <c r="AO90" s="69"/>
      <c r="AP90" s="1"/>
      <c r="AQ90" s="1"/>
      <c r="AR90" s="1"/>
      <c r="AS90" s="1"/>
      <c r="AT90" s="69"/>
      <c r="AU90" s="75"/>
      <c r="AV90" s="75"/>
      <c r="AW90" s="75"/>
      <c r="AX90" s="1"/>
      <c r="AY90"/>
      <c r="AZ90" s="1"/>
      <c r="BA90" s="1"/>
      <c r="BB90" s="1"/>
      <c r="BC90" s="1"/>
      <c r="BD90"/>
      <c r="BE90" s="1"/>
      <c r="BF90" s="1"/>
      <c r="BG90" s="1"/>
      <c r="BH90" s="1"/>
      <c r="BI90" s="69"/>
      <c r="BJ90" s="1"/>
      <c r="BK90" s="1"/>
      <c r="BL90" s="1"/>
      <c r="BM90" s="1"/>
    </row>
    <row r="91" spans="11:65" x14ac:dyDescent="0.2">
      <c r="K91" s="77"/>
      <c r="P91"/>
      <c r="U91"/>
      <c r="Z91"/>
      <c r="AE91"/>
      <c r="AJ91"/>
      <c r="AO91"/>
      <c r="AT91"/>
      <c r="AY91"/>
      <c r="BD91"/>
      <c r="BI91"/>
    </row>
    <row r="92" spans="11:65" x14ac:dyDescent="0.2">
      <c r="K92" s="77"/>
      <c r="P92"/>
      <c r="U92"/>
      <c r="Z92"/>
      <c r="AE92"/>
      <c r="AJ92"/>
      <c r="AO92"/>
      <c r="AT92"/>
      <c r="AY92"/>
      <c r="BD92"/>
      <c r="BI92"/>
    </row>
    <row r="93" spans="11:65" x14ac:dyDescent="0.2">
      <c r="K93" s="77"/>
      <c r="P93"/>
      <c r="U93"/>
      <c r="Z93"/>
      <c r="AE93"/>
      <c r="AJ93"/>
      <c r="AO93"/>
      <c r="AT93"/>
      <c r="AY93"/>
      <c r="BD93"/>
      <c r="BI93"/>
    </row>
    <row r="94" spans="11:65" x14ac:dyDescent="0.2">
      <c r="K94" s="77"/>
      <c r="P94"/>
      <c r="U94"/>
      <c r="Z94"/>
      <c r="AE94"/>
      <c r="AJ94"/>
      <c r="AO94"/>
      <c r="AT94"/>
      <c r="AY94"/>
      <c r="BD94"/>
      <c r="BI94"/>
    </row>
    <row r="95" spans="11:65" x14ac:dyDescent="0.2">
      <c r="K95" s="77"/>
      <c r="P95"/>
      <c r="U95"/>
      <c r="Z95"/>
      <c r="AE95"/>
      <c r="AJ95"/>
      <c r="AO95"/>
      <c r="AT95"/>
      <c r="AY95"/>
      <c r="BD95"/>
      <c r="BI95"/>
    </row>
    <row r="96" spans="11:65" x14ac:dyDescent="0.2">
      <c r="K96" s="77"/>
      <c r="P96"/>
      <c r="U96"/>
      <c r="Z96"/>
      <c r="AE96"/>
      <c r="AJ96"/>
      <c r="AO96"/>
      <c r="AT96"/>
      <c r="AY96"/>
      <c r="BD96"/>
      <c r="BI96"/>
    </row>
    <row r="97" spans="11:61" x14ac:dyDescent="0.2">
      <c r="K97" s="77"/>
      <c r="P97"/>
      <c r="U97"/>
      <c r="Z97"/>
      <c r="AE97"/>
      <c r="AJ97"/>
      <c r="AO97"/>
      <c r="AT97"/>
      <c r="AY97"/>
      <c r="BD97"/>
      <c r="BI97"/>
    </row>
    <row r="98" spans="11:61" x14ac:dyDescent="0.2">
      <c r="K98" s="77"/>
      <c r="P98"/>
      <c r="U98"/>
      <c r="Z98"/>
      <c r="AE98"/>
      <c r="AJ98"/>
      <c r="AO98"/>
      <c r="AT98"/>
      <c r="AY98"/>
      <c r="BD98"/>
      <c r="BI98"/>
    </row>
    <row r="99" spans="11:61" x14ac:dyDescent="0.2">
      <c r="K99" s="77"/>
      <c r="P99"/>
      <c r="U99"/>
      <c r="Z99"/>
      <c r="AE99"/>
      <c r="AJ99"/>
      <c r="AO99"/>
      <c r="AT99"/>
      <c r="AY99"/>
      <c r="BD99"/>
      <c r="BI99"/>
    </row>
    <row r="100" spans="11:61" x14ac:dyDescent="0.2">
      <c r="K100" s="77"/>
      <c r="P100"/>
      <c r="U100"/>
      <c r="Z100"/>
      <c r="AE100"/>
      <c r="AJ100"/>
      <c r="AO100"/>
      <c r="AT100"/>
      <c r="AY100"/>
      <c r="BD100"/>
      <c r="BI100"/>
    </row>
    <row r="101" spans="11:61" x14ac:dyDescent="0.2">
      <c r="K101" s="77"/>
      <c r="P101"/>
      <c r="U101"/>
      <c r="Z101"/>
      <c r="AE101"/>
      <c r="AJ101"/>
      <c r="AO101"/>
      <c r="AT101"/>
      <c r="AY101"/>
      <c r="BD101"/>
      <c r="BI101"/>
    </row>
    <row r="102" spans="11:61" x14ac:dyDescent="0.2">
      <c r="K102" s="77"/>
      <c r="P102"/>
      <c r="U102"/>
      <c r="Z102"/>
      <c r="AE102"/>
      <c r="AJ102"/>
      <c r="AO102"/>
      <c r="AT102"/>
      <c r="AY102"/>
      <c r="BD102"/>
      <c r="BI102"/>
    </row>
    <row r="103" spans="11:61" x14ac:dyDescent="0.2">
      <c r="K103" s="77"/>
      <c r="P103"/>
      <c r="U103"/>
      <c r="Z103"/>
      <c r="AE103"/>
      <c r="AJ103"/>
      <c r="AO103"/>
      <c r="AT103"/>
      <c r="AY103"/>
      <c r="BD103"/>
      <c r="BI103"/>
    </row>
    <row r="104" spans="11:61" x14ac:dyDescent="0.2">
      <c r="K104" s="77"/>
      <c r="P104"/>
      <c r="U104"/>
      <c r="Z104"/>
      <c r="AE104"/>
      <c r="AJ104"/>
      <c r="AO104"/>
      <c r="AT104"/>
      <c r="AY104"/>
      <c r="BD104"/>
      <c r="BI104"/>
    </row>
    <row r="105" spans="11:61" x14ac:dyDescent="0.2">
      <c r="K105" s="77"/>
      <c r="P105"/>
      <c r="U105"/>
      <c r="Z105"/>
      <c r="AE105"/>
      <c r="AJ105"/>
      <c r="AO105"/>
      <c r="AT105"/>
      <c r="AY105"/>
      <c r="BD105"/>
      <c r="BI105"/>
    </row>
    <row r="106" spans="11:61" x14ac:dyDescent="0.2">
      <c r="K106" s="77"/>
      <c r="P106" s="69"/>
      <c r="U106" s="69"/>
      <c r="Z106" s="69"/>
      <c r="AE106" s="69"/>
      <c r="AJ106" s="69"/>
      <c r="AO106" s="69"/>
      <c r="AT106" s="69"/>
      <c r="AY106" s="69"/>
      <c r="BB106" s="1"/>
      <c r="BD106" s="69"/>
      <c r="BI106" s="69"/>
    </row>
    <row r="107" spans="11:61" x14ac:dyDescent="0.2">
      <c r="K107" s="77"/>
      <c r="P107" s="69"/>
      <c r="U107" s="69"/>
      <c r="Z107" s="69"/>
      <c r="AE107" s="69"/>
      <c r="AJ107" s="69"/>
      <c r="AO107" s="69"/>
      <c r="AT107" s="69"/>
      <c r="AY107" s="69"/>
      <c r="BB107" s="1"/>
      <c r="BD107" s="69"/>
      <c r="BI107" s="69"/>
    </row>
    <row r="108" spans="11:61" x14ac:dyDescent="0.2">
      <c r="K108" s="77"/>
      <c r="P108" s="69"/>
      <c r="U108" s="69"/>
      <c r="Z108" s="69"/>
      <c r="AE108" s="69"/>
      <c r="AJ108" s="69"/>
      <c r="AO108" s="69"/>
      <c r="AT108" s="69"/>
      <c r="AY108" s="69"/>
      <c r="BB108" s="1"/>
      <c r="BD108" s="69"/>
      <c r="BI108" s="69"/>
    </row>
    <row r="109" spans="11:61" x14ac:dyDescent="0.2">
      <c r="K109" s="77"/>
      <c r="P109" s="69"/>
      <c r="U109" s="69"/>
      <c r="Z109" s="69"/>
      <c r="AE109" s="69"/>
      <c r="AJ109" s="69"/>
      <c r="AO109" s="69"/>
      <c r="AT109" s="69"/>
      <c r="AY109" s="69"/>
      <c r="BB109" s="1"/>
      <c r="BD109" s="69"/>
      <c r="BI109" s="69"/>
    </row>
    <row r="110" spans="11:61" x14ac:dyDescent="0.2">
      <c r="K110" s="77"/>
      <c r="P110" s="69"/>
      <c r="U110" s="69"/>
      <c r="Z110" s="69"/>
      <c r="AE110" s="69"/>
      <c r="AJ110" s="69"/>
      <c r="AO110" s="69"/>
      <c r="AT110" s="69"/>
      <c r="AY110" s="69"/>
      <c r="BB110" s="1"/>
      <c r="BD110" s="69"/>
      <c r="BI110" s="69"/>
    </row>
    <row r="111" spans="11:61" x14ac:dyDescent="0.2">
      <c r="K111" s="77"/>
      <c r="P111" s="69"/>
      <c r="U111" s="69"/>
      <c r="Z111" s="69"/>
      <c r="AE111" s="69"/>
      <c r="AJ111" s="69"/>
      <c r="AO111" s="69"/>
      <c r="AT111" s="69"/>
      <c r="AY111" s="69"/>
      <c r="BB111" s="1"/>
      <c r="BD111" s="69"/>
      <c r="BI111" s="69"/>
    </row>
    <row r="112" spans="11:61" x14ac:dyDescent="0.2">
      <c r="K112" s="77"/>
      <c r="P112" s="69"/>
      <c r="U112" s="69"/>
      <c r="Z112" s="69"/>
      <c r="AE112" s="69"/>
      <c r="AJ112" s="69"/>
      <c r="AO112" s="69"/>
      <c r="AT112" s="69"/>
      <c r="AY112" s="69"/>
      <c r="BB112" s="1"/>
      <c r="BD112" s="69"/>
      <c r="BI112" s="69"/>
    </row>
    <row r="113" spans="11:61" x14ac:dyDescent="0.2">
      <c r="K113" s="77"/>
      <c r="P113" s="69"/>
      <c r="U113" s="69"/>
      <c r="Z113" s="69"/>
      <c r="AE113" s="69"/>
      <c r="AJ113" s="69"/>
      <c r="AO113" s="69"/>
      <c r="AT113" s="69"/>
      <c r="AY113" s="69"/>
      <c r="BB113" s="1"/>
      <c r="BD113" s="69"/>
      <c r="BI113" s="69"/>
    </row>
    <row r="114" spans="11:61" x14ac:dyDescent="0.2">
      <c r="K114" s="77"/>
      <c r="P114" s="69"/>
      <c r="U114" s="69"/>
      <c r="Z114" s="69"/>
      <c r="AE114" s="69"/>
      <c r="AJ114" s="69"/>
      <c r="AO114" s="69"/>
      <c r="AT114" s="69"/>
      <c r="AY114" s="69"/>
      <c r="BB114" s="1"/>
      <c r="BD114" s="69"/>
      <c r="BI114" s="69"/>
    </row>
    <row r="115" spans="11:61" x14ac:dyDescent="0.2">
      <c r="K115" s="77"/>
      <c r="P115" s="69"/>
      <c r="U115" s="69"/>
      <c r="Z115" s="69"/>
      <c r="AE115" s="69"/>
      <c r="AJ115" s="69"/>
      <c r="AO115" s="69"/>
      <c r="AT115" s="69"/>
      <c r="AY115" s="69"/>
      <c r="BB115" s="1"/>
      <c r="BD115" s="69"/>
      <c r="BI115" s="69"/>
    </row>
    <row r="116" spans="11:61" x14ac:dyDescent="0.2">
      <c r="K116" s="77"/>
      <c r="P116" s="69"/>
      <c r="U116" s="69"/>
      <c r="Z116" s="69"/>
      <c r="AE116" s="69"/>
      <c r="AJ116" s="69"/>
      <c r="AO116" s="69"/>
      <c r="AT116" s="69"/>
      <c r="AY116" s="69"/>
      <c r="BB116" s="1"/>
      <c r="BD116" s="69"/>
      <c r="BI116" s="69"/>
    </row>
    <row r="117" spans="11:61" x14ac:dyDescent="0.2">
      <c r="K117" s="77"/>
      <c r="P117" s="69"/>
      <c r="U117" s="69"/>
      <c r="Z117" s="69"/>
      <c r="AE117" s="69"/>
      <c r="AJ117" s="69"/>
      <c r="AO117" s="69"/>
      <c r="AT117" s="69"/>
      <c r="AY117" s="69"/>
      <c r="BB117" s="1"/>
      <c r="BD117" s="69"/>
      <c r="BI117" s="69"/>
    </row>
    <row r="118" spans="11:61" x14ac:dyDescent="0.2">
      <c r="K118" s="77"/>
      <c r="P118" s="69"/>
      <c r="U118" s="69"/>
      <c r="Z118" s="69"/>
      <c r="AE118" s="69"/>
      <c r="AJ118" s="69"/>
      <c r="AO118" s="69"/>
      <c r="AT118" s="69"/>
      <c r="AY118" s="69"/>
      <c r="BB118" s="1"/>
      <c r="BD118" s="69"/>
      <c r="BI118" s="69"/>
    </row>
    <row r="119" spans="11:61" x14ac:dyDescent="0.2">
      <c r="K119" s="77"/>
      <c r="P119" s="69"/>
      <c r="U119" s="69"/>
      <c r="Z119" s="69"/>
      <c r="AE119" s="69"/>
      <c r="AJ119" s="69"/>
      <c r="AO119" s="69"/>
      <c r="AT119" s="69"/>
      <c r="AY119" s="69"/>
      <c r="BB119" s="1"/>
      <c r="BD119" s="69"/>
      <c r="BI119" s="69"/>
    </row>
    <row r="120" spans="11:61" x14ac:dyDescent="0.2">
      <c r="K120" s="77"/>
      <c r="P120" s="69"/>
      <c r="U120" s="69"/>
      <c r="Z120" s="69"/>
      <c r="AE120" s="69"/>
      <c r="AJ120" s="69"/>
      <c r="AO120" s="69"/>
      <c r="AT120" s="69"/>
      <c r="AY120" s="69"/>
      <c r="BB120" s="1"/>
      <c r="BD120" s="69"/>
      <c r="BI120" s="69"/>
    </row>
    <row r="121" spans="11:61" x14ac:dyDescent="0.2">
      <c r="K121" s="77"/>
      <c r="P121" s="69"/>
      <c r="U121" s="69"/>
      <c r="Z121" s="69"/>
      <c r="AE121" s="69"/>
      <c r="AJ121" s="69"/>
      <c r="AO121" s="69"/>
      <c r="AT121" s="69"/>
      <c r="AY121" s="69"/>
      <c r="BB121" s="1"/>
      <c r="BD121" s="69"/>
      <c r="BI121" s="69"/>
    </row>
    <row r="122" spans="11:61" x14ac:dyDescent="0.2">
      <c r="K122" s="77"/>
      <c r="P122" s="69"/>
      <c r="U122" s="69"/>
      <c r="Z122" s="69"/>
      <c r="AE122" s="69"/>
      <c r="AJ122" s="69"/>
      <c r="AO122" s="69"/>
      <c r="AT122" s="69"/>
      <c r="AY122" s="69"/>
      <c r="BB122" s="1"/>
      <c r="BD122" s="69"/>
      <c r="BI122" s="69"/>
    </row>
    <row r="123" spans="11:61" x14ac:dyDescent="0.2">
      <c r="K123" s="77"/>
      <c r="P123" s="69"/>
      <c r="U123" s="69"/>
      <c r="Z123" s="69"/>
      <c r="AE123" s="69"/>
      <c r="AJ123" s="69"/>
      <c r="AO123" s="69"/>
      <c r="AT123" s="69"/>
      <c r="AY123" s="69"/>
      <c r="BB123" s="1"/>
      <c r="BD123" s="69"/>
      <c r="BI123" s="69"/>
    </row>
    <row r="124" spans="11:61" x14ac:dyDescent="0.2">
      <c r="K124" s="77"/>
      <c r="P124" s="69"/>
      <c r="U124" s="69"/>
      <c r="Z124" s="69"/>
      <c r="AE124" s="69"/>
      <c r="AJ124" s="69"/>
      <c r="AO124" s="69"/>
      <c r="AT124" s="69"/>
      <c r="AY124" s="69"/>
      <c r="BB124" s="1"/>
      <c r="BD124" s="69"/>
      <c r="BI124" s="69"/>
    </row>
    <row r="125" spans="11:61" x14ac:dyDescent="0.2">
      <c r="K125" s="77"/>
      <c r="P125" s="69"/>
      <c r="U125" s="69"/>
      <c r="Z125" s="69"/>
      <c r="AE125" s="69"/>
      <c r="AJ125" s="69"/>
      <c r="AO125" s="69"/>
      <c r="AT125" s="69"/>
      <c r="AY125" s="69"/>
      <c r="BB125" s="1"/>
      <c r="BD125" s="69"/>
      <c r="BI125" s="69"/>
    </row>
    <row r="126" spans="11:61" x14ac:dyDescent="0.2">
      <c r="K126" s="77"/>
      <c r="P126" s="69"/>
      <c r="U126" s="69"/>
      <c r="Z126" s="69"/>
      <c r="AE126" s="69"/>
      <c r="AJ126" s="69"/>
      <c r="AO126" s="69"/>
      <c r="AT126" s="69"/>
      <c r="AY126" s="69"/>
      <c r="BB126" s="1"/>
      <c r="BD126" s="69"/>
      <c r="BI126" s="69"/>
    </row>
    <row r="127" spans="11:61" x14ac:dyDescent="0.2">
      <c r="K127" s="77"/>
      <c r="P127" s="69"/>
      <c r="U127" s="69"/>
      <c r="Z127" s="69"/>
      <c r="AE127" s="69"/>
      <c r="AJ127" s="69"/>
      <c r="AO127" s="69"/>
      <c r="AT127" s="69"/>
      <c r="AY127" s="69"/>
      <c r="BB127" s="1"/>
      <c r="BD127" s="69"/>
      <c r="BI127" s="69"/>
    </row>
    <row r="128" spans="11:61" x14ac:dyDescent="0.2">
      <c r="K128" s="77"/>
      <c r="P128" s="69"/>
      <c r="U128" s="69"/>
      <c r="Z128" s="69"/>
      <c r="AE128" s="69"/>
      <c r="AJ128" s="69"/>
      <c r="AO128" s="69"/>
      <c r="AT128" s="69"/>
      <c r="AY128" s="69"/>
      <c r="BB128" s="1"/>
      <c r="BD128" s="69"/>
      <c r="BI128" s="69"/>
    </row>
    <row r="129" spans="11:61" x14ac:dyDescent="0.2">
      <c r="K129" s="77"/>
      <c r="P129" s="69"/>
      <c r="U129" s="69"/>
      <c r="Z129" s="69"/>
      <c r="AE129" s="69"/>
      <c r="AJ129" s="69"/>
      <c r="AO129" s="69"/>
      <c r="AT129" s="69"/>
      <c r="AY129" s="69"/>
      <c r="BB129" s="1"/>
      <c r="BD129" s="69"/>
      <c r="BI129" s="69"/>
    </row>
    <row r="130" spans="11:61" x14ac:dyDescent="0.2">
      <c r="K130" s="77"/>
      <c r="P130" s="69"/>
      <c r="U130" s="69"/>
      <c r="Z130" s="69"/>
      <c r="AE130" s="69"/>
      <c r="AJ130" s="69"/>
      <c r="AO130" s="69"/>
      <c r="AT130" s="69"/>
      <c r="AY130" s="69"/>
      <c r="BB130" s="1"/>
      <c r="BD130" s="69"/>
      <c r="BI130" s="69"/>
    </row>
    <row r="131" spans="11:61" x14ac:dyDescent="0.2">
      <c r="K131" s="77"/>
      <c r="P131" s="69"/>
      <c r="U131" s="69"/>
      <c r="Z131" s="69"/>
      <c r="AE131" s="69"/>
      <c r="AJ131" s="69"/>
      <c r="AO131" s="69"/>
      <c r="AT131" s="69"/>
      <c r="AY131" s="69"/>
      <c r="BB131" s="1"/>
      <c r="BD131" s="69"/>
      <c r="BI131" s="69"/>
    </row>
    <row r="132" spans="11:61" x14ac:dyDescent="0.2">
      <c r="K132" s="77"/>
      <c r="P132" s="69"/>
      <c r="U132" s="69"/>
      <c r="Z132" s="69"/>
      <c r="AE132" s="69"/>
      <c r="AJ132" s="69"/>
      <c r="AO132" s="69"/>
      <c r="AT132" s="69"/>
      <c r="AY132" s="69"/>
      <c r="BB132" s="1"/>
      <c r="BD132" s="69"/>
      <c r="BI132" s="69"/>
    </row>
    <row r="133" spans="11:61" x14ac:dyDescent="0.2">
      <c r="K133" s="77"/>
      <c r="P133" s="69"/>
      <c r="U133" s="69"/>
      <c r="Z133" s="69"/>
      <c r="AE133" s="69"/>
      <c r="AJ133" s="69"/>
      <c r="AO133" s="69"/>
      <c r="AT133" s="69"/>
      <c r="AY133" s="69"/>
      <c r="BB133" s="1"/>
      <c r="BD133" s="69"/>
      <c r="BI133" s="69"/>
    </row>
    <row r="134" spans="11:61" x14ac:dyDescent="0.2">
      <c r="K134" s="77"/>
      <c r="P134" s="69"/>
      <c r="U134" s="69"/>
      <c r="Z134" s="69"/>
      <c r="AE134" s="69"/>
      <c r="AJ134" s="69"/>
      <c r="AO134" s="69"/>
      <c r="AT134" s="69"/>
      <c r="AY134" s="69"/>
      <c r="BB134" s="1"/>
      <c r="BD134" s="69"/>
      <c r="BI134" s="69"/>
    </row>
    <row r="135" spans="11:61" x14ac:dyDescent="0.2">
      <c r="K135" s="77"/>
      <c r="P135" s="69"/>
      <c r="U135" s="69"/>
      <c r="Z135" s="69"/>
      <c r="AE135" s="69"/>
      <c r="AJ135" s="69"/>
      <c r="AO135" s="69"/>
      <c r="AT135" s="69"/>
      <c r="AY135" s="69"/>
      <c r="BB135" s="1"/>
      <c r="BD135" s="69"/>
      <c r="BI135" s="69"/>
    </row>
    <row r="136" spans="11:61" x14ac:dyDescent="0.2">
      <c r="K136" s="77"/>
      <c r="P136" s="69"/>
      <c r="U136" s="69"/>
      <c r="Z136" s="69"/>
      <c r="AE136" s="69"/>
      <c r="AJ136" s="69"/>
      <c r="AO136" s="69"/>
      <c r="AT136" s="69"/>
      <c r="AY136" s="69"/>
      <c r="BB136" s="1"/>
      <c r="BD136" s="69"/>
      <c r="BI136" s="69"/>
    </row>
    <row r="137" spans="11:61" x14ac:dyDescent="0.2">
      <c r="K137" s="77"/>
      <c r="P137" s="69"/>
      <c r="U137" s="69"/>
      <c r="Z137" s="69"/>
      <c r="AE137" s="69"/>
      <c r="AJ137" s="69"/>
      <c r="AO137" s="69"/>
      <c r="AT137" s="69"/>
      <c r="AY137" s="69"/>
      <c r="BB137" s="1"/>
      <c r="BD137" s="69"/>
      <c r="BI137" s="69"/>
    </row>
    <row r="138" spans="11:61" x14ac:dyDescent="0.2">
      <c r="K138" s="77"/>
      <c r="P138" s="69"/>
      <c r="U138" s="69"/>
      <c r="Z138" s="69"/>
      <c r="AE138" s="69"/>
      <c r="AJ138" s="69"/>
      <c r="AO138" s="69"/>
      <c r="AT138" s="69"/>
      <c r="AY138" s="69"/>
      <c r="BB138" s="1"/>
      <c r="BD138" s="69"/>
      <c r="BI138" s="69"/>
    </row>
    <row r="139" spans="11:61" x14ac:dyDescent="0.2">
      <c r="K139" s="77"/>
      <c r="P139" s="69"/>
      <c r="U139" s="69"/>
      <c r="Z139" s="69"/>
      <c r="AE139" s="69"/>
      <c r="AJ139" s="69"/>
      <c r="AO139" s="69"/>
      <c r="AT139" s="69"/>
      <c r="AY139" s="69"/>
      <c r="BB139" s="1"/>
      <c r="BD139" s="69"/>
      <c r="BI139" s="69"/>
    </row>
    <row r="140" spans="11:61" x14ac:dyDescent="0.2">
      <c r="K140" s="77"/>
      <c r="P140" s="69"/>
      <c r="U140" s="69"/>
      <c r="Z140" s="69"/>
      <c r="AE140" s="69"/>
      <c r="AJ140" s="69"/>
      <c r="AO140" s="69"/>
      <c r="AT140" s="69"/>
      <c r="AY140" s="69"/>
      <c r="BB140" s="1"/>
      <c r="BD140" s="69"/>
      <c r="BI140" s="69"/>
    </row>
    <row r="141" spans="11:61" x14ac:dyDescent="0.2">
      <c r="K141" s="77"/>
      <c r="P141" s="69"/>
      <c r="U141" s="69"/>
      <c r="Z141" s="69"/>
      <c r="AE141" s="69"/>
      <c r="AJ141" s="69"/>
      <c r="AO141" s="69"/>
      <c r="AT141" s="69"/>
      <c r="AY141" s="69"/>
      <c r="BB141" s="1"/>
      <c r="BD141" s="69"/>
      <c r="BI141" s="69"/>
    </row>
    <row r="142" spans="11:61" x14ac:dyDescent="0.2">
      <c r="K142" s="77"/>
      <c r="P142" s="69"/>
      <c r="U142" s="69"/>
      <c r="Z142" s="69"/>
      <c r="AE142" s="69"/>
      <c r="AJ142" s="69"/>
      <c r="AO142" s="69"/>
      <c r="AT142" s="69"/>
      <c r="AY142" s="69"/>
      <c r="BB142" s="1"/>
      <c r="BD142" s="69"/>
      <c r="BI142" s="69"/>
    </row>
    <row r="143" spans="11:61" x14ac:dyDescent="0.2">
      <c r="K143" s="77"/>
      <c r="P143" s="69"/>
      <c r="U143" s="69"/>
      <c r="Z143" s="69"/>
      <c r="AE143" s="69"/>
      <c r="AJ143" s="69"/>
      <c r="AO143" s="69"/>
      <c r="AT143" s="69"/>
      <c r="AY143" s="69"/>
      <c r="BB143" s="1"/>
      <c r="BD143" s="69"/>
      <c r="BI143" s="69"/>
    </row>
    <row r="144" spans="11:61" x14ac:dyDescent="0.2">
      <c r="K144" s="77"/>
      <c r="P144" s="69"/>
      <c r="U144" s="69"/>
      <c r="Z144" s="69"/>
      <c r="AE144" s="69"/>
      <c r="AJ144" s="69"/>
      <c r="AO144" s="69"/>
      <c r="AT144" s="69"/>
      <c r="AY144" s="69"/>
      <c r="BB144" s="1"/>
      <c r="BD144" s="69"/>
      <c r="BI144" s="69"/>
    </row>
    <row r="145" spans="11:61" x14ac:dyDescent="0.2">
      <c r="K145" s="77"/>
      <c r="P145" s="69"/>
      <c r="U145" s="69"/>
      <c r="Z145" s="69"/>
      <c r="AE145" s="69"/>
      <c r="AJ145" s="69"/>
      <c r="AO145" s="69"/>
      <c r="AT145" s="69"/>
      <c r="AY145" s="69"/>
      <c r="BB145" s="1"/>
      <c r="BD145" s="69"/>
      <c r="BI145" s="69"/>
    </row>
    <row r="146" spans="11:61" x14ac:dyDescent="0.2">
      <c r="K146" s="77"/>
      <c r="P146" s="69"/>
      <c r="U146" s="69"/>
      <c r="Z146" s="69"/>
      <c r="AE146" s="69"/>
      <c r="AJ146" s="69"/>
      <c r="AO146" s="69"/>
      <c r="AT146" s="69"/>
      <c r="AY146" s="69"/>
      <c r="BB146" s="1"/>
      <c r="BD146" s="69"/>
      <c r="BI146" s="69"/>
    </row>
    <row r="147" spans="11:61" x14ac:dyDescent="0.2">
      <c r="K147" s="77"/>
      <c r="P147" s="69"/>
      <c r="U147" s="69"/>
      <c r="Z147" s="69"/>
      <c r="AE147" s="69"/>
      <c r="AJ147" s="69"/>
      <c r="AO147" s="69"/>
      <c r="AT147" s="69"/>
      <c r="AY147" s="69"/>
      <c r="BB147" s="1"/>
      <c r="BD147" s="69"/>
      <c r="BI147" s="69"/>
    </row>
    <row r="148" spans="11:61" x14ac:dyDescent="0.2">
      <c r="K148" s="77"/>
      <c r="P148" s="69"/>
      <c r="U148" s="69"/>
      <c r="Z148" s="69"/>
      <c r="AE148" s="69"/>
      <c r="AJ148" s="69"/>
      <c r="AO148" s="69"/>
      <c r="AT148" s="69"/>
      <c r="AY148" s="69"/>
      <c r="BB148" s="1"/>
      <c r="BD148" s="69"/>
      <c r="BI148" s="69"/>
    </row>
    <row r="149" spans="11:61" x14ac:dyDescent="0.2">
      <c r="K149" s="77"/>
      <c r="P149" s="69"/>
      <c r="U149" s="69"/>
      <c r="Z149" s="69"/>
      <c r="AE149" s="69"/>
      <c r="AJ149" s="69"/>
      <c r="AO149" s="69"/>
      <c r="AT149" s="69"/>
      <c r="AY149" s="69"/>
      <c r="BB149" s="1"/>
      <c r="BD149" s="69"/>
      <c r="BI149" s="69"/>
    </row>
    <row r="150" spans="11:61" x14ac:dyDescent="0.2">
      <c r="K150" s="77"/>
      <c r="P150" s="69"/>
      <c r="U150" s="69"/>
      <c r="Z150" s="69"/>
      <c r="AE150" s="69"/>
      <c r="AJ150" s="69"/>
      <c r="AO150" s="69"/>
      <c r="AT150" s="69"/>
      <c r="AY150" s="69"/>
      <c r="BB150" s="1"/>
      <c r="BD150" s="69"/>
      <c r="BI150" s="69"/>
    </row>
    <row r="151" spans="11:61" x14ac:dyDescent="0.2">
      <c r="K151" s="77"/>
      <c r="P151" s="69"/>
      <c r="U151" s="69"/>
      <c r="Z151" s="69"/>
      <c r="AE151" s="69"/>
      <c r="AJ151" s="69"/>
      <c r="AO151" s="69"/>
      <c r="AT151" s="69"/>
      <c r="AY151" s="69"/>
      <c r="BB151" s="1"/>
      <c r="BD151" s="69"/>
      <c r="BI151" s="69"/>
    </row>
    <row r="152" spans="11:61" x14ac:dyDescent="0.2">
      <c r="K152" s="77"/>
      <c r="P152" s="69"/>
      <c r="U152" s="69"/>
      <c r="Z152" s="69"/>
      <c r="AE152" s="69"/>
      <c r="AJ152" s="69"/>
      <c r="AO152" s="69"/>
      <c r="AT152" s="69"/>
      <c r="AY152" s="69"/>
      <c r="BB152" s="1"/>
      <c r="BD152" s="69"/>
      <c r="BI152" s="69"/>
    </row>
    <row r="153" spans="11:61" x14ac:dyDescent="0.2">
      <c r="K153" s="77"/>
      <c r="P153" s="69"/>
      <c r="U153" s="69"/>
      <c r="Z153" s="69"/>
      <c r="AE153" s="69"/>
      <c r="AJ153" s="69"/>
      <c r="AO153" s="69"/>
      <c r="AT153" s="69"/>
      <c r="AY153" s="69"/>
      <c r="BB153" s="1"/>
      <c r="BD153" s="69"/>
      <c r="BI153" s="69"/>
    </row>
    <row r="154" spans="11:61" x14ac:dyDescent="0.2">
      <c r="K154" s="77"/>
      <c r="P154" s="69"/>
      <c r="U154" s="69"/>
      <c r="Z154" s="69"/>
      <c r="AE154" s="69"/>
      <c r="AJ154" s="69"/>
      <c r="AO154" s="69"/>
      <c r="AT154" s="69"/>
      <c r="AY154" s="69"/>
      <c r="BB154" s="1"/>
      <c r="BD154" s="69"/>
      <c r="BI154" s="69"/>
    </row>
    <row r="155" spans="11:61" x14ac:dyDescent="0.2">
      <c r="K155" s="77"/>
      <c r="P155" s="69"/>
      <c r="U155" s="69"/>
      <c r="Z155" s="69"/>
      <c r="AE155" s="69"/>
      <c r="AJ155" s="69"/>
      <c r="AO155" s="69"/>
      <c r="AT155" s="69"/>
      <c r="AY155" s="69"/>
      <c r="BB155" s="1"/>
      <c r="BD155" s="69"/>
      <c r="BI155" s="69"/>
    </row>
    <row r="156" spans="11:61" x14ac:dyDescent="0.2">
      <c r="K156" s="77"/>
      <c r="P156" s="69"/>
      <c r="U156" s="69"/>
      <c r="Z156" s="69"/>
      <c r="AE156" s="69"/>
      <c r="AJ156" s="69"/>
      <c r="AO156" s="69"/>
      <c r="AT156" s="69"/>
      <c r="AY156" s="69"/>
      <c r="BB156" s="1"/>
      <c r="BD156" s="69"/>
      <c r="BI156" s="69"/>
    </row>
    <row r="157" spans="11:61" x14ac:dyDescent="0.2">
      <c r="K157" s="77"/>
      <c r="P157" s="69"/>
      <c r="U157" s="69"/>
      <c r="Z157" s="69"/>
      <c r="AE157" s="69"/>
      <c r="AJ157" s="69"/>
      <c r="AO157" s="69"/>
      <c r="AT157" s="69"/>
      <c r="AY157" s="69"/>
      <c r="BB157" s="1"/>
      <c r="BD157" s="69"/>
      <c r="BI157" s="69"/>
    </row>
    <row r="158" spans="11:61" x14ac:dyDescent="0.2">
      <c r="K158" s="77"/>
      <c r="P158" s="69"/>
      <c r="U158" s="69"/>
      <c r="Z158" s="69"/>
      <c r="AE158" s="69"/>
      <c r="AJ158" s="69"/>
      <c r="AO158" s="69"/>
      <c r="AT158" s="69"/>
      <c r="AY158" s="69"/>
      <c r="BB158" s="1"/>
      <c r="BD158" s="69"/>
      <c r="BI158" s="69"/>
    </row>
    <row r="159" spans="11:61" x14ac:dyDescent="0.2">
      <c r="K159" s="77"/>
      <c r="P159" s="69"/>
      <c r="U159" s="69"/>
      <c r="Z159" s="69"/>
      <c r="AE159" s="69"/>
      <c r="AJ159" s="69"/>
      <c r="AO159" s="69"/>
      <c r="AT159" s="69"/>
      <c r="AY159" s="69"/>
      <c r="BB159" s="1"/>
      <c r="BD159" s="69"/>
      <c r="BI159" s="69"/>
    </row>
    <row r="160" spans="11:61" x14ac:dyDescent="0.2">
      <c r="K160" s="77"/>
      <c r="P160" s="69"/>
      <c r="U160" s="69"/>
      <c r="Z160" s="69"/>
      <c r="AE160" s="69"/>
      <c r="AJ160" s="69"/>
      <c r="AO160" s="69"/>
      <c r="AT160" s="69"/>
      <c r="AY160" s="69"/>
      <c r="BB160" s="1"/>
      <c r="BD160" s="69"/>
      <c r="BI160" s="69"/>
    </row>
    <row r="161" spans="11:61" x14ac:dyDescent="0.2">
      <c r="K161" s="77"/>
      <c r="P161" s="69"/>
      <c r="U161" s="69"/>
      <c r="Z161" s="69"/>
      <c r="AE161" s="69"/>
      <c r="AJ161" s="69"/>
      <c r="AO161" s="69"/>
      <c r="AT161" s="69"/>
      <c r="AY161" s="69"/>
      <c r="BB161" s="1"/>
      <c r="BD161" s="69"/>
      <c r="BI161" s="69"/>
    </row>
    <row r="162" spans="11:61" x14ac:dyDescent="0.2">
      <c r="K162" s="77"/>
      <c r="P162" s="69"/>
      <c r="U162" s="69"/>
      <c r="Z162" s="69"/>
      <c r="AE162" s="69"/>
      <c r="AJ162" s="69"/>
      <c r="AO162" s="69"/>
      <c r="AT162" s="69"/>
      <c r="AY162" s="69"/>
      <c r="BB162" s="1"/>
      <c r="BD162" s="69"/>
      <c r="BI162" s="69"/>
    </row>
    <row r="163" spans="11:61" x14ac:dyDescent="0.2">
      <c r="K163" s="77"/>
      <c r="P163" s="69"/>
      <c r="U163" s="69"/>
      <c r="Z163" s="69"/>
      <c r="AE163" s="69"/>
      <c r="AJ163" s="69"/>
      <c r="AO163" s="69"/>
      <c r="AT163" s="69"/>
      <c r="AY163" s="69"/>
      <c r="BB163" s="1"/>
      <c r="BD163" s="69"/>
      <c r="BI163" s="69"/>
    </row>
    <row r="164" spans="11:61" x14ac:dyDescent="0.2">
      <c r="K164" s="77"/>
      <c r="P164" s="69"/>
      <c r="U164" s="69"/>
      <c r="Z164" s="69"/>
      <c r="AE164" s="69"/>
      <c r="AJ164" s="69"/>
      <c r="AO164" s="69"/>
      <c r="AT164" s="69"/>
      <c r="AY164" s="69"/>
      <c r="BB164" s="1"/>
      <c r="BD164" s="69"/>
      <c r="BI164" s="69"/>
    </row>
    <row r="165" spans="11:61" x14ac:dyDescent="0.2">
      <c r="K165" s="77"/>
      <c r="P165" s="69"/>
      <c r="U165" s="69"/>
      <c r="Z165" s="69"/>
      <c r="AE165" s="69"/>
      <c r="AJ165" s="69"/>
      <c r="AO165" s="69"/>
      <c r="AT165" s="69"/>
      <c r="AY165" s="69"/>
      <c r="BB165" s="1"/>
      <c r="BD165" s="69"/>
      <c r="BI165" s="69"/>
    </row>
    <row r="166" spans="11:61" x14ac:dyDescent="0.2">
      <c r="K166" s="77"/>
      <c r="P166" s="69"/>
      <c r="U166" s="69"/>
      <c r="Z166" s="69"/>
      <c r="AE166" s="69"/>
      <c r="AJ166" s="69"/>
      <c r="AO166" s="69"/>
      <c r="AT166" s="69"/>
      <c r="AY166" s="69"/>
      <c r="BB166" s="1"/>
      <c r="BD166" s="69"/>
      <c r="BI166" s="69"/>
    </row>
    <row r="167" spans="11:61" x14ac:dyDescent="0.2">
      <c r="K167" s="77"/>
      <c r="P167" s="69"/>
      <c r="U167" s="69"/>
      <c r="Z167" s="69"/>
      <c r="AE167" s="69"/>
      <c r="AJ167" s="69"/>
      <c r="AO167" s="69"/>
      <c r="AT167" s="69"/>
      <c r="AY167" s="69"/>
      <c r="BB167" s="1"/>
      <c r="BD167" s="69"/>
      <c r="BI167" s="69"/>
    </row>
    <row r="168" spans="11:61" x14ac:dyDescent="0.2">
      <c r="K168" s="77"/>
      <c r="P168" s="69"/>
      <c r="U168" s="69"/>
      <c r="Z168" s="69"/>
      <c r="AE168" s="69"/>
      <c r="AJ168" s="69"/>
      <c r="AO168" s="69"/>
      <c r="AT168" s="69"/>
      <c r="AY168" s="69"/>
      <c r="BB168" s="1"/>
      <c r="BD168" s="69"/>
      <c r="BI168" s="69"/>
    </row>
    <row r="169" spans="11:61" x14ac:dyDescent="0.2">
      <c r="K169" s="77"/>
      <c r="P169" s="69"/>
      <c r="U169" s="69"/>
      <c r="Z169" s="69"/>
      <c r="AE169" s="69"/>
      <c r="AJ169" s="69"/>
      <c r="AO169" s="69"/>
      <c r="AT169" s="69"/>
      <c r="AY169" s="69"/>
      <c r="BB169" s="1"/>
      <c r="BD169" s="69"/>
      <c r="BI169" s="69"/>
    </row>
    <row r="170" spans="11:61" x14ac:dyDescent="0.2">
      <c r="K170" s="77"/>
      <c r="P170" s="69"/>
      <c r="U170" s="69"/>
      <c r="Z170" s="69"/>
      <c r="AE170" s="69"/>
      <c r="AJ170" s="69"/>
      <c r="AO170" s="69"/>
      <c r="AT170" s="69"/>
      <c r="AY170" s="69"/>
      <c r="BB170" s="1"/>
      <c r="BD170" s="69"/>
      <c r="BI170" s="69"/>
    </row>
    <row r="171" spans="11:61" x14ac:dyDescent="0.2">
      <c r="K171" s="77"/>
      <c r="P171" s="69"/>
      <c r="U171" s="69"/>
      <c r="Z171" s="69"/>
      <c r="AE171" s="69"/>
      <c r="AJ171" s="69"/>
      <c r="AO171" s="69"/>
      <c r="AT171" s="69"/>
      <c r="AY171" s="69"/>
      <c r="BB171" s="1"/>
      <c r="BD171" s="69"/>
      <c r="BI171" s="69"/>
    </row>
    <row r="172" spans="11:61" x14ac:dyDescent="0.2">
      <c r="K172" s="77"/>
      <c r="P172" s="69"/>
      <c r="U172" s="69"/>
      <c r="Z172" s="69"/>
      <c r="AE172" s="69"/>
      <c r="AJ172" s="69"/>
      <c r="AO172" s="69"/>
      <c r="AT172" s="69"/>
      <c r="AY172" s="69"/>
      <c r="BB172" s="1"/>
      <c r="BD172" s="69"/>
      <c r="BI172" s="69"/>
    </row>
    <row r="173" spans="11:61" x14ac:dyDescent="0.2">
      <c r="K173" s="77"/>
      <c r="P173" s="69"/>
      <c r="U173" s="69"/>
      <c r="Z173" s="69"/>
      <c r="AE173" s="69"/>
      <c r="AJ173" s="69"/>
      <c r="AO173" s="69"/>
      <c r="AT173" s="69"/>
      <c r="AY173" s="69"/>
      <c r="BB173" s="1"/>
      <c r="BD173" s="69"/>
      <c r="BI173" s="69"/>
    </row>
    <row r="174" spans="11:61" x14ac:dyDescent="0.2">
      <c r="K174" s="77"/>
      <c r="P174" s="69"/>
      <c r="U174" s="69"/>
      <c r="Z174" s="69"/>
      <c r="AE174" s="69"/>
      <c r="AJ174" s="69"/>
      <c r="AO174" s="69"/>
      <c r="AT174" s="69"/>
      <c r="AY174" s="69"/>
      <c r="BB174" s="1"/>
      <c r="BD174" s="69"/>
      <c r="BI174" s="69"/>
    </row>
    <row r="175" spans="11:61" x14ac:dyDescent="0.2">
      <c r="K175" s="77"/>
      <c r="P175" s="69"/>
      <c r="U175" s="69"/>
      <c r="Z175" s="69"/>
      <c r="AE175" s="69"/>
      <c r="AJ175" s="69"/>
      <c r="AO175" s="69"/>
      <c r="AT175" s="69"/>
      <c r="AY175" s="69"/>
      <c r="BB175" s="1"/>
      <c r="BD175" s="69"/>
      <c r="BI175" s="69"/>
    </row>
    <row r="176" spans="11:61" x14ac:dyDescent="0.2">
      <c r="K176" s="77"/>
      <c r="P176" s="69"/>
      <c r="U176" s="69"/>
      <c r="Z176" s="69"/>
      <c r="AE176" s="69"/>
      <c r="AJ176" s="69"/>
      <c r="AO176" s="69"/>
      <c r="AT176" s="69"/>
      <c r="AY176" s="69"/>
      <c r="BB176" s="1"/>
      <c r="BD176" s="69"/>
      <c r="BI176" s="69"/>
    </row>
    <row r="177" spans="11:61" x14ac:dyDescent="0.2">
      <c r="K177" s="77"/>
      <c r="P177" s="69"/>
      <c r="U177" s="69"/>
      <c r="Z177" s="69"/>
      <c r="AE177" s="69"/>
      <c r="AJ177" s="69"/>
      <c r="AO177" s="69"/>
      <c r="AT177" s="69"/>
      <c r="AY177" s="69"/>
      <c r="BB177" s="1"/>
      <c r="BD177" s="69"/>
      <c r="BI177" s="69"/>
    </row>
    <row r="178" spans="11:61" x14ac:dyDescent="0.2">
      <c r="K178" s="77"/>
      <c r="P178" s="69"/>
      <c r="U178" s="69"/>
      <c r="Z178" s="69"/>
      <c r="AE178" s="69"/>
      <c r="AJ178" s="69"/>
      <c r="AO178" s="69"/>
      <c r="AT178" s="69"/>
      <c r="AY178" s="69"/>
      <c r="BB178" s="1"/>
      <c r="BD178" s="69"/>
      <c r="BI178" s="69"/>
    </row>
    <row r="179" spans="11:61" x14ac:dyDescent="0.2">
      <c r="K179" s="77"/>
      <c r="P179" s="69"/>
      <c r="U179" s="69"/>
      <c r="Z179" s="69"/>
      <c r="AE179" s="69"/>
      <c r="AJ179" s="69"/>
      <c r="AO179" s="69"/>
      <c r="AT179" s="69"/>
      <c r="AY179" s="69"/>
      <c r="BB179" s="1"/>
      <c r="BD179" s="69"/>
      <c r="BI179" s="69"/>
    </row>
    <row r="180" spans="11:61" x14ac:dyDescent="0.2">
      <c r="K180" s="77"/>
      <c r="P180" s="69"/>
      <c r="U180" s="69"/>
      <c r="Z180" s="69"/>
      <c r="AE180" s="69"/>
      <c r="AJ180" s="69"/>
      <c r="AO180" s="69"/>
      <c r="AT180" s="69"/>
      <c r="AY180" s="69"/>
      <c r="BB180" s="1"/>
      <c r="BD180" s="69"/>
      <c r="BI180" s="69"/>
    </row>
    <row r="181" spans="11:61" x14ac:dyDescent="0.2">
      <c r="K181" s="77"/>
      <c r="P181" s="69"/>
      <c r="U181" s="69"/>
      <c r="Z181" s="69"/>
      <c r="AE181" s="69"/>
      <c r="AJ181" s="69"/>
      <c r="AO181" s="69"/>
      <c r="AT181" s="69"/>
      <c r="AY181" s="69"/>
      <c r="BB181" s="1"/>
      <c r="BD181" s="69"/>
      <c r="BI181" s="69"/>
    </row>
    <row r="182" spans="11:61" x14ac:dyDescent="0.2">
      <c r="K182" s="77"/>
      <c r="P182" s="69"/>
      <c r="U182" s="69"/>
      <c r="Z182" s="69"/>
      <c r="AE182" s="69"/>
      <c r="AJ182" s="69"/>
      <c r="AO182" s="69"/>
      <c r="AT182" s="69"/>
      <c r="AY182" s="69"/>
      <c r="BB182" s="1"/>
      <c r="BD182" s="69"/>
      <c r="BI182" s="69"/>
    </row>
    <row r="183" spans="11:61" x14ac:dyDescent="0.2">
      <c r="K183" s="77"/>
      <c r="P183" s="69"/>
      <c r="U183" s="69"/>
      <c r="Z183" s="69"/>
      <c r="AE183" s="69"/>
      <c r="AJ183" s="69"/>
      <c r="AO183" s="69"/>
      <c r="AT183" s="69"/>
      <c r="AY183" s="69"/>
      <c r="BB183" s="1"/>
      <c r="BD183" s="69"/>
      <c r="BI183" s="69"/>
    </row>
    <row r="184" spans="11:61" x14ac:dyDescent="0.2">
      <c r="K184" s="77"/>
      <c r="P184" s="69"/>
      <c r="U184" s="69"/>
      <c r="Z184" s="69"/>
      <c r="AE184" s="69"/>
      <c r="AJ184" s="69"/>
      <c r="AO184" s="69"/>
      <c r="AT184" s="69"/>
      <c r="AY184" s="69"/>
      <c r="BB184" s="1"/>
      <c r="BD184" s="69"/>
      <c r="BI184" s="69"/>
    </row>
    <row r="185" spans="11:61" x14ac:dyDescent="0.2">
      <c r="K185" s="77"/>
      <c r="P185" s="69"/>
      <c r="U185" s="69"/>
      <c r="Z185" s="69"/>
      <c r="AE185" s="69"/>
      <c r="AJ185" s="69"/>
      <c r="AO185" s="69"/>
      <c r="AT185" s="69"/>
      <c r="AY185" s="69"/>
      <c r="BB185" s="1"/>
      <c r="BD185" s="69"/>
      <c r="BI185" s="69"/>
    </row>
    <row r="186" spans="11:61" x14ac:dyDescent="0.2">
      <c r="K186" s="77"/>
      <c r="P186" s="69"/>
      <c r="U186" s="69"/>
      <c r="Z186" s="69"/>
      <c r="AE186" s="69"/>
      <c r="AJ186" s="69"/>
      <c r="AO186" s="69"/>
      <c r="AT186" s="69"/>
      <c r="AY186" s="69"/>
      <c r="BB186" s="1"/>
      <c r="BD186" s="69"/>
      <c r="BI186" s="69"/>
    </row>
    <row r="187" spans="11:61" x14ac:dyDescent="0.2">
      <c r="K187" s="77"/>
      <c r="P187" s="69"/>
      <c r="U187" s="69"/>
      <c r="Z187" s="69"/>
      <c r="AE187" s="69"/>
      <c r="AJ187" s="69"/>
      <c r="AO187" s="69"/>
      <c r="AT187" s="69"/>
      <c r="AY187" s="69"/>
      <c r="BB187" s="1"/>
      <c r="BD187" s="69"/>
      <c r="BI187" s="69"/>
    </row>
    <row r="188" spans="11:61" x14ac:dyDescent="0.2">
      <c r="K188" s="77"/>
      <c r="P188" s="69"/>
      <c r="U188" s="69"/>
      <c r="Z188" s="69"/>
      <c r="AE188" s="69"/>
      <c r="AJ188" s="69"/>
      <c r="AO188" s="69"/>
      <c r="AT188" s="69"/>
      <c r="AY188" s="69"/>
      <c r="BB188" s="1"/>
      <c r="BD188" s="69"/>
      <c r="BI188" s="69"/>
    </row>
    <row r="189" spans="11:61" x14ac:dyDescent="0.2">
      <c r="K189" s="77"/>
      <c r="P189" s="69"/>
      <c r="U189" s="69"/>
      <c r="Z189" s="69"/>
      <c r="AE189" s="69"/>
      <c r="AJ189" s="69"/>
      <c r="AO189" s="69"/>
      <c r="AT189" s="69"/>
      <c r="AY189" s="69"/>
      <c r="BB189" s="1"/>
      <c r="BD189" s="69"/>
      <c r="BI189" s="69"/>
    </row>
    <row r="190" spans="11:61" x14ac:dyDescent="0.2">
      <c r="K190" s="77"/>
      <c r="P190" s="69"/>
      <c r="U190" s="69"/>
      <c r="Z190" s="69"/>
      <c r="AE190" s="69"/>
      <c r="AJ190" s="69"/>
      <c r="AO190" s="69"/>
      <c r="AT190" s="69"/>
      <c r="AY190" s="69"/>
      <c r="BB190" s="1"/>
      <c r="BD190" s="69"/>
      <c r="BI190" s="69"/>
    </row>
    <row r="191" spans="11:61" x14ac:dyDescent="0.2">
      <c r="K191" s="77"/>
      <c r="P191" s="69"/>
      <c r="U191" s="69"/>
      <c r="Z191" s="69"/>
      <c r="AE191" s="69"/>
      <c r="AJ191" s="69"/>
      <c r="AO191" s="69"/>
      <c r="AT191" s="69"/>
      <c r="AY191" s="69"/>
      <c r="BB191" s="1"/>
      <c r="BD191" s="69"/>
      <c r="BI191" s="69"/>
    </row>
    <row r="192" spans="11:61" x14ac:dyDescent="0.2">
      <c r="K192" s="77"/>
      <c r="P192" s="69"/>
      <c r="U192" s="69"/>
      <c r="Z192" s="69"/>
      <c r="AE192" s="69"/>
      <c r="AJ192" s="69"/>
      <c r="AO192" s="69"/>
      <c r="AT192" s="69"/>
      <c r="AY192" s="69"/>
      <c r="BB192" s="1"/>
      <c r="BD192" s="69"/>
      <c r="BI192" s="69"/>
    </row>
    <row r="193" spans="11:61" x14ac:dyDescent="0.2">
      <c r="K193" s="77"/>
      <c r="P193" s="69"/>
      <c r="U193" s="69"/>
      <c r="Z193" s="69"/>
      <c r="AE193" s="69"/>
      <c r="AJ193" s="69"/>
      <c r="AO193" s="69"/>
      <c r="AT193" s="69"/>
      <c r="AY193" s="69"/>
      <c r="BB193" s="1"/>
      <c r="BD193" s="69"/>
      <c r="BI193" s="69"/>
    </row>
    <row r="194" spans="11:61" x14ac:dyDescent="0.2">
      <c r="K194" s="77"/>
      <c r="P194" s="69"/>
      <c r="U194" s="69"/>
      <c r="Z194" s="69"/>
      <c r="AE194" s="69"/>
      <c r="AJ194" s="69"/>
      <c r="AO194" s="69"/>
      <c r="AT194" s="69"/>
      <c r="AY194" s="69"/>
      <c r="BB194" s="1"/>
      <c r="BD194" s="69"/>
      <c r="BI194" s="69"/>
    </row>
    <row r="195" spans="11:61" x14ac:dyDescent="0.2">
      <c r="K195" s="77"/>
      <c r="P195" s="69"/>
      <c r="U195" s="69"/>
      <c r="Z195" s="69"/>
      <c r="AE195" s="69"/>
      <c r="AJ195" s="69"/>
      <c r="AO195" s="69"/>
      <c r="AT195" s="69"/>
      <c r="AY195" s="69"/>
      <c r="BB195" s="1"/>
      <c r="BD195" s="69"/>
      <c r="BI195" s="69"/>
    </row>
    <row r="196" spans="11:61" x14ac:dyDescent="0.2">
      <c r="K196" s="69"/>
      <c r="P196" s="69"/>
      <c r="U196" s="69"/>
      <c r="Z196" s="69"/>
      <c r="AE196" s="69"/>
      <c r="AJ196" s="69"/>
      <c r="AO196" s="69"/>
      <c r="AT196" s="69"/>
      <c r="AY196" s="69"/>
      <c r="BB196" s="1"/>
      <c r="BD196" s="69"/>
      <c r="BI196" s="69"/>
    </row>
    <row r="197" spans="11:61" x14ac:dyDescent="0.2">
      <c r="K197" s="69"/>
      <c r="P197" s="69"/>
      <c r="U197" s="69"/>
      <c r="Z197" s="69"/>
      <c r="AE197" s="69"/>
      <c r="AJ197" s="69"/>
      <c r="AO197" s="69"/>
      <c r="AT197" s="69"/>
      <c r="AY197" s="69"/>
      <c r="BB197" s="1"/>
      <c r="BD197" s="69"/>
      <c r="BI197" s="69"/>
    </row>
    <row r="198" spans="11:61" x14ac:dyDescent="0.2">
      <c r="K198" s="69"/>
      <c r="P198" s="69"/>
      <c r="U198" s="69"/>
      <c r="Z198" s="69"/>
      <c r="AE198" s="69"/>
      <c r="AJ198" s="69"/>
      <c r="AO198" s="69"/>
      <c r="AT198" s="69"/>
      <c r="AY198" s="69"/>
      <c r="BB198" s="1"/>
      <c r="BD198" s="69"/>
      <c r="BI198" s="69"/>
    </row>
    <row r="199" spans="11:61" x14ac:dyDescent="0.2">
      <c r="K199" s="69"/>
      <c r="P199" s="69"/>
      <c r="U199" s="69"/>
      <c r="Z199" s="69"/>
      <c r="AE199" s="69"/>
      <c r="AJ199" s="69"/>
      <c r="AO199" s="69"/>
      <c r="AT199" s="69"/>
      <c r="AY199" s="69"/>
      <c r="BB199" s="1"/>
      <c r="BD199" s="69"/>
      <c r="BI199" s="69"/>
    </row>
    <row r="200" spans="11:61" x14ac:dyDescent="0.2">
      <c r="K200" s="69"/>
      <c r="P200" s="69"/>
      <c r="U200" s="69"/>
      <c r="Z200" s="69"/>
      <c r="AE200" s="69"/>
      <c r="AJ200" s="69"/>
      <c r="AO200" s="69"/>
      <c r="AT200" s="69"/>
      <c r="AY200" s="69"/>
      <c r="BB200" s="1"/>
      <c r="BD200" s="69"/>
      <c r="BI200" s="69"/>
    </row>
    <row r="201" spans="11:61" x14ac:dyDescent="0.2">
      <c r="K201" s="69"/>
      <c r="P201" s="69"/>
      <c r="U201" s="69"/>
      <c r="Z201" s="69"/>
      <c r="AE201" s="69"/>
      <c r="AJ201" s="69"/>
      <c r="AO201" s="69"/>
      <c r="AT201" s="69"/>
      <c r="AY201" s="69"/>
      <c r="BB201" s="1"/>
      <c r="BD201" s="69"/>
      <c r="BI201" s="69"/>
    </row>
    <row r="202" spans="11:61" x14ac:dyDescent="0.2">
      <c r="K202" s="69"/>
      <c r="P202" s="69"/>
      <c r="U202" s="69"/>
      <c r="Z202" s="69"/>
      <c r="AE202" s="69"/>
      <c r="AJ202" s="69"/>
      <c r="AO202" s="69"/>
      <c r="AT202" s="69"/>
      <c r="AY202" s="69"/>
      <c r="BB202" s="1"/>
      <c r="BD202" s="69"/>
      <c r="BI202" s="69"/>
    </row>
    <row r="203" spans="11:61" x14ac:dyDescent="0.2">
      <c r="K203" s="69"/>
      <c r="P203" s="69"/>
      <c r="U203" s="69"/>
      <c r="Z203" s="69"/>
      <c r="AE203" s="69"/>
      <c r="AJ203" s="69"/>
      <c r="AO203" s="69"/>
      <c r="AT203" s="69"/>
      <c r="AY203" s="69"/>
      <c r="BB203" s="1"/>
      <c r="BD203" s="69"/>
      <c r="BI203" s="69"/>
    </row>
    <row r="204" spans="11:61" x14ac:dyDescent="0.2">
      <c r="K204" s="69"/>
      <c r="P204" s="69"/>
      <c r="U204" s="69"/>
      <c r="Z204" s="69"/>
      <c r="AE204" s="69"/>
      <c r="AJ204" s="69"/>
      <c r="AO204" s="69"/>
      <c r="AT204" s="69"/>
      <c r="AY204" s="69"/>
      <c r="BB204" s="1"/>
      <c r="BD204" s="69"/>
      <c r="BI204" s="69"/>
    </row>
    <row r="205" spans="11:61" x14ac:dyDescent="0.2">
      <c r="K205" s="69"/>
      <c r="P205" s="69"/>
      <c r="U205" s="69"/>
      <c r="Z205" s="69"/>
      <c r="AE205" s="69"/>
      <c r="AJ205" s="69"/>
      <c r="AO205" s="69"/>
      <c r="AT205" s="69"/>
      <c r="AY205" s="69"/>
      <c r="BB205" s="1"/>
      <c r="BD205" s="69"/>
      <c r="BI205" s="69"/>
    </row>
    <row r="206" spans="11:61" x14ac:dyDescent="0.2">
      <c r="K206" s="69"/>
      <c r="P206" s="69"/>
      <c r="U206" s="69"/>
      <c r="Z206" s="69"/>
      <c r="AE206" s="69"/>
      <c r="AJ206" s="69"/>
      <c r="AO206" s="69"/>
      <c r="AT206" s="69"/>
      <c r="AY206" s="69"/>
      <c r="BB206" s="1"/>
      <c r="BD206" s="69"/>
      <c r="BI206" s="69"/>
    </row>
    <row r="207" spans="11:61" x14ac:dyDescent="0.2">
      <c r="K207" s="69"/>
      <c r="P207" s="69"/>
      <c r="U207" s="69"/>
      <c r="Z207" s="69"/>
      <c r="AE207" s="69"/>
      <c r="AJ207" s="69"/>
      <c r="AO207" s="69"/>
      <c r="AT207" s="69"/>
      <c r="AY207" s="69"/>
      <c r="BB207" s="1"/>
      <c r="BD207" s="69"/>
      <c r="BI207" s="69"/>
    </row>
    <row r="208" spans="11:61" x14ac:dyDescent="0.2">
      <c r="K208" s="69"/>
      <c r="P208" s="69"/>
      <c r="U208" s="69"/>
      <c r="Z208" s="69"/>
      <c r="AE208" s="69"/>
      <c r="AJ208" s="69"/>
      <c r="AO208" s="69"/>
      <c r="AT208" s="69"/>
      <c r="AY208" s="69"/>
      <c r="BB208" s="1"/>
      <c r="BD208" s="69"/>
      <c r="BI208" s="69"/>
    </row>
    <row r="209" spans="11:61" x14ac:dyDescent="0.2">
      <c r="K209" s="69"/>
      <c r="P209" s="69"/>
      <c r="U209" s="69"/>
      <c r="Z209" s="69"/>
      <c r="AE209" s="69"/>
      <c r="AJ209" s="69"/>
      <c r="AO209" s="69"/>
      <c r="AT209" s="69"/>
      <c r="AY209" s="69"/>
      <c r="BB209" s="1"/>
      <c r="BD209" s="69"/>
      <c r="BI209" s="69"/>
    </row>
    <row r="210" spans="11:61" x14ac:dyDescent="0.2">
      <c r="K210" s="69"/>
      <c r="P210" s="69"/>
      <c r="U210" s="69"/>
      <c r="Z210" s="69"/>
      <c r="AE210" s="69"/>
      <c r="AJ210" s="69"/>
      <c r="AO210" s="69"/>
      <c r="AT210" s="69"/>
      <c r="AY210" s="69"/>
      <c r="BB210" s="1"/>
      <c r="BD210" s="69"/>
      <c r="BI210" s="69"/>
    </row>
    <row r="211" spans="11:61" x14ac:dyDescent="0.2">
      <c r="K211" s="69"/>
      <c r="P211" s="69"/>
      <c r="U211" s="69"/>
      <c r="Z211" s="69"/>
      <c r="AE211" s="69"/>
      <c r="AJ211" s="69"/>
      <c r="AO211" s="69"/>
      <c r="AT211" s="69"/>
      <c r="AY211" s="69"/>
      <c r="BB211" s="1"/>
      <c r="BD211" s="69"/>
      <c r="BI211" s="69"/>
    </row>
    <row r="212" spans="11:61" x14ac:dyDescent="0.2">
      <c r="K212" s="69"/>
      <c r="P212" s="69"/>
      <c r="U212" s="69"/>
      <c r="Z212" s="69"/>
      <c r="AE212" s="69"/>
      <c r="AJ212" s="69"/>
      <c r="AO212" s="69"/>
      <c r="AT212" s="69"/>
      <c r="AY212" s="69"/>
      <c r="BB212" s="1"/>
      <c r="BD212" s="69"/>
      <c r="BI212" s="69"/>
    </row>
    <row r="213" spans="11:61" x14ac:dyDescent="0.2">
      <c r="K213" s="69"/>
      <c r="P213" s="69"/>
      <c r="U213" s="69"/>
      <c r="Z213" s="69"/>
      <c r="AE213" s="69"/>
      <c r="AJ213" s="69"/>
      <c r="AO213" s="69"/>
      <c r="AT213" s="69"/>
      <c r="AY213" s="69"/>
      <c r="BB213" s="1"/>
      <c r="BD213" s="69"/>
      <c r="BI213" s="69"/>
    </row>
    <row r="214" spans="11:61" x14ac:dyDescent="0.2">
      <c r="K214" s="69"/>
      <c r="P214" s="69"/>
      <c r="U214" s="69"/>
      <c r="Z214" s="69"/>
      <c r="AE214" s="69"/>
      <c r="AJ214" s="69"/>
      <c r="AO214" s="69"/>
      <c r="AT214" s="69"/>
      <c r="AY214" s="69"/>
      <c r="BB214" s="1"/>
      <c r="BD214" s="69"/>
      <c r="BI214" s="69"/>
    </row>
    <row r="215" spans="11:61" x14ac:dyDescent="0.2">
      <c r="K215" s="69"/>
      <c r="P215" s="69"/>
      <c r="U215" s="69"/>
      <c r="Z215" s="69"/>
      <c r="AE215" s="69"/>
      <c r="AJ215" s="69"/>
      <c r="AO215" s="69"/>
      <c r="AT215" s="69"/>
      <c r="AY215" s="69"/>
      <c r="BB215" s="1"/>
      <c r="BD215" s="69"/>
      <c r="BI215" s="69"/>
    </row>
    <row r="216" spans="11:61" x14ac:dyDescent="0.2">
      <c r="K216" s="69"/>
      <c r="P216" s="69"/>
      <c r="U216" s="69"/>
      <c r="Z216" s="69"/>
      <c r="AE216" s="69"/>
      <c r="AJ216" s="69"/>
      <c r="AO216" s="69"/>
      <c r="AT216" s="69"/>
      <c r="AY216" s="69"/>
      <c r="BB216" s="1"/>
      <c r="BD216" s="69"/>
      <c r="BI216" s="69"/>
    </row>
    <row r="217" spans="11:61" x14ac:dyDescent="0.2">
      <c r="K217" s="69"/>
      <c r="P217" s="69"/>
      <c r="U217" s="69"/>
      <c r="Z217" s="69"/>
      <c r="AE217" s="69"/>
      <c r="AJ217" s="69"/>
      <c r="AO217" s="69"/>
      <c r="AT217" s="69"/>
      <c r="AY217" s="69"/>
      <c r="BB217" s="1"/>
      <c r="BD217" s="69"/>
      <c r="BI217" s="69"/>
    </row>
    <row r="218" spans="11:61" x14ac:dyDescent="0.2">
      <c r="K218" s="69"/>
      <c r="P218" s="69"/>
      <c r="U218" s="69"/>
      <c r="Z218" s="69"/>
      <c r="AE218" s="69"/>
      <c r="AJ218" s="69"/>
      <c r="AO218" s="69"/>
      <c r="AT218" s="69"/>
      <c r="AY218" s="69"/>
      <c r="BB218" s="1"/>
      <c r="BD218" s="69"/>
      <c r="BI218" s="69"/>
    </row>
    <row r="219" spans="11:61" x14ac:dyDescent="0.2">
      <c r="K219" s="69"/>
      <c r="P219" s="69"/>
      <c r="U219" s="69"/>
      <c r="Z219" s="69"/>
      <c r="AE219" s="69"/>
      <c r="AJ219" s="69"/>
      <c r="AO219" s="69"/>
      <c r="AT219" s="69"/>
      <c r="AY219" s="69"/>
      <c r="BB219" s="1"/>
      <c r="BD219" s="69"/>
      <c r="BI219" s="69"/>
    </row>
    <row r="220" spans="11:61" x14ac:dyDescent="0.2">
      <c r="K220" s="69"/>
      <c r="P220" s="69"/>
      <c r="U220" s="69"/>
      <c r="Z220" s="69"/>
      <c r="AE220" s="69"/>
      <c r="AJ220" s="69"/>
      <c r="AO220" s="69"/>
      <c r="AT220" s="69"/>
      <c r="AY220" s="69"/>
      <c r="BB220" s="1"/>
      <c r="BD220" s="69"/>
      <c r="BI220" s="69"/>
    </row>
    <row r="221" spans="11:61" x14ac:dyDescent="0.2">
      <c r="K221" s="69"/>
      <c r="P221" s="69"/>
      <c r="U221" s="69"/>
      <c r="Z221" s="69"/>
      <c r="AE221" s="69"/>
      <c r="AJ221" s="69"/>
      <c r="AO221" s="69"/>
      <c r="AT221" s="69"/>
      <c r="AY221" s="69"/>
      <c r="BB221" s="1"/>
      <c r="BD221" s="69"/>
      <c r="BI221" s="69"/>
    </row>
    <row r="222" spans="11:61" x14ac:dyDescent="0.2">
      <c r="K222" s="69"/>
      <c r="P222" s="69"/>
      <c r="U222" s="69"/>
      <c r="Z222" s="69"/>
      <c r="AE222" s="69"/>
      <c r="AJ222" s="69"/>
      <c r="AO222" s="69"/>
      <c r="AT222" s="69"/>
      <c r="AY222" s="69"/>
      <c r="BB222" s="1"/>
      <c r="BD222" s="69"/>
      <c r="BI222" s="69"/>
    </row>
    <row r="223" spans="11:61" x14ac:dyDescent="0.2">
      <c r="K223" s="69"/>
      <c r="P223" s="69"/>
      <c r="U223" s="69"/>
      <c r="Z223" s="69"/>
      <c r="AE223" s="69"/>
      <c r="AJ223" s="69"/>
      <c r="AO223" s="69"/>
      <c r="AT223" s="69"/>
      <c r="AY223" s="69"/>
      <c r="BB223" s="1"/>
      <c r="BD223" s="69"/>
      <c r="BI223" s="69"/>
    </row>
    <row r="224" spans="11:61" x14ac:dyDescent="0.2">
      <c r="K224" s="69"/>
      <c r="P224" s="69"/>
      <c r="U224" s="69"/>
      <c r="Z224" s="69"/>
      <c r="AE224" s="69"/>
      <c r="AJ224" s="69"/>
      <c r="AO224" s="69"/>
      <c r="AT224" s="69"/>
      <c r="AY224" s="69"/>
      <c r="BB224" s="1"/>
      <c r="BD224" s="69"/>
      <c r="BI224" s="69"/>
    </row>
    <row r="225" spans="11:61" x14ac:dyDescent="0.2">
      <c r="K225" s="69"/>
      <c r="P225" s="69"/>
      <c r="U225" s="69"/>
      <c r="Z225" s="69"/>
      <c r="AE225" s="69"/>
      <c r="AJ225" s="69"/>
      <c r="AO225" s="69"/>
      <c r="AT225" s="69"/>
      <c r="AY225" s="69"/>
      <c r="BB225" s="1"/>
      <c r="BD225" s="69"/>
      <c r="BI225" s="69"/>
    </row>
    <row r="226" spans="11:61" x14ac:dyDescent="0.2">
      <c r="K226" s="69"/>
      <c r="P226" s="69"/>
      <c r="U226" s="69"/>
      <c r="Z226" s="69"/>
      <c r="AE226" s="69"/>
      <c r="AJ226" s="69"/>
      <c r="AO226" s="69"/>
      <c r="AT226" s="69"/>
      <c r="AY226" s="69"/>
      <c r="BB226" s="1"/>
      <c r="BD226" s="69"/>
      <c r="BI226" s="69"/>
    </row>
    <row r="227" spans="11:61" x14ac:dyDescent="0.2">
      <c r="K227" s="69"/>
      <c r="P227" s="69"/>
      <c r="U227" s="69"/>
      <c r="Z227" s="69"/>
      <c r="AE227" s="69"/>
      <c r="AJ227" s="69"/>
      <c r="AO227" s="69"/>
      <c r="AT227" s="69"/>
      <c r="AY227" s="69"/>
      <c r="BB227" s="1"/>
      <c r="BD227" s="69"/>
      <c r="BI227" s="69"/>
    </row>
    <row r="228" spans="11:61" x14ac:dyDescent="0.2">
      <c r="K228" s="69"/>
      <c r="P228" s="69"/>
      <c r="U228" s="69"/>
      <c r="Z228" s="69"/>
      <c r="AE228" s="69"/>
      <c r="AJ228" s="69"/>
      <c r="AO228" s="69"/>
      <c r="AT228" s="69"/>
      <c r="AY228" s="69"/>
      <c r="BB228" s="1"/>
      <c r="BD228" s="69"/>
      <c r="BI228" s="69"/>
    </row>
    <row r="229" spans="11:61" x14ac:dyDescent="0.2">
      <c r="K229" s="69"/>
      <c r="P229" s="69"/>
      <c r="U229" s="69"/>
      <c r="Z229" s="69"/>
      <c r="AE229" s="69"/>
      <c r="AJ229" s="69"/>
      <c r="AO229" s="69"/>
      <c r="AT229" s="69"/>
      <c r="AY229" s="69"/>
      <c r="BB229" s="1"/>
      <c r="BD229" s="69"/>
      <c r="BI229" s="69"/>
    </row>
    <row r="230" spans="11:61" x14ac:dyDescent="0.2">
      <c r="K230" s="69"/>
      <c r="P230" s="69"/>
      <c r="U230" s="69"/>
      <c r="Z230" s="69"/>
      <c r="AE230" s="69"/>
      <c r="AJ230" s="69"/>
      <c r="AO230" s="69"/>
      <c r="AT230" s="69"/>
      <c r="AY230" s="69"/>
      <c r="BB230" s="1"/>
      <c r="BD230" s="69"/>
      <c r="BI230" s="69"/>
    </row>
    <row r="231" spans="11:61" x14ac:dyDescent="0.2">
      <c r="K231" s="69"/>
      <c r="P231" s="69"/>
      <c r="U231" s="69"/>
      <c r="Z231" s="69"/>
      <c r="AE231" s="69"/>
      <c r="AJ231" s="69"/>
      <c r="AO231" s="69"/>
      <c r="AT231" s="69"/>
      <c r="AY231" s="69"/>
      <c r="BB231" s="1"/>
      <c r="BD231" s="69"/>
      <c r="BI231" s="69"/>
    </row>
    <row r="232" spans="11:61" x14ac:dyDescent="0.2">
      <c r="K232" s="69"/>
      <c r="P232" s="69"/>
      <c r="U232" s="69"/>
      <c r="Z232" s="69"/>
      <c r="AE232" s="69"/>
      <c r="AJ232" s="69"/>
      <c r="AO232" s="69"/>
      <c r="AT232" s="69"/>
      <c r="AY232" s="69"/>
      <c r="BB232" s="1"/>
      <c r="BD232" s="69"/>
      <c r="BI232" s="69"/>
    </row>
    <row r="233" spans="11:61" x14ac:dyDescent="0.2">
      <c r="K233" s="69"/>
      <c r="P233" s="69"/>
      <c r="U233" s="69"/>
      <c r="Z233" s="69"/>
      <c r="AE233" s="69"/>
      <c r="AJ233" s="69"/>
      <c r="AO233" s="69"/>
      <c r="AT233" s="69"/>
      <c r="AY233" s="69"/>
      <c r="BB233" s="1"/>
      <c r="BD233" s="69"/>
      <c r="BI233" s="69"/>
    </row>
    <row r="234" spans="11:61" x14ac:dyDescent="0.2">
      <c r="K234" s="69"/>
      <c r="P234" s="69"/>
      <c r="U234" s="69"/>
      <c r="Z234" s="69"/>
      <c r="AE234" s="69"/>
      <c r="AJ234" s="69"/>
      <c r="AO234" s="69"/>
      <c r="AT234" s="69"/>
      <c r="AY234" s="69"/>
      <c r="BB234" s="1"/>
      <c r="BD234" s="69"/>
      <c r="BI234" s="69"/>
    </row>
    <row r="235" spans="11:61" x14ac:dyDescent="0.2">
      <c r="K235" s="69"/>
      <c r="P235" s="69"/>
      <c r="U235" s="69"/>
      <c r="Z235" s="69"/>
      <c r="AE235" s="69"/>
      <c r="AJ235" s="69"/>
      <c r="AO235" s="69"/>
      <c r="AT235" s="69"/>
      <c r="AY235" s="69"/>
      <c r="BB235" s="1"/>
      <c r="BD235" s="69"/>
      <c r="BI235" s="69"/>
    </row>
    <row r="236" spans="11:61" x14ac:dyDescent="0.2">
      <c r="K236" s="69"/>
      <c r="P236" s="69"/>
      <c r="U236" s="69"/>
      <c r="Z236" s="69"/>
      <c r="AE236" s="69"/>
      <c r="AJ236" s="69"/>
      <c r="AO236" s="69"/>
      <c r="AT236" s="69"/>
      <c r="AY236" s="69"/>
      <c r="BB236" s="1"/>
      <c r="BD236" s="69"/>
      <c r="BI236" s="69"/>
    </row>
    <row r="237" spans="11:61" x14ac:dyDescent="0.2">
      <c r="K237" s="69"/>
      <c r="P237" s="69"/>
      <c r="U237" s="69"/>
      <c r="Z237" s="69"/>
      <c r="AE237" s="69"/>
      <c r="AJ237" s="69"/>
      <c r="AO237" s="69"/>
      <c r="AT237" s="69"/>
      <c r="AY237" s="69"/>
      <c r="BB237" s="1"/>
      <c r="BD237" s="69"/>
      <c r="BI237" s="69"/>
    </row>
    <row r="238" spans="11:61" x14ac:dyDescent="0.2">
      <c r="K238" s="69"/>
      <c r="P238" s="69"/>
      <c r="U238" s="69"/>
      <c r="Z238" s="69"/>
      <c r="AE238" s="69"/>
      <c r="AJ238" s="69"/>
      <c r="AO238" s="69"/>
      <c r="AT238" s="69"/>
      <c r="AY238" s="69"/>
      <c r="BB238" s="1"/>
      <c r="BD238" s="69"/>
      <c r="BI238" s="69"/>
    </row>
    <row r="239" spans="11:61" x14ac:dyDescent="0.2">
      <c r="K239" s="69"/>
      <c r="P239" s="69"/>
      <c r="U239" s="69"/>
      <c r="Z239" s="69"/>
      <c r="AE239" s="69"/>
      <c r="AJ239" s="69"/>
      <c r="AO239" s="69"/>
      <c r="AT239" s="69"/>
      <c r="AY239" s="69"/>
      <c r="BB239" s="1"/>
      <c r="BD239" s="69"/>
      <c r="BI239" s="69"/>
    </row>
    <row r="240" spans="11:61" x14ac:dyDescent="0.2">
      <c r="K240" s="69"/>
      <c r="P240" s="69"/>
      <c r="U240" s="69"/>
      <c r="Z240" s="69"/>
      <c r="AE240" s="69"/>
      <c r="AJ240" s="69"/>
      <c r="AO240" s="69"/>
      <c r="AT240" s="69"/>
      <c r="AY240" s="69"/>
      <c r="BB240" s="1"/>
      <c r="BD240" s="69"/>
      <c r="BI240" s="69"/>
    </row>
    <row r="241" spans="11:61" x14ac:dyDescent="0.2">
      <c r="K241" s="69"/>
      <c r="P241" s="69"/>
      <c r="U241" s="69"/>
      <c r="Z241" s="69"/>
      <c r="AE241" s="69"/>
      <c r="AJ241" s="69"/>
      <c r="AO241" s="69"/>
      <c r="AT241" s="69"/>
      <c r="AY241" s="69"/>
      <c r="BB241" s="1"/>
      <c r="BD241" s="69"/>
      <c r="BI241" s="69"/>
    </row>
    <row r="242" spans="11:61" x14ac:dyDescent="0.2">
      <c r="K242" s="69"/>
      <c r="P242" s="69"/>
      <c r="U242" s="69"/>
      <c r="Z242" s="69"/>
      <c r="AE242" s="69"/>
      <c r="AJ242" s="69"/>
      <c r="AO242" s="69"/>
      <c r="AT242" s="69"/>
      <c r="AY242" s="69"/>
      <c r="BB242" s="1"/>
      <c r="BD242" s="69"/>
      <c r="BI242" s="69"/>
    </row>
    <row r="243" spans="11:61" x14ac:dyDescent="0.2">
      <c r="K243" s="69"/>
      <c r="P243" s="69"/>
      <c r="U243" s="69"/>
      <c r="Z243" s="69"/>
      <c r="AE243" s="69"/>
      <c r="AJ243" s="69"/>
      <c r="AO243" s="69"/>
      <c r="AT243" s="69"/>
      <c r="AY243" s="69"/>
      <c r="BB243" s="1"/>
      <c r="BD243" s="69"/>
      <c r="BI243" s="69"/>
    </row>
    <row r="244" spans="11:61" x14ac:dyDescent="0.2">
      <c r="K244" s="69"/>
      <c r="P244" s="69"/>
      <c r="U244" s="69"/>
      <c r="Z244" s="69"/>
      <c r="AE244" s="69"/>
      <c r="AJ244" s="69"/>
      <c r="AO244" s="69"/>
      <c r="AT244" s="69"/>
      <c r="AY244" s="69"/>
      <c r="BB244" s="1"/>
      <c r="BD244" s="69"/>
      <c r="BI244" s="69"/>
    </row>
    <row r="245" spans="11:61" x14ac:dyDescent="0.2">
      <c r="K245" s="69"/>
      <c r="P245" s="69"/>
      <c r="U245" s="69"/>
      <c r="Z245" s="69"/>
      <c r="AE245" s="69"/>
      <c r="AJ245" s="69"/>
      <c r="AO245" s="69"/>
      <c r="AT245" s="69"/>
      <c r="AY245" s="69"/>
      <c r="BB245" s="1"/>
      <c r="BD245" s="69"/>
      <c r="BI245" s="69"/>
    </row>
    <row r="246" spans="11:61" x14ac:dyDescent="0.2">
      <c r="K246" s="69"/>
      <c r="P246" s="69"/>
      <c r="U246" s="69"/>
      <c r="Z246" s="69"/>
      <c r="AE246" s="69"/>
      <c r="AJ246" s="69"/>
      <c r="AO246" s="69"/>
      <c r="AT246" s="69"/>
      <c r="AY246" s="69"/>
      <c r="BB246" s="1"/>
      <c r="BD246" s="69"/>
      <c r="BI246" s="69"/>
    </row>
    <row r="247" spans="11:61" x14ac:dyDescent="0.2">
      <c r="K247" s="69"/>
      <c r="P247" s="69"/>
      <c r="U247" s="69"/>
      <c r="Z247" s="69"/>
      <c r="AE247" s="69"/>
      <c r="AJ247" s="69"/>
      <c r="AO247" s="69"/>
      <c r="AT247" s="69"/>
      <c r="AY247" s="69"/>
      <c r="BB247" s="1"/>
      <c r="BD247" s="69"/>
      <c r="BI247" s="69"/>
    </row>
    <row r="248" spans="11:61" x14ac:dyDescent="0.2">
      <c r="K248" s="69"/>
      <c r="P248" s="69"/>
      <c r="U248" s="69"/>
      <c r="Z248" s="69"/>
      <c r="AE248" s="69"/>
      <c r="AJ248" s="69"/>
      <c r="AO248" s="69"/>
      <c r="AT248" s="69"/>
      <c r="AY248" s="69"/>
      <c r="BB248" s="1"/>
      <c r="BD248" s="69"/>
      <c r="BI248" s="69"/>
    </row>
    <row r="249" spans="11:61" x14ac:dyDescent="0.2">
      <c r="K249" s="69"/>
      <c r="P249" s="69"/>
      <c r="U249" s="69"/>
      <c r="Z249" s="69"/>
      <c r="AE249" s="69"/>
      <c r="AJ249" s="69"/>
      <c r="AO249" s="69"/>
      <c r="AT249" s="69"/>
      <c r="AY249" s="69"/>
      <c r="BB249" s="1"/>
      <c r="BD249" s="69"/>
      <c r="BI249" s="69"/>
    </row>
    <row r="250" spans="11:61" x14ac:dyDescent="0.2">
      <c r="K250" s="69"/>
      <c r="P250" s="69"/>
      <c r="U250" s="69"/>
      <c r="Z250" s="69"/>
      <c r="AE250" s="69"/>
      <c r="AJ250" s="69"/>
      <c r="AO250" s="69"/>
      <c r="AT250" s="69"/>
      <c r="AY250" s="69"/>
      <c r="BB250" s="1"/>
      <c r="BD250" s="69"/>
      <c r="BI250" s="69"/>
    </row>
    <row r="251" spans="11:61" x14ac:dyDescent="0.2">
      <c r="K251" s="69"/>
      <c r="P251" s="69"/>
      <c r="U251" s="69"/>
      <c r="Z251" s="69"/>
      <c r="AE251" s="69"/>
      <c r="AJ251" s="69"/>
      <c r="AO251" s="69"/>
      <c r="AT251" s="69"/>
      <c r="AY251" s="69"/>
      <c r="BB251" s="1"/>
      <c r="BD251" s="69"/>
      <c r="BI251" s="69"/>
    </row>
    <row r="252" spans="11:61" x14ac:dyDescent="0.2">
      <c r="K252" s="69"/>
      <c r="P252" s="69"/>
      <c r="U252" s="69"/>
      <c r="Z252" s="69"/>
      <c r="AE252" s="69"/>
      <c r="AJ252" s="69"/>
      <c r="AO252" s="69"/>
      <c r="AT252" s="69"/>
      <c r="AY252" s="69"/>
      <c r="BB252" s="1"/>
      <c r="BD252" s="69"/>
      <c r="BI252" s="69"/>
    </row>
    <row r="253" spans="11:61" x14ac:dyDescent="0.2">
      <c r="K253" s="69"/>
      <c r="P253" s="69"/>
      <c r="U253" s="69"/>
      <c r="Z253" s="69"/>
      <c r="AE253" s="69"/>
      <c r="AJ253" s="69"/>
      <c r="AO253" s="69"/>
      <c r="AT253" s="69"/>
      <c r="AY253" s="69"/>
      <c r="BB253" s="1"/>
      <c r="BD253" s="69"/>
      <c r="BI253" s="69"/>
    </row>
    <row r="254" spans="11:61" x14ac:dyDescent="0.2">
      <c r="K254" s="69"/>
      <c r="P254" s="69"/>
      <c r="U254" s="69"/>
      <c r="Z254" s="69"/>
      <c r="AE254" s="69"/>
      <c r="AJ254" s="69"/>
      <c r="AO254" s="69"/>
      <c r="AT254" s="69"/>
      <c r="AY254" s="69"/>
      <c r="BB254" s="1"/>
      <c r="BD254" s="69"/>
      <c r="BI254" s="69"/>
    </row>
    <row r="255" spans="11:61" x14ac:dyDescent="0.2">
      <c r="K255" s="69"/>
      <c r="P255" s="69"/>
      <c r="U255" s="69"/>
      <c r="Z255" s="69"/>
      <c r="AE255" s="69"/>
      <c r="AJ255" s="69"/>
      <c r="AO255" s="69"/>
      <c r="AT255" s="69"/>
      <c r="AY255" s="69"/>
      <c r="BB255" s="1"/>
      <c r="BD255" s="69"/>
      <c r="BI255" s="69"/>
    </row>
    <row r="256" spans="11:61" x14ac:dyDescent="0.2">
      <c r="K256" s="69"/>
      <c r="P256" s="69"/>
      <c r="U256" s="69"/>
      <c r="Z256" s="69"/>
      <c r="AE256" s="69"/>
      <c r="AJ256" s="69"/>
      <c r="AO256" s="69"/>
      <c r="AT256" s="69"/>
      <c r="AY256" s="69"/>
      <c r="BB256" s="1"/>
      <c r="BD256" s="69"/>
      <c r="BI256" s="69"/>
    </row>
    <row r="257" spans="11:61" x14ac:dyDescent="0.2">
      <c r="K257" s="69"/>
      <c r="P257" s="69"/>
      <c r="U257" s="69"/>
      <c r="Z257" s="69"/>
      <c r="AE257" s="69"/>
      <c r="AJ257" s="69"/>
      <c r="AO257" s="69"/>
      <c r="AT257" s="69"/>
      <c r="AY257" s="69"/>
      <c r="BB257" s="1"/>
      <c r="BD257" s="69"/>
      <c r="BI257" s="69"/>
    </row>
    <row r="258" spans="11:61" x14ac:dyDescent="0.2">
      <c r="K258" s="69"/>
      <c r="P258" s="69"/>
      <c r="U258" s="69"/>
      <c r="Z258" s="69"/>
      <c r="AE258" s="69"/>
      <c r="AJ258" s="69"/>
      <c r="AO258" s="69"/>
      <c r="AT258" s="69"/>
      <c r="AY258" s="69"/>
      <c r="BB258" s="1"/>
      <c r="BD258" s="69"/>
      <c r="BI258" s="69"/>
    </row>
    <row r="259" spans="11:61" x14ac:dyDescent="0.2">
      <c r="K259" s="69"/>
      <c r="P259" s="69"/>
      <c r="U259" s="69"/>
      <c r="Z259" s="69"/>
      <c r="AE259" s="69"/>
      <c r="AJ259" s="69"/>
      <c r="AO259" s="69"/>
      <c r="AT259" s="69"/>
      <c r="AY259" s="69"/>
      <c r="BB259" s="1"/>
      <c r="BD259" s="69"/>
      <c r="BI259" s="69"/>
    </row>
    <row r="260" spans="11:61" x14ac:dyDescent="0.2">
      <c r="K260" s="69"/>
      <c r="P260" s="69"/>
      <c r="U260" s="69"/>
      <c r="Z260" s="69"/>
      <c r="AE260" s="69"/>
      <c r="AJ260" s="69"/>
      <c r="AO260" s="69"/>
      <c r="AT260" s="69"/>
      <c r="AY260" s="69"/>
      <c r="BB260" s="1"/>
      <c r="BD260" s="69"/>
      <c r="BI260" s="69"/>
    </row>
    <row r="261" spans="11:61" x14ac:dyDescent="0.2">
      <c r="K261" s="69"/>
      <c r="P261" s="69"/>
      <c r="U261" s="69"/>
      <c r="Z261" s="69"/>
      <c r="AE261" s="69"/>
      <c r="AJ261" s="69"/>
      <c r="AO261" s="69"/>
      <c r="AT261" s="69"/>
      <c r="AY261" s="69"/>
      <c r="BB261" s="1"/>
      <c r="BD261" s="69"/>
      <c r="BI261" s="69"/>
    </row>
    <row r="262" spans="11:61" x14ac:dyDescent="0.2">
      <c r="K262" s="69"/>
      <c r="P262" s="69"/>
      <c r="U262" s="69"/>
      <c r="Z262" s="69"/>
      <c r="AE262" s="69"/>
      <c r="AJ262" s="69"/>
      <c r="AO262" s="69"/>
      <c r="AT262" s="69"/>
      <c r="AY262" s="69"/>
      <c r="BB262" s="1"/>
      <c r="BD262" s="69"/>
      <c r="BI262" s="69"/>
    </row>
    <row r="263" spans="11:61" x14ac:dyDescent="0.2">
      <c r="K263" s="69"/>
      <c r="P263" s="69"/>
      <c r="U263" s="69"/>
      <c r="Z263" s="69"/>
      <c r="AE263" s="69"/>
      <c r="AJ263" s="69"/>
      <c r="AO263" s="69"/>
      <c r="AT263" s="69"/>
      <c r="AY263" s="69"/>
      <c r="BB263" s="1"/>
      <c r="BD263" s="69"/>
      <c r="BI263" s="69"/>
    </row>
    <row r="264" spans="11:61" x14ac:dyDescent="0.2">
      <c r="K264" s="69"/>
      <c r="P264" s="69"/>
      <c r="U264" s="69"/>
      <c r="Z264" s="69"/>
      <c r="AE264" s="69"/>
      <c r="AJ264" s="69"/>
      <c r="AO264" s="69"/>
      <c r="AT264" s="69"/>
      <c r="AY264" s="69"/>
      <c r="BB264" s="1"/>
      <c r="BD264" s="69"/>
      <c r="BI264" s="69"/>
    </row>
    <row r="265" spans="11:61" x14ac:dyDescent="0.2">
      <c r="K265" s="69"/>
      <c r="P265" s="69"/>
      <c r="U265" s="69"/>
      <c r="Z265" s="69"/>
      <c r="AE265" s="69"/>
      <c r="AJ265" s="69"/>
      <c r="AO265" s="69"/>
      <c r="AT265" s="69"/>
      <c r="AY265" s="69"/>
      <c r="BB265" s="1"/>
      <c r="BD265" s="69"/>
      <c r="BI265" s="69"/>
    </row>
    <row r="266" spans="11:61" x14ac:dyDescent="0.2">
      <c r="K266" s="69"/>
      <c r="P266" s="69"/>
      <c r="U266" s="69"/>
      <c r="Z266" s="69"/>
      <c r="AE266" s="69"/>
      <c r="AJ266" s="69"/>
      <c r="AO266" s="69"/>
      <c r="AT266" s="69"/>
      <c r="AY266" s="69"/>
      <c r="BB266" s="1"/>
      <c r="BD266" s="69"/>
      <c r="BI266" s="69"/>
    </row>
    <row r="267" spans="11:61" x14ac:dyDescent="0.2">
      <c r="K267" s="69"/>
      <c r="P267" s="69"/>
      <c r="U267" s="69"/>
      <c r="Z267" s="69"/>
      <c r="AE267" s="69"/>
      <c r="AJ267" s="69"/>
      <c r="AO267" s="69"/>
      <c r="AT267" s="69"/>
      <c r="AY267" s="69"/>
      <c r="BB267" s="1"/>
      <c r="BD267" s="69"/>
      <c r="BI267" s="69"/>
    </row>
    <row r="268" spans="11:61" x14ac:dyDescent="0.2">
      <c r="K268" s="69"/>
      <c r="P268" s="69"/>
      <c r="U268" s="69"/>
      <c r="Z268" s="69"/>
      <c r="AE268" s="69"/>
      <c r="AJ268" s="69"/>
      <c r="AO268" s="69"/>
      <c r="AT268" s="69"/>
      <c r="AY268" s="69"/>
      <c r="BB268" s="1"/>
      <c r="BD268" s="69"/>
      <c r="BI268" s="69"/>
    </row>
    <row r="269" spans="11:61" x14ac:dyDescent="0.2">
      <c r="K269" s="69"/>
      <c r="P269" s="69"/>
      <c r="U269" s="69"/>
      <c r="Z269" s="69"/>
      <c r="AE269" s="69"/>
      <c r="AJ269" s="69"/>
      <c r="AO269" s="69"/>
      <c r="AT269" s="69"/>
      <c r="AY269" s="69"/>
      <c r="BB269" s="1"/>
      <c r="BD269" s="69"/>
      <c r="BI269" s="69"/>
    </row>
    <row r="270" spans="11:61" x14ac:dyDescent="0.2">
      <c r="K270" s="69"/>
      <c r="P270" s="69"/>
      <c r="U270" s="69"/>
      <c r="Z270" s="69"/>
      <c r="AE270" s="69"/>
      <c r="AJ270" s="69"/>
      <c r="AO270" s="69"/>
      <c r="AT270" s="69"/>
      <c r="AY270" s="69"/>
      <c r="BB270" s="1"/>
      <c r="BD270" s="69"/>
      <c r="BI270" s="69"/>
    </row>
    <row r="271" spans="11:61" x14ac:dyDescent="0.2">
      <c r="K271" s="69"/>
      <c r="P271" s="69"/>
      <c r="U271" s="69"/>
      <c r="Z271" s="69"/>
      <c r="AE271" s="69"/>
      <c r="AJ271" s="69"/>
      <c r="AO271" s="69"/>
      <c r="AT271" s="69"/>
      <c r="AY271" s="69"/>
      <c r="BB271" s="1"/>
      <c r="BD271" s="69"/>
      <c r="BI271" s="69"/>
    </row>
    <row r="272" spans="11:61" x14ac:dyDescent="0.2">
      <c r="K272" s="69"/>
      <c r="P272" s="69"/>
      <c r="U272" s="69"/>
      <c r="Z272" s="69"/>
      <c r="AE272" s="69"/>
      <c r="AJ272" s="69"/>
      <c r="AO272" s="69"/>
      <c r="AT272" s="69"/>
      <c r="AY272" s="69"/>
      <c r="BB272" s="1"/>
      <c r="BD272" s="69"/>
      <c r="BI272" s="69"/>
    </row>
    <row r="273" spans="11:61" x14ac:dyDescent="0.2">
      <c r="K273" s="69"/>
      <c r="P273" s="69"/>
      <c r="U273" s="69"/>
      <c r="Z273" s="69"/>
      <c r="AE273" s="69"/>
      <c r="AJ273" s="69"/>
      <c r="AO273" s="69"/>
      <c r="AT273" s="69"/>
      <c r="AY273" s="69"/>
      <c r="BB273" s="1"/>
      <c r="BD273" s="69"/>
      <c r="BI273" s="69"/>
    </row>
    <row r="274" spans="11:61" x14ac:dyDescent="0.2">
      <c r="K274" s="69"/>
      <c r="P274" s="69"/>
      <c r="U274" s="69"/>
      <c r="Z274" s="69"/>
      <c r="AE274" s="69"/>
      <c r="AJ274" s="69"/>
      <c r="AO274" s="69"/>
      <c r="AT274" s="69"/>
      <c r="AY274" s="69"/>
      <c r="BB274" s="1"/>
      <c r="BD274" s="69"/>
      <c r="BI274" s="69"/>
    </row>
    <row r="275" spans="11:61" x14ac:dyDescent="0.2">
      <c r="K275" s="69"/>
      <c r="P275" s="69"/>
      <c r="U275" s="69"/>
      <c r="Z275" s="69"/>
      <c r="AE275" s="69"/>
      <c r="AJ275" s="69"/>
      <c r="AO275" s="69"/>
      <c r="AT275" s="69"/>
      <c r="AY275" s="69"/>
      <c r="BB275" s="1"/>
      <c r="BD275" s="69"/>
      <c r="BI275" s="69"/>
    </row>
    <row r="276" spans="11:61" x14ac:dyDescent="0.2">
      <c r="K276" s="69"/>
      <c r="P276" s="69"/>
      <c r="U276" s="69"/>
      <c r="Z276" s="69"/>
      <c r="AE276" s="69"/>
      <c r="AJ276" s="69"/>
      <c r="AO276" s="69"/>
      <c r="AT276" s="69"/>
      <c r="AY276" s="69"/>
      <c r="BB276" s="1"/>
      <c r="BD276" s="69"/>
      <c r="BI276" s="69"/>
    </row>
    <row r="277" spans="11:61" x14ac:dyDescent="0.2">
      <c r="K277" s="69"/>
      <c r="P277" s="69"/>
      <c r="U277" s="69"/>
      <c r="Z277" s="69"/>
      <c r="AE277" s="69"/>
      <c r="AJ277" s="69"/>
      <c r="AO277" s="69"/>
      <c r="AT277" s="69"/>
      <c r="AY277" s="69"/>
      <c r="BB277" s="1"/>
      <c r="BD277" s="69"/>
      <c r="BI277" s="69"/>
    </row>
    <row r="278" spans="11:61" x14ac:dyDescent="0.2">
      <c r="K278" s="69"/>
      <c r="P278" s="69"/>
      <c r="U278" s="69"/>
      <c r="Z278" s="69"/>
      <c r="AE278" s="69"/>
      <c r="AJ278" s="69"/>
      <c r="AO278" s="69"/>
      <c r="AT278" s="69"/>
      <c r="AY278" s="69"/>
      <c r="BB278" s="1"/>
      <c r="BD278" s="69"/>
      <c r="BI278" s="69"/>
    </row>
    <row r="279" spans="11:61" x14ac:dyDescent="0.2">
      <c r="K279" s="69"/>
      <c r="P279" s="69"/>
      <c r="U279" s="69"/>
      <c r="Z279" s="69"/>
      <c r="AE279" s="69"/>
      <c r="AJ279" s="69"/>
      <c r="AO279" s="69"/>
      <c r="AT279" s="69"/>
      <c r="AY279" s="69"/>
      <c r="BB279" s="1"/>
      <c r="BD279" s="69"/>
      <c r="BI279" s="69"/>
    </row>
    <row r="280" spans="11:61" x14ac:dyDescent="0.2">
      <c r="K280" s="69"/>
      <c r="P280" s="69"/>
      <c r="U280" s="69"/>
      <c r="Z280" s="69"/>
      <c r="AE280" s="69"/>
      <c r="AJ280" s="69"/>
      <c r="AO280" s="69"/>
      <c r="AT280" s="69"/>
      <c r="AY280" s="69"/>
      <c r="BB280" s="1"/>
      <c r="BD280" s="69"/>
      <c r="BI280" s="69"/>
    </row>
    <row r="281" spans="11:61" x14ac:dyDescent="0.2">
      <c r="K281" s="69"/>
      <c r="P281" s="69"/>
      <c r="U281" s="69"/>
      <c r="Z281" s="69"/>
      <c r="AE281" s="69"/>
      <c r="AJ281" s="69"/>
      <c r="AO281" s="69"/>
      <c r="AT281" s="69"/>
      <c r="AY281" s="69"/>
      <c r="BB281" s="1"/>
      <c r="BD281" s="69"/>
      <c r="BI281" s="69"/>
    </row>
    <row r="282" spans="11:61" x14ac:dyDescent="0.2">
      <c r="K282" s="69"/>
      <c r="P282" s="69"/>
      <c r="U282" s="69"/>
      <c r="Z282" s="69"/>
      <c r="AE282" s="69"/>
      <c r="AJ282" s="69"/>
      <c r="AO282" s="69"/>
      <c r="AT282" s="69"/>
      <c r="AY282" s="69"/>
      <c r="BB282" s="1"/>
      <c r="BD282" s="69"/>
      <c r="BI282" s="69"/>
    </row>
    <row r="283" spans="11:61" x14ac:dyDescent="0.2">
      <c r="K283" s="69"/>
      <c r="P283" s="69"/>
      <c r="U283" s="69"/>
      <c r="Z283" s="69"/>
      <c r="AE283" s="69"/>
      <c r="AJ283" s="69"/>
      <c r="AO283" s="69"/>
      <c r="AT283" s="69"/>
      <c r="AY283" s="69"/>
      <c r="BB283" s="1"/>
      <c r="BD283" s="69"/>
      <c r="BI283" s="69"/>
    </row>
    <row r="284" spans="11:61" x14ac:dyDescent="0.2">
      <c r="K284" s="69"/>
      <c r="P284" s="69"/>
      <c r="U284" s="69"/>
      <c r="Z284" s="69"/>
      <c r="AE284" s="69"/>
      <c r="AJ284" s="69"/>
      <c r="AO284" s="69"/>
      <c r="AT284" s="69"/>
      <c r="AY284" s="69"/>
      <c r="BB284" s="1"/>
      <c r="BD284" s="69"/>
      <c r="BI284" s="69"/>
    </row>
    <row r="285" spans="11:61" x14ac:dyDescent="0.2">
      <c r="K285" s="69"/>
      <c r="P285" s="69"/>
      <c r="U285" s="69"/>
      <c r="Z285" s="69"/>
      <c r="AE285" s="69"/>
      <c r="AJ285" s="69"/>
      <c r="AO285" s="69"/>
      <c r="AT285" s="69"/>
      <c r="AY285" s="69"/>
      <c r="BB285" s="1"/>
      <c r="BD285" s="69"/>
      <c r="BI285" s="69"/>
    </row>
    <row r="286" spans="11:61" x14ac:dyDescent="0.2">
      <c r="K286" s="69"/>
      <c r="P286" s="69"/>
      <c r="U286" s="69"/>
      <c r="Z286" s="69"/>
      <c r="AE286" s="69"/>
      <c r="AJ286" s="69"/>
      <c r="AO286" s="69"/>
      <c r="AT286" s="69"/>
      <c r="AY286" s="69"/>
      <c r="BB286" s="1"/>
      <c r="BD286" s="69"/>
      <c r="BI286" s="69"/>
    </row>
    <row r="287" spans="11:61" x14ac:dyDescent="0.2">
      <c r="K287" s="69"/>
      <c r="P287" s="69"/>
      <c r="U287" s="69"/>
      <c r="Z287" s="69"/>
      <c r="AE287" s="69"/>
      <c r="AJ287" s="69"/>
      <c r="AO287" s="69"/>
      <c r="AT287" s="69"/>
      <c r="AY287" s="69"/>
      <c r="BB287" s="1"/>
      <c r="BD287" s="69"/>
      <c r="BI287" s="69"/>
    </row>
    <row r="288" spans="11:61" x14ac:dyDescent="0.2">
      <c r="K288" s="69"/>
      <c r="P288" s="69"/>
      <c r="U288" s="69"/>
      <c r="Z288" s="69"/>
      <c r="AE288" s="69"/>
      <c r="AJ288" s="69"/>
      <c r="AO288" s="69"/>
      <c r="AT288" s="69"/>
      <c r="AY288" s="69"/>
      <c r="BB288" s="1"/>
      <c r="BD288" s="69"/>
      <c r="BI288" s="69"/>
    </row>
    <row r="289" spans="11:61" x14ac:dyDescent="0.2">
      <c r="K289" s="69"/>
      <c r="P289" s="69"/>
      <c r="U289" s="69"/>
      <c r="Z289" s="69"/>
      <c r="AE289" s="69"/>
      <c r="AJ289" s="69"/>
      <c r="AO289" s="69"/>
      <c r="AT289" s="69"/>
      <c r="AY289" s="69"/>
      <c r="BB289" s="1"/>
      <c r="BD289" s="69"/>
      <c r="BI289" s="69"/>
    </row>
    <row r="290" spans="11:61" x14ac:dyDescent="0.2">
      <c r="K290" s="69"/>
      <c r="P290" s="69"/>
      <c r="U290" s="69"/>
      <c r="Z290" s="69"/>
      <c r="AE290" s="69"/>
      <c r="AJ290" s="69"/>
      <c r="AO290" s="69"/>
      <c r="AT290" s="69"/>
      <c r="AY290" s="69"/>
      <c r="BB290" s="1"/>
      <c r="BD290" s="69"/>
      <c r="BI290" s="69"/>
    </row>
    <row r="291" spans="11:61" x14ac:dyDescent="0.2">
      <c r="K291" s="69"/>
      <c r="P291" s="69"/>
      <c r="U291" s="69"/>
      <c r="Z291" s="69"/>
      <c r="AE291" s="69"/>
      <c r="AJ291" s="69"/>
      <c r="AO291" s="69"/>
      <c r="AT291" s="69"/>
      <c r="AY291" s="69"/>
      <c r="BB291" s="1"/>
      <c r="BD291" s="69"/>
      <c r="BI291" s="69"/>
    </row>
    <row r="292" spans="11:61" x14ac:dyDescent="0.2">
      <c r="K292" s="69"/>
      <c r="P292" s="69"/>
      <c r="U292" s="69"/>
      <c r="Z292" s="69"/>
      <c r="AE292" s="69"/>
      <c r="AJ292" s="69"/>
      <c r="AO292" s="69"/>
      <c r="AT292" s="69"/>
      <c r="AY292" s="69"/>
      <c r="BB292" s="1"/>
      <c r="BD292" s="69"/>
      <c r="BI292" s="69"/>
    </row>
    <row r="293" spans="11:61" x14ac:dyDescent="0.2">
      <c r="K293" s="69"/>
      <c r="P293" s="69"/>
      <c r="U293" s="69"/>
      <c r="Z293" s="69"/>
      <c r="AE293" s="69"/>
      <c r="AJ293" s="69"/>
      <c r="AO293" s="69"/>
      <c r="AT293" s="69"/>
      <c r="AY293" s="69"/>
      <c r="BB293" s="1"/>
      <c r="BD293" s="69"/>
      <c r="BI293" s="69"/>
    </row>
    <row r="294" spans="11:61" x14ac:dyDescent="0.2">
      <c r="K294" s="69"/>
      <c r="P294" s="69"/>
      <c r="U294" s="69"/>
      <c r="Z294" s="69"/>
      <c r="AE294" s="69"/>
      <c r="AJ294" s="69"/>
      <c r="AO294" s="69"/>
      <c r="AT294" s="69"/>
      <c r="AY294" s="69"/>
      <c r="BB294" s="1"/>
      <c r="BD294" s="69"/>
      <c r="BI294" s="69"/>
    </row>
    <row r="295" spans="11:61" x14ac:dyDescent="0.2">
      <c r="K295" s="69"/>
      <c r="P295" s="69"/>
      <c r="U295" s="69"/>
      <c r="Z295" s="69"/>
      <c r="AE295" s="69"/>
      <c r="AJ295" s="69"/>
      <c r="AO295" s="69"/>
      <c r="AT295" s="69"/>
      <c r="AY295" s="69"/>
      <c r="BB295" s="1"/>
      <c r="BD295" s="69"/>
      <c r="BI295" s="69"/>
    </row>
    <row r="296" spans="11:61" x14ac:dyDescent="0.2">
      <c r="K296" s="69"/>
      <c r="P296" s="69"/>
      <c r="U296" s="69"/>
      <c r="Z296" s="69"/>
      <c r="AE296" s="69"/>
      <c r="AJ296" s="69"/>
      <c r="AO296" s="69"/>
      <c r="AT296" s="69"/>
      <c r="AY296" s="69"/>
      <c r="BB296" s="1"/>
      <c r="BD296" s="69"/>
      <c r="BI296" s="69"/>
    </row>
    <row r="297" spans="11:61" x14ac:dyDescent="0.2">
      <c r="K297" s="69"/>
      <c r="P297" s="69"/>
      <c r="U297" s="69"/>
      <c r="Z297" s="69"/>
      <c r="AE297" s="69"/>
      <c r="AJ297" s="69"/>
      <c r="AO297" s="69"/>
      <c r="AT297" s="69"/>
      <c r="AY297" s="69"/>
      <c r="BB297" s="1"/>
      <c r="BD297" s="69"/>
      <c r="BI297" s="69"/>
    </row>
    <row r="298" spans="11:61" x14ac:dyDescent="0.2">
      <c r="K298" s="69"/>
      <c r="P298" s="69"/>
      <c r="U298" s="69"/>
      <c r="Z298" s="69"/>
      <c r="AE298" s="69"/>
      <c r="AJ298" s="69"/>
      <c r="AO298" s="69"/>
      <c r="AT298" s="69"/>
      <c r="AY298" s="69"/>
      <c r="BB298" s="1"/>
      <c r="BD298" s="69"/>
      <c r="BI298" s="69"/>
    </row>
    <row r="299" spans="11:61" x14ac:dyDescent="0.2">
      <c r="K299" s="69"/>
      <c r="P299" s="69"/>
      <c r="U299" s="69"/>
      <c r="Z299" s="69"/>
      <c r="AE299" s="69"/>
      <c r="AJ299" s="69"/>
      <c r="AO299" s="69"/>
      <c r="AT299" s="69"/>
      <c r="AY299" s="69"/>
      <c r="BB299" s="1"/>
      <c r="BD299" s="69"/>
      <c r="BI299" s="69"/>
    </row>
    <row r="300" spans="11:61" x14ac:dyDescent="0.2">
      <c r="K300" s="69"/>
      <c r="P300" s="69"/>
      <c r="U300" s="69"/>
      <c r="Z300" s="69"/>
      <c r="AE300" s="69"/>
      <c r="AJ300" s="69"/>
      <c r="AO300" s="69"/>
      <c r="AT300" s="69"/>
      <c r="AY300" s="69"/>
      <c r="BB300" s="1"/>
      <c r="BD300" s="69"/>
      <c r="BI300" s="69"/>
    </row>
    <row r="301" spans="11:61" x14ac:dyDescent="0.2">
      <c r="K301" s="69"/>
      <c r="P301" s="69"/>
      <c r="U301" s="69"/>
      <c r="Z301" s="69"/>
      <c r="AE301" s="69"/>
      <c r="AJ301" s="69"/>
      <c r="AO301" s="69"/>
      <c r="AT301" s="69"/>
      <c r="AY301" s="69"/>
      <c r="BB301" s="1"/>
      <c r="BD301" s="69"/>
      <c r="BI301" s="69"/>
    </row>
    <row r="302" spans="11:61" x14ac:dyDescent="0.2">
      <c r="K302" s="69"/>
      <c r="P302" s="69"/>
      <c r="U302" s="69"/>
      <c r="Z302" s="69"/>
      <c r="AE302" s="69"/>
      <c r="AJ302" s="69"/>
      <c r="AO302" s="69"/>
      <c r="AT302" s="69"/>
      <c r="AY302" s="69"/>
      <c r="BB302" s="1"/>
      <c r="BD302" s="69"/>
      <c r="BI302" s="69"/>
    </row>
    <row r="303" spans="11:61" x14ac:dyDescent="0.2">
      <c r="K303" s="69"/>
      <c r="P303" s="69"/>
      <c r="U303" s="69"/>
      <c r="Z303" s="69"/>
      <c r="AE303" s="69"/>
      <c r="AJ303" s="69"/>
      <c r="AO303" s="69"/>
      <c r="AT303" s="69"/>
      <c r="AY303" s="69"/>
      <c r="BB303" s="1"/>
      <c r="BD303" s="69"/>
      <c r="BI303" s="69"/>
    </row>
    <row r="304" spans="11:61" x14ac:dyDescent="0.2">
      <c r="K304" s="69"/>
      <c r="P304" s="69"/>
      <c r="U304" s="69"/>
      <c r="Z304" s="69"/>
      <c r="AE304" s="69"/>
      <c r="AJ304" s="69"/>
      <c r="AO304" s="69"/>
      <c r="AT304" s="69"/>
      <c r="AY304" s="69"/>
      <c r="BB304" s="1"/>
      <c r="BD304" s="69"/>
      <c r="BI304" s="69"/>
    </row>
    <row r="305" spans="11:61" x14ac:dyDescent="0.2">
      <c r="K305" s="69"/>
      <c r="P305" s="69"/>
      <c r="U305" s="69"/>
      <c r="Z305" s="69"/>
      <c r="AE305" s="69"/>
      <c r="AJ305" s="69"/>
      <c r="AO305" s="69"/>
      <c r="AT305" s="69"/>
      <c r="AY305" s="69"/>
      <c r="BB305" s="1"/>
      <c r="BD305" s="69"/>
      <c r="BI305" s="69"/>
    </row>
    <row r="306" spans="11:61" x14ac:dyDescent="0.2">
      <c r="K306" s="69"/>
      <c r="P306" s="69"/>
      <c r="U306" s="69"/>
      <c r="Z306" s="69"/>
      <c r="AE306" s="69"/>
      <c r="AJ306" s="69"/>
      <c r="AO306" s="69"/>
      <c r="AT306" s="69"/>
      <c r="AY306" s="69"/>
      <c r="BB306" s="1"/>
      <c r="BD306" s="69"/>
      <c r="BI306" s="69"/>
    </row>
    <row r="307" spans="11:61" x14ac:dyDescent="0.2">
      <c r="K307" s="69"/>
      <c r="P307" s="69"/>
      <c r="U307" s="69"/>
      <c r="Z307" s="69"/>
      <c r="AE307" s="69"/>
      <c r="AJ307" s="69"/>
      <c r="AO307" s="69"/>
      <c r="AT307" s="69"/>
      <c r="AY307" s="69"/>
      <c r="BB307" s="1"/>
      <c r="BD307" s="69"/>
      <c r="BI307" s="69"/>
    </row>
    <row r="308" spans="11:61" x14ac:dyDescent="0.2">
      <c r="K308" s="69"/>
      <c r="P308" s="69"/>
      <c r="U308" s="69"/>
      <c r="Z308" s="69"/>
      <c r="AE308" s="69"/>
      <c r="AJ308" s="69"/>
      <c r="AO308" s="69"/>
      <c r="AT308" s="69"/>
      <c r="AY308" s="69"/>
      <c r="BB308" s="1"/>
      <c r="BD308" s="69"/>
      <c r="BI308" s="69"/>
    </row>
    <row r="309" spans="11:61" x14ac:dyDescent="0.2">
      <c r="K309" s="69"/>
      <c r="P309" s="69"/>
      <c r="U309" s="69"/>
      <c r="Z309" s="69"/>
      <c r="AE309" s="69"/>
      <c r="AJ309" s="69"/>
      <c r="AO309" s="69"/>
      <c r="AT309" s="69"/>
      <c r="AY309" s="69"/>
      <c r="BB309" s="1"/>
      <c r="BD309" s="69"/>
      <c r="BI309" s="69"/>
    </row>
    <row r="310" spans="11:61" x14ac:dyDescent="0.2">
      <c r="K310" s="69"/>
      <c r="P310" s="69"/>
      <c r="U310" s="69"/>
      <c r="Z310" s="69"/>
      <c r="AE310" s="69"/>
      <c r="AJ310" s="69"/>
      <c r="AO310" s="69"/>
      <c r="AT310" s="69"/>
      <c r="AY310" s="69"/>
      <c r="BB310" s="1"/>
      <c r="BD310" s="69"/>
      <c r="BI310" s="69"/>
    </row>
    <row r="311" spans="11:61" x14ac:dyDescent="0.2">
      <c r="K311" s="69"/>
      <c r="P311" s="69"/>
      <c r="U311" s="69"/>
      <c r="Z311" s="69"/>
      <c r="AE311" s="69"/>
      <c r="AJ311" s="69"/>
      <c r="AO311" s="69"/>
      <c r="AT311" s="69"/>
      <c r="AY311" s="69"/>
      <c r="BB311" s="1"/>
      <c r="BD311" s="69"/>
      <c r="BI311" s="69"/>
    </row>
    <row r="312" spans="11:61" x14ac:dyDescent="0.2">
      <c r="K312" s="69"/>
      <c r="P312" s="69"/>
      <c r="U312" s="69"/>
      <c r="Z312" s="69"/>
      <c r="AE312" s="69"/>
      <c r="AJ312" s="69"/>
      <c r="AO312" s="69"/>
      <c r="AT312" s="69"/>
      <c r="AY312" s="69"/>
      <c r="BB312" s="1"/>
      <c r="BD312" s="69"/>
      <c r="BI312" s="69"/>
    </row>
    <row r="313" spans="11:61" x14ac:dyDescent="0.2">
      <c r="K313" s="69"/>
      <c r="P313" s="69"/>
      <c r="U313" s="69"/>
      <c r="Z313" s="69"/>
      <c r="AE313" s="69"/>
      <c r="AJ313" s="69"/>
      <c r="AO313" s="69"/>
      <c r="AT313" s="69"/>
      <c r="AY313" s="69"/>
      <c r="BB313" s="1"/>
      <c r="BD313" s="69"/>
      <c r="BI313" s="69"/>
    </row>
    <row r="314" spans="11:61" x14ac:dyDescent="0.2">
      <c r="K314" s="69"/>
      <c r="P314" s="69"/>
      <c r="U314" s="69"/>
      <c r="Z314" s="69"/>
      <c r="AE314" s="69"/>
      <c r="AJ314" s="69"/>
      <c r="AO314" s="69"/>
      <c r="AT314" s="69"/>
      <c r="AY314" s="69"/>
      <c r="BB314" s="1"/>
      <c r="BD314" s="69"/>
      <c r="BI314" s="69"/>
    </row>
    <row r="315" spans="11:61" x14ac:dyDescent="0.2">
      <c r="K315" s="69"/>
      <c r="P315" s="69"/>
      <c r="U315" s="69"/>
      <c r="Z315" s="69"/>
      <c r="AE315" s="69"/>
      <c r="AJ315" s="69"/>
      <c r="AO315" s="69"/>
      <c r="AT315" s="69"/>
      <c r="AY315" s="69"/>
      <c r="BB315" s="1"/>
      <c r="BD315" s="69"/>
      <c r="BI315" s="69"/>
    </row>
    <row r="316" spans="11:61" x14ac:dyDescent="0.2">
      <c r="K316" s="69"/>
      <c r="P316" s="69"/>
      <c r="U316" s="69"/>
      <c r="Z316" s="69"/>
      <c r="AE316" s="69"/>
      <c r="AJ316" s="69"/>
      <c r="AO316" s="69"/>
      <c r="AT316" s="69"/>
      <c r="AY316" s="69"/>
      <c r="BB316" s="1"/>
      <c r="BD316" s="69"/>
      <c r="BI316" s="69"/>
    </row>
    <row r="317" spans="11:61" x14ac:dyDescent="0.2">
      <c r="K317" s="69"/>
      <c r="P317" s="69"/>
      <c r="U317" s="69"/>
      <c r="Z317" s="69"/>
      <c r="AE317" s="69"/>
      <c r="AJ317" s="69"/>
      <c r="AO317" s="69"/>
      <c r="AT317" s="69"/>
      <c r="AY317" s="69"/>
      <c r="BB317" s="1"/>
      <c r="BD317" s="69"/>
      <c r="BI317" s="69"/>
    </row>
    <row r="318" spans="11:61" x14ac:dyDescent="0.2">
      <c r="K318" s="69"/>
      <c r="P318" s="69"/>
      <c r="U318" s="69"/>
      <c r="Z318" s="69"/>
      <c r="AE318" s="69"/>
      <c r="AJ318" s="69"/>
      <c r="AO318" s="69"/>
      <c r="AT318" s="69"/>
      <c r="AY318" s="69"/>
      <c r="BB318" s="1"/>
      <c r="BD318" s="69"/>
      <c r="BI318" s="69"/>
    </row>
    <row r="319" spans="11:61" x14ac:dyDescent="0.2">
      <c r="K319" s="69"/>
      <c r="P319" s="69"/>
      <c r="U319" s="69"/>
      <c r="Z319" s="69"/>
      <c r="AE319" s="69"/>
      <c r="AJ319" s="69"/>
      <c r="AO319" s="69"/>
      <c r="AT319" s="69"/>
      <c r="AY319" s="69"/>
      <c r="BB319" s="1"/>
      <c r="BD319" s="69"/>
      <c r="BI319" s="69"/>
    </row>
    <row r="320" spans="11:61" x14ac:dyDescent="0.2">
      <c r="K320" s="69"/>
      <c r="P320" s="69"/>
      <c r="U320" s="69"/>
      <c r="Z320" s="69"/>
      <c r="AE320" s="69"/>
      <c r="AJ320" s="69"/>
      <c r="AO320" s="69"/>
      <c r="AT320" s="69"/>
      <c r="AY320" s="69"/>
      <c r="BB320" s="1"/>
      <c r="BD320" s="69"/>
      <c r="BI320" s="69"/>
    </row>
    <row r="321" spans="11:61" x14ac:dyDescent="0.2">
      <c r="K321" s="69"/>
      <c r="P321" s="69"/>
      <c r="U321" s="69"/>
      <c r="Z321" s="69"/>
      <c r="AE321" s="69"/>
      <c r="AJ321" s="69"/>
      <c r="AO321" s="69"/>
      <c r="AT321" s="69"/>
      <c r="AY321" s="69"/>
      <c r="BB321" s="1"/>
      <c r="BD321" s="69"/>
      <c r="BI321" s="69"/>
    </row>
    <row r="322" spans="11:61" x14ac:dyDescent="0.2">
      <c r="K322" s="69"/>
      <c r="P322" s="69"/>
      <c r="U322" s="69"/>
      <c r="Z322" s="69"/>
      <c r="AE322" s="69"/>
      <c r="AJ322" s="69"/>
      <c r="AO322" s="69"/>
      <c r="AT322" s="69"/>
      <c r="AY322" s="69"/>
      <c r="BB322" s="1"/>
      <c r="BD322" s="69"/>
      <c r="BI322" s="69"/>
    </row>
    <row r="323" spans="11:61" x14ac:dyDescent="0.2">
      <c r="K323" s="69"/>
      <c r="P323" s="69"/>
      <c r="U323" s="69"/>
      <c r="Z323" s="69"/>
      <c r="AE323" s="69"/>
      <c r="AJ323" s="69"/>
      <c r="AO323" s="69"/>
      <c r="AT323" s="69"/>
      <c r="AY323" s="69"/>
      <c r="BB323" s="1"/>
      <c r="BD323" s="69"/>
      <c r="BI323" s="69"/>
    </row>
    <row r="324" spans="11:61" x14ac:dyDescent="0.2">
      <c r="K324" s="69"/>
      <c r="P324" s="69"/>
      <c r="U324" s="69"/>
      <c r="Z324" s="69"/>
      <c r="AE324" s="69"/>
      <c r="AJ324" s="69"/>
      <c r="AO324" s="69"/>
      <c r="AT324" s="69"/>
      <c r="AY324" s="69"/>
      <c r="BB324" s="1"/>
      <c r="BD324" s="69"/>
      <c r="BI324" s="69"/>
    </row>
    <row r="325" spans="11:61" x14ac:dyDescent="0.2">
      <c r="K325" s="69"/>
      <c r="P325" s="69"/>
      <c r="U325" s="69"/>
      <c r="Z325" s="69"/>
      <c r="AE325" s="69"/>
      <c r="AJ325" s="69"/>
      <c r="AO325" s="69"/>
      <c r="AT325" s="69"/>
      <c r="AY325" s="69"/>
      <c r="BB325" s="1"/>
      <c r="BD325" s="69"/>
      <c r="BI325" s="69"/>
    </row>
    <row r="326" spans="11:61" x14ac:dyDescent="0.2">
      <c r="K326" s="69"/>
      <c r="P326" s="69"/>
      <c r="U326" s="69"/>
      <c r="Z326" s="69"/>
      <c r="AE326" s="69"/>
      <c r="AJ326" s="69"/>
      <c r="AO326" s="69"/>
      <c r="AT326" s="69"/>
      <c r="AY326" s="69"/>
      <c r="BB326" s="1"/>
      <c r="BD326" s="69"/>
      <c r="BI326" s="69"/>
    </row>
    <row r="327" spans="11:61" x14ac:dyDescent="0.2">
      <c r="K327" s="69"/>
      <c r="P327" s="69"/>
      <c r="U327" s="69"/>
      <c r="Z327" s="69"/>
      <c r="AE327" s="69"/>
      <c r="AJ327" s="69"/>
      <c r="AO327" s="69"/>
      <c r="AT327" s="69"/>
      <c r="AY327" s="69"/>
      <c r="BB327" s="1"/>
      <c r="BD327" s="69"/>
      <c r="BI327" s="69"/>
    </row>
    <row r="328" spans="11:61" x14ac:dyDescent="0.2">
      <c r="K328" s="69"/>
      <c r="P328" s="69"/>
      <c r="U328" s="69"/>
      <c r="Z328" s="69"/>
      <c r="AE328" s="69"/>
      <c r="AJ328" s="69"/>
      <c r="AO328" s="69"/>
      <c r="AT328" s="69"/>
      <c r="AY328" s="69"/>
      <c r="BB328" s="1"/>
      <c r="BD328" s="69"/>
      <c r="BI328" s="69"/>
    </row>
    <row r="329" spans="11:61" x14ac:dyDescent="0.2">
      <c r="K329" s="69"/>
      <c r="P329" s="69"/>
      <c r="U329" s="69"/>
      <c r="Z329" s="69"/>
      <c r="AE329" s="69"/>
      <c r="AJ329" s="69"/>
      <c r="AO329" s="69"/>
      <c r="AT329" s="69"/>
      <c r="AY329" s="69"/>
      <c r="BB329" s="1"/>
      <c r="BD329" s="69"/>
      <c r="BI329" s="69"/>
    </row>
    <row r="330" spans="11:61" x14ac:dyDescent="0.2">
      <c r="K330" s="69"/>
      <c r="P330" s="69"/>
      <c r="U330" s="69"/>
      <c r="Z330" s="69"/>
      <c r="AE330" s="69"/>
      <c r="AJ330" s="69"/>
      <c r="AO330" s="69"/>
      <c r="AT330" s="69"/>
      <c r="AY330" s="69"/>
      <c r="BB330" s="1"/>
      <c r="BD330" s="69"/>
      <c r="BI330" s="69"/>
    </row>
    <row r="331" spans="11:61" x14ac:dyDescent="0.2">
      <c r="K331" s="69"/>
      <c r="P331" s="69"/>
      <c r="U331" s="69"/>
      <c r="Z331" s="69"/>
      <c r="AE331" s="69"/>
      <c r="AJ331" s="69"/>
      <c r="AO331" s="69"/>
      <c r="AT331" s="69"/>
      <c r="AY331" s="69"/>
      <c r="BB331" s="1"/>
      <c r="BD331" s="69"/>
      <c r="BI331" s="69"/>
    </row>
    <row r="332" spans="11:61" x14ac:dyDescent="0.2">
      <c r="K332" s="69"/>
      <c r="P332" s="69"/>
      <c r="U332" s="69"/>
      <c r="Z332" s="69"/>
      <c r="AE332" s="69"/>
      <c r="AJ332" s="69"/>
      <c r="AO332" s="69"/>
      <c r="AT332" s="69"/>
      <c r="AY332" s="69"/>
      <c r="BB332" s="1"/>
      <c r="BD332" s="69"/>
      <c r="BI332" s="69"/>
    </row>
    <row r="333" spans="11:61" x14ac:dyDescent="0.2">
      <c r="K333" s="69"/>
      <c r="P333" s="69"/>
      <c r="U333" s="69"/>
      <c r="Z333" s="69"/>
      <c r="AE333" s="69"/>
      <c r="AJ333" s="69"/>
      <c r="AO333" s="69"/>
      <c r="AT333" s="69"/>
      <c r="AY333" s="69"/>
      <c r="BB333" s="1"/>
      <c r="BD333" s="69"/>
      <c r="BI333" s="69"/>
    </row>
    <row r="334" spans="11:61" x14ac:dyDescent="0.2">
      <c r="K334" s="69"/>
      <c r="P334" s="69"/>
      <c r="U334" s="69"/>
      <c r="Z334" s="69"/>
      <c r="AE334" s="69"/>
      <c r="AJ334" s="69"/>
      <c r="AO334" s="69"/>
      <c r="AT334" s="69"/>
      <c r="AY334" s="69"/>
      <c r="BB334" s="1"/>
      <c r="BD334" s="69"/>
      <c r="BI334" s="69"/>
    </row>
    <row r="335" spans="11:61" x14ac:dyDescent="0.2">
      <c r="K335" s="69"/>
      <c r="P335" s="69"/>
      <c r="U335" s="69"/>
      <c r="Z335" s="69"/>
      <c r="AE335" s="69"/>
      <c r="AJ335" s="69"/>
      <c r="AO335" s="69"/>
      <c r="AT335" s="69"/>
      <c r="AY335" s="69"/>
      <c r="BB335" s="1"/>
      <c r="BD335" s="69"/>
      <c r="BI335" s="69"/>
    </row>
    <row r="336" spans="11:61" x14ac:dyDescent="0.2">
      <c r="K336" s="69"/>
      <c r="P336" s="69"/>
      <c r="U336" s="69"/>
      <c r="Z336" s="69"/>
      <c r="AE336" s="69"/>
      <c r="AJ336" s="69"/>
      <c r="AO336" s="69"/>
      <c r="AT336" s="69"/>
      <c r="AY336" s="69"/>
      <c r="BB336" s="1"/>
      <c r="BD336" s="69"/>
      <c r="BI336" s="69"/>
    </row>
    <row r="337" spans="11:61" x14ac:dyDescent="0.2">
      <c r="K337" s="69"/>
      <c r="P337" s="69"/>
      <c r="U337" s="69"/>
      <c r="Z337" s="69"/>
      <c r="AE337" s="69"/>
      <c r="AJ337" s="69"/>
      <c r="AO337" s="69"/>
      <c r="AT337" s="69"/>
      <c r="AY337" s="69"/>
      <c r="BB337" s="1"/>
      <c r="BD337" s="69"/>
      <c r="BI337" s="69"/>
    </row>
    <row r="338" spans="11:61" x14ac:dyDescent="0.2">
      <c r="K338" s="69"/>
      <c r="P338" s="69"/>
      <c r="U338" s="69"/>
      <c r="Z338" s="69"/>
      <c r="AE338" s="69"/>
      <c r="AJ338" s="69"/>
      <c r="AO338" s="69"/>
      <c r="AT338" s="69"/>
      <c r="AY338" s="69"/>
      <c r="BB338" s="1"/>
      <c r="BD338" s="69"/>
      <c r="BI338" s="69"/>
    </row>
    <row r="339" spans="11:61" x14ac:dyDescent="0.2">
      <c r="K339" s="69"/>
      <c r="P339" s="69"/>
      <c r="U339" s="69"/>
      <c r="Z339" s="69"/>
      <c r="AE339" s="69"/>
      <c r="AJ339" s="69"/>
      <c r="AO339" s="69"/>
      <c r="AT339" s="69"/>
      <c r="AY339" s="69"/>
      <c r="BB339" s="1"/>
      <c r="BD339" s="69"/>
      <c r="BI339" s="69"/>
    </row>
    <row r="340" spans="11:61" x14ac:dyDescent="0.2">
      <c r="K340" s="69"/>
      <c r="P340" s="69"/>
      <c r="U340" s="69"/>
      <c r="Z340" s="69"/>
      <c r="AE340" s="69"/>
      <c r="AJ340" s="69"/>
      <c r="AO340" s="69"/>
      <c r="AT340" s="69"/>
      <c r="AY340" s="69"/>
      <c r="BB340" s="1"/>
      <c r="BD340" s="69"/>
      <c r="BI340" s="69"/>
    </row>
    <row r="341" spans="11:61" x14ac:dyDescent="0.2">
      <c r="K341" s="69"/>
      <c r="P341" s="69"/>
      <c r="U341" s="69"/>
      <c r="Z341" s="69"/>
      <c r="AE341" s="69"/>
      <c r="AJ341" s="69"/>
      <c r="AO341" s="69"/>
      <c r="AT341" s="69"/>
      <c r="AY341" s="69"/>
      <c r="BB341" s="1"/>
      <c r="BD341" s="69"/>
      <c r="BI341" s="69"/>
    </row>
    <row r="342" spans="11:61" x14ac:dyDescent="0.2">
      <c r="K342" s="69"/>
      <c r="P342" s="69"/>
      <c r="U342" s="69"/>
      <c r="Z342" s="69"/>
      <c r="AE342" s="69"/>
      <c r="AJ342" s="69"/>
      <c r="AO342" s="69"/>
      <c r="AT342" s="69"/>
      <c r="AY342" s="69"/>
      <c r="BB342" s="1"/>
      <c r="BD342" s="69"/>
      <c r="BI342" s="69"/>
    </row>
    <row r="343" spans="11:61" x14ac:dyDescent="0.2">
      <c r="K343" s="69"/>
      <c r="P343" s="69"/>
      <c r="U343" s="69"/>
      <c r="Z343" s="69"/>
      <c r="AE343" s="69"/>
      <c r="AJ343" s="69"/>
      <c r="AO343" s="69"/>
      <c r="AT343" s="69"/>
      <c r="AY343" s="69"/>
      <c r="BB343" s="1"/>
      <c r="BD343" s="69"/>
      <c r="BI343" s="69"/>
    </row>
    <row r="344" spans="11:61" x14ac:dyDescent="0.2">
      <c r="K344" s="69"/>
      <c r="P344" s="69"/>
      <c r="U344" s="69"/>
      <c r="Z344" s="69"/>
      <c r="AE344" s="69"/>
      <c r="AJ344" s="69"/>
      <c r="AO344" s="69"/>
      <c r="AT344" s="69"/>
      <c r="AY344" s="69"/>
      <c r="BB344" s="1"/>
      <c r="BD344" s="69"/>
      <c r="BI344" s="69"/>
    </row>
    <row r="345" spans="11:61" x14ac:dyDescent="0.2">
      <c r="K345" s="69"/>
      <c r="P345" s="69"/>
      <c r="U345" s="69"/>
      <c r="Z345" s="69"/>
      <c r="AE345" s="69"/>
      <c r="AJ345" s="69"/>
      <c r="AO345" s="69"/>
      <c r="AT345" s="69"/>
      <c r="AY345" s="69"/>
      <c r="BB345" s="1"/>
      <c r="BD345" s="69"/>
      <c r="BI345" s="69"/>
    </row>
    <row r="346" spans="11:61" x14ac:dyDescent="0.2">
      <c r="K346" s="69"/>
      <c r="P346" s="69"/>
      <c r="U346" s="69"/>
      <c r="Z346" s="69"/>
      <c r="AE346" s="69"/>
      <c r="AJ346" s="69"/>
      <c r="AO346" s="69"/>
      <c r="AT346" s="69"/>
      <c r="AY346" s="69"/>
      <c r="BB346" s="1"/>
      <c r="BD346" s="69"/>
      <c r="BI346" s="69"/>
    </row>
    <row r="347" spans="11:61" x14ac:dyDescent="0.2">
      <c r="K347" s="69"/>
      <c r="P347" s="69"/>
      <c r="U347" s="69"/>
      <c r="Z347" s="69"/>
      <c r="AE347" s="69"/>
      <c r="AJ347" s="69"/>
      <c r="AO347" s="69"/>
      <c r="AT347" s="69"/>
      <c r="AY347" s="69"/>
      <c r="BB347" s="1"/>
      <c r="BD347" s="69"/>
      <c r="BI347" s="69"/>
    </row>
    <row r="348" spans="11:61" x14ac:dyDescent="0.2">
      <c r="K348" s="69"/>
      <c r="P348" s="69"/>
      <c r="U348" s="69"/>
      <c r="Z348" s="69"/>
      <c r="AE348" s="69"/>
      <c r="AJ348" s="69"/>
      <c r="AO348" s="69"/>
      <c r="AT348" s="69"/>
      <c r="AY348" s="69"/>
      <c r="BB348" s="1"/>
      <c r="BD348" s="69"/>
      <c r="BI348" s="69"/>
    </row>
    <row r="349" spans="11:61" x14ac:dyDescent="0.2">
      <c r="K349" s="69"/>
      <c r="P349" s="69"/>
      <c r="U349" s="69"/>
      <c r="Z349" s="69"/>
      <c r="AE349" s="69"/>
      <c r="AJ349" s="69"/>
      <c r="AO349" s="69"/>
      <c r="AT349" s="69"/>
      <c r="AY349" s="69"/>
      <c r="BB349" s="1"/>
      <c r="BD349" s="69"/>
      <c r="BI349" s="69"/>
    </row>
    <row r="350" spans="11:61" x14ac:dyDescent="0.2">
      <c r="K350" s="69"/>
      <c r="P350" s="69"/>
      <c r="U350" s="69"/>
      <c r="Z350" s="69"/>
      <c r="AE350" s="69"/>
      <c r="AJ350" s="69"/>
      <c r="AO350" s="69"/>
      <c r="AT350" s="69"/>
      <c r="AY350" s="69"/>
      <c r="BB350" s="1"/>
      <c r="BD350" s="69"/>
      <c r="BI350" s="69"/>
    </row>
    <row r="351" spans="11:61" x14ac:dyDescent="0.2">
      <c r="K351" s="69"/>
      <c r="P351" s="69"/>
      <c r="U351" s="69"/>
      <c r="Z351" s="69"/>
      <c r="AE351" s="69"/>
      <c r="AJ351" s="69"/>
      <c r="AO351" s="69"/>
      <c r="AT351" s="69"/>
      <c r="AY351" s="69"/>
      <c r="BB351" s="1"/>
      <c r="BD351" s="69"/>
      <c r="BI351" s="69"/>
    </row>
    <row r="352" spans="11:61" x14ac:dyDescent="0.2">
      <c r="K352" s="69"/>
      <c r="P352" s="69"/>
      <c r="U352" s="69"/>
      <c r="Z352" s="69"/>
      <c r="AE352" s="69"/>
      <c r="AJ352" s="69"/>
      <c r="AO352" s="69"/>
      <c r="AT352" s="69"/>
      <c r="AY352" s="69"/>
      <c r="BB352" s="1"/>
      <c r="BD352" s="69"/>
      <c r="BI352" s="69"/>
    </row>
    <row r="353" spans="11:61" x14ac:dyDescent="0.2">
      <c r="K353" s="69"/>
      <c r="P353" s="69"/>
      <c r="U353" s="69"/>
      <c r="Z353" s="69"/>
      <c r="AE353" s="69"/>
      <c r="AJ353" s="69"/>
      <c r="AO353" s="69"/>
      <c r="AT353" s="69"/>
      <c r="AY353" s="69"/>
      <c r="BB353" s="1"/>
      <c r="BD353" s="69"/>
      <c r="BI353" s="69"/>
    </row>
    <row r="354" spans="11:61" x14ac:dyDescent="0.2">
      <c r="K354" s="69"/>
      <c r="P354" s="69"/>
      <c r="U354" s="69"/>
      <c r="Z354" s="69"/>
      <c r="AE354" s="69"/>
      <c r="AJ354" s="69"/>
      <c r="AO354" s="69"/>
      <c r="AT354" s="69"/>
      <c r="AY354" s="69"/>
      <c r="BB354" s="1"/>
      <c r="BD354" s="69"/>
      <c r="BI354" s="69"/>
    </row>
    <row r="355" spans="11:61" x14ac:dyDescent="0.2">
      <c r="K355" s="69"/>
      <c r="P355" s="69"/>
      <c r="U355" s="69"/>
      <c r="Z355" s="69"/>
      <c r="AE355" s="69"/>
      <c r="AJ355" s="69"/>
      <c r="AO355" s="69"/>
      <c r="AT355" s="69"/>
      <c r="AY355" s="69"/>
      <c r="BB355" s="1"/>
      <c r="BD355" s="69"/>
      <c r="BI355" s="69"/>
    </row>
    <row r="356" spans="11:61" x14ac:dyDescent="0.2">
      <c r="K356" s="69"/>
      <c r="P356" s="69"/>
      <c r="U356" s="69"/>
      <c r="Z356" s="69"/>
      <c r="AE356" s="69"/>
      <c r="AJ356" s="69"/>
      <c r="AO356" s="69"/>
      <c r="AT356" s="69"/>
      <c r="AY356" s="69"/>
      <c r="BB356" s="1"/>
      <c r="BD356" s="69"/>
      <c r="BI356" s="69"/>
    </row>
    <row r="357" spans="11:61" x14ac:dyDescent="0.2">
      <c r="K357" s="69"/>
      <c r="P357" s="69"/>
      <c r="U357" s="69"/>
      <c r="Z357" s="69"/>
      <c r="AE357" s="69"/>
      <c r="AJ357" s="69"/>
      <c r="AO357" s="69"/>
      <c r="AT357" s="69"/>
      <c r="AY357" s="69"/>
      <c r="BB357" s="1"/>
      <c r="BD357" s="69"/>
      <c r="BI357" s="69"/>
    </row>
    <row r="358" spans="11:61" x14ac:dyDescent="0.2">
      <c r="K358" s="69"/>
      <c r="P358" s="69"/>
      <c r="U358" s="69"/>
      <c r="Z358" s="69"/>
      <c r="AE358" s="69"/>
      <c r="AJ358" s="69"/>
      <c r="AO358" s="69"/>
      <c r="AT358" s="69"/>
      <c r="AY358" s="69"/>
      <c r="BB358" s="1"/>
      <c r="BD358" s="69"/>
      <c r="BI358" s="69"/>
    </row>
    <row r="359" spans="11:61" x14ac:dyDescent="0.2">
      <c r="K359" s="69"/>
      <c r="P359" s="69"/>
      <c r="U359" s="69"/>
      <c r="Z359" s="69"/>
      <c r="AE359" s="69"/>
      <c r="AJ359" s="69"/>
      <c r="AO359" s="69"/>
      <c r="AT359" s="69"/>
      <c r="AY359" s="69"/>
      <c r="BB359" s="1"/>
      <c r="BD359" s="69"/>
      <c r="BI359" s="69"/>
    </row>
    <row r="360" spans="11:61" x14ac:dyDescent="0.2">
      <c r="K360" s="69"/>
      <c r="P360" s="69"/>
      <c r="U360" s="69"/>
      <c r="Z360" s="69"/>
      <c r="AE360" s="69"/>
      <c r="AJ360" s="69"/>
      <c r="AO360" s="69"/>
      <c r="AT360" s="69"/>
      <c r="AY360" s="69"/>
      <c r="BB360" s="1"/>
      <c r="BD360" s="69"/>
      <c r="BI360" s="69"/>
    </row>
    <row r="361" spans="11:61" x14ac:dyDescent="0.2">
      <c r="K361" s="69"/>
      <c r="P361" s="69"/>
      <c r="U361" s="69"/>
      <c r="Z361" s="69"/>
      <c r="AE361" s="69"/>
      <c r="AJ361" s="69"/>
      <c r="AO361" s="69"/>
      <c r="AT361" s="69"/>
      <c r="AY361" s="69"/>
      <c r="BB361" s="1"/>
      <c r="BD361" s="69"/>
      <c r="BI361" s="69"/>
    </row>
    <row r="362" spans="11:61" x14ac:dyDescent="0.2">
      <c r="K362" s="69"/>
      <c r="P362" s="69"/>
      <c r="U362" s="69"/>
      <c r="Z362" s="69"/>
      <c r="AE362" s="69"/>
      <c r="AJ362" s="69"/>
      <c r="AO362" s="69"/>
      <c r="AT362" s="69"/>
      <c r="AY362" s="69"/>
      <c r="BB362" s="1"/>
      <c r="BD362" s="69"/>
      <c r="BI362" s="69"/>
    </row>
    <row r="363" spans="11:61" x14ac:dyDescent="0.2">
      <c r="K363" s="69"/>
      <c r="P363" s="69"/>
      <c r="U363" s="69"/>
      <c r="Z363" s="69"/>
      <c r="AE363" s="69"/>
      <c r="AJ363" s="69"/>
      <c r="AO363" s="69"/>
      <c r="AT363" s="69"/>
      <c r="AY363" s="69"/>
      <c r="BB363" s="1"/>
      <c r="BD363" s="69"/>
      <c r="BI363" s="69"/>
    </row>
    <row r="364" spans="11:61" x14ac:dyDescent="0.2">
      <c r="K364" s="69"/>
      <c r="P364" s="69"/>
      <c r="U364" s="69"/>
      <c r="Z364" s="69"/>
      <c r="AE364" s="69"/>
      <c r="AJ364" s="69"/>
      <c r="AO364" s="69"/>
      <c r="AT364" s="69"/>
      <c r="AY364" s="69"/>
      <c r="BB364" s="1"/>
      <c r="BD364" s="69"/>
      <c r="BI364" s="69"/>
    </row>
    <row r="365" spans="11:61" x14ac:dyDescent="0.2">
      <c r="K365" s="69"/>
      <c r="P365" s="69"/>
      <c r="U365" s="69"/>
      <c r="Z365" s="69"/>
      <c r="AE365" s="69"/>
      <c r="AJ365" s="69"/>
      <c r="AO365" s="69"/>
      <c r="AT365" s="69"/>
      <c r="AY365" s="69"/>
      <c r="BB365" s="1"/>
      <c r="BD365" s="69"/>
      <c r="BI365" s="69"/>
    </row>
    <row r="366" spans="11:61" x14ac:dyDescent="0.2">
      <c r="K366" s="69"/>
      <c r="P366" s="69"/>
      <c r="U366" s="69"/>
      <c r="Z366" s="69"/>
      <c r="AE366" s="69"/>
      <c r="AJ366" s="69"/>
      <c r="AO366" s="69"/>
      <c r="AT366" s="69"/>
      <c r="AY366" s="69"/>
      <c r="BB366" s="1"/>
      <c r="BD366" s="69"/>
      <c r="BI366" s="69"/>
    </row>
    <row r="367" spans="11:61" x14ac:dyDescent="0.2">
      <c r="K367" s="69"/>
      <c r="P367" s="69"/>
      <c r="U367" s="69"/>
      <c r="Z367" s="69"/>
      <c r="AE367" s="69"/>
      <c r="AJ367" s="69"/>
      <c r="AO367" s="69"/>
      <c r="AT367" s="69"/>
      <c r="AY367" s="69"/>
      <c r="BB367" s="1"/>
      <c r="BD367" s="69"/>
      <c r="BI367" s="69"/>
    </row>
    <row r="368" spans="11:61" x14ac:dyDescent="0.2">
      <c r="K368" s="69"/>
      <c r="P368" s="69"/>
      <c r="U368" s="69"/>
      <c r="Z368" s="69"/>
      <c r="AE368" s="69"/>
      <c r="AJ368" s="69"/>
      <c r="AO368" s="69"/>
      <c r="AT368" s="69"/>
      <c r="AY368" s="69"/>
      <c r="BB368" s="1"/>
      <c r="BD368" s="69"/>
      <c r="BI368" s="69"/>
    </row>
    <row r="369" spans="11:61" x14ac:dyDescent="0.2">
      <c r="K369" s="69"/>
      <c r="P369" s="69"/>
      <c r="U369" s="69"/>
      <c r="Z369" s="69"/>
      <c r="AE369" s="69"/>
      <c r="AJ369" s="69"/>
      <c r="AO369" s="69"/>
      <c r="AT369" s="69"/>
      <c r="AY369" s="69"/>
      <c r="BB369" s="1"/>
      <c r="BD369" s="69"/>
      <c r="BI369" s="69"/>
    </row>
    <row r="370" spans="11:61" x14ac:dyDescent="0.2">
      <c r="K370" s="69"/>
      <c r="P370" s="69"/>
      <c r="U370" s="69"/>
      <c r="Z370" s="69"/>
      <c r="AE370" s="69"/>
      <c r="AJ370" s="69"/>
      <c r="AO370" s="69"/>
      <c r="AT370" s="69"/>
      <c r="AY370" s="69"/>
      <c r="BB370" s="1"/>
      <c r="BD370" s="69"/>
      <c r="BI370" s="69"/>
    </row>
    <row r="371" spans="11:61" x14ac:dyDescent="0.2">
      <c r="K371" s="69"/>
      <c r="P371" s="69"/>
      <c r="U371" s="69"/>
      <c r="Z371" s="69"/>
      <c r="AE371" s="69"/>
      <c r="AJ371" s="69"/>
      <c r="AO371" s="69"/>
      <c r="AT371" s="69"/>
      <c r="AY371" s="69"/>
      <c r="BB371" s="1"/>
      <c r="BD371" s="69"/>
      <c r="BI371" s="69"/>
    </row>
    <row r="372" spans="11:61" x14ac:dyDescent="0.2">
      <c r="K372" s="69"/>
      <c r="P372" s="69"/>
      <c r="U372" s="69"/>
      <c r="Z372" s="69"/>
      <c r="AE372" s="69"/>
      <c r="AJ372" s="69"/>
      <c r="AO372" s="69"/>
      <c r="AT372" s="69"/>
      <c r="AY372" s="69"/>
      <c r="BB372" s="1"/>
      <c r="BD372" s="69"/>
      <c r="BI372" s="69"/>
    </row>
    <row r="373" spans="11:61" x14ac:dyDescent="0.2">
      <c r="K373" s="69"/>
      <c r="P373" s="69"/>
      <c r="U373" s="69"/>
      <c r="Z373" s="69"/>
      <c r="AE373" s="69"/>
      <c r="AJ373" s="69"/>
      <c r="AO373" s="69"/>
      <c r="AT373" s="69"/>
      <c r="AY373" s="69"/>
      <c r="BB373" s="1"/>
      <c r="BD373" s="69"/>
      <c r="BI373" s="69"/>
    </row>
    <row r="374" spans="11:61" x14ac:dyDescent="0.2">
      <c r="K374" s="69"/>
      <c r="P374" s="69"/>
      <c r="U374" s="69"/>
      <c r="Z374" s="69"/>
      <c r="AE374" s="69"/>
      <c r="AJ374" s="69"/>
      <c r="AO374" s="69"/>
      <c r="AT374" s="69"/>
      <c r="AY374" s="69"/>
      <c r="BB374" s="1"/>
      <c r="BD374" s="69"/>
      <c r="BI374" s="69"/>
    </row>
    <row r="375" spans="11:61" x14ac:dyDescent="0.2">
      <c r="K375" s="69"/>
      <c r="P375" s="69"/>
      <c r="U375" s="69"/>
      <c r="Z375" s="69"/>
      <c r="AE375" s="69"/>
      <c r="AJ375" s="69"/>
      <c r="AO375" s="69"/>
      <c r="AT375" s="69"/>
      <c r="AY375" s="69"/>
      <c r="BB375" s="1"/>
      <c r="BD375" s="69"/>
      <c r="BI375" s="69"/>
    </row>
    <row r="376" spans="11:61" x14ac:dyDescent="0.2">
      <c r="K376" s="69"/>
      <c r="P376" s="69"/>
      <c r="U376" s="69"/>
      <c r="Z376" s="69"/>
      <c r="AE376" s="69"/>
      <c r="AJ376" s="69"/>
      <c r="AO376" s="69"/>
      <c r="AT376" s="69"/>
      <c r="AY376" s="69"/>
      <c r="BB376" s="1"/>
      <c r="BD376" s="69"/>
      <c r="BI376" s="69"/>
    </row>
    <row r="377" spans="11:61" x14ac:dyDescent="0.2">
      <c r="K377" s="69"/>
      <c r="P377" s="69"/>
      <c r="U377" s="69"/>
      <c r="Z377" s="69"/>
      <c r="AE377" s="69"/>
      <c r="AJ377" s="69"/>
      <c r="AO377" s="69"/>
      <c r="AT377" s="69"/>
      <c r="AY377" s="69"/>
      <c r="BB377" s="1"/>
      <c r="BD377" s="69"/>
      <c r="BI377" s="69"/>
    </row>
    <row r="378" spans="11:61" x14ac:dyDescent="0.2">
      <c r="K378" s="69"/>
      <c r="P378" s="69"/>
      <c r="U378" s="69"/>
      <c r="Z378" s="69"/>
      <c r="AE378" s="69"/>
      <c r="AJ378" s="69"/>
      <c r="AO378" s="69"/>
      <c r="AT378" s="69"/>
      <c r="AY378" s="69"/>
      <c r="BB378" s="1"/>
      <c r="BD378" s="69"/>
      <c r="BI378" s="69"/>
    </row>
    <row r="379" spans="11:61" x14ac:dyDescent="0.2">
      <c r="K379" s="69"/>
      <c r="P379" s="69"/>
      <c r="U379" s="69"/>
      <c r="Z379" s="69"/>
      <c r="AE379" s="69"/>
      <c r="AJ379" s="69"/>
      <c r="AO379" s="69"/>
      <c r="AT379" s="69"/>
      <c r="AY379" s="69"/>
      <c r="BB379" s="1"/>
      <c r="BD379" s="69"/>
      <c r="BI379" s="69"/>
    </row>
    <row r="380" spans="11:61" x14ac:dyDescent="0.2">
      <c r="K380" s="69"/>
      <c r="P380" s="69"/>
      <c r="U380" s="69"/>
      <c r="Z380" s="69"/>
      <c r="AE380" s="69"/>
      <c r="AJ380" s="69"/>
      <c r="AO380" s="69"/>
      <c r="AT380" s="69"/>
      <c r="AY380" s="69"/>
      <c r="BB380" s="1"/>
      <c r="BD380" s="69"/>
      <c r="BI380" s="69"/>
    </row>
    <row r="381" spans="11:61" x14ac:dyDescent="0.2">
      <c r="K381" s="69"/>
      <c r="P381" s="69"/>
      <c r="U381" s="69"/>
      <c r="Z381" s="69"/>
      <c r="AE381" s="69"/>
      <c r="AJ381" s="69"/>
      <c r="AO381" s="69"/>
      <c r="AT381" s="69"/>
      <c r="AY381" s="69"/>
      <c r="BB381" s="1"/>
      <c r="BD381" s="69"/>
      <c r="BI381" s="69"/>
    </row>
    <row r="382" spans="11:61" x14ac:dyDescent="0.2">
      <c r="K382" s="69"/>
      <c r="P382" s="69"/>
      <c r="U382" s="69"/>
      <c r="Z382" s="69"/>
      <c r="AE382" s="69"/>
      <c r="AJ382" s="69"/>
      <c r="AO382" s="69"/>
      <c r="AT382" s="69"/>
      <c r="AY382" s="69"/>
      <c r="BB382" s="1"/>
      <c r="BD382" s="69"/>
      <c r="BI382" s="69"/>
    </row>
    <row r="383" spans="11:61" x14ac:dyDescent="0.2">
      <c r="K383" s="69"/>
      <c r="P383" s="69"/>
      <c r="U383" s="69"/>
      <c r="Z383" s="69"/>
      <c r="AE383" s="69"/>
      <c r="AJ383" s="69"/>
      <c r="AO383" s="69"/>
      <c r="AT383" s="69"/>
      <c r="AY383" s="69"/>
      <c r="BB383" s="1"/>
      <c r="BD383" s="69"/>
      <c r="BI383" s="69"/>
    </row>
    <row r="384" spans="11:61" x14ac:dyDescent="0.2">
      <c r="K384" s="69"/>
      <c r="P384" s="69"/>
      <c r="U384" s="69"/>
      <c r="Z384" s="69"/>
      <c r="AE384" s="69"/>
      <c r="AJ384" s="69"/>
      <c r="AO384" s="69"/>
      <c r="AT384" s="69"/>
      <c r="AY384" s="69"/>
      <c r="BB384" s="1"/>
      <c r="BD384" s="69"/>
      <c r="BI384" s="69"/>
    </row>
    <row r="385" spans="11:61" x14ac:dyDescent="0.2">
      <c r="K385" s="69"/>
      <c r="P385" s="69"/>
      <c r="U385" s="69"/>
      <c r="Z385" s="69"/>
      <c r="AE385" s="69"/>
      <c r="AJ385" s="69"/>
      <c r="AO385" s="69"/>
      <c r="AT385" s="69"/>
      <c r="AY385" s="69"/>
      <c r="BB385" s="1"/>
      <c r="BD385" s="69"/>
      <c r="BI385" s="69"/>
    </row>
    <row r="386" spans="11:61" x14ac:dyDescent="0.2">
      <c r="K386" s="69"/>
      <c r="P386" s="69"/>
      <c r="U386" s="69"/>
      <c r="Z386" s="69"/>
      <c r="AE386" s="69"/>
      <c r="AJ386" s="69"/>
      <c r="AO386" s="69"/>
      <c r="AT386" s="69"/>
      <c r="AY386" s="69"/>
      <c r="BB386" s="1"/>
      <c r="BD386" s="69"/>
      <c r="BI386" s="69"/>
    </row>
    <row r="387" spans="11:61" x14ac:dyDescent="0.2">
      <c r="K387" s="69"/>
      <c r="P387" s="69"/>
      <c r="U387" s="69"/>
      <c r="Z387" s="69"/>
      <c r="AE387" s="69"/>
      <c r="AJ387" s="69"/>
      <c r="AO387" s="69"/>
      <c r="AT387" s="69"/>
      <c r="AY387" s="69"/>
      <c r="BB387" s="1"/>
      <c r="BD387" s="69"/>
      <c r="BI387" s="69"/>
    </row>
    <row r="388" spans="11:61" x14ac:dyDescent="0.2">
      <c r="K388" s="69"/>
      <c r="P388" s="69"/>
      <c r="U388" s="69"/>
      <c r="Z388" s="69"/>
      <c r="AE388" s="69"/>
      <c r="AJ388" s="69"/>
      <c r="AO388" s="69"/>
      <c r="AT388" s="69"/>
      <c r="AY388" s="69"/>
      <c r="BB388" s="1"/>
      <c r="BD388" s="69"/>
      <c r="BI388" s="69"/>
    </row>
    <row r="389" spans="11:61" x14ac:dyDescent="0.2">
      <c r="K389" s="69"/>
      <c r="P389" s="69"/>
      <c r="U389" s="69"/>
      <c r="Z389" s="69"/>
      <c r="AE389" s="69"/>
      <c r="AJ389" s="69"/>
      <c r="AO389" s="69"/>
      <c r="AT389" s="69"/>
      <c r="AY389" s="69"/>
      <c r="BB389" s="1"/>
      <c r="BD389" s="69"/>
      <c r="BI389" s="69"/>
    </row>
    <row r="390" spans="11:61" x14ac:dyDescent="0.2">
      <c r="K390" s="69"/>
      <c r="P390" s="69"/>
      <c r="U390" s="69"/>
      <c r="Z390" s="69"/>
      <c r="AE390" s="69"/>
      <c r="AJ390" s="69"/>
      <c r="AO390" s="69"/>
      <c r="AT390" s="69"/>
      <c r="AY390" s="69"/>
      <c r="BB390" s="1"/>
      <c r="BD390" s="69"/>
      <c r="BI390" s="69"/>
    </row>
    <row r="391" spans="11:61" x14ac:dyDescent="0.2">
      <c r="K391" s="69"/>
      <c r="P391" s="69"/>
      <c r="U391" s="69"/>
      <c r="Z391" s="69"/>
      <c r="AE391" s="69"/>
      <c r="AJ391" s="69"/>
      <c r="AO391" s="69"/>
      <c r="AT391" s="69"/>
      <c r="AY391" s="69"/>
      <c r="BB391" s="1"/>
      <c r="BD391" s="69"/>
      <c r="BI391" s="69"/>
    </row>
    <row r="392" spans="11:61" x14ac:dyDescent="0.2">
      <c r="K392" s="69"/>
      <c r="P392" s="69"/>
      <c r="U392" s="69"/>
      <c r="Z392" s="69"/>
      <c r="AE392" s="69"/>
      <c r="AJ392" s="69"/>
      <c r="AO392" s="69"/>
      <c r="AT392" s="69"/>
      <c r="AY392" s="69"/>
      <c r="BB392" s="1"/>
      <c r="BD392" s="69"/>
      <c r="BI392" s="69"/>
    </row>
    <row r="393" spans="11:61" x14ac:dyDescent="0.2">
      <c r="K393" s="69"/>
      <c r="P393" s="69"/>
      <c r="U393" s="69"/>
      <c r="Z393" s="69"/>
      <c r="AE393" s="69"/>
      <c r="AJ393" s="69"/>
      <c r="AO393" s="69"/>
      <c r="AT393" s="69"/>
      <c r="AY393" s="69"/>
      <c r="BB393" s="1"/>
      <c r="BD393" s="69"/>
      <c r="BI393" s="69"/>
    </row>
    <row r="394" spans="11:61" x14ac:dyDescent="0.2">
      <c r="K394" s="69"/>
      <c r="P394" s="69"/>
      <c r="U394" s="69"/>
      <c r="Z394" s="69"/>
      <c r="AE394" s="69"/>
      <c r="AJ394" s="69"/>
      <c r="AO394" s="69"/>
      <c r="AT394" s="69"/>
      <c r="AY394" s="69"/>
      <c r="BB394" s="1"/>
      <c r="BD394" s="69"/>
      <c r="BI394" s="69"/>
    </row>
    <row r="395" spans="11:61" x14ac:dyDescent="0.2">
      <c r="K395" s="69"/>
      <c r="P395" s="69"/>
      <c r="U395" s="69"/>
      <c r="Z395" s="69"/>
      <c r="AE395" s="69"/>
      <c r="AJ395" s="69"/>
      <c r="AO395" s="69"/>
      <c r="AT395" s="69"/>
      <c r="AY395" s="69"/>
      <c r="BB395" s="1"/>
      <c r="BD395" s="69"/>
      <c r="BI395" s="69"/>
    </row>
    <row r="396" spans="11:61" x14ac:dyDescent="0.2">
      <c r="K396" s="69"/>
      <c r="P396" s="69"/>
      <c r="U396" s="69"/>
      <c r="Z396" s="69"/>
      <c r="AE396" s="69"/>
      <c r="AJ396" s="69"/>
      <c r="AO396" s="69"/>
      <c r="AT396" s="69"/>
      <c r="AY396" s="69"/>
      <c r="BB396" s="1"/>
      <c r="BD396" s="69"/>
      <c r="BI396" s="69"/>
    </row>
    <row r="397" spans="11:61" x14ac:dyDescent="0.2">
      <c r="K397" s="69"/>
      <c r="P397" s="69"/>
      <c r="U397" s="69"/>
      <c r="Z397" s="69"/>
      <c r="AE397" s="69"/>
      <c r="AJ397" s="69"/>
      <c r="AO397" s="69"/>
      <c r="AT397" s="69"/>
      <c r="AY397" s="69"/>
      <c r="BB397" s="1"/>
      <c r="BD397" s="69"/>
      <c r="BI397" s="69"/>
    </row>
    <row r="398" spans="11:61" x14ac:dyDescent="0.2">
      <c r="K398" s="69"/>
      <c r="P398" s="69"/>
      <c r="U398" s="69"/>
      <c r="Z398" s="69"/>
      <c r="AE398" s="69"/>
      <c r="AJ398" s="69"/>
      <c r="AO398" s="69"/>
      <c r="AT398" s="69"/>
      <c r="AY398" s="69"/>
      <c r="BB398" s="1"/>
      <c r="BD398" s="69"/>
      <c r="BI398" s="69"/>
    </row>
    <row r="399" spans="11:61" x14ac:dyDescent="0.2">
      <c r="K399" s="69"/>
      <c r="P399" s="69"/>
      <c r="U399" s="69"/>
      <c r="Z399" s="69"/>
      <c r="AE399" s="69"/>
      <c r="AJ399" s="69"/>
      <c r="AO399" s="69"/>
      <c r="AT399" s="69"/>
      <c r="AY399" s="69"/>
      <c r="BB399" s="1"/>
      <c r="BD399" s="69"/>
      <c r="BI399" s="69"/>
    </row>
    <row r="400" spans="11:61" x14ac:dyDescent="0.2">
      <c r="K400" s="69"/>
      <c r="P400" s="69"/>
      <c r="U400" s="69"/>
      <c r="Z400" s="69"/>
      <c r="AE400" s="69"/>
      <c r="AJ400" s="69"/>
      <c r="AO400" s="69"/>
      <c r="AT400" s="69"/>
      <c r="AY400" s="69"/>
      <c r="BB400" s="1"/>
      <c r="BD400" s="69"/>
      <c r="BI400" s="69"/>
    </row>
    <row r="401" spans="11:61" x14ac:dyDescent="0.2">
      <c r="K401" s="69"/>
      <c r="P401" s="69"/>
      <c r="U401" s="69"/>
      <c r="Z401" s="69"/>
      <c r="AE401" s="69"/>
      <c r="AJ401" s="69"/>
      <c r="AO401" s="69"/>
      <c r="AT401" s="69"/>
      <c r="AY401" s="69"/>
      <c r="BB401" s="1"/>
      <c r="BD401" s="69"/>
      <c r="BI401" s="69"/>
    </row>
    <row r="402" spans="11:61" x14ac:dyDescent="0.2">
      <c r="K402" s="69"/>
      <c r="P402" s="69"/>
      <c r="U402" s="69"/>
      <c r="Z402" s="69"/>
      <c r="AE402" s="69"/>
      <c r="AJ402" s="69"/>
      <c r="AO402" s="69"/>
      <c r="AT402" s="69"/>
      <c r="AY402" s="69"/>
      <c r="BB402" s="1"/>
      <c r="BD402" s="69"/>
      <c r="BI402" s="69"/>
    </row>
    <row r="403" spans="11:61" x14ac:dyDescent="0.2">
      <c r="K403" s="69"/>
      <c r="P403" s="69"/>
      <c r="U403" s="69"/>
      <c r="Z403" s="69"/>
      <c r="AE403" s="69"/>
      <c r="AJ403" s="69"/>
      <c r="AO403" s="69"/>
      <c r="AT403" s="69"/>
      <c r="AY403" s="69"/>
      <c r="BB403" s="1"/>
      <c r="BD403" s="69"/>
      <c r="BI403" s="69"/>
    </row>
    <row r="404" spans="11:61" x14ac:dyDescent="0.2">
      <c r="K404" s="69"/>
      <c r="P404" s="69"/>
      <c r="U404" s="69"/>
      <c r="Z404" s="69"/>
      <c r="AE404" s="69"/>
      <c r="AJ404" s="69"/>
      <c r="AO404" s="69"/>
      <c r="AT404" s="69"/>
      <c r="AY404" s="69"/>
      <c r="BB404" s="1"/>
      <c r="BD404" s="69"/>
      <c r="BI404" s="69"/>
    </row>
    <row r="405" spans="11:61" x14ac:dyDescent="0.2">
      <c r="K405" s="69"/>
      <c r="P405" s="69"/>
      <c r="U405" s="69"/>
      <c r="Z405" s="69"/>
      <c r="AE405" s="69"/>
      <c r="AJ405" s="69"/>
      <c r="AO405" s="69"/>
      <c r="AT405" s="69"/>
      <c r="AY405" s="69"/>
      <c r="BB405" s="1"/>
      <c r="BD405" s="69"/>
      <c r="BI405" s="69"/>
    </row>
    <row r="406" spans="11:61" x14ac:dyDescent="0.2">
      <c r="K406" s="69"/>
      <c r="P406" s="69"/>
      <c r="U406" s="69"/>
      <c r="Z406" s="69"/>
      <c r="AE406" s="69"/>
      <c r="AJ406" s="69"/>
      <c r="AO406" s="69"/>
      <c r="AT406" s="69"/>
      <c r="AY406" s="69"/>
      <c r="BB406" s="1"/>
      <c r="BD406" s="69"/>
      <c r="BI406" s="69"/>
    </row>
    <row r="407" spans="11:61" x14ac:dyDescent="0.2">
      <c r="K407" s="69"/>
      <c r="P407" s="69"/>
      <c r="U407" s="69"/>
      <c r="Z407" s="69"/>
      <c r="AE407" s="69"/>
      <c r="AJ407" s="69"/>
      <c r="AO407" s="69"/>
      <c r="AT407" s="69"/>
      <c r="AY407" s="69"/>
      <c r="BB407" s="1"/>
      <c r="BD407" s="69"/>
      <c r="BI407" s="69"/>
    </row>
    <row r="408" spans="11:61" x14ac:dyDescent="0.2">
      <c r="K408" s="69"/>
      <c r="P408" s="69"/>
      <c r="U408" s="69"/>
      <c r="Z408" s="69"/>
      <c r="AE408" s="69"/>
      <c r="AJ408" s="69"/>
      <c r="AO408" s="69"/>
      <c r="AT408" s="69"/>
      <c r="AY408" s="69"/>
      <c r="BB408" s="1"/>
      <c r="BD408" s="69"/>
      <c r="BI408" s="69"/>
    </row>
    <row r="409" spans="11:61" x14ac:dyDescent="0.2">
      <c r="K409" s="69"/>
      <c r="P409" s="69"/>
      <c r="U409" s="69"/>
      <c r="Z409" s="69"/>
      <c r="AE409" s="69"/>
      <c r="AJ409" s="69"/>
      <c r="AO409" s="69"/>
      <c r="AT409" s="69"/>
      <c r="AY409" s="69"/>
      <c r="BB409" s="1"/>
      <c r="BD409" s="69"/>
      <c r="BI409" s="69"/>
    </row>
    <row r="410" spans="11:61" x14ac:dyDescent="0.2">
      <c r="K410" s="69"/>
      <c r="P410" s="69"/>
      <c r="U410" s="69"/>
      <c r="Z410" s="69"/>
      <c r="AE410" s="69"/>
      <c r="AJ410" s="69"/>
      <c r="AO410" s="69"/>
      <c r="AT410" s="69"/>
      <c r="AY410" s="69"/>
      <c r="BB410" s="1"/>
      <c r="BD410" s="69"/>
      <c r="BI410" s="69"/>
    </row>
    <row r="411" spans="11:61" x14ac:dyDescent="0.2">
      <c r="K411" s="69"/>
      <c r="P411" s="69"/>
      <c r="U411" s="69"/>
      <c r="Z411" s="69"/>
      <c r="AE411" s="69"/>
      <c r="AJ411" s="69"/>
      <c r="AO411" s="69"/>
      <c r="AT411" s="69"/>
      <c r="AY411" s="69"/>
      <c r="BB411" s="1"/>
      <c r="BD411" s="69"/>
      <c r="BI411" s="69"/>
    </row>
    <row r="412" spans="11:61" x14ac:dyDescent="0.2">
      <c r="K412" s="69"/>
      <c r="P412" s="69"/>
      <c r="U412" s="69"/>
      <c r="Z412" s="69"/>
      <c r="AE412" s="69"/>
      <c r="AJ412" s="69"/>
      <c r="AO412" s="69"/>
      <c r="AT412" s="69"/>
      <c r="AY412" s="69"/>
      <c r="BB412" s="1"/>
      <c r="BD412" s="69"/>
      <c r="BI412" s="69"/>
    </row>
    <row r="413" spans="11:61" x14ac:dyDescent="0.2">
      <c r="K413" s="69"/>
      <c r="P413" s="69"/>
      <c r="U413" s="69"/>
      <c r="Z413" s="69"/>
      <c r="AE413" s="69"/>
      <c r="AJ413" s="69"/>
      <c r="AO413" s="69"/>
      <c r="AT413" s="69"/>
      <c r="AY413" s="69"/>
      <c r="BB413" s="1"/>
      <c r="BD413" s="69"/>
      <c r="BI413" s="69"/>
    </row>
    <row r="414" spans="11:61" x14ac:dyDescent="0.2">
      <c r="K414" s="69"/>
      <c r="P414" s="69"/>
      <c r="U414" s="69"/>
      <c r="Z414" s="69"/>
      <c r="AE414" s="69"/>
      <c r="AJ414" s="69"/>
      <c r="AO414" s="69"/>
      <c r="AT414" s="69"/>
      <c r="AY414" s="69"/>
      <c r="BB414" s="1"/>
      <c r="BD414" s="69"/>
      <c r="BI414" s="69"/>
    </row>
    <row r="415" spans="11:61" x14ac:dyDescent="0.2">
      <c r="K415" s="69"/>
      <c r="P415" s="69"/>
      <c r="U415" s="69"/>
      <c r="Z415" s="69"/>
      <c r="AE415" s="69"/>
      <c r="AJ415" s="69"/>
      <c r="AO415" s="69"/>
      <c r="AT415" s="69"/>
      <c r="AY415" s="69"/>
      <c r="BB415" s="1"/>
      <c r="BD415" s="69"/>
      <c r="BI415" s="69"/>
    </row>
    <row r="416" spans="11:61" x14ac:dyDescent="0.2">
      <c r="K416" s="69"/>
      <c r="P416" s="69"/>
      <c r="U416" s="69"/>
      <c r="Z416" s="69"/>
      <c r="AE416" s="69"/>
      <c r="AJ416" s="69"/>
      <c r="AO416" s="69"/>
      <c r="AT416" s="69"/>
      <c r="AY416" s="69"/>
      <c r="BB416" s="1"/>
      <c r="BD416" s="69"/>
      <c r="BI416" s="69"/>
    </row>
    <row r="417" spans="11:61" x14ac:dyDescent="0.2">
      <c r="K417" s="69"/>
      <c r="P417" s="69"/>
      <c r="U417" s="69"/>
      <c r="Z417" s="69"/>
      <c r="AE417" s="69"/>
      <c r="AJ417" s="69"/>
      <c r="AO417" s="69"/>
      <c r="AT417" s="69"/>
      <c r="AY417" s="69"/>
      <c r="BB417" s="1"/>
      <c r="BD417" s="69"/>
      <c r="BI417" s="69"/>
    </row>
    <row r="418" spans="11:61" x14ac:dyDescent="0.2">
      <c r="K418" s="69"/>
      <c r="P418" s="69"/>
      <c r="U418" s="69"/>
      <c r="Z418" s="69"/>
      <c r="AE418" s="69"/>
      <c r="AJ418" s="69"/>
      <c r="AO418" s="69"/>
      <c r="AT418" s="69"/>
      <c r="AY418" s="69"/>
      <c r="BB418" s="1"/>
      <c r="BD418" s="69"/>
      <c r="BI418" s="69"/>
    </row>
    <row r="419" spans="11:61" x14ac:dyDescent="0.2">
      <c r="K419" s="69"/>
      <c r="P419" s="69"/>
      <c r="U419" s="69"/>
      <c r="Z419" s="69"/>
      <c r="AE419" s="69"/>
      <c r="AJ419" s="69"/>
      <c r="AO419" s="69"/>
      <c r="AT419" s="69"/>
      <c r="AY419" s="69"/>
      <c r="BB419" s="1"/>
      <c r="BD419" s="69"/>
      <c r="BI419" s="69"/>
    </row>
    <row r="420" spans="11:61" x14ac:dyDescent="0.2">
      <c r="K420" s="69"/>
      <c r="P420" s="69"/>
      <c r="U420" s="69"/>
      <c r="Z420" s="69"/>
      <c r="AE420" s="69"/>
      <c r="AJ420" s="69"/>
      <c r="AO420" s="69"/>
      <c r="AT420" s="69"/>
      <c r="AY420" s="69"/>
      <c r="BB420" s="1"/>
      <c r="BD420" s="69"/>
      <c r="BI420" s="69"/>
    </row>
    <row r="421" spans="11:61" x14ac:dyDescent="0.2">
      <c r="K421" s="69"/>
      <c r="P421" s="69"/>
      <c r="U421" s="69"/>
      <c r="Z421" s="69"/>
      <c r="AE421" s="69"/>
      <c r="AJ421" s="69"/>
      <c r="AO421" s="69"/>
      <c r="AT421" s="69"/>
      <c r="AY421" s="69"/>
      <c r="BB421" s="1"/>
      <c r="BD421" s="69"/>
      <c r="BI421" s="69"/>
    </row>
    <row r="422" spans="11:61" x14ac:dyDescent="0.2">
      <c r="K422" s="69"/>
      <c r="P422" s="69"/>
      <c r="U422" s="69"/>
      <c r="Z422" s="69"/>
      <c r="AE422" s="69"/>
      <c r="AJ422" s="69"/>
      <c r="AO422" s="69"/>
      <c r="AT422" s="69"/>
      <c r="AY422" s="69"/>
      <c r="BB422" s="1"/>
      <c r="BD422" s="69"/>
      <c r="BI422" s="69"/>
    </row>
    <row r="423" spans="11:61" x14ac:dyDescent="0.2">
      <c r="K423" s="69"/>
      <c r="P423" s="69"/>
      <c r="U423" s="69"/>
      <c r="Z423" s="69"/>
      <c r="AE423" s="69"/>
      <c r="AJ423" s="69"/>
      <c r="AO423" s="69"/>
      <c r="AT423" s="69"/>
      <c r="AY423" s="69"/>
      <c r="BB423" s="1"/>
      <c r="BD423" s="69"/>
      <c r="BI423" s="69"/>
    </row>
    <row r="424" spans="11:61" x14ac:dyDescent="0.2">
      <c r="K424" s="69"/>
      <c r="P424" s="69"/>
      <c r="U424" s="69"/>
      <c r="Z424" s="69"/>
      <c r="AE424" s="69"/>
      <c r="AJ424" s="69"/>
      <c r="AO424" s="69"/>
      <c r="AT424" s="69"/>
      <c r="AY424" s="69"/>
      <c r="BB424" s="1"/>
      <c r="BD424" s="69"/>
      <c r="BI424" s="69"/>
    </row>
    <row r="425" spans="11:61" x14ac:dyDescent="0.2">
      <c r="K425" s="69"/>
      <c r="P425" s="69"/>
      <c r="U425" s="69"/>
      <c r="Z425" s="69"/>
      <c r="AE425" s="69"/>
      <c r="AJ425" s="69"/>
      <c r="AO425" s="69"/>
      <c r="AT425" s="69"/>
      <c r="AY425" s="69"/>
      <c r="BB425" s="1"/>
      <c r="BD425" s="69"/>
      <c r="BI425" s="69"/>
    </row>
    <row r="426" spans="11:61" x14ac:dyDescent="0.2">
      <c r="K426" s="69"/>
      <c r="P426" s="69"/>
      <c r="U426" s="69"/>
      <c r="Z426" s="69"/>
      <c r="AE426" s="69"/>
      <c r="AJ426" s="69"/>
      <c r="AO426" s="69"/>
      <c r="AT426" s="69"/>
      <c r="AY426" s="69"/>
      <c r="BB426" s="1"/>
      <c r="BD426" s="69"/>
      <c r="BI426" s="69"/>
    </row>
    <row r="427" spans="11:61" x14ac:dyDescent="0.2">
      <c r="K427" s="69"/>
      <c r="P427" s="69"/>
      <c r="U427" s="69"/>
      <c r="Z427" s="69"/>
      <c r="AE427" s="69"/>
      <c r="AJ427" s="69"/>
      <c r="AO427" s="69"/>
      <c r="AT427" s="69"/>
      <c r="AY427" s="69"/>
      <c r="BB427" s="1"/>
      <c r="BD427" s="69"/>
      <c r="BI427" s="69"/>
    </row>
    <row r="428" spans="11:61" x14ac:dyDescent="0.2">
      <c r="K428" s="69"/>
      <c r="P428" s="69"/>
      <c r="U428" s="69"/>
      <c r="Z428" s="69"/>
      <c r="AE428" s="69"/>
      <c r="AJ428" s="69"/>
      <c r="AO428" s="69"/>
      <c r="AT428" s="69"/>
      <c r="AY428" s="69"/>
      <c r="BB428" s="1"/>
      <c r="BD428" s="69"/>
      <c r="BI428" s="69"/>
    </row>
    <row r="429" spans="11:61" x14ac:dyDescent="0.2">
      <c r="K429" s="69"/>
      <c r="P429" s="69"/>
      <c r="U429" s="69"/>
      <c r="Z429" s="69"/>
      <c r="AE429" s="69"/>
      <c r="AJ429" s="69"/>
      <c r="AO429" s="69"/>
      <c r="AT429" s="69"/>
      <c r="AY429" s="69"/>
      <c r="BB429" s="1"/>
      <c r="BD429" s="69"/>
      <c r="BI429" s="69"/>
    </row>
    <row r="430" spans="11:61" x14ac:dyDescent="0.2">
      <c r="K430" s="69"/>
      <c r="P430" s="69"/>
      <c r="U430" s="69"/>
      <c r="Z430" s="69"/>
      <c r="AE430" s="69"/>
      <c r="AJ430" s="69"/>
      <c r="AO430" s="69"/>
      <c r="AT430" s="69"/>
      <c r="AY430" s="69"/>
      <c r="BB430" s="1"/>
      <c r="BD430" s="69"/>
      <c r="BI430" s="69"/>
    </row>
    <row r="431" spans="11:61" x14ac:dyDescent="0.2">
      <c r="K431" s="69"/>
      <c r="P431" s="69"/>
      <c r="U431" s="69"/>
      <c r="Z431" s="69"/>
      <c r="AE431" s="69"/>
      <c r="AJ431" s="69"/>
      <c r="AO431" s="69"/>
      <c r="AT431" s="69"/>
      <c r="AY431" s="69"/>
      <c r="BB431" s="1"/>
      <c r="BD431" s="69"/>
      <c r="BI431" s="69"/>
    </row>
    <row r="432" spans="11:61" x14ac:dyDescent="0.2">
      <c r="K432" s="69"/>
      <c r="P432" s="69"/>
      <c r="U432" s="69"/>
      <c r="Z432" s="69"/>
      <c r="AE432" s="69"/>
      <c r="AJ432" s="69"/>
      <c r="AO432" s="69"/>
      <c r="AT432" s="69"/>
      <c r="AY432" s="69"/>
      <c r="BB432" s="1"/>
      <c r="BD432" s="69"/>
      <c r="BI432" s="69"/>
    </row>
    <row r="433" spans="11:61" x14ac:dyDescent="0.2">
      <c r="K433" s="69"/>
      <c r="P433" s="69"/>
      <c r="U433" s="69"/>
      <c r="Z433" s="69"/>
      <c r="AE433" s="69"/>
      <c r="AJ433" s="69"/>
      <c r="AO433" s="69"/>
      <c r="AT433" s="69"/>
      <c r="AY433" s="69"/>
      <c r="BB433" s="1"/>
      <c r="BD433" s="69"/>
      <c r="BI433" s="69"/>
    </row>
    <row r="434" spans="11:61" x14ac:dyDescent="0.2">
      <c r="K434" s="69"/>
      <c r="P434" s="69"/>
      <c r="U434" s="69"/>
      <c r="Z434" s="69"/>
      <c r="AE434" s="69"/>
      <c r="AJ434" s="69"/>
      <c r="AO434" s="69"/>
      <c r="AT434" s="69"/>
      <c r="AY434" s="69"/>
      <c r="BB434" s="1"/>
      <c r="BD434" s="69"/>
      <c r="BI434" s="69"/>
    </row>
    <row r="435" spans="11:61" x14ac:dyDescent="0.2">
      <c r="K435" s="69"/>
      <c r="P435" s="69"/>
      <c r="U435" s="69"/>
      <c r="Z435" s="69"/>
      <c r="AE435" s="69"/>
      <c r="AJ435" s="69"/>
      <c r="AO435" s="69"/>
      <c r="AT435" s="69"/>
      <c r="AY435" s="69"/>
      <c r="BB435" s="1"/>
      <c r="BD435" s="69"/>
      <c r="BI435" s="69"/>
    </row>
    <row r="436" spans="11:61" x14ac:dyDescent="0.2">
      <c r="K436" s="69"/>
      <c r="P436" s="69"/>
      <c r="U436" s="69"/>
      <c r="Z436" s="69"/>
      <c r="AE436" s="69"/>
      <c r="AJ436" s="69"/>
      <c r="AO436" s="69"/>
      <c r="AT436" s="69"/>
      <c r="AY436" s="69"/>
      <c r="BB436" s="1"/>
      <c r="BD436" s="69"/>
      <c r="BI436" s="69"/>
    </row>
    <row r="437" spans="11:61" x14ac:dyDescent="0.2">
      <c r="K437" s="69"/>
      <c r="P437" s="69"/>
      <c r="U437" s="69"/>
      <c r="Z437" s="69"/>
      <c r="AE437" s="69"/>
      <c r="AJ437" s="69"/>
      <c r="AO437" s="69"/>
      <c r="AT437" s="69"/>
      <c r="AY437" s="69"/>
      <c r="BB437" s="1"/>
      <c r="BD437" s="69"/>
      <c r="BI437" s="69"/>
    </row>
    <row r="438" spans="11:61" x14ac:dyDescent="0.2">
      <c r="K438" s="69"/>
      <c r="P438" s="69"/>
      <c r="U438" s="69"/>
      <c r="Z438" s="69"/>
      <c r="AE438" s="69"/>
      <c r="AJ438" s="69"/>
      <c r="AO438" s="69"/>
      <c r="AT438" s="69"/>
      <c r="AY438" s="69"/>
      <c r="BB438" s="1"/>
      <c r="BD438" s="69"/>
      <c r="BI438" s="69"/>
    </row>
    <row r="439" spans="11:61" x14ac:dyDescent="0.2">
      <c r="K439" s="69"/>
      <c r="P439" s="69"/>
      <c r="U439" s="69"/>
      <c r="Z439" s="69"/>
      <c r="AE439" s="69"/>
      <c r="AJ439" s="69"/>
      <c r="AO439" s="69"/>
      <c r="AT439" s="69"/>
      <c r="AY439" s="69"/>
      <c r="BB439" s="1"/>
      <c r="BD439" s="69"/>
      <c r="BI439" s="69"/>
    </row>
    <row r="440" spans="11:61" x14ac:dyDescent="0.2">
      <c r="K440" s="69"/>
      <c r="P440" s="69"/>
      <c r="U440" s="69"/>
      <c r="Z440" s="69"/>
      <c r="AE440" s="69"/>
      <c r="AJ440" s="69"/>
      <c r="AO440" s="69"/>
      <c r="AT440" s="69"/>
      <c r="AY440" s="69"/>
      <c r="BB440" s="1"/>
      <c r="BD440" s="69"/>
      <c r="BI440" s="69"/>
    </row>
    <row r="441" spans="11:61" x14ac:dyDescent="0.2">
      <c r="K441" s="69"/>
      <c r="P441" s="69"/>
      <c r="U441" s="69"/>
      <c r="Z441" s="69"/>
      <c r="AE441" s="69"/>
      <c r="AJ441" s="69"/>
      <c r="AO441" s="69"/>
      <c r="AT441" s="69"/>
      <c r="AY441" s="69"/>
      <c r="BB441" s="1"/>
      <c r="BD441" s="69"/>
      <c r="BI441" s="69"/>
    </row>
    <row r="442" spans="11:61" x14ac:dyDescent="0.2">
      <c r="K442" s="69"/>
      <c r="P442" s="69"/>
      <c r="U442" s="69"/>
      <c r="Z442" s="69"/>
      <c r="AE442" s="69"/>
      <c r="AJ442" s="69"/>
      <c r="AO442" s="69"/>
      <c r="AT442" s="69"/>
      <c r="AY442" s="69"/>
      <c r="BB442" s="1"/>
      <c r="BD442" s="69"/>
      <c r="BI442" s="69"/>
    </row>
    <row r="443" spans="11:61" x14ac:dyDescent="0.2">
      <c r="K443" s="69"/>
      <c r="P443" s="69"/>
      <c r="U443" s="69"/>
      <c r="Z443" s="69"/>
      <c r="AE443" s="69"/>
      <c r="AJ443" s="69"/>
      <c r="AO443" s="69"/>
      <c r="AT443" s="69"/>
      <c r="AY443" s="69"/>
      <c r="BB443" s="1"/>
      <c r="BD443" s="69"/>
      <c r="BI443" s="69"/>
    </row>
    <row r="444" spans="11:61" x14ac:dyDescent="0.2">
      <c r="K444" s="69"/>
      <c r="P444" s="69"/>
      <c r="U444" s="69"/>
      <c r="Z444" s="69"/>
      <c r="AE444" s="69"/>
      <c r="AJ444" s="69"/>
      <c r="AO444" s="69"/>
      <c r="AT444" s="69"/>
      <c r="AY444" s="69"/>
      <c r="BB444" s="1"/>
      <c r="BD444" s="69"/>
      <c r="BI444" s="69"/>
    </row>
    <row r="445" spans="11:61" x14ac:dyDescent="0.2">
      <c r="K445" s="69"/>
      <c r="P445" s="69"/>
      <c r="U445" s="69"/>
      <c r="Z445" s="69"/>
      <c r="AE445" s="69"/>
      <c r="AJ445" s="69"/>
      <c r="AO445" s="69"/>
      <c r="AT445" s="69"/>
      <c r="AY445" s="69"/>
      <c r="BB445" s="1"/>
      <c r="BD445" s="69"/>
      <c r="BI445" s="69"/>
    </row>
    <row r="446" spans="11:61" x14ac:dyDescent="0.2">
      <c r="K446" s="69"/>
      <c r="P446" s="69"/>
      <c r="U446" s="69"/>
      <c r="Z446" s="69"/>
      <c r="AE446" s="69"/>
      <c r="AJ446" s="69"/>
      <c r="AO446" s="69"/>
      <c r="AT446" s="69"/>
      <c r="AY446" s="69"/>
      <c r="BB446" s="1"/>
      <c r="BD446" s="69"/>
      <c r="BI446" s="69"/>
    </row>
    <row r="447" spans="11:61" x14ac:dyDescent="0.2">
      <c r="K447" s="69"/>
      <c r="P447" s="69"/>
      <c r="U447" s="69"/>
      <c r="Z447" s="69"/>
      <c r="AE447" s="69"/>
      <c r="AJ447" s="69"/>
      <c r="AO447" s="69"/>
      <c r="AT447" s="69"/>
      <c r="AY447" s="69"/>
      <c r="BB447" s="1"/>
      <c r="BD447" s="69"/>
      <c r="BI447" s="69"/>
    </row>
    <row r="448" spans="11:61" x14ac:dyDescent="0.2">
      <c r="K448" s="69"/>
      <c r="P448" s="69"/>
      <c r="U448" s="69"/>
      <c r="Z448" s="69"/>
      <c r="AE448" s="69"/>
      <c r="AJ448" s="69"/>
      <c r="AO448" s="69"/>
      <c r="AT448" s="69"/>
      <c r="AY448" s="69"/>
      <c r="BB448" s="1"/>
      <c r="BD448" s="69"/>
      <c r="BI448" s="69"/>
    </row>
    <row r="449" spans="11:61" x14ac:dyDescent="0.2">
      <c r="K449" s="69"/>
      <c r="P449" s="69"/>
      <c r="U449" s="69"/>
      <c r="Z449" s="69"/>
      <c r="AE449" s="69"/>
      <c r="AJ449" s="69"/>
      <c r="AO449" s="69"/>
      <c r="AT449" s="69"/>
      <c r="AY449" s="69"/>
      <c r="BB449" s="1"/>
      <c r="BD449" s="69"/>
      <c r="BI449" s="69"/>
    </row>
    <row r="450" spans="11:61" x14ac:dyDescent="0.2">
      <c r="K450" s="69"/>
      <c r="P450" s="69"/>
      <c r="U450" s="69"/>
      <c r="Z450" s="69"/>
      <c r="AE450" s="69"/>
      <c r="AJ450" s="69"/>
      <c r="AO450" s="69"/>
      <c r="AT450" s="69"/>
      <c r="AY450" s="69"/>
      <c r="BB450" s="1"/>
      <c r="BD450" s="69"/>
      <c r="BI450" s="69"/>
    </row>
    <row r="451" spans="11:61" x14ac:dyDescent="0.2">
      <c r="K451" s="69"/>
      <c r="P451" s="69"/>
      <c r="U451" s="69"/>
      <c r="Z451" s="69"/>
      <c r="AE451" s="69"/>
      <c r="AJ451" s="69"/>
      <c r="AO451" s="69"/>
      <c r="AT451" s="69"/>
      <c r="AY451" s="69"/>
      <c r="BB451" s="1"/>
      <c r="BD451" s="69"/>
      <c r="BI451" s="69"/>
    </row>
    <row r="452" spans="11:61" x14ac:dyDescent="0.2">
      <c r="K452" s="69"/>
      <c r="P452" s="69"/>
      <c r="U452" s="69"/>
      <c r="Z452" s="69"/>
      <c r="AE452" s="69"/>
      <c r="AJ452" s="69"/>
      <c r="AO452" s="69"/>
      <c r="AT452" s="69"/>
      <c r="AY452" s="69"/>
      <c r="BB452" s="1"/>
      <c r="BD452" s="69"/>
      <c r="BI452" s="69"/>
    </row>
    <row r="453" spans="11:61" x14ac:dyDescent="0.2">
      <c r="K453" s="69"/>
      <c r="P453" s="69"/>
      <c r="U453" s="69"/>
      <c r="Z453" s="69"/>
      <c r="AE453" s="69"/>
      <c r="AJ453" s="69"/>
      <c r="AO453" s="69"/>
      <c r="AT453" s="69"/>
      <c r="AY453" s="69"/>
      <c r="BB453" s="1"/>
      <c r="BD453" s="69"/>
      <c r="BI453" s="69"/>
    </row>
    <row r="454" spans="11:61" x14ac:dyDescent="0.2">
      <c r="K454" s="69"/>
      <c r="P454" s="69"/>
      <c r="U454" s="69"/>
      <c r="Z454" s="69"/>
      <c r="AE454" s="69"/>
      <c r="AJ454" s="69"/>
      <c r="AO454" s="69"/>
      <c r="AT454" s="69"/>
      <c r="AY454" s="69"/>
      <c r="BB454" s="1"/>
      <c r="BD454" s="69"/>
      <c r="BI454" s="69"/>
    </row>
    <row r="455" spans="11:61" x14ac:dyDescent="0.2">
      <c r="K455" s="69"/>
      <c r="P455" s="69"/>
      <c r="U455" s="69"/>
      <c r="Z455" s="69"/>
      <c r="AE455" s="69"/>
      <c r="AJ455" s="69"/>
      <c r="AO455" s="69"/>
      <c r="AT455" s="69"/>
      <c r="AY455" s="69"/>
      <c r="BB455" s="1"/>
      <c r="BD455" s="69"/>
      <c r="BI455" s="69"/>
    </row>
    <row r="456" spans="11:61" x14ac:dyDescent="0.2">
      <c r="K456" s="69"/>
      <c r="P456" s="69"/>
      <c r="U456" s="69"/>
      <c r="Z456" s="69"/>
      <c r="AE456" s="69"/>
      <c r="AJ456" s="69"/>
      <c r="AO456" s="69"/>
      <c r="AT456" s="69"/>
      <c r="AY456" s="69"/>
      <c r="BB456" s="1"/>
      <c r="BD456" s="69"/>
      <c r="BI456" s="69"/>
    </row>
    <row r="457" spans="11:61" x14ac:dyDescent="0.2">
      <c r="K457" s="69"/>
      <c r="P457" s="69"/>
      <c r="U457" s="69"/>
      <c r="Z457" s="69"/>
      <c r="AE457" s="69"/>
      <c r="AJ457" s="69"/>
      <c r="AO457" s="69"/>
      <c r="AT457" s="69"/>
      <c r="AY457" s="69"/>
      <c r="BB457" s="1"/>
      <c r="BD457" s="69"/>
      <c r="BI457" s="69"/>
    </row>
    <row r="458" spans="11:61" x14ac:dyDescent="0.2">
      <c r="K458" s="69"/>
      <c r="P458" s="69"/>
      <c r="U458" s="69"/>
      <c r="Z458" s="69"/>
      <c r="AE458" s="69"/>
      <c r="AJ458" s="69"/>
      <c r="AO458" s="69"/>
      <c r="AT458" s="69"/>
      <c r="AY458" s="69"/>
      <c r="BB458" s="1"/>
      <c r="BD458" s="69"/>
      <c r="BI458" s="69"/>
    </row>
    <row r="459" spans="11:61" x14ac:dyDescent="0.2">
      <c r="K459" s="69"/>
      <c r="P459" s="69"/>
      <c r="U459" s="69"/>
      <c r="Z459" s="69"/>
      <c r="AE459" s="69"/>
      <c r="AJ459" s="69"/>
      <c r="AO459" s="69"/>
      <c r="AT459" s="69"/>
      <c r="AY459" s="69"/>
      <c r="BB459" s="1"/>
      <c r="BD459" s="69"/>
      <c r="BI459" s="69"/>
    </row>
    <row r="460" spans="11:61" x14ac:dyDescent="0.2">
      <c r="K460" s="69"/>
      <c r="P460" s="69"/>
      <c r="U460" s="69"/>
      <c r="Z460" s="69"/>
      <c r="AE460" s="69"/>
      <c r="AJ460" s="69"/>
      <c r="AO460" s="69"/>
      <c r="AT460" s="69"/>
      <c r="AY460" s="69"/>
      <c r="BB460" s="1"/>
      <c r="BD460" s="69"/>
      <c r="BI460" s="69"/>
    </row>
    <row r="461" spans="11:61" x14ac:dyDescent="0.2">
      <c r="K461" s="69"/>
      <c r="P461" s="69"/>
      <c r="U461" s="69"/>
      <c r="Z461" s="69"/>
      <c r="AE461" s="69"/>
      <c r="AJ461" s="69"/>
      <c r="AO461" s="69"/>
      <c r="AT461" s="69"/>
      <c r="AY461" s="69"/>
      <c r="BB461" s="1"/>
      <c r="BD461" s="69"/>
      <c r="BI461" s="69"/>
    </row>
    <row r="462" spans="11:61" x14ac:dyDescent="0.2">
      <c r="K462" s="69"/>
      <c r="P462" s="69"/>
      <c r="U462" s="69"/>
      <c r="Z462" s="69"/>
      <c r="AE462" s="69"/>
      <c r="AJ462" s="69"/>
      <c r="AO462" s="69"/>
      <c r="AT462" s="69"/>
      <c r="AY462" s="69"/>
      <c r="BB462" s="1"/>
      <c r="BD462" s="69"/>
      <c r="BI462" s="69"/>
    </row>
    <row r="463" spans="11:61" x14ac:dyDescent="0.2">
      <c r="K463" s="69"/>
      <c r="P463" s="69"/>
      <c r="U463" s="69"/>
      <c r="Z463" s="69"/>
      <c r="AE463" s="69"/>
      <c r="AJ463" s="69"/>
      <c r="AO463" s="69"/>
      <c r="AT463" s="69"/>
      <c r="AY463" s="69"/>
      <c r="BB463" s="1"/>
      <c r="BD463" s="69"/>
      <c r="BI463" s="69"/>
    </row>
    <row r="464" spans="11:61" x14ac:dyDescent="0.2">
      <c r="K464" s="69"/>
      <c r="P464" s="69"/>
      <c r="U464" s="69"/>
      <c r="Z464" s="69"/>
      <c r="AE464" s="69"/>
      <c r="AJ464" s="69"/>
      <c r="AO464" s="69"/>
      <c r="AT464" s="69"/>
      <c r="AY464" s="69"/>
      <c r="BB464" s="1"/>
      <c r="BD464" s="69"/>
      <c r="BI464" s="69"/>
    </row>
    <row r="465" spans="11:61" x14ac:dyDescent="0.2">
      <c r="K465" s="69"/>
      <c r="P465" s="69"/>
      <c r="U465" s="69"/>
      <c r="Z465" s="69"/>
      <c r="AE465" s="69"/>
      <c r="AJ465" s="69"/>
      <c r="AO465" s="69"/>
      <c r="AT465" s="69"/>
      <c r="AY465" s="69"/>
      <c r="BB465" s="1"/>
      <c r="BD465" s="69"/>
      <c r="BI465" s="69"/>
    </row>
    <row r="466" spans="11:61" x14ac:dyDescent="0.2">
      <c r="K466" s="69"/>
      <c r="P466" s="69"/>
      <c r="U466" s="69"/>
      <c r="Z466" s="69"/>
      <c r="AE466" s="69"/>
      <c r="AJ466" s="69"/>
      <c r="AO466" s="69"/>
      <c r="AT466" s="69"/>
      <c r="AY466" s="69"/>
      <c r="BB466" s="1"/>
      <c r="BD466" s="69"/>
      <c r="BI466" s="69"/>
    </row>
    <row r="467" spans="11:61" x14ac:dyDescent="0.2">
      <c r="K467" s="69"/>
      <c r="P467" s="69"/>
      <c r="U467" s="69"/>
      <c r="Z467" s="69"/>
      <c r="AE467" s="69"/>
      <c r="AJ467" s="69"/>
      <c r="AO467" s="69"/>
      <c r="AT467" s="69"/>
      <c r="AY467" s="69"/>
      <c r="BB467" s="1"/>
      <c r="BD467" s="69"/>
      <c r="BI467" s="69"/>
    </row>
    <row r="468" spans="11:61" x14ac:dyDescent="0.2">
      <c r="K468" s="69"/>
      <c r="P468" s="69"/>
      <c r="U468" s="69"/>
      <c r="Z468" s="69"/>
      <c r="AE468" s="69"/>
      <c r="AJ468" s="69"/>
      <c r="AO468" s="69"/>
      <c r="AT468" s="69"/>
      <c r="AY468" s="69"/>
      <c r="BB468" s="1"/>
      <c r="BD468" s="69"/>
      <c r="BI468" s="69"/>
    </row>
    <row r="469" spans="11:61" x14ac:dyDescent="0.2">
      <c r="K469" s="69"/>
      <c r="P469" s="69"/>
      <c r="U469" s="69"/>
      <c r="Z469" s="69"/>
      <c r="AE469" s="69"/>
      <c r="AJ469" s="69"/>
      <c r="AO469" s="69"/>
      <c r="AT469" s="69"/>
      <c r="AY469" s="69"/>
      <c r="BB469" s="1"/>
      <c r="BD469" s="69"/>
      <c r="BI469" s="69"/>
    </row>
    <row r="470" spans="11:61" x14ac:dyDescent="0.2">
      <c r="K470" s="69"/>
      <c r="P470" s="69"/>
      <c r="U470" s="69"/>
      <c r="Z470" s="69"/>
      <c r="AE470" s="69"/>
      <c r="AJ470" s="69"/>
      <c r="AO470" s="69"/>
      <c r="AT470" s="69"/>
      <c r="AY470" s="69"/>
      <c r="BB470" s="1"/>
      <c r="BD470" s="69"/>
      <c r="BI470" s="69"/>
    </row>
    <row r="471" spans="11:61" x14ac:dyDescent="0.2">
      <c r="K471" s="69"/>
      <c r="P471" s="69"/>
      <c r="U471" s="69"/>
      <c r="Z471" s="69"/>
      <c r="AE471" s="69"/>
      <c r="AJ471" s="69"/>
      <c r="AO471" s="69"/>
      <c r="AT471" s="69"/>
      <c r="AY471" s="69"/>
      <c r="BB471" s="1"/>
      <c r="BD471" s="69"/>
      <c r="BI471" s="69"/>
    </row>
    <row r="472" spans="11:61" x14ac:dyDescent="0.2">
      <c r="K472" s="69"/>
      <c r="P472" s="69"/>
      <c r="U472" s="69"/>
      <c r="Z472" s="69"/>
      <c r="AE472" s="69"/>
      <c r="AJ472" s="69"/>
      <c r="AO472" s="69"/>
      <c r="AT472" s="69"/>
      <c r="AY472" s="69"/>
      <c r="BB472" s="1"/>
      <c r="BD472" s="69"/>
      <c r="BI472" s="69"/>
    </row>
    <row r="473" spans="11:61" x14ac:dyDescent="0.2">
      <c r="K473" s="69"/>
      <c r="P473" s="69"/>
      <c r="U473" s="69"/>
      <c r="Z473" s="69"/>
      <c r="AE473" s="69"/>
      <c r="AJ473" s="69"/>
      <c r="AO473" s="69"/>
      <c r="AT473" s="69"/>
      <c r="AY473" s="69"/>
      <c r="BB473" s="1"/>
      <c r="BD473" s="69"/>
      <c r="BI473" s="69"/>
    </row>
    <row r="474" spans="11:61" x14ac:dyDescent="0.2">
      <c r="K474" s="69"/>
      <c r="P474" s="69"/>
      <c r="U474" s="69"/>
      <c r="Z474" s="69"/>
      <c r="AE474" s="69"/>
      <c r="AJ474" s="69"/>
      <c r="AO474" s="69"/>
      <c r="AT474" s="69"/>
      <c r="AY474" s="69"/>
      <c r="BB474" s="1"/>
      <c r="BD474" s="69"/>
      <c r="BI474" s="69"/>
    </row>
    <row r="475" spans="11:61" x14ac:dyDescent="0.2">
      <c r="K475" s="69"/>
      <c r="P475" s="69"/>
      <c r="U475" s="69"/>
      <c r="Z475" s="69"/>
      <c r="AE475" s="69"/>
      <c r="AJ475" s="69"/>
      <c r="AO475" s="69"/>
      <c r="AT475" s="69"/>
      <c r="AY475" s="69"/>
      <c r="BB475" s="1"/>
      <c r="BD475" s="69"/>
      <c r="BI475" s="69"/>
    </row>
    <row r="476" spans="11:61" x14ac:dyDescent="0.2">
      <c r="K476" s="69"/>
      <c r="P476" s="69"/>
      <c r="U476" s="69"/>
      <c r="Z476" s="69"/>
      <c r="AE476" s="69"/>
      <c r="AJ476" s="69"/>
      <c r="AO476" s="69"/>
      <c r="AT476" s="69"/>
      <c r="AY476" s="69"/>
      <c r="BB476" s="1"/>
      <c r="BD476" s="69"/>
      <c r="BI476" s="69"/>
    </row>
    <row r="477" spans="11:61" x14ac:dyDescent="0.2">
      <c r="K477" s="69"/>
      <c r="P477" s="69"/>
      <c r="U477" s="69"/>
      <c r="Z477" s="69"/>
      <c r="AE477" s="69"/>
      <c r="AJ477" s="69"/>
      <c r="AO477" s="69"/>
      <c r="AT477" s="69"/>
      <c r="AY477" s="69"/>
      <c r="BB477" s="1"/>
      <c r="BD477" s="69"/>
      <c r="BI477" s="69"/>
    </row>
    <row r="478" spans="11:61" x14ac:dyDescent="0.2">
      <c r="K478" s="69"/>
      <c r="P478" s="69"/>
      <c r="U478" s="69"/>
      <c r="Z478" s="69"/>
      <c r="AE478" s="69"/>
      <c r="AJ478" s="69"/>
      <c r="AO478" s="69"/>
      <c r="AT478" s="69"/>
      <c r="AY478" s="69"/>
      <c r="BB478" s="1"/>
      <c r="BD478" s="69"/>
      <c r="BI478" s="69"/>
    </row>
    <row r="479" spans="11:61" x14ac:dyDescent="0.2">
      <c r="K479" s="69"/>
      <c r="P479" s="69"/>
      <c r="U479" s="69"/>
      <c r="Z479" s="69"/>
      <c r="AE479" s="69"/>
      <c r="AJ479" s="69"/>
      <c r="AO479" s="69"/>
      <c r="AT479" s="69"/>
      <c r="AY479" s="69"/>
      <c r="BB479" s="1"/>
      <c r="BD479" s="69"/>
      <c r="BI479" s="69"/>
    </row>
    <row r="480" spans="11:61" x14ac:dyDescent="0.2">
      <c r="K480" s="69"/>
      <c r="P480" s="69"/>
      <c r="U480" s="69"/>
      <c r="Z480" s="69"/>
      <c r="AE480" s="69"/>
      <c r="AJ480" s="69"/>
      <c r="AO480" s="69"/>
      <c r="AT480" s="69"/>
      <c r="AY480" s="69"/>
      <c r="BB480" s="1"/>
      <c r="BD480" s="69"/>
      <c r="BI480" s="69"/>
    </row>
    <row r="481" spans="11:61" x14ac:dyDescent="0.2">
      <c r="K481" s="69"/>
      <c r="P481" s="69"/>
      <c r="U481" s="69"/>
      <c r="Z481" s="69"/>
      <c r="AE481" s="69"/>
      <c r="AJ481" s="69"/>
      <c r="AO481" s="69"/>
      <c r="AT481" s="69"/>
      <c r="AY481" s="69"/>
      <c r="BB481" s="1"/>
      <c r="BD481" s="69"/>
      <c r="BI481" s="69"/>
    </row>
    <row r="482" spans="11:61" x14ac:dyDescent="0.2">
      <c r="K482" s="69"/>
      <c r="P482" s="69"/>
      <c r="U482" s="69"/>
      <c r="Z482" s="69"/>
      <c r="AE482" s="69"/>
      <c r="AJ482" s="69"/>
      <c r="AO482" s="69"/>
      <c r="AT482" s="69"/>
      <c r="AY482" s="69"/>
      <c r="BB482" s="1"/>
      <c r="BD482" s="69"/>
      <c r="BI482" s="69"/>
    </row>
    <row r="483" spans="11:61" x14ac:dyDescent="0.2">
      <c r="K483" s="69"/>
      <c r="P483" s="69"/>
      <c r="U483" s="69"/>
      <c r="Z483" s="69"/>
      <c r="AE483" s="69"/>
      <c r="AJ483" s="69"/>
      <c r="AO483" s="69"/>
      <c r="AT483" s="69"/>
      <c r="AY483" s="69"/>
      <c r="BB483" s="1"/>
      <c r="BD483" s="69"/>
      <c r="BI483" s="69"/>
    </row>
    <row r="484" spans="11:61" x14ac:dyDescent="0.2">
      <c r="K484" s="69"/>
      <c r="P484" s="69"/>
      <c r="U484" s="69"/>
      <c r="Z484" s="69"/>
      <c r="AE484" s="69"/>
      <c r="AJ484" s="69"/>
      <c r="AO484" s="69"/>
      <c r="AT484" s="69"/>
      <c r="AY484" s="69"/>
      <c r="BB484" s="1"/>
      <c r="BD484" s="69"/>
      <c r="BI484" s="69"/>
    </row>
    <row r="485" spans="11:61" x14ac:dyDescent="0.2">
      <c r="K485" s="69"/>
      <c r="P485" s="69"/>
      <c r="U485" s="69"/>
      <c r="Z485" s="69"/>
      <c r="AE485" s="69"/>
      <c r="AJ485" s="69"/>
      <c r="AO485" s="69"/>
      <c r="AT485" s="69"/>
      <c r="AY485" s="69"/>
      <c r="BB485" s="1"/>
      <c r="BD485" s="69"/>
      <c r="BI485" s="69"/>
    </row>
    <row r="486" spans="11:61" x14ac:dyDescent="0.2">
      <c r="K486" s="69"/>
      <c r="P486" s="69"/>
      <c r="U486" s="69"/>
      <c r="Z486" s="69"/>
      <c r="AE486" s="69"/>
      <c r="AJ486" s="69"/>
      <c r="AO486" s="69"/>
      <c r="AT486" s="69"/>
      <c r="AY486" s="69"/>
      <c r="BB486" s="1"/>
      <c r="BD486" s="69"/>
      <c r="BI486" s="69"/>
    </row>
    <row r="487" spans="11:61" x14ac:dyDescent="0.2">
      <c r="K487" s="69"/>
      <c r="P487" s="69"/>
      <c r="U487" s="69"/>
      <c r="Z487" s="69"/>
      <c r="AE487" s="69"/>
      <c r="AJ487" s="69"/>
      <c r="AO487" s="69"/>
      <c r="AT487" s="69"/>
      <c r="AY487" s="69"/>
      <c r="BB487" s="1"/>
      <c r="BD487" s="69"/>
      <c r="BI487" s="69"/>
    </row>
    <row r="488" spans="11:61" x14ac:dyDescent="0.2">
      <c r="K488" s="69"/>
      <c r="P488" s="69"/>
      <c r="U488" s="69"/>
      <c r="Z488" s="69"/>
      <c r="AE488" s="69"/>
      <c r="AJ488" s="69"/>
      <c r="AO488" s="69"/>
      <c r="AT488" s="69"/>
      <c r="AY488" s="69"/>
      <c r="BB488" s="1"/>
      <c r="BD488" s="69"/>
      <c r="BI488" s="69"/>
    </row>
    <row r="489" spans="11:61" x14ac:dyDescent="0.2">
      <c r="K489" s="69"/>
      <c r="P489" s="69"/>
      <c r="U489" s="69"/>
      <c r="Z489" s="69"/>
      <c r="AE489" s="69"/>
      <c r="AJ489" s="69"/>
      <c r="AO489" s="69"/>
      <c r="AT489" s="69"/>
      <c r="AY489" s="69"/>
      <c r="BB489" s="1"/>
      <c r="BD489" s="69"/>
      <c r="BI489" s="69"/>
    </row>
    <row r="490" spans="11:61" x14ac:dyDescent="0.2">
      <c r="K490" s="69"/>
      <c r="P490" s="69"/>
      <c r="U490" s="69"/>
      <c r="Z490" s="69"/>
      <c r="AE490" s="69"/>
      <c r="AJ490" s="69"/>
      <c r="AO490" s="69"/>
      <c r="AT490" s="69"/>
      <c r="AY490" s="69"/>
      <c r="BB490" s="1"/>
      <c r="BD490" s="69"/>
      <c r="BI490" s="69"/>
    </row>
    <row r="491" spans="11:61" x14ac:dyDescent="0.2">
      <c r="K491" s="69"/>
      <c r="P491" s="69"/>
      <c r="U491" s="69"/>
      <c r="Z491" s="69"/>
      <c r="AE491" s="69"/>
      <c r="AJ491" s="69"/>
      <c r="AO491" s="69"/>
      <c r="AT491" s="69"/>
      <c r="AY491" s="69"/>
      <c r="BB491" s="1"/>
      <c r="BD491" s="69"/>
      <c r="BI491" s="69"/>
    </row>
    <row r="492" spans="11:61" x14ac:dyDescent="0.2">
      <c r="K492" s="69"/>
      <c r="P492" s="69"/>
      <c r="U492" s="69"/>
      <c r="Z492" s="69"/>
      <c r="AE492" s="69"/>
      <c r="AJ492" s="69"/>
      <c r="AO492" s="69"/>
      <c r="AT492" s="69"/>
      <c r="AY492" s="69"/>
      <c r="BB492" s="1"/>
      <c r="BD492" s="69"/>
      <c r="BI492" s="69"/>
    </row>
    <row r="493" spans="11:61" x14ac:dyDescent="0.2">
      <c r="K493" s="69"/>
      <c r="P493" s="69"/>
      <c r="U493" s="69"/>
      <c r="Z493" s="69"/>
      <c r="AE493" s="69"/>
      <c r="AJ493" s="69"/>
      <c r="AO493" s="69"/>
      <c r="AT493" s="69"/>
      <c r="AY493" s="69"/>
      <c r="BB493" s="1"/>
      <c r="BD493" s="69"/>
      <c r="BI493" s="69"/>
    </row>
    <row r="494" spans="11:61" x14ac:dyDescent="0.2">
      <c r="K494" s="69"/>
      <c r="P494" s="69"/>
      <c r="U494" s="69"/>
      <c r="Z494" s="69"/>
      <c r="AE494" s="69"/>
      <c r="AJ494" s="69"/>
      <c r="AO494" s="69"/>
      <c r="AT494" s="69"/>
      <c r="AY494" s="69"/>
      <c r="BB494" s="1"/>
      <c r="BD494" s="69"/>
      <c r="BI494" s="69"/>
    </row>
    <row r="495" spans="11:61" x14ac:dyDescent="0.2">
      <c r="K495" s="69"/>
      <c r="P495" s="69"/>
      <c r="U495" s="69"/>
      <c r="Z495" s="69"/>
      <c r="AE495" s="69"/>
      <c r="AJ495" s="69"/>
      <c r="AO495" s="69"/>
      <c r="AT495" s="69"/>
      <c r="AY495" s="69"/>
      <c r="BB495" s="1"/>
      <c r="BD495" s="69"/>
      <c r="BI495" s="69"/>
    </row>
    <row r="496" spans="11:61" x14ac:dyDescent="0.2">
      <c r="K496" s="69"/>
      <c r="P496" s="69"/>
      <c r="U496" s="69"/>
      <c r="Z496" s="69"/>
      <c r="AE496" s="69"/>
      <c r="AJ496" s="69"/>
      <c r="AO496" s="69"/>
      <c r="AT496" s="69"/>
      <c r="AY496" s="69"/>
      <c r="BB496" s="1"/>
      <c r="BD496" s="69"/>
      <c r="BI496" s="69"/>
    </row>
    <row r="497" spans="11:61" x14ac:dyDescent="0.2">
      <c r="K497" s="69"/>
      <c r="P497" s="69"/>
      <c r="U497" s="69"/>
      <c r="Z497" s="69"/>
      <c r="AE497" s="69"/>
      <c r="AJ497" s="69"/>
      <c r="AO497" s="69"/>
      <c r="AT497" s="69"/>
      <c r="AY497" s="69"/>
      <c r="BB497" s="1"/>
      <c r="BD497" s="69"/>
      <c r="BI497" s="69"/>
    </row>
    <row r="498" spans="11:61" x14ac:dyDescent="0.2">
      <c r="K498" s="69"/>
      <c r="P498" s="69"/>
      <c r="U498" s="69"/>
      <c r="Z498" s="69"/>
      <c r="AE498" s="69"/>
      <c r="AJ498" s="69"/>
      <c r="AO498" s="69"/>
      <c r="AT498" s="69"/>
      <c r="AY498" s="69"/>
      <c r="BB498" s="1"/>
      <c r="BD498" s="69"/>
      <c r="BI498" s="69"/>
    </row>
    <row r="499" spans="11:61" x14ac:dyDescent="0.2">
      <c r="K499" s="69"/>
      <c r="P499" s="69"/>
      <c r="U499" s="69"/>
      <c r="Z499" s="69"/>
      <c r="AE499" s="69"/>
      <c r="AJ499" s="69"/>
      <c r="AO499" s="69"/>
      <c r="AT499" s="69"/>
      <c r="AY499" s="69"/>
      <c r="BB499" s="1"/>
      <c r="BD499" s="69"/>
      <c r="BI499" s="69"/>
    </row>
    <row r="500" spans="11:61" x14ac:dyDescent="0.2">
      <c r="K500" s="69"/>
      <c r="P500" s="69"/>
      <c r="U500" s="69"/>
      <c r="Z500" s="69"/>
      <c r="AE500" s="69"/>
      <c r="AJ500" s="69"/>
      <c r="AO500" s="69"/>
      <c r="AT500" s="69"/>
      <c r="AY500" s="69"/>
      <c r="BB500" s="1"/>
      <c r="BD500" s="69"/>
      <c r="BI500" s="69"/>
    </row>
    <row r="501" spans="11:61" x14ac:dyDescent="0.2">
      <c r="K501" s="69"/>
      <c r="P501" s="69"/>
      <c r="U501" s="69"/>
      <c r="Z501" s="69"/>
      <c r="AE501" s="69"/>
      <c r="AJ501" s="69"/>
      <c r="AO501" s="69"/>
      <c r="AT501" s="69"/>
      <c r="AY501" s="69"/>
      <c r="BB501" s="1"/>
      <c r="BD501" s="69"/>
      <c r="BI501" s="69"/>
    </row>
    <row r="502" spans="11:61" x14ac:dyDescent="0.2">
      <c r="K502" s="69"/>
      <c r="P502" s="69"/>
      <c r="U502" s="69"/>
      <c r="Z502" s="69"/>
      <c r="AE502" s="69"/>
      <c r="AJ502" s="69"/>
      <c r="AO502" s="69"/>
      <c r="AT502" s="69"/>
      <c r="AY502" s="69"/>
      <c r="BB502" s="1"/>
      <c r="BD502" s="69"/>
      <c r="BI502" s="69"/>
    </row>
    <row r="503" spans="11:61" x14ac:dyDescent="0.2">
      <c r="K503" s="69"/>
      <c r="P503" s="69"/>
      <c r="U503" s="69"/>
      <c r="Z503" s="69"/>
      <c r="AE503" s="69"/>
      <c r="AJ503" s="69"/>
      <c r="AO503" s="69"/>
      <c r="AT503" s="69"/>
      <c r="AY503" s="69"/>
      <c r="BB503" s="1"/>
      <c r="BD503" s="69"/>
      <c r="BI503" s="69"/>
    </row>
    <row r="504" spans="11:61" x14ac:dyDescent="0.2">
      <c r="K504" s="69"/>
      <c r="P504" s="69"/>
      <c r="U504" s="69"/>
      <c r="Z504" s="69"/>
      <c r="AE504" s="69"/>
      <c r="AJ504" s="69"/>
      <c r="AO504" s="69"/>
      <c r="AT504" s="69"/>
      <c r="AY504" s="69"/>
      <c r="BB504" s="1"/>
      <c r="BD504" s="69"/>
      <c r="BI504" s="69"/>
    </row>
    <row r="505" spans="11:61" x14ac:dyDescent="0.2">
      <c r="K505" s="69"/>
      <c r="P505" s="69"/>
      <c r="U505" s="69"/>
      <c r="Z505" s="69"/>
      <c r="AE505" s="69"/>
      <c r="AJ505" s="69"/>
      <c r="AO505" s="69"/>
      <c r="AT505" s="69"/>
      <c r="AY505" s="69"/>
      <c r="BB505" s="1"/>
      <c r="BD505" s="69"/>
      <c r="BI505" s="69"/>
    </row>
    <row r="506" spans="11:61" x14ac:dyDescent="0.2">
      <c r="K506" s="69"/>
      <c r="P506" s="69"/>
      <c r="U506" s="69"/>
      <c r="Z506" s="69"/>
      <c r="AE506" s="69"/>
      <c r="AJ506" s="69"/>
      <c r="AO506" s="69"/>
      <c r="AT506" s="69"/>
      <c r="AY506" s="69"/>
      <c r="BB506" s="1"/>
      <c r="BD506" s="69"/>
      <c r="BI506" s="69"/>
    </row>
    <row r="507" spans="11:61" x14ac:dyDescent="0.2">
      <c r="K507" s="69"/>
      <c r="P507" s="69"/>
      <c r="U507" s="69"/>
      <c r="Z507" s="69"/>
      <c r="AE507" s="69"/>
      <c r="AJ507" s="69"/>
      <c r="AO507" s="69"/>
      <c r="AT507" s="69"/>
      <c r="AY507" s="69"/>
      <c r="BB507" s="1"/>
      <c r="BD507" s="69"/>
      <c r="BI507" s="69"/>
    </row>
    <row r="508" spans="11:61" x14ac:dyDescent="0.2">
      <c r="K508" s="69"/>
      <c r="P508" s="69"/>
      <c r="U508" s="69"/>
      <c r="Z508" s="69"/>
      <c r="AE508" s="69"/>
      <c r="AJ508" s="69"/>
      <c r="AO508" s="69"/>
      <c r="AT508" s="69"/>
      <c r="AY508" s="69"/>
      <c r="BB508" s="1"/>
      <c r="BD508" s="69"/>
      <c r="BI508" s="69"/>
    </row>
    <row r="509" spans="11:61" x14ac:dyDescent="0.2">
      <c r="K509" s="69"/>
      <c r="P509" s="69"/>
      <c r="U509" s="69"/>
      <c r="Z509" s="69"/>
      <c r="AE509" s="69"/>
      <c r="AJ509" s="69"/>
      <c r="AO509" s="69"/>
      <c r="AT509" s="69"/>
      <c r="AY509" s="69"/>
      <c r="BB509" s="1"/>
      <c r="BD509" s="69"/>
      <c r="BI509" s="69"/>
    </row>
    <row r="510" spans="11:61" x14ac:dyDescent="0.2">
      <c r="K510" s="69"/>
      <c r="P510" s="69"/>
      <c r="U510" s="69"/>
      <c r="Z510" s="69"/>
      <c r="AE510" s="69"/>
      <c r="AJ510" s="69"/>
      <c r="AO510" s="69"/>
      <c r="AT510" s="69"/>
      <c r="AY510" s="69"/>
      <c r="BB510" s="1"/>
      <c r="BD510" s="69"/>
      <c r="BI510" s="69"/>
    </row>
    <row r="511" spans="11:61" x14ac:dyDescent="0.2">
      <c r="K511" s="69"/>
      <c r="P511" s="69"/>
      <c r="U511" s="69"/>
      <c r="Z511" s="69"/>
      <c r="AE511" s="69"/>
      <c r="AJ511" s="69"/>
      <c r="AO511" s="69"/>
      <c r="AT511" s="69"/>
      <c r="AY511" s="69"/>
      <c r="BB511" s="1"/>
      <c r="BD511" s="69"/>
      <c r="BI511" s="69"/>
    </row>
    <row r="512" spans="11:61" x14ac:dyDescent="0.2">
      <c r="K512" s="69"/>
      <c r="P512" s="69"/>
      <c r="U512" s="69"/>
      <c r="Z512" s="69"/>
      <c r="AE512" s="69"/>
      <c r="AJ512" s="69"/>
      <c r="AO512" s="69"/>
      <c r="AT512" s="69"/>
      <c r="AY512" s="69"/>
      <c r="BB512" s="1"/>
      <c r="BD512" s="69"/>
      <c r="BI512" s="69"/>
    </row>
    <row r="513" spans="11:61" x14ac:dyDescent="0.2">
      <c r="K513" s="69"/>
      <c r="P513" s="69"/>
      <c r="U513" s="69"/>
      <c r="Z513" s="69"/>
      <c r="AE513" s="69"/>
      <c r="AJ513" s="69"/>
      <c r="AO513" s="69"/>
      <c r="AT513" s="69"/>
      <c r="AY513" s="69"/>
      <c r="BB513" s="1"/>
      <c r="BD513" s="69"/>
      <c r="BI513" s="69"/>
    </row>
    <row r="514" spans="11:61" x14ac:dyDescent="0.2">
      <c r="K514" s="69"/>
      <c r="P514" s="69"/>
      <c r="U514" s="69"/>
      <c r="Z514" s="69"/>
      <c r="AE514" s="69"/>
      <c r="AJ514" s="69"/>
      <c r="AO514" s="69"/>
      <c r="AT514" s="69"/>
      <c r="AY514" s="69"/>
      <c r="BB514" s="1"/>
      <c r="BD514" s="69"/>
      <c r="BI514" s="69"/>
    </row>
    <row r="515" spans="11:61" x14ac:dyDescent="0.2">
      <c r="K515" s="69"/>
      <c r="P515" s="69"/>
      <c r="U515" s="69"/>
      <c r="Z515" s="69"/>
      <c r="AE515" s="69"/>
      <c r="AJ515" s="69"/>
      <c r="AO515" s="69"/>
      <c r="AT515" s="69"/>
      <c r="AY515" s="69"/>
      <c r="BB515" s="1"/>
      <c r="BD515" s="69"/>
      <c r="BI515" s="69"/>
    </row>
    <row r="516" spans="11:61" x14ac:dyDescent="0.2">
      <c r="K516" s="69"/>
      <c r="P516" s="69"/>
      <c r="U516" s="69"/>
      <c r="Z516" s="69"/>
      <c r="AE516" s="69"/>
      <c r="AJ516" s="69"/>
      <c r="AO516" s="69"/>
      <c r="AT516" s="69"/>
      <c r="AY516" s="69"/>
      <c r="BB516" s="1"/>
      <c r="BD516" s="69"/>
      <c r="BI516" s="69"/>
    </row>
    <row r="517" spans="11:61" x14ac:dyDescent="0.2">
      <c r="K517" s="69"/>
      <c r="P517" s="69"/>
      <c r="U517" s="69"/>
      <c r="Z517" s="69"/>
      <c r="AE517" s="69"/>
      <c r="AJ517" s="69"/>
      <c r="AO517" s="69"/>
      <c r="AT517" s="69"/>
      <c r="AY517" s="69"/>
      <c r="BB517" s="1"/>
      <c r="BD517" s="69"/>
      <c r="BI517" s="69"/>
    </row>
    <row r="518" spans="11:61" x14ac:dyDescent="0.2">
      <c r="K518" s="69"/>
      <c r="P518" s="69"/>
      <c r="U518" s="69"/>
      <c r="Z518" s="69"/>
      <c r="AE518" s="69"/>
      <c r="AJ518" s="69"/>
      <c r="AO518" s="69"/>
      <c r="AT518" s="69"/>
      <c r="AY518" s="69"/>
      <c r="BB518" s="1"/>
      <c r="BD518" s="69"/>
      <c r="BI518" s="69"/>
    </row>
    <row r="519" spans="11:61" x14ac:dyDescent="0.2">
      <c r="K519" s="69"/>
      <c r="P519" s="69"/>
      <c r="U519" s="69"/>
      <c r="Z519" s="69"/>
      <c r="AE519" s="69"/>
      <c r="AJ519" s="69"/>
      <c r="AO519" s="69"/>
      <c r="AT519" s="69"/>
      <c r="AY519" s="69"/>
      <c r="BB519" s="1"/>
      <c r="BD519" s="69"/>
      <c r="BI519" s="69"/>
    </row>
    <row r="520" spans="11:61" x14ac:dyDescent="0.2">
      <c r="K520" s="69"/>
      <c r="P520" s="69"/>
      <c r="U520" s="69"/>
      <c r="Z520" s="69"/>
      <c r="AE520" s="69"/>
      <c r="AJ520" s="69"/>
      <c r="AO520" s="69"/>
      <c r="AT520" s="69"/>
      <c r="AY520" s="69"/>
      <c r="BB520" s="1"/>
      <c r="BD520" s="69"/>
      <c r="BI520" s="69"/>
    </row>
    <row r="521" spans="11:61" x14ac:dyDescent="0.2">
      <c r="K521" s="69"/>
      <c r="P521" s="69"/>
      <c r="U521" s="69"/>
      <c r="Z521" s="69"/>
      <c r="AE521" s="69"/>
      <c r="AJ521" s="69"/>
      <c r="AO521" s="69"/>
      <c r="AT521" s="69"/>
      <c r="AY521" s="69"/>
      <c r="BB521" s="1"/>
      <c r="BD521" s="69"/>
      <c r="BI521" s="69"/>
    </row>
    <row r="522" spans="11:61" x14ac:dyDescent="0.2">
      <c r="K522" s="69"/>
      <c r="P522" s="69"/>
      <c r="U522" s="69"/>
      <c r="Z522" s="69"/>
      <c r="AE522" s="69"/>
      <c r="AJ522" s="69"/>
      <c r="AO522" s="69"/>
      <c r="AT522" s="69"/>
      <c r="AY522" s="69"/>
      <c r="BB522" s="1"/>
      <c r="BD522" s="69"/>
      <c r="BI522" s="69"/>
    </row>
    <row r="523" spans="11:61" x14ac:dyDescent="0.2">
      <c r="K523" s="69"/>
      <c r="P523" s="69"/>
      <c r="U523" s="69"/>
      <c r="Z523" s="69"/>
      <c r="AE523" s="69"/>
      <c r="AJ523" s="69"/>
      <c r="AO523" s="69"/>
      <c r="AT523" s="69"/>
      <c r="AY523" s="69"/>
      <c r="BB523" s="1"/>
      <c r="BD523" s="69"/>
      <c r="BI523" s="69"/>
    </row>
    <row r="524" spans="11:61" x14ac:dyDescent="0.2">
      <c r="K524" s="69"/>
      <c r="P524" s="69"/>
      <c r="U524" s="69"/>
      <c r="Z524" s="69"/>
      <c r="AE524" s="69"/>
      <c r="AJ524" s="69"/>
      <c r="AO524" s="69"/>
      <c r="AT524" s="69"/>
      <c r="AY524" s="69"/>
      <c r="BB524" s="1"/>
      <c r="BD524" s="69"/>
      <c r="BI524" s="69"/>
    </row>
    <row r="525" spans="11:61" x14ac:dyDescent="0.2">
      <c r="K525" s="69"/>
      <c r="P525" s="69"/>
      <c r="U525" s="69"/>
      <c r="Z525" s="69"/>
      <c r="AE525" s="69"/>
      <c r="AJ525" s="69"/>
      <c r="AO525" s="69"/>
      <c r="AT525" s="69"/>
      <c r="AY525" s="69"/>
      <c r="BB525" s="1"/>
      <c r="BD525" s="69"/>
      <c r="BI525" s="69"/>
    </row>
    <row r="526" spans="11:61" x14ac:dyDescent="0.2">
      <c r="K526" s="69"/>
      <c r="P526" s="69"/>
      <c r="U526" s="69"/>
      <c r="Z526" s="69"/>
      <c r="AE526" s="69"/>
      <c r="AJ526" s="69"/>
      <c r="AO526" s="69"/>
      <c r="AT526" s="69"/>
      <c r="AY526" s="69"/>
      <c r="BB526" s="1"/>
      <c r="BD526" s="69"/>
      <c r="BI526" s="69"/>
    </row>
    <row r="527" spans="11:61" x14ac:dyDescent="0.2">
      <c r="K527" s="69"/>
      <c r="P527" s="69"/>
      <c r="U527" s="69"/>
      <c r="Z527" s="69"/>
      <c r="AE527" s="69"/>
      <c r="AJ527" s="69"/>
      <c r="AO527" s="69"/>
      <c r="AT527" s="69"/>
      <c r="AY527" s="69"/>
      <c r="BB527" s="1"/>
      <c r="BD527" s="69"/>
      <c r="BI527" s="69"/>
    </row>
    <row r="528" spans="11:61" x14ac:dyDescent="0.2">
      <c r="K528" s="69"/>
      <c r="P528" s="69"/>
      <c r="U528" s="69"/>
      <c r="Z528" s="69"/>
      <c r="AE528" s="69"/>
      <c r="AJ528" s="69"/>
      <c r="AO528" s="69"/>
      <c r="AT528" s="69"/>
      <c r="AY528" s="69"/>
      <c r="BB528" s="1"/>
      <c r="BD528" s="69"/>
      <c r="BI528" s="69"/>
    </row>
    <row r="529" spans="11:61" x14ac:dyDescent="0.2">
      <c r="K529" s="69"/>
      <c r="P529" s="69"/>
      <c r="U529" s="69"/>
      <c r="Z529" s="69"/>
      <c r="AE529" s="69"/>
      <c r="AJ529" s="69"/>
      <c r="AO529" s="69"/>
      <c r="AT529" s="69"/>
      <c r="AY529" s="69"/>
      <c r="BB529" s="1"/>
      <c r="BD529" s="69"/>
      <c r="BI529" s="69"/>
    </row>
    <row r="530" spans="11:61" x14ac:dyDescent="0.2">
      <c r="K530" s="69"/>
      <c r="P530" s="69"/>
      <c r="U530" s="69"/>
      <c r="Z530" s="69"/>
      <c r="AE530" s="69"/>
      <c r="AJ530" s="69"/>
      <c r="AO530" s="69"/>
      <c r="AT530" s="69"/>
      <c r="AY530" s="69"/>
      <c r="BB530" s="1"/>
      <c r="BD530" s="69"/>
      <c r="BI530" s="69"/>
    </row>
    <row r="531" spans="11:61" x14ac:dyDescent="0.2">
      <c r="K531" s="69"/>
      <c r="P531" s="69"/>
      <c r="U531" s="69"/>
      <c r="Z531" s="69"/>
      <c r="AE531" s="69"/>
      <c r="AJ531" s="69"/>
      <c r="AO531" s="69"/>
      <c r="AT531" s="69"/>
      <c r="AY531" s="69"/>
      <c r="BB531" s="1"/>
      <c r="BD531" s="69"/>
      <c r="BI531" s="69"/>
    </row>
    <row r="532" spans="11:61" x14ac:dyDescent="0.2">
      <c r="K532" s="69"/>
      <c r="P532" s="69"/>
      <c r="U532" s="69"/>
      <c r="Z532" s="69"/>
      <c r="AE532" s="69"/>
      <c r="AJ532" s="69"/>
      <c r="AO532" s="69"/>
      <c r="AT532" s="69"/>
      <c r="AY532" s="69"/>
      <c r="BB532" s="1"/>
      <c r="BD532" s="69"/>
      <c r="BI532" s="69"/>
    </row>
    <row r="533" spans="11:61" x14ac:dyDescent="0.2">
      <c r="K533" s="69"/>
      <c r="P533" s="69"/>
      <c r="U533" s="69"/>
      <c r="Z533" s="69"/>
      <c r="AE533" s="69"/>
      <c r="AJ533" s="69"/>
      <c r="AO533" s="69"/>
      <c r="AT533" s="69"/>
      <c r="AY533" s="69"/>
      <c r="BB533" s="1"/>
      <c r="BD533" s="69"/>
      <c r="BI533" s="69"/>
    </row>
    <row r="534" spans="11:61" x14ac:dyDescent="0.2">
      <c r="K534" s="69"/>
      <c r="P534" s="69"/>
      <c r="U534" s="69"/>
      <c r="Z534" s="69"/>
      <c r="AE534" s="69"/>
      <c r="AJ534" s="69"/>
      <c r="AO534" s="69"/>
      <c r="AT534" s="69"/>
      <c r="AY534" s="69"/>
      <c r="BB534" s="1"/>
      <c r="BD534" s="69"/>
      <c r="BI534" s="69"/>
    </row>
    <row r="535" spans="11:61" x14ac:dyDescent="0.2">
      <c r="K535" s="69"/>
      <c r="P535" s="69"/>
      <c r="U535" s="69"/>
      <c r="Z535" s="69"/>
      <c r="AE535" s="69"/>
      <c r="AJ535" s="69"/>
      <c r="AO535" s="69"/>
      <c r="AT535" s="69"/>
      <c r="AY535" s="69"/>
      <c r="BB535" s="1"/>
      <c r="BD535" s="69"/>
      <c r="BI535" s="69"/>
    </row>
    <row r="536" spans="11:61" x14ac:dyDescent="0.2">
      <c r="K536" s="69"/>
      <c r="P536" s="69"/>
      <c r="U536" s="69"/>
      <c r="Z536" s="69"/>
      <c r="AE536" s="69"/>
      <c r="AJ536" s="69"/>
      <c r="AO536" s="69"/>
      <c r="AT536" s="69"/>
      <c r="AY536" s="69"/>
      <c r="BB536" s="1"/>
      <c r="BD536" s="69"/>
      <c r="BI536" s="69"/>
    </row>
    <row r="537" spans="11:61" x14ac:dyDescent="0.2">
      <c r="K537" s="69"/>
      <c r="P537" s="69"/>
      <c r="U537" s="69"/>
      <c r="Z537" s="69"/>
      <c r="AE537" s="69"/>
      <c r="AJ537" s="69"/>
      <c r="AO537" s="69"/>
      <c r="AT537" s="69"/>
      <c r="AY537" s="69"/>
      <c r="BB537" s="1"/>
      <c r="BD537" s="69"/>
      <c r="BI537" s="69"/>
    </row>
    <row r="538" spans="11:61" x14ac:dyDescent="0.2">
      <c r="K538" s="69"/>
      <c r="P538" s="69"/>
      <c r="U538" s="69"/>
      <c r="Z538" s="69"/>
      <c r="AE538" s="69"/>
      <c r="AJ538" s="69"/>
      <c r="AO538" s="69"/>
      <c r="AT538" s="69"/>
      <c r="AY538" s="69"/>
      <c r="BB538" s="1"/>
      <c r="BD538" s="69"/>
      <c r="BI538" s="69"/>
    </row>
    <row r="539" spans="11:61" x14ac:dyDescent="0.2">
      <c r="K539" s="69"/>
      <c r="P539" s="69"/>
      <c r="U539" s="69"/>
      <c r="Z539" s="69"/>
      <c r="AE539" s="69"/>
      <c r="AJ539" s="69"/>
      <c r="AO539" s="69"/>
      <c r="AT539" s="69"/>
      <c r="AY539" s="69"/>
      <c r="BB539" s="1"/>
      <c r="BD539" s="69"/>
      <c r="BI539" s="69"/>
    </row>
    <row r="540" spans="11:61" x14ac:dyDescent="0.2">
      <c r="K540" s="69"/>
      <c r="P540" s="69"/>
      <c r="U540" s="69"/>
      <c r="Z540" s="69"/>
      <c r="AE540" s="69"/>
      <c r="AJ540" s="69"/>
      <c r="AO540" s="69"/>
      <c r="AT540" s="69"/>
      <c r="AY540" s="69"/>
      <c r="BB540" s="1"/>
      <c r="BD540" s="69"/>
      <c r="BI540" s="69"/>
    </row>
    <row r="541" spans="11:61" x14ac:dyDescent="0.2">
      <c r="K541" s="69"/>
      <c r="P541" s="69"/>
      <c r="U541" s="69"/>
      <c r="Z541" s="69"/>
      <c r="AE541" s="69"/>
      <c r="AJ541" s="69"/>
      <c r="AO541" s="69"/>
      <c r="AT541" s="69"/>
      <c r="AY541" s="69"/>
      <c r="BB541" s="1"/>
      <c r="BD541" s="69"/>
      <c r="BI541" s="69"/>
    </row>
    <row r="542" spans="11:61" x14ac:dyDescent="0.2">
      <c r="K542" s="69"/>
      <c r="P542" s="69"/>
      <c r="U542" s="69"/>
      <c r="Z542" s="69"/>
      <c r="AE542" s="69"/>
      <c r="AJ542" s="69"/>
      <c r="AO542" s="69"/>
      <c r="AT542" s="69"/>
      <c r="AY542" s="69"/>
      <c r="BB542" s="1"/>
      <c r="BD542" s="69"/>
      <c r="BI542" s="69"/>
    </row>
    <row r="543" spans="11:61" x14ac:dyDescent="0.2">
      <c r="K543" s="69"/>
      <c r="P543" s="69"/>
      <c r="U543" s="69"/>
      <c r="Z543" s="69"/>
      <c r="AE543" s="69"/>
      <c r="AJ543" s="69"/>
      <c r="AO543" s="69"/>
      <c r="AT543" s="69"/>
      <c r="AY543" s="69"/>
      <c r="BB543" s="1"/>
      <c r="BD543" s="69"/>
      <c r="BI543" s="69"/>
    </row>
    <row r="544" spans="11:61" x14ac:dyDescent="0.2">
      <c r="K544" s="69"/>
      <c r="P544" s="69"/>
      <c r="U544" s="69"/>
      <c r="Z544" s="69"/>
      <c r="AE544" s="69"/>
      <c r="AJ544" s="69"/>
      <c r="AO544" s="69"/>
      <c r="AT544" s="69"/>
      <c r="AY544" s="69"/>
      <c r="BB544" s="1"/>
      <c r="BD544" s="69"/>
      <c r="BI544" s="69"/>
    </row>
    <row r="545" spans="11:61" x14ac:dyDescent="0.2">
      <c r="K545" s="69"/>
      <c r="P545" s="69"/>
      <c r="U545" s="69"/>
      <c r="Z545" s="69"/>
      <c r="AE545" s="69"/>
      <c r="AJ545" s="69"/>
      <c r="AO545" s="69"/>
      <c r="AT545" s="69"/>
      <c r="AY545" s="69"/>
      <c r="BB545" s="1"/>
      <c r="BD545" s="69"/>
      <c r="BI545" s="69"/>
    </row>
    <row r="546" spans="11:61" x14ac:dyDescent="0.2">
      <c r="K546" s="69"/>
      <c r="P546" s="69"/>
      <c r="U546" s="69"/>
      <c r="Z546" s="69"/>
      <c r="AE546" s="69"/>
      <c r="AJ546" s="69"/>
      <c r="AO546" s="69"/>
      <c r="AT546" s="69"/>
      <c r="AY546" s="69"/>
      <c r="BB546" s="1"/>
      <c r="BD546" s="69"/>
      <c r="BI546" s="69"/>
    </row>
    <row r="547" spans="11:61" x14ac:dyDescent="0.2">
      <c r="K547" s="69"/>
      <c r="P547" s="69"/>
      <c r="U547" s="69"/>
      <c r="Z547" s="69"/>
      <c r="AE547" s="69"/>
      <c r="AJ547" s="69"/>
      <c r="AO547" s="69"/>
      <c r="AT547" s="69"/>
      <c r="AY547" s="69"/>
      <c r="BB547" s="1"/>
      <c r="BD547" s="69"/>
      <c r="BI547" s="69"/>
    </row>
    <row r="548" spans="11:61" x14ac:dyDescent="0.2">
      <c r="K548" s="69"/>
      <c r="P548" s="69"/>
      <c r="U548" s="69"/>
      <c r="Z548" s="69"/>
      <c r="AE548" s="69"/>
      <c r="AJ548" s="69"/>
      <c r="AO548" s="69"/>
      <c r="AT548" s="69"/>
      <c r="AY548" s="69"/>
      <c r="BB548" s="1"/>
      <c r="BD548" s="69"/>
      <c r="BI548" s="69"/>
    </row>
    <row r="549" spans="11:61" x14ac:dyDescent="0.2">
      <c r="K549" s="69"/>
      <c r="P549" s="69"/>
      <c r="U549" s="69"/>
      <c r="Z549" s="69"/>
      <c r="AE549" s="69"/>
      <c r="AJ549" s="69"/>
      <c r="AO549" s="69"/>
      <c r="AT549" s="69"/>
      <c r="AY549" s="69"/>
      <c r="BB549" s="1"/>
      <c r="BD549" s="69"/>
      <c r="BI549" s="69"/>
    </row>
    <row r="550" spans="11:61" x14ac:dyDescent="0.2">
      <c r="K550" s="69"/>
      <c r="P550" s="69"/>
      <c r="U550" s="69"/>
      <c r="Z550" s="69"/>
      <c r="AE550" s="69"/>
      <c r="AJ550" s="69"/>
      <c r="AO550" s="69"/>
      <c r="AT550" s="69"/>
      <c r="AY550" s="69"/>
      <c r="BB550" s="1"/>
      <c r="BD550" s="69"/>
      <c r="BI550" s="69"/>
    </row>
    <row r="551" spans="11:61" x14ac:dyDescent="0.2">
      <c r="K551" s="69"/>
      <c r="P551" s="69"/>
      <c r="U551" s="69"/>
      <c r="Z551" s="69"/>
      <c r="AE551" s="69"/>
      <c r="AJ551" s="69"/>
      <c r="AO551" s="69"/>
      <c r="AT551" s="69"/>
      <c r="AY551" s="69"/>
      <c r="BB551" s="1"/>
      <c r="BD551" s="69"/>
      <c r="BI551" s="69"/>
    </row>
    <row r="552" spans="11:61" x14ac:dyDescent="0.2">
      <c r="K552" s="69"/>
      <c r="P552" s="69"/>
      <c r="U552" s="69"/>
      <c r="Z552" s="69"/>
      <c r="AE552" s="69"/>
      <c r="AJ552" s="69"/>
      <c r="AO552" s="69"/>
      <c r="AT552" s="69"/>
      <c r="AY552" s="69"/>
      <c r="BB552" s="1"/>
      <c r="BD552" s="69"/>
      <c r="BI552" s="69"/>
    </row>
    <row r="553" spans="11:61" x14ac:dyDescent="0.2">
      <c r="K553" s="69"/>
      <c r="P553" s="69"/>
      <c r="U553" s="69"/>
      <c r="Z553" s="69"/>
      <c r="AE553" s="69"/>
      <c r="AJ553" s="69"/>
      <c r="AO553" s="69"/>
      <c r="AT553" s="69"/>
      <c r="AY553" s="69"/>
      <c r="BB553" s="1"/>
      <c r="BD553" s="69"/>
      <c r="BI553" s="69"/>
    </row>
    <row r="554" spans="11:61" x14ac:dyDescent="0.2">
      <c r="K554" s="69"/>
      <c r="P554" s="69"/>
      <c r="U554" s="69"/>
      <c r="Z554" s="69"/>
      <c r="AE554" s="69"/>
      <c r="AJ554" s="69"/>
      <c r="AO554" s="69"/>
      <c r="AT554" s="69"/>
      <c r="AY554" s="69"/>
      <c r="BB554" s="1"/>
      <c r="BD554" s="69"/>
      <c r="BI554" s="69"/>
    </row>
    <row r="555" spans="11:61" x14ac:dyDescent="0.2">
      <c r="K555" s="69"/>
      <c r="P555" s="69"/>
      <c r="U555" s="69"/>
      <c r="Z555" s="69"/>
      <c r="AE555" s="69"/>
      <c r="AJ555" s="69"/>
      <c r="AO555" s="69"/>
      <c r="AT555" s="69"/>
      <c r="AY555" s="69"/>
      <c r="BB555" s="1"/>
      <c r="BD555" s="69"/>
      <c r="BI555" s="69"/>
    </row>
    <row r="556" spans="11:61" x14ac:dyDescent="0.2">
      <c r="K556" s="69"/>
      <c r="P556" s="69"/>
      <c r="U556" s="69"/>
      <c r="Z556" s="69"/>
      <c r="AE556" s="69"/>
      <c r="AJ556" s="69"/>
      <c r="AO556" s="69"/>
      <c r="AT556" s="69"/>
      <c r="AY556" s="69"/>
      <c r="BB556" s="1"/>
      <c r="BD556" s="69"/>
      <c r="BI556" s="69"/>
    </row>
    <row r="557" spans="11:61" x14ac:dyDescent="0.2">
      <c r="K557" s="69"/>
      <c r="P557" s="69"/>
      <c r="U557" s="69"/>
      <c r="Z557" s="69"/>
      <c r="AE557" s="69"/>
      <c r="AJ557" s="69"/>
      <c r="AO557" s="69"/>
      <c r="AT557" s="69"/>
      <c r="AY557" s="69"/>
      <c r="BB557" s="1"/>
      <c r="BD557" s="69"/>
      <c r="BI557" s="69"/>
    </row>
    <row r="558" spans="11:61" x14ac:dyDescent="0.2">
      <c r="K558" s="69"/>
      <c r="P558" s="69"/>
      <c r="U558" s="69"/>
      <c r="Z558" s="69"/>
      <c r="AE558" s="69"/>
      <c r="AJ558" s="69"/>
      <c r="AO558" s="69"/>
      <c r="AT558" s="69"/>
      <c r="AY558" s="69"/>
      <c r="BB558" s="1"/>
      <c r="BD558" s="69"/>
      <c r="BI558" s="69"/>
    </row>
    <row r="559" spans="11:61" x14ac:dyDescent="0.2">
      <c r="K559" s="69"/>
      <c r="P559" s="69"/>
      <c r="U559" s="69"/>
      <c r="Z559" s="69"/>
      <c r="AE559" s="69"/>
      <c r="AJ559" s="69"/>
      <c r="AO559" s="69"/>
      <c r="AT559" s="69"/>
      <c r="AY559" s="69"/>
      <c r="BB559" s="1"/>
      <c r="BD559" s="69"/>
      <c r="BI559" s="69"/>
    </row>
    <row r="560" spans="11:61" x14ac:dyDescent="0.2">
      <c r="K560" s="69"/>
      <c r="P560" s="69"/>
      <c r="U560" s="69"/>
      <c r="Z560" s="69"/>
      <c r="AE560" s="69"/>
      <c r="AJ560" s="69"/>
      <c r="AO560" s="69"/>
      <c r="AT560" s="69"/>
      <c r="AY560" s="69"/>
      <c r="BB560" s="1"/>
      <c r="BD560" s="69"/>
      <c r="BI560" s="69"/>
    </row>
    <row r="561" spans="11:61" x14ac:dyDescent="0.2">
      <c r="K561" s="69"/>
      <c r="P561" s="69"/>
      <c r="U561" s="69"/>
      <c r="Z561" s="69"/>
      <c r="AE561" s="69"/>
      <c r="AJ561" s="69"/>
      <c r="AO561" s="69"/>
      <c r="AT561" s="69"/>
      <c r="AY561" s="69"/>
      <c r="BB561" s="1"/>
      <c r="BD561" s="69"/>
      <c r="BI561" s="69"/>
    </row>
    <row r="562" spans="11:61" x14ac:dyDescent="0.2">
      <c r="K562" s="69"/>
      <c r="P562" s="69"/>
      <c r="U562" s="69"/>
      <c r="Z562" s="69"/>
      <c r="AE562" s="69"/>
      <c r="AJ562" s="69"/>
      <c r="AO562" s="69"/>
      <c r="AT562" s="69"/>
      <c r="AY562" s="69"/>
      <c r="BB562" s="1"/>
      <c r="BD562" s="69"/>
      <c r="BI562" s="69"/>
    </row>
    <row r="563" spans="11:61" x14ac:dyDescent="0.2">
      <c r="K563" s="69"/>
      <c r="P563" s="69"/>
      <c r="U563" s="69"/>
      <c r="Z563" s="69"/>
      <c r="AE563" s="69"/>
      <c r="AJ563" s="69"/>
      <c r="AO563" s="69"/>
      <c r="AT563" s="69"/>
      <c r="AY563" s="69"/>
      <c r="BB563" s="1"/>
      <c r="BD563" s="69"/>
      <c r="BI563" s="69"/>
    </row>
    <row r="564" spans="11:61" x14ac:dyDescent="0.2">
      <c r="K564" s="69"/>
      <c r="P564" s="69"/>
      <c r="U564" s="69"/>
      <c r="Z564" s="69"/>
      <c r="AE564" s="69"/>
      <c r="AJ564" s="69"/>
      <c r="AO564" s="69"/>
      <c r="AT564" s="69"/>
      <c r="AY564" s="69"/>
      <c r="BB564" s="1"/>
      <c r="BD564" s="69"/>
      <c r="BI564" s="69"/>
    </row>
    <row r="565" spans="11:61" x14ac:dyDescent="0.2">
      <c r="K565" s="69"/>
      <c r="P565" s="69"/>
      <c r="U565" s="69"/>
      <c r="Z565" s="69"/>
      <c r="AE565" s="69"/>
      <c r="AJ565" s="69"/>
      <c r="AO565" s="69"/>
      <c r="AT565" s="69"/>
      <c r="AY565" s="69"/>
      <c r="BB565" s="1"/>
      <c r="BD565" s="69"/>
      <c r="BI565" s="69"/>
    </row>
    <row r="566" spans="11:61" x14ac:dyDescent="0.2">
      <c r="K566" s="69"/>
      <c r="P566" s="69"/>
      <c r="U566" s="69"/>
      <c r="Z566" s="69"/>
      <c r="AE566" s="69"/>
      <c r="AJ566" s="69"/>
      <c r="AO566" s="69"/>
      <c r="AT566" s="69"/>
      <c r="AY566" s="69"/>
      <c r="BB566" s="1"/>
      <c r="BD566" s="69"/>
      <c r="BI566" s="69"/>
    </row>
    <row r="567" spans="11:61" x14ac:dyDescent="0.2">
      <c r="K567" s="69"/>
      <c r="P567" s="69"/>
      <c r="U567" s="69"/>
      <c r="Z567" s="69"/>
      <c r="AE567" s="69"/>
      <c r="AJ567" s="69"/>
      <c r="AO567" s="69"/>
      <c r="AT567" s="69"/>
      <c r="AY567" s="69"/>
      <c r="BB567" s="1"/>
      <c r="BD567" s="69"/>
      <c r="BI567" s="69"/>
    </row>
    <row r="568" spans="11:61" x14ac:dyDescent="0.2">
      <c r="K568" s="69"/>
      <c r="P568" s="69"/>
      <c r="U568" s="69"/>
      <c r="Z568" s="69"/>
      <c r="AE568" s="69"/>
      <c r="AJ568" s="69"/>
      <c r="AO568" s="69"/>
      <c r="AT568" s="69"/>
      <c r="AY568" s="69"/>
      <c r="BB568" s="1"/>
      <c r="BD568" s="69"/>
      <c r="BI568" s="69"/>
    </row>
    <row r="569" spans="11:61" x14ac:dyDescent="0.2">
      <c r="K569" s="69"/>
      <c r="P569" s="69"/>
      <c r="U569" s="69"/>
      <c r="Z569" s="69"/>
      <c r="AE569" s="69"/>
      <c r="AJ569" s="69"/>
      <c r="AO569" s="69"/>
      <c r="AT569" s="69"/>
      <c r="AY569" s="69"/>
      <c r="BB569" s="1"/>
      <c r="BD569" s="69"/>
      <c r="BI569" s="69"/>
    </row>
    <row r="570" spans="11:61" x14ac:dyDescent="0.2">
      <c r="K570" s="69"/>
      <c r="P570" s="69"/>
      <c r="U570" s="69"/>
      <c r="Z570" s="69"/>
      <c r="AE570" s="69"/>
      <c r="AJ570" s="69"/>
      <c r="AO570" s="69"/>
      <c r="AT570" s="69"/>
      <c r="AY570" s="69"/>
      <c r="BB570" s="1"/>
      <c r="BD570" s="69"/>
      <c r="BI570" s="69"/>
    </row>
    <row r="571" spans="11:61" x14ac:dyDescent="0.2">
      <c r="K571" s="69"/>
      <c r="P571" s="69"/>
      <c r="U571" s="69"/>
      <c r="Z571" s="69"/>
      <c r="AE571" s="69"/>
      <c r="AJ571" s="69"/>
      <c r="AO571" s="69"/>
      <c r="AT571" s="69"/>
      <c r="AY571" s="69"/>
      <c r="BB571" s="1"/>
      <c r="BD571" s="69"/>
      <c r="BI571" s="69"/>
    </row>
    <row r="572" spans="11:61" x14ac:dyDescent="0.2">
      <c r="K572" s="69"/>
      <c r="P572" s="69"/>
      <c r="U572" s="69"/>
      <c r="Z572" s="69"/>
      <c r="AE572" s="69"/>
      <c r="AJ572" s="69"/>
      <c r="AO572" s="69"/>
      <c r="AT572" s="69"/>
      <c r="AY572" s="69"/>
      <c r="BB572" s="1"/>
      <c r="BD572" s="69"/>
      <c r="BI572" s="69"/>
    </row>
    <row r="573" spans="11:61" x14ac:dyDescent="0.2">
      <c r="K573" s="69"/>
      <c r="P573" s="69"/>
      <c r="U573" s="69"/>
      <c r="Z573" s="69"/>
      <c r="AE573" s="69"/>
      <c r="AJ573" s="69"/>
      <c r="AO573" s="69"/>
      <c r="AT573" s="69"/>
      <c r="AY573" s="69"/>
      <c r="BB573" s="1"/>
      <c r="BD573" s="69"/>
      <c r="BI573" s="69"/>
    </row>
    <row r="574" spans="11:61" x14ac:dyDescent="0.2">
      <c r="K574" s="69"/>
      <c r="P574" s="69"/>
      <c r="U574" s="69"/>
      <c r="Z574" s="69"/>
      <c r="AE574" s="69"/>
      <c r="AJ574" s="69"/>
      <c r="AO574" s="69"/>
      <c r="AT574" s="69"/>
      <c r="AY574" s="69"/>
      <c r="BB574" s="1"/>
      <c r="BD574" s="69"/>
      <c r="BI574" s="69"/>
    </row>
    <row r="575" spans="11:61" x14ac:dyDescent="0.2">
      <c r="K575" s="69"/>
      <c r="P575" s="69"/>
      <c r="U575" s="69"/>
      <c r="Z575" s="69"/>
      <c r="AE575" s="69"/>
      <c r="AJ575" s="69"/>
      <c r="AO575" s="69"/>
      <c r="AT575" s="69"/>
      <c r="AY575" s="69"/>
      <c r="BB575" s="1"/>
      <c r="BD575" s="69"/>
      <c r="BI575" s="69"/>
    </row>
    <row r="576" spans="11:61" x14ac:dyDescent="0.2">
      <c r="K576" s="69"/>
      <c r="P576" s="69"/>
      <c r="U576" s="69"/>
      <c r="Z576" s="69"/>
      <c r="AE576" s="69"/>
      <c r="AJ576" s="69"/>
      <c r="AO576" s="69"/>
      <c r="AT576" s="69"/>
      <c r="AY576" s="69"/>
      <c r="BB576" s="1"/>
      <c r="BD576" s="69"/>
      <c r="BI576" s="69"/>
    </row>
    <row r="577" spans="11:61" x14ac:dyDescent="0.2">
      <c r="K577" s="69"/>
      <c r="P577" s="69"/>
      <c r="U577" s="69"/>
      <c r="Z577" s="69"/>
      <c r="AE577" s="69"/>
      <c r="AJ577" s="69"/>
      <c r="AO577" s="69"/>
      <c r="AT577" s="69"/>
      <c r="AY577" s="69"/>
      <c r="BB577" s="1"/>
      <c r="BD577" s="69"/>
      <c r="BI577" s="69"/>
    </row>
    <row r="578" spans="11:61" x14ac:dyDescent="0.2">
      <c r="K578" s="69"/>
      <c r="P578" s="69"/>
      <c r="U578" s="69"/>
      <c r="Z578" s="69"/>
      <c r="AE578" s="69"/>
      <c r="AJ578" s="69"/>
      <c r="AO578" s="69"/>
      <c r="AT578" s="69"/>
      <c r="AY578" s="69"/>
      <c r="BB578" s="1"/>
      <c r="BD578" s="69"/>
      <c r="BI578" s="69"/>
    </row>
    <row r="579" spans="11:61" x14ac:dyDescent="0.2">
      <c r="K579" s="69"/>
      <c r="P579" s="69"/>
      <c r="U579" s="69"/>
      <c r="Z579" s="69"/>
      <c r="AE579" s="69"/>
      <c r="AJ579" s="69"/>
      <c r="AO579" s="69"/>
      <c r="AT579" s="69"/>
      <c r="AY579" s="69"/>
      <c r="BB579" s="1"/>
      <c r="BD579" s="69"/>
      <c r="BI579" s="69"/>
    </row>
    <row r="580" spans="11:61" x14ac:dyDescent="0.2">
      <c r="K580" s="69"/>
      <c r="P580" s="69"/>
      <c r="U580" s="69"/>
      <c r="Z580" s="69"/>
      <c r="AE580" s="69"/>
      <c r="AJ580" s="69"/>
      <c r="AO580" s="69"/>
      <c r="AT580" s="69"/>
      <c r="AY580" s="69"/>
      <c r="BB580" s="1"/>
      <c r="BD580" s="69"/>
      <c r="BI580" s="69"/>
    </row>
    <row r="581" spans="11:61" x14ac:dyDescent="0.2">
      <c r="K581" s="69"/>
      <c r="P581" s="69"/>
      <c r="U581" s="69"/>
      <c r="Z581" s="69"/>
      <c r="AE581" s="69"/>
      <c r="AJ581" s="69"/>
      <c r="AO581" s="69"/>
      <c r="AT581" s="69"/>
      <c r="AY581" s="69"/>
      <c r="BB581" s="1"/>
      <c r="BD581" s="69"/>
      <c r="BI581" s="69"/>
    </row>
    <row r="582" spans="11:61" x14ac:dyDescent="0.2">
      <c r="K582" s="69"/>
      <c r="P582" s="69"/>
      <c r="U582" s="69"/>
      <c r="Z582" s="69"/>
      <c r="AE582" s="69"/>
      <c r="AJ582" s="69"/>
      <c r="AO582" s="69"/>
      <c r="AT582" s="69"/>
      <c r="AY582" s="69"/>
      <c r="BB582" s="1"/>
      <c r="BD582" s="69"/>
      <c r="BI582" s="69"/>
    </row>
    <row r="583" spans="11:61" x14ac:dyDescent="0.2">
      <c r="K583" s="69"/>
      <c r="P583" s="69"/>
      <c r="U583" s="69"/>
      <c r="Z583" s="69"/>
      <c r="AE583" s="69"/>
      <c r="AJ583" s="69"/>
      <c r="AO583" s="69"/>
      <c r="AT583" s="69"/>
      <c r="AY583" s="69"/>
      <c r="BB583" s="1"/>
      <c r="BD583" s="69"/>
      <c r="BI583" s="69"/>
    </row>
    <row r="584" spans="11:61" x14ac:dyDescent="0.2">
      <c r="K584" s="69"/>
      <c r="P584" s="69"/>
      <c r="U584" s="69"/>
      <c r="Z584" s="69"/>
      <c r="AE584" s="69"/>
      <c r="AJ584" s="69"/>
      <c r="AO584" s="69"/>
      <c r="AT584" s="69"/>
      <c r="AY584" s="69"/>
      <c r="BB584" s="1"/>
      <c r="BD584" s="69"/>
      <c r="BI584" s="69"/>
    </row>
    <row r="585" spans="11:61" x14ac:dyDescent="0.2">
      <c r="K585" s="69"/>
      <c r="P585" s="69"/>
      <c r="U585" s="69"/>
      <c r="Z585" s="69"/>
      <c r="AE585" s="69"/>
      <c r="AJ585" s="69"/>
      <c r="AO585" s="69"/>
      <c r="AT585" s="69"/>
      <c r="AY585" s="69"/>
      <c r="BB585" s="1"/>
      <c r="BD585" s="69"/>
      <c r="BI585" s="69"/>
    </row>
    <row r="586" spans="11:61" x14ac:dyDescent="0.2">
      <c r="K586" s="69"/>
      <c r="P586" s="69"/>
      <c r="U586" s="69"/>
      <c r="Z586" s="69"/>
      <c r="AE586" s="69"/>
      <c r="AJ586" s="69"/>
      <c r="AO586" s="69"/>
      <c r="AT586" s="69"/>
      <c r="AY586" s="69"/>
      <c r="BB586" s="1"/>
      <c r="BD586" s="69"/>
      <c r="BI586" s="69"/>
    </row>
    <row r="587" spans="11:61" x14ac:dyDescent="0.2">
      <c r="K587" s="69"/>
      <c r="P587" s="69"/>
      <c r="U587" s="69"/>
      <c r="Z587" s="69"/>
      <c r="AE587" s="69"/>
      <c r="AJ587" s="69"/>
      <c r="AO587" s="69"/>
      <c r="AT587" s="69"/>
      <c r="AY587" s="69"/>
      <c r="BB587" s="1"/>
      <c r="BD587" s="69"/>
      <c r="BI587" s="69"/>
    </row>
    <row r="588" spans="11:61" x14ac:dyDescent="0.2">
      <c r="K588" s="69"/>
      <c r="P588" s="69"/>
      <c r="U588" s="69"/>
      <c r="Z588" s="69"/>
      <c r="AE588" s="69"/>
      <c r="AJ588" s="69"/>
      <c r="AO588" s="69"/>
      <c r="AT588" s="69"/>
      <c r="AY588" s="69"/>
      <c r="BB588" s="1"/>
      <c r="BD588" s="69"/>
      <c r="BI588" s="69"/>
    </row>
    <row r="589" spans="11:61" x14ac:dyDescent="0.2">
      <c r="K589" s="69"/>
      <c r="P589" s="69"/>
      <c r="U589" s="69"/>
      <c r="Z589" s="69"/>
      <c r="AE589" s="69"/>
      <c r="AJ589" s="69"/>
      <c r="AO589" s="69"/>
      <c r="AT589" s="69"/>
      <c r="AY589" s="69"/>
      <c r="BB589" s="1"/>
      <c r="BD589" s="69"/>
      <c r="BI589" s="69"/>
    </row>
    <row r="590" spans="11:61" x14ac:dyDescent="0.2">
      <c r="K590" s="69"/>
      <c r="P590" s="69"/>
      <c r="U590" s="69"/>
      <c r="Z590" s="69"/>
      <c r="AE590" s="69"/>
      <c r="AJ590" s="69"/>
      <c r="AO590" s="69"/>
      <c r="AT590" s="69"/>
      <c r="AY590" s="69"/>
      <c r="BB590" s="1"/>
      <c r="BD590" s="69"/>
      <c r="BI590" s="69"/>
    </row>
    <row r="591" spans="11:61" x14ac:dyDescent="0.2">
      <c r="K591" s="69"/>
      <c r="P591" s="69"/>
      <c r="U591" s="69"/>
      <c r="Z591" s="69"/>
      <c r="AE591" s="69"/>
      <c r="AJ591" s="69"/>
      <c r="AO591" s="69"/>
      <c r="AT591" s="69"/>
      <c r="AY591" s="69"/>
      <c r="BB591" s="1"/>
      <c r="BD591" s="69"/>
      <c r="BI591" s="69"/>
    </row>
    <row r="592" spans="11:61" x14ac:dyDescent="0.2">
      <c r="K592" s="69"/>
      <c r="P592" s="69"/>
      <c r="U592" s="69"/>
      <c r="Z592" s="69"/>
      <c r="AE592" s="69"/>
      <c r="AJ592" s="69"/>
      <c r="AO592" s="69"/>
      <c r="AT592" s="69"/>
      <c r="AY592" s="69"/>
      <c r="BB592" s="1"/>
      <c r="BD592" s="69"/>
      <c r="BI592" s="69"/>
    </row>
    <row r="593" spans="11:61" x14ac:dyDescent="0.2">
      <c r="K593" s="69"/>
      <c r="P593" s="69"/>
      <c r="U593" s="69"/>
      <c r="Z593" s="69"/>
      <c r="AE593" s="69"/>
      <c r="AJ593" s="69"/>
      <c r="AO593" s="69"/>
      <c r="AT593" s="69"/>
      <c r="AY593" s="69"/>
      <c r="BB593" s="1"/>
      <c r="BD593" s="69"/>
      <c r="BI593" s="69"/>
    </row>
    <row r="594" spans="11:61" x14ac:dyDescent="0.2">
      <c r="K594" s="69"/>
      <c r="P594" s="69"/>
      <c r="U594" s="69"/>
      <c r="Z594" s="69"/>
      <c r="AE594" s="69"/>
      <c r="AJ594" s="69"/>
      <c r="AO594" s="69"/>
      <c r="AT594" s="69"/>
      <c r="AY594" s="69"/>
      <c r="BB594" s="1"/>
      <c r="BD594" s="69"/>
      <c r="BI594" s="69"/>
    </row>
    <row r="595" spans="11:61" x14ac:dyDescent="0.2">
      <c r="K595" s="69"/>
      <c r="P595" s="69"/>
      <c r="U595" s="69"/>
      <c r="Z595" s="69"/>
      <c r="AE595" s="69"/>
      <c r="AJ595" s="69"/>
      <c r="AO595" s="69"/>
      <c r="AT595" s="69"/>
      <c r="AY595" s="69"/>
      <c r="BB595" s="1"/>
      <c r="BD595" s="69"/>
      <c r="BI595" s="69"/>
    </row>
    <row r="596" spans="11:61" x14ac:dyDescent="0.2">
      <c r="K596" s="69"/>
      <c r="P596" s="69"/>
      <c r="U596" s="69"/>
      <c r="Z596" s="69"/>
      <c r="AE596" s="69"/>
      <c r="AJ596" s="69"/>
      <c r="AO596" s="69"/>
      <c r="AT596" s="69"/>
      <c r="AY596" s="69"/>
      <c r="BB596" s="1"/>
      <c r="BD596" s="69"/>
      <c r="BI596" s="69"/>
    </row>
    <row r="597" spans="11:61" x14ac:dyDescent="0.2">
      <c r="K597" s="69"/>
      <c r="P597" s="69"/>
      <c r="U597" s="69"/>
      <c r="Z597" s="69"/>
      <c r="AE597" s="69"/>
      <c r="AJ597" s="69"/>
      <c r="AO597" s="69"/>
      <c r="AT597" s="69"/>
      <c r="AY597" s="69"/>
      <c r="BB597" s="1"/>
      <c r="BD597" s="69"/>
      <c r="BI597" s="69"/>
    </row>
    <row r="598" spans="11:61" x14ac:dyDescent="0.2">
      <c r="K598" s="69"/>
      <c r="P598" s="69"/>
      <c r="U598" s="69"/>
      <c r="Z598" s="69"/>
      <c r="AE598" s="69"/>
      <c r="AJ598" s="69"/>
      <c r="AO598" s="69"/>
      <c r="AT598" s="69"/>
      <c r="AY598" s="69"/>
      <c r="BB598" s="1"/>
      <c r="BD598" s="69"/>
      <c r="BI598" s="69"/>
    </row>
    <row r="599" spans="11:61" x14ac:dyDescent="0.2">
      <c r="K599" s="69"/>
      <c r="P599" s="69"/>
      <c r="U599" s="69"/>
      <c r="Z599" s="69"/>
      <c r="AE599" s="69"/>
      <c r="AJ599" s="69"/>
      <c r="AO599" s="69"/>
      <c r="AT599" s="69"/>
      <c r="AY599" s="69"/>
      <c r="BB599" s="1"/>
      <c r="BD599" s="69"/>
      <c r="BI599" s="69"/>
    </row>
    <row r="600" spans="11:61" x14ac:dyDescent="0.2">
      <c r="K600" s="69"/>
      <c r="P600" s="69"/>
      <c r="U600" s="69"/>
      <c r="Z600" s="69"/>
      <c r="AE600" s="69"/>
      <c r="AJ600" s="69"/>
      <c r="AO600" s="69"/>
      <c r="AT600" s="69"/>
      <c r="AY600" s="69"/>
      <c r="BB600" s="1"/>
      <c r="BD600" s="69"/>
      <c r="BI600" s="69"/>
    </row>
    <row r="601" spans="11:61" x14ac:dyDescent="0.2">
      <c r="K601" s="69"/>
      <c r="P601" s="69"/>
      <c r="U601" s="69"/>
      <c r="Z601" s="69"/>
      <c r="AE601" s="69"/>
      <c r="AJ601" s="69"/>
      <c r="AO601" s="69"/>
      <c r="AT601" s="69"/>
      <c r="AY601" s="69"/>
      <c r="BB601" s="1"/>
      <c r="BD601" s="69"/>
      <c r="BI601" s="69"/>
    </row>
    <row r="602" spans="11:61" x14ac:dyDescent="0.2">
      <c r="K602" s="69"/>
      <c r="P602" s="69"/>
      <c r="U602" s="69"/>
      <c r="Z602" s="69"/>
      <c r="AE602" s="69"/>
      <c r="AJ602" s="69"/>
      <c r="AO602" s="69"/>
      <c r="AT602" s="69"/>
      <c r="AY602" s="69"/>
      <c r="BB602" s="1"/>
      <c r="BD602" s="69"/>
      <c r="BI602" s="69"/>
    </row>
    <row r="603" spans="11:61" x14ac:dyDescent="0.2">
      <c r="K603" s="69"/>
      <c r="P603" s="69"/>
      <c r="U603" s="69"/>
      <c r="Z603" s="69"/>
      <c r="AE603" s="69"/>
      <c r="AJ603" s="69"/>
      <c r="AO603" s="69"/>
      <c r="AT603" s="69"/>
      <c r="AY603" s="69"/>
      <c r="BB603" s="1"/>
      <c r="BD603" s="69"/>
      <c r="BI603" s="69"/>
    </row>
    <row r="604" spans="11:61" x14ac:dyDescent="0.2">
      <c r="K604" s="69"/>
      <c r="P604" s="69"/>
      <c r="U604" s="69"/>
      <c r="Z604" s="69"/>
      <c r="AE604" s="69"/>
      <c r="AJ604" s="69"/>
      <c r="AO604" s="69"/>
      <c r="AT604" s="69"/>
      <c r="AY604" s="69"/>
      <c r="BB604" s="1"/>
      <c r="BD604" s="69"/>
      <c r="BI604" s="69"/>
    </row>
    <row r="605" spans="11:61" x14ac:dyDescent="0.2">
      <c r="K605" s="69"/>
      <c r="P605" s="69"/>
      <c r="U605" s="69"/>
      <c r="Z605" s="69"/>
      <c r="AE605" s="69"/>
      <c r="AJ605" s="69"/>
      <c r="AO605" s="69"/>
      <c r="AT605" s="69"/>
      <c r="AY605" s="69"/>
      <c r="BB605" s="1"/>
      <c r="BD605" s="69"/>
      <c r="BI605" s="69"/>
    </row>
    <row r="606" spans="11:61" x14ac:dyDescent="0.2">
      <c r="K606" s="69"/>
      <c r="P606" s="69"/>
      <c r="U606" s="69"/>
      <c r="Z606" s="69"/>
      <c r="AE606" s="69"/>
      <c r="AJ606" s="69"/>
      <c r="AO606" s="69"/>
      <c r="AT606" s="69"/>
      <c r="AY606" s="69"/>
      <c r="BB606" s="1"/>
      <c r="BD606" s="69"/>
      <c r="BI606" s="69"/>
    </row>
    <row r="607" spans="11:61" x14ac:dyDescent="0.2">
      <c r="K607" s="69"/>
      <c r="P607" s="69"/>
      <c r="U607" s="69"/>
      <c r="Z607" s="69"/>
      <c r="AE607" s="69"/>
      <c r="AJ607" s="69"/>
      <c r="AO607" s="69"/>
      <c r="AT607" s="69"/>
      <c r="AY607" s="69"/>
      <c r="BB607" s="1"/>
      <c r="BD607" s="69"/>
      <c r="BI607" s="69"/>
    </row>
    <row r="608" spans="11:61" x14ac:dyDescent="0.2">
      <c r="K608" s="69"/>
      <c r="P608" s="69"/>
      <c r="U608" s="69"/>
      <c r="Z608" s="69"/>
      <c r="AE608" s="69"/>
      <c r="AJ608" s="69"/>
      <c r="AO608" s="69"/>
      <c r="AT608" s="69"/>
      <c r="AY608" s="69"/>
      <c r="BB608" s="1"/>
      <c r="BD608" s="69"/>
      <c r="BI608" s="69"/>
    </row>
    <row r="609" spans="11:61" x14ac:dyDescent="0.2">
      <c r="K609" s="69"/>
      <c r="P609" s="69"/>
      <c r="U609" s="69"/>
      <c r="Z609" s="69"/>
      <c r="AE609" s="69"/>
      <c r="AJ609" s="69"/>
      <c r="AO609" s="69"/>
      <c r="AT609" s="69"/>
      <c r="AY609" s="69"/>
      <c r="BB609" s="1"/>
      <c r="BD609" s="69"/>
      <c r="BI609" s="69"/>
    </row>
    <row r="610" spans="11:61" x14ac:dyDescent="0.2">
      <c r="K610" s="69"/>
      <c r="P610" s="69"/>
      <c r="U610" s="69"/>
      <c r="Z610" s="69"/>
      <c r="AE610" s="69"/>
      <c r="AJ610" s="69"/>
      <c r="AO610" s="69"/>
      <c r="AT610" s="69"/>
      <c r="AY610" s="69"/>
      <c r="BB610" s="1"/>
      <c r="BD610" s="69"/>
      <c r="BI610" s="69"/>
    </row>
    <row r="611" spans="11:61" x14ac:dyDescent="0.2">
      <c r="K611" s="69"/>
      <c r="P611" s="69"/>
      <c r="U611" s="69"/>
      <c r="Z611" s="69"/>
      <c r="AE611" s="69"/>
      <c r="AJ611" s="69"/>
      <c r="AO611" s="69"/>
      <c r="AT611" s="69"/>
      <c r="AY611" s="69"/>
      <c r="BB611" s="1"/>
      <c r="BD611" s="69"/>
      <c r="BI611" s="69"/>
    </row>
    <row r="612" spans="11:61" x14ac:dyDescent="0.2">
      <c r="K612" s="69"/>
      <c r="P612" s="69"/>
      <c r="U612" s="69"/>
      <c r="Z612" s="69"/>
      <c r="AE612" s="69"/>
      <c r="AJ612" s="69"/>
      <c r="AO612" s="69"/>
      <c r="AT612" s="69"/>
      <c r="AY612" s="69"/>
      <c r="BB612" s="1"/>
      <c r="BD612" s="69"/>
      <c r="BI612" s="69"/>
    </row>
    <row r="613" spans="11:61" x14ac:dyDescent="0.2">
      <c r="K613" s="69"/>
      <c r="P613" s="69"/>
      <c r="U613" s="69"/>
      <c r="Z613" s="69"/>
      <c r="AE613" s="69"/>
      <c r="AJ613" s="69"/>
      <c r="AO613" s="69"/>
      <c r="AT613" s="69"/>
      <c r="AY613" s="69"/>
      <c r="BB613" s="1"/>
      <c r="BD613" s="69"/>
      <c r="BI613" s="69"/>
    </row>
    <row r="614" spans="11:61" x14ac:dyDescent="0.2">
      <c r="K614" s="69"/>
      <c r="P614" s="69"/>
      <c r="U614" s="69"/>
      <c r="Z614" s="69"/>
      <c r="AE614" s="69"/>
      <c r="AJ614" s="69"/>
      <c r="AO614" s="69"/>
      <c r="AT614" s="69"/>
      <c r="AY614" s="69"/>
      <c r="BB614" s="1"/>
      <c r="BD614" s="69"/>
      <c r="BI614" s="69"/>
    </row>
    <row r="615" spans="11:61" x14ac:dyDescent="0.2">
      <c r="K615" s="69"/>
      <c r="P615" s="69"/>
      <c r="U615" s="69"/>
      <c r="Z615" s="69"/>
      <c r="AE615" s="69"/>
      <c r="AJ615" s="69"/>
      <c r="AO615" s="69"/>
      <c r="AT615" s="69"/>
      <c r="AY615" s="69"/>
      <c r="BB615" s="1"/>
      <c r="BD615" s="69"/>
      <c r="BI615" s="69"/>
    </row>
    <row r="616" spans="11:61" x14ac:dyDescent="0.2">
      <c r="K616" s="69"/>
      <c r="P616" s="69"/>
      <c r="U616" s="69"/>
      <c r="Z616" s="69"/>
      <c r="AE616" s="69"/>
      <c r="AJ616" s="69"/>
      <c r="AO616" s="69"/>
      <c r="AT616" s="69"/>
      <c r="AY616" s="69"/>
      <c r="BB616" s="1"/>
      <c r="BD616" s="69"/>
      <c r="BI616" s="69"/>
    </row>
    <row r="617" spans="11:61" x14ac:dyDescent="0.2">
      <c r="K617" s="69"/>
      <c r="P617" s="69"/>
      <c r="U617" s="69"/>
      <c r="Z617" s="69"/>
      <c r="AE617" s="69"/>
      <c r="AJ617" s="69"/>
      <c r="AO617" s="69"/>
      <c r="AT617" s="69"/>
      <c r="AY617" s="69"/>
      <c r="BB617" s="1"/>
      <c r="BD617" s="69"/>
      <c r="BI617" s="69"/>
    </row>
    <row r="618" spans="11:61" x14ac:dyDescent="0.2">
      <c r="K618" s="69"/>
      <c r="P618" s="69"/>
      <c r="U618" s="69"/>
      <c r="Z618" s="69"/>
      <c r="AE618" s="69"/>
      <c r="AJ618" s="69"/>
      <c r="AO618" s="69"/>
      <c r="AT618" s="69"/>
      <c r="AY618" s="69"/>
      <c r="BB618" s="1"/>
      <c r="BD618" s="69"/>
      <c r="BI618" s="69"/>
    </row>
    <row r="619" spans="11:61" x14ac:dyDescent="0.2">
      <c r="BB619" s="1"/>
    </row>
    <row r="620" spans="11:61" x14ac:dyDescent="0.2">
      <c r="BB620" s="1"/>
    </row>
    <row r="621" spans="11:61" x14ac:dyDescent="0.2">
      <c r="BB621" s="1"/>
    </row>
    <row r="622" spans="11:61" x14ac:dyDescent="0.2">
      <c r="BB622" s="1"/>
    </row>
    <row r="623" spans="11:61" x14ac:dyDescent="0.2">
      <c r="BB623" s="1"/>
    </row>
    <row r="624" spans="11:61" x14ac:dyDescent="0.2">
      <c r="BB624" s="1"/>
    </row>
    <row r="625" spans="54:54" x14ac:dyDescent="0.2">
      <c r="BB625" s="1"/>
    </row>
    <row r="626" spans="54:54" x14ac:dyDescent="0.2">
      <c r="BB626" s="1"/>
    </row>
    <row r="627" spans="54:54" x14ac:dyDescent="0.2">
      <c r="BB627" s="1"/>
    </row>
    <row r="628" spans="54:54" x14ac:dyDescent="0.2">
      <c r="BB628" s="1"/>
    </row>
    <row r="629" spans="54:54" x14ac:dyDescent="0.2">
      <c r="BB629" s="1"/>
    </row>
    <row r="630" spans="54:54" x14ac:dyDescent="0.2">
      <c r="BB630" s="1"/>
    </row>
    <row r="631" spans="54:54" x14ac:dyDescent="0.2">
      <c r="BB631" s="1"/>
    </row>
    <row r="632" spans="54:54" x14ac:dyDescent="0.2">
      <c r="BB632" s="1"/>
    </row>
    <row r="633" spans="54:54" x14ac:dyDescent="0.2">
      <c r="BB633" s="1"/>
    </row>
    <row r="634" spans="54:54" x14ac:dyDescent="0.2">
      <c r="BB634" s="1"/>
    </row>
    <row r="635" spans="54:54" x14ac:dyDescent="0.2">
      <c r="BB635" s="1"/>
    </row>
    <row r="636" spans="54:54" x14ac:dyDescent="0.2">
      <c r="BB636" s="1"/>
    </row>
    <row r="637" spans="54:54" x14ac:dyDescent="0.2">
      <c r="BB637" s="1"/>
    </row>
    <row r="638" spans="54:54" x14ac:dyDescent="0.2">
      <c r="BB638" s="1"/>
    </row>
    <row r="639" spans="54:54" x14ac:dyDescent="0.2">
      <c r="BB639" s="1"/>
    </row>
    <row r="640" spans="54:54" x14ac:dyDescent="0.2">
      <c r="BB640" s="1"/>
    </row>
    <row r="641" spans="54:54" x14ac:dyDescent="0.2">
      <c r="BB641" s="1"/>
    </row>
    <row r="642" spans="54:54" x14ac:dyDescent="0.2">
      <c r="BB642" s="1"/>
    </row>
    <row r="643" spans="54:54" x14ac:dyDescent="0.2">
      <c r="BB643" s="1"/>
    </row>
    <row r="644" spans="54:54" x14ac:dyDescent="0.2">
      <c r="BB644" s="1"/>
    </row>
    <row r="645" spans="54:54" x14ac:dyDescent="0.2">
      <c r="BB645" s="1"/>
    </row>
    <row r="646" spans="54:54" x14ac:dyDescent="0.2">
      <c r="BB646" s="1"/>
    </row>
    <row r="647" spans="54:54" x14ac:dyDescent="0.2">
      <c r="BB647" s="1"/>
    </row>
    <row r="648" spans="54:54" x14ac:dyDescent="0.2">
      <c r="BB648" s="1"/>
    </row>
    <row r="649" spans="54:54" x14ac:dyDescent="0.2">
      <c r="BB649" s="1"/>
    </row>
    <row r="650" spans="54:54" x14ac:dyDescent="0.2">
      <c r="BB650" s="1"/>
    </row>
    <row r="651" spans="54:54" x14ac:dyDescent="0.2">
      <c r="BB651" s="1"/>
    </row>
    <row r="652" spans="54:54" x14ac:dyDescent="0.2">
      <c r="BB652" s="1"/>
    </row>
    <row r="653" spans="54:54" x14ac:dyDescent="0.2">
      <c r="BB653" s="1"/>
    </row>
    <row r="654" spans="54:54" x14ac:dyDescent="0.2">
      <c r="BB654" s="1"/>
    </row>
    <row r="655" spans="54:54" x14ac:dyDescent="0.2">
      <c r="BB655" s="1"/>
    </row>
    <row r="656" spans="54:54" x14ac:dyDescent="0.2">
      <c r="BB656" s="1"/>
    </row>
    <row r="657" spans="54:54" x14ac:dyDescent="0.2">
      <c r="BB657" s="1"/>
    </row>
    <row r="658" spans="54:54" x14ac:dyDescent="0.2">
      <c r="BB658" s="1"/>
    </row>
    <row r="659" spans="54:54" x14ac:dyDescent="0.2">
      <c r="BB659" s="1"/>
    </row>
    <row r="660" spans="54:54" x14ac:dyDescent="0.2">
      <c r="BB660" s="1"/>
    </row>
    <row r="661" spans="54:54" x14ac:dyDescent="0.2">
      <c r="BB661" s="1"/>
    </row>
    <row r="662" spans="54:54" x14ac:dyDescent="0.2">
      <c r="BB662" s="1"/>
    </row>
    <row r="663" spans="54:54" x14ac:dyDescent="0.2">
      <c r="BB663" s="1"/>
    </row>
    <row r="664" spans="54:54" x14ac:dyDescent="0.2">
      <c r="BB664" s="1"/>
    </row>
    <row r="665" spans="54:54" x14ac:dyDescent="0.2">
      <c r="BB665" s="1"/>
    </row>
    <row r="666" spans="54:54" x14ac:dyDescent="0.2">
      <c r="BB666" s="1"/>
    </row>
    <row r="667" spans="54:54" x14ac:dyDescent="0.2">
      <c r="BB667" s="1"/>
    </row>
    <row r="668" spans="54:54" x14ac:dyDescent="0.2">
      <c r="BB668" s="1"/>
    </row>
    <row r="669" spans="54:54" x14ac:dyDescent="0.2">
      <c r="BB669" s="1"/>
    </row>
    <row r="670" spans="54:54" x14ac:dyDescent="0.2">
      <c r="BB670" s="1"/>
    </row>
    <row r="671" spans="54:54" x14ac:dyDescent="0.2">
      <c r="BB671" s="1"/>
    </row>
    <row r="672" spans="54:54" x14ac:dyDescent="0.2">
      <c r="BB672" s="1"/>
    </row>
    <row r="673" spans="54:54" x14ac:dyDescent="0.2">
      <c r="BB673" s="1"/>
    </row>
    <row r="674" spans="54:54" x14ac:dyDescent="0.2">
      <c r="BB674" s="1"/>
    </row>
    <row r="675" spans="54:54" x14ac:dyDescent="0.2">
      <c r="BB675" s="1"/>
    </row>
    <row r="676" spans="54:54" x14ac:dyDescent="0.2">
      <c r="BB676" s="1"/>
    </row>
    <row r="677" spans="54:54" x14ac:dyDescent="0.2">
      <c r="BB677" s="1"/>
    </row>
    <row r="678" spans="54:54" x14ac:dyDescent="0.2">
      <c r="BB678" s="1"/>
    </row>
    <row r="679" spans="54:54" x14ac:dyDescent="0.2">
      <c r="BB679" s="1"/>
    </row>
    <row r="680" spans="54:54" x14ac:dyDescent="0.2">
      <c r="BB680" s="1"/>
    </row>
    <row r="681" spans="54:54" x14ac:dyDescent="0.2">
      <c r="BB681" s="1"/>
    </row>
    <row r="682" spans="54:54" x14ac:dyDescent="0.2">
      <c r="BB682" s="1"/>
    </row>
    <row r="683" spans="54:54" x14ac:dyDescent="0.2">
      <c r="BB683" s="1"/>
    </row>
    <row r="684" spans="54:54" x14ac:dyDescent="0.2">
      <c r="BB684" s="1"/>
    </row>
    <row r="685" spans="54:54" x14ac:dyDescent="0.2">
      <c r="BB685" s="1"/>
    </row>
    <row r="686" spans="54:54" x14ac:dyDescent="0.2">
      <c r="BB686" s="1"/>
    </row>
    <row r="687" spans="54:54" x14ac:dyDescent="0.2">
      <c r="BB687" s="1"/>
    </row>
    <row r="688" spans="54:54" x14ac:dyDescent="0.2">
      <c r="BB688" s="1"/>
    </row>
    <row r="689" spans="54:54" x14ac:dyDescent="0.2">
      <c r="BB689" s="1"/>
    </row>
    <row r="690" spans="54:54" x14ac:dyDescent="0.2">
      <c r="BB690" s="1"/>
    </row>
    <row r="691" spans="54:54" x14ac:dyDescent="0.2">
      <c r="BB691" s="1"/>
    </row>
    <row r="692" spans="54:54" x14ac:dyDescent="0.2">
      <c r="BB692" s="1"/>
    </row>
    <row r="693" spans="54:54" x14ac:dyDescent="0.2">
      <c r="BB693" s="1"/>
    </row>
    <row r="694" spans="54:54" x14ac:dyDescent="0.2">
      <c r="BB694" s="1"/>
    </row>
    <row r="695" spans="54:54" x14ac:dyDescent="0.2">
      <c r="BB695" s="1"/>
    </row>
    <row r="696" spans="54:54" x14ac:dyDescent="0.2">
      <c r="BB696" s="1"/>
    </row>
    <row r="697" spans="54:54" x14ac:dyDescent="0.2">
      <c r="BB697" s="1"/>
    </row>
    <row r="698" spans="54:54" x14ac:dyDescent="0.2">
      <c r="BB698" s="1"/>
    </row>
    <row r="699" spans="54:54" x14ac:dyDescent="0.2">
      <c r="BB699" s="1"/>
    </row>
    <row r="700" spans="54:54" x14ac:dyDescent="0.2">
      <c r="BB700" s="1"/>
    </row>
    <row r="701" spans="54:54" x14ac:dyDescent="0.2">
      <c r="BB701" s="1"/>
    </row>
    <row r="702" spans="54:54" x14ac:dyDescent="0.2">
      <c r="BB702" s="1"/>
    </row>
    <row r="703" spans="54:54" x14ac:dyDescent="0.2">
      <c r="BB703" s="1"/>
    </row>
    <row r="704" spans="54:54" x14ac:dyDescent="0.2">
      <c r="BB704" s="1"/>
    </row>
    <row r="705" spans="54:54" x14ac:dyDescent="0.2">
      <c r="BB705" s="1"/>
    </row>
    <row r="706" spans="54:54" x14ac:dyDescent="0.2">
      <c r="BB706" s="1"/>
    </row>
    <row r="707" spans="54:54" x14ac:dyDescent="0.2">
      <c r="BB707" s="1"/>
    </row>
    <row r="708" spans="54:54" x14ac:dyDescent="0.2">
      <c r="BB708" s="1"/>
    </row>
    <row r="709" spans="54:54" x14ac:dyDescent="0.2">
      <c r="BB709" s="1"/>
    </row>
    <row r="710" spans="54:54" x14ac:dyDescent="0.2">
      <c r="BB710" s="1"/>
    </row>
    <row r="711" spans="54:54" x14ac:dyDescent="0.2">
      <c r="BB711" s="1"/>
    </row>
    <row r="712" spans="54:54" x14ac:dyDescent="0.2">
      <c r="BB712" s="1"/>
    </row>
    <row r="713" spans="54:54" x14ac:dyDescent="0.2">
      <c r="BB713" s="1"/>
    </row>
    <row r="714" spans="54:54" x14ac:dyDescent="0.2">
      <c r="BB714" s="1"/>
    </row>
    <row r="715" spans="54:54" x14ac:dyDescent="0.2">
      <c r="BB715" s="1"/>
    </row>
    <row r="716" spans="54:54" x14ac:dyDescent="0.2">
      <c r="BB716" s="1"/>
    </row>
    <row r="717" spans="54:54" x14ac:dyDescent="0.2">
      <c r="BB717" s="1"/>
    </row>
    <row r="718" spans="54:54" x14ac:dyDescent="0.2">
      <c r="BB718" s="1"/>
    </row>
    <row r="719" spans="54:54" x14ac:dyDescent="0.2">
      <c r="BB719" s="1"/>
    </row>
    <row r="720" spans="54:54" x14ac:dyDescent="0.2">
      <c r="BB720" s="1"/>
    </row>
    <row r="721" spans="54:54" x14ac:dyDescent="0.2">
      <c r="BB721" s="1"/>
    </row>
    <row r="722" spans="54:54" x14ac:dyDescent="0.2">
      <c r="BB722" s="1"/>
    </row>
    <row r="723" spans="54:54" x14ac:dyDescent="0.2">
      <c r="BB723" s="1"/>
    </row>
    <row r="724" spans="54:54" x14ac:dyDescent="0.2">
      <c r="BB724" s="1"/>
    </row>
    <row r="725" spans="54:54" x14ac:dyDescent="0.2">
      <c r="BB725" s="1"/>
    </row>
    <row r="726" spans="54:54" x14ac:dyDescent="0.2">
      <c r="BB726" s="1"/>
    </row>
    <row r="727" spans="54:54" x14ac:dyDescent="0.2">
      <c r="BB727" s="1"/>
    </row>
    <row r="728" spans="54:54" x14ac:dyDescent="0.2">
      <c r="BB728" s="1"/>
    </row>
    <row r="729" spans="54:54" x14ac:dyDescent="0.2">
      <c r="BB729" s="1"/>
    </row>
    <row r="730" spans="54:54" x14ac:dyDescent="0.2">
      <c r="BB730" s="1"/>
    </row>
    <row r="731" spans="54:54" x14ac:dyDescent="0.2">
      <c r="BB731" s="1"/>
    </row>
    <row r="732" spans="54:54" x14ac:dyDescent="0.2">
      <c r="BB732" s="1"/>
    </row>
    <row r="733" spans="54:54" x14ac:dyDescent="0.2">
      <c r="BB733" s="1"/>
    </row>
    <row r="734" spans="54:54" x14ac:dyDescent="0.2">
      <c r="BB734" s="1"/>
    </row>
    <row r="735" spans="54:54" x14ac:dyDescent="0.2">
      <c r="BB735" s="1"/>
    </row>
    <row r="736" spans="54:54" x14ac:dyDescent="0.2">
      <c r="BB736" s="1"/>
    </row>
    <row r="737" spans="54:54" x14ac:dyDescent="0.2">
      <c r="BB737" s="1"/>
    </row>
    <row r="738" spans="54:54" x14ac:dyDescent="0.2">
      <c r="BB738" s="1"/>
    </row>
    <row r="739" spans="54:54" x14ac:dyDescent="0.2">
      <c r="BB739" s="1"/>
    </row>
    <row r="740" spans="54:54" x14ac:dyDescent="0.2">
      <c r="BB740" s="1"/>
    </row>
    <row r="741" spans="54:54" x14ac:dyDescent="0.2">
      <c r="BB741" s="1"/>
    </row>
    <row r="742" spans="54:54" x14ac:dyDescent="0.2">
      <c r="BB742" s="1"/>
    </row>
    <row r="743" spans="54:54" x14ac:dyDescent="0.2">
      <c r="BB743" s="1"/>
    </row>
    <row r="744" spans="54:54" x14ac:dyDescent="0.2">
      <c r="BB744" s="1"/>
    </row>
    <row r="745" spans="54:54" x14ac:dyDescent="0.2">
      <c r="BB745" s="1"/>
    </row>
    <row r="746" spans="54:54" x14ac:dyDescent="0.2">
      <c r="BB746" s="1"/>
    </row>
    <row r="747" spans="54:54" x14ac:dyDescent="0.2">
      <c r="BB747" s="1"/>
    </row>
    <row r="748" spans="54:54" x14ac:dyDescent="0.2">
      <c r="BB748" s="1"/>
    </row>
    <row r="749" spans="54:54" x14ac:dyDescent="0.2">
      <c r="BB749" s="1"/>
    </row>
    <row r="750" spans="54:54" x14ac:dyDescent="0.2">
      <c r="BB750" s="1"/>
    </row>
    <row r="751" spans="54:54" x14ac:dyDescent="0.2">
      <c r="BB751" s="1"/>
    </row>
    <row r="752" spans="54:54" x14ac:dyDescent="0.2">
      <c r="BB752" s="1"/>
    </row>
    <row r="753" spans="54:54" x14ac:dyDescent="0.2">
      <c r="BB753" s="1"/>
    </row>
    <row r="754" spans="54:54" x14ac:dyDescent="0.2">
      <c r="BB754" s="1"/>
    </row>
    <row r="755" spans="54:54" x14ac:dyDescent="0.2">
      <c r="BB755" s="1"/>
    </row>
    <row r="756" spans="54:54" x14ac:dyDescent="0.2">
      <c r="BB756" s="1"/>
    </row>
    <row r="757" spans="54:54" x14ac:dyDescent="0.2">
      <c r="BB757" s="1"/>
    </row>
    <row r="758" spans="54:54" x14ac:dyDescent="0.2">
      <c r="BB758" s="1"/>
    </row>
    <row r="759" spans="54:54" x14ac:dyDescent="0.2">
      <c r="BB759" s="1"/>
    </row>
    <row r="760" spans="54:54" x14ac:dyDescent="0.2">
      <c r="BB760" s="1"/>
    </row>
    <row r="761" spans="54:54" x14ac:dyDescent="0.2">
      <c r="BB761" s="1"/>
    </row>
    <row r="762" spans="54:54" x14ac:dyDescent="0.2">
      <c r="BB762" s="1"/>
    </row>
    <row r="763" spans="54:54" x14ac:dyDescent="0.2">
      <c r="BB763" s="1"/>
    </row>
    <row r="764" spans="54:54" x14ac:dyDescent="0.2">
      <c r="BB764" s="1"/>
    </row>
    <row r="765" spans="54:54" x14ac:dyDescent="0.2">
      <c r="BB765" s="1"/>
    </row>
    <row r="766" spans="54:54" x14ac:dyDescent="0.2">
      <c r="BB766" s="1"/>
    </row>
    <row r="767" spans="54:54" x14ac:dyDescent="0.2">
      <c r="BB767" s="1"/>
    </row>
    <row r="768" spans="54:54" x14ac:dyDescent="0.2">
      <c r="BB768" s="1"/>
    </row>
    <row r="769" spans="54:54" x14ac:dyDescent="0.2">
      <c r="BB769" s="1"/>
    </row>
    <row r="770" spans="54:54" x14ac:dyDescent="0.2">
      <c r="BB770" s="1"/>
    </row>
    <row r="771" spans="54:54" x14ac:dyDescent="0.2">
      <c r="BB771" s="1"/>
    </row>
    <row r="772" spans="54:54" x14ac:dyDescent="0.2">
      <c r="BB772" s="1"/>
    </row>
    <row r="773" spans="54:54" x14ac:dyDescent="0.2">
      <c r="BB773" s="1"/>
    </row>
    <row r="774" spans="54:54" x14ac:dyDescent="0.2">
      <c r="BB774" s="1"/>
    </row>
    <row r="775" spans="54:54" x14ac:dyDescent="0.2">
      <c r="BB775" s="1"/>
    </row>
    <row r="776" spans="54:54" x14ac:dyDescent="0.2">
      <c r="BB776" s="1"/>
    </row>
    <row r="777" spans="54:54" x14ac:dyDescent="0.2">
      <c r="BB777" s="1"/>
    </row>
    <row r="778" spans="54:54" x14ac:dyDescent="0.2">
      <c r="BB778" s="1"/>
    </row>
    <row r="779" spans="54:54" x14ac:dyDescent="0.2">
      <c r="BB779" s="1"/>
    </row>
    <row r="780" spans="54:54" x14ac:dyDescent="0.2">
      <c r="BB780" s="1"/>
    </row>
    <row r="781" spans="54:54" x14ac:dyDescent="0.2">
      <c r="BB781" s="1"/>
    </row>
    <row r="782" spans="54:54" x14ac:dyDescent="0.2">
      <c r="BB782" s="1"/>
    </row>
    <row r="783" spans="54:54" x14ac:dyDescent="0.2">
      <c r="BB783" s="1"/>
    </row>
    <row r="784" spans="54:54" x14ac:dyDescent="0.2">
      <c r="BB784" s="1"/>
    </row>
    <row r="785" spans="54:54" x14ac:dyDescent="0.2">
      <c r="BB785" s="1"/>
    </row>
    <row r="786" spans="54:54" x14ac:dyDescent="0.2">
      <c r="BB786" s="1"/>
    </row>
    <row r="787" spans="54:54" x14ac:dyDescent="0.2">
      <c r="BB787" s="1"/>
    </row>
    <row r="788" spans="54:54" x14ac:dyDescent="0.2">
      <c r="BB788" s="1"/>
    </row>
    <row r="789" spans="54:54" x14ac:dyDescent="0.2">
      <c r="BB789" s="1"/>
    </row>
    <row r="790" spans="54:54" x14ac:dyDescent="0.2">
      <c r="BB790" s="1"/>
    </row>
    <row r="791" spans="54:54" x14ac:dyDescent="0.2">
      <c r="BB791" s="1"/>
    </row>
    <row r="792" spans="54:54" x14ac:dyDescent="0.2">
      <c r="BB792" s="1"/>
    </row>
    <row r="793" spans="54:54" x14ac:dyDescent="0.2">
      <c r="BB793" s="1"/>
    </row>
    <row r="794" spans="54:54" x14ac:dyDescent="0.2">
      <c r="BB794" s="1"/>
    </row>
    <row r="795" spans="54:54" x14ac:dyDescent="0.2">
      <c r="BB795" s="1"/>
    </row>
    <row r="796" spans="54:54" x14ac:dyDescent="0.2">
      <c r="BB796" s="1"/>
    </row>
    <row r="797" spans="54:54" x14ac:dyDescent="0.2">
      <c r="BB797" s="1"/>
    </row>
    <row r="798" spans="54:54" x14ac:dyDescent="0.2">
      <c r="BB798" s="1"/>
    </row>
    <row r="799" spans="54:54" x14ac:dyDescent="0.2">
      <c r="BB799" s="1"/>
    </row>
    <row r="800" spans="54:54" x14ac:dyDescent="0.2">
      <c r="BB800" s="1"/>
    </row>
    <row r="801" spans="54:54" x14ac:dyDescent="0.2">
      <c r="BB801" s="1"/>
    </row>
    <row r="802" spans="54:54" x14ac:dyDescent="0.2">
      <c r="BB802" s="1"/>
    </row>
    <row r="803" spans="54:54" x14ac:dyDescent="0.2">
      <c r="BB803" s="1"/>
    </row>
    <row r="804" spans="54:54" x14ac:dyDescent="0.2">
      <c r="BB804" s="1"/>
    </row>
    <row r="805" spans="54:54" x14ac:dyDescent="0.2">
      <c r="BB805" s="1"/>
    </row>
    <row r="806" spans="54:54" x14ac:dyDescent="0.2">
      <c r="BB806" s="1"/>
    </row>
    <row r="807" spans="54:54" x14ac:dyDescent="0.2">
      <c r="BB807" s="1"/>
    </row>
    <row r="808" spans="54:54" x14ac:dyDescent="0.2">
      <c r="BB808" s="1"/>
    </row>
    <row r="809" spans="54:54" x14ac:dyDescent="0.2">
      <c r="BB809" s="1"/>
    </row>
    <row r="810" spans="54:54" x14ac:dyDescent="0.2">
      <c r="BB810" s="1"/>
    </row>
    <row r="811" spans="54:54" x14ac:dyDescent="0.2">
      <c r="BB811" s="1"/>
    </row>
    <row r="812" spans="54:54" x14ac:dyDescent="0.2">
      <c r="BB812" s="1"/>
    </row>
    <row r="813" spans="54:54" x14ac:dyDescent="0.2">
      <c r="BB813" s="1"/>
    </row>
    <row r="814" spans="54:54" x14ac:dyDescent="0.2">
      <c r="BB814" s="1"/>
    </row>
    <row r="815" spans="54:54" x14ac:dyDescent="0.2">
      <c r="BB815" s="1"/>
    </row>
    <row r="816" spans="54:54" x14ac:dyDescent="0.2">
      <c r="BB816" s="1"/>
    </row>
    <row r="817" spans="54:54" x14ac:dyDescent="0.2">
      <c r="BB817" s="1"/>
    </row>
    <row r="818" spans="54:54" x14ac:dyDescent="0.2">
      <c r="BB818" s="1"/>
    </row>
    <row r="819" spans="54:54" x14ac:dyDescent="0.2">
      <c r="BB819" s="1"/>
    </row>
    <row r="820" spans="54:54" x14ac:dyDescent="0.2">
      <c r="BB820" s="1"/>
    </row>
    <row r="821" spans="54:54" x14ac:dyDescent="0.2">
      <c r="BB821" s="1"/>
    </row>
    <row r="822" spans="54:54" x14ac:dyDescent="0.2">
      <c r="BB822" s="1"/>
    </row>
    <row r="823" spans="54:54" x14ac:dyDescent="0.2">
      <c r="BB823" s="1"/>
    </row>
    <row r="824" spans="54:54" x14ac:dyDescent="0.2">
      <c r="BB824" s="1"/>
    </row>
    <row r="825" spans="54:54" x14ac:dyDescent="0.2">
      <c r="BB825" s="1"/>
    </row>
    <row r="826" spans="54:54" x14ac:dyDescent="0.2">
      <c r="BB826" s="1"/>
    </row>
    <row r="827" spans="54:54" x14ac:dyDescent="0.2">
      <c r="BB827" s="1"/>
    </row>
    <row r="828" spans="54:54" x14ac:dyDescent="0.2">
      <c r="BB828" s="1"/>
    </row>
    <row r="829" spans="54:54" x14ac:dyDescent="0.2">
      <c r="BB829" s="1"/>
    </row>
    <row r="830" spans="54:54" x14ac:dyDescent="0.2">
      <c r="BB830" s="1"/>
    </row>
    <row r="831" spans="54:54" x14ac:dyDescent="0.2">
      <c r="BB831" s="1"/>
    </row>
    <row r="832" spans="54:54" x14ac:dyDescent="0.2">
      <c r="BB832" s="1"/>
    </row>
    <row r="833" spans="54:54" x14ac:dyDescent="0.2">
      <c r="BB833" s="1"/>
    </row>
    <row r="834" spans="54:54" x14ac:dyDescent="0.2">
      <c r="BB834" s="1"/>
    </row>
    <row r="835" spans="54:54" x14ac:dyDescent="0.2">
      <c r="BB835" s="1"/>
    </row>
    <row r="836" spans="54:54" x14ac:dyDescent="0.2">
      <c r="BB836" s="1"/>
    </row>
    <row r="837" spans="54:54" x14ac:dyDescent="0.2">
      <c r="BB837" s="1"/>
    </row>
    <row r="838" spans="54:54" x14ac:dyDescent="0.2">
      <c r="BB838" s="1"/>
    </row>
    <row r="839" spans="54:54" x14ac:dyDescent="0.2">
      <c r="BB839" s="1"/>
    </row>
    <row r="840" spans="54:54" x14ac:dyDescent="0.2">
      <c r="BB840" s="1"/>
    </row>
    <row r="841" spans="54:54" x14ac:dyDescent="0.2">
      <c r="BB841" s="1"/>
    </row>
    <row r="842" spans="54:54" x14ac:dyDescent="0.2">
      <c r="BB842" s="1"/>
    </row>
    <row r="843" spans="54:54" x14ac:dyDescent="0.2">
      <c r="BB843" s="1"/>
    </row>
    <row r="844" spans="54:54" x14ac:dyDescent="0.2">
      <c r="BB844" s="1"/>
    </row>
    <row r="845" spans="54:54" x14ac:dyDescent="0.2">
      <c r="BB845" s="1"/>
    </row>
    <row r="846" spans="54:54" x14ac:dyDescent="0.2">
      <c r="BB846" s="1"/>
    </row>
    <row r="847" spans="54:54" x14ac:dyDescent="0.2">
      <c r="BB847" s="1"/>
    </row>
    <row r="848" spans="54:54" x14ac:dyDescent="0.2">
      <c r="BB848" s="1"/>
    </row>
    <row r="849" spans="54:54" x14ac:dyDescent="0.2">
      <c r="BB849" s="1"/>
    </row>
    <row r="850" spans="54:54" x14ac:dyDescent="0.2">
      <c r="BB850" s="1"/>
    </row>
    <row r="851" spans="54:54" x14ac:dyDescent="0.2">
      <c r="BB851" s="1"/>
    </row>
    <row r="852" spans="54:54" x14ac:dyDescent="0.2">
      <c r="BB852" s="1"/>
    </row>
    <row r="853" spans="54:54" x14ac:dyDescent="0.2">
      <c r="BB853" s="1"/>
    </row>
    <row r="854" spans="54:54" x14ac:dyDescent="0.2">
      <c r="BB854" s="1"/>
    </row>
    <row r="855" spans="54:54" x14ac:dyDescent="0.2">
      <c r="BB855" s="1"/>
    </row>
    <row r="856" spans="54:54" x14ac:dyDescent="0.2">
      <c r="BB856" s="1"/>
    </row>
    <row r="857" spans="54:54" x14ac:dyDescent="0.2">
      <c r="BB857" s="1"/>
    </row>
    <row r="858" spans="54:54" x14ac:dyDescent="0.2">
      <c r="BB858" s="1"/>
    </row>
    <row r="859" spans="54:54" x14ac:dyDescent="0.2">
      <c r="BB859" s="1"/>
    </row>
    <row r="860" spans="54:54" x14ac:dyDescent="0.2">
      <c r="BB860" s="1"/>
    </row>
    <row r="861" spans="54:54" x14ac:dyDescent="0.2">
      <c r="BB861" s="1"/>
    </row>
    <row r="862" spans="54:54" x14ac:dyDescent="0.2">
      <c r="BB862" s="1"/>
    </row>
    <row r="863" spans="54:54" x14ac:dyDescent="0.2">
      <c r="BB863" s="1"/>
    </row>
    <row r="864" spans="54:54" x14ac:dyDescent="0.2">
      <c r="BB864" s="1"/>
    </row>
    <row r="865" spans="54:54" x14ac:dyDescent="0.2">
      <c r="BB865" s="1"/>
    </row>
    <row r="866" spans="54:54" x14ac:dyDescent="0.2">
      <c r="BB866" s="1"/>
    </row>
    <row r="867" spans="54:54" x14ac:dyDescent="0.2">
      <c r="BB867" s="1"/>
    </row>
    <row r="868" spans="54:54" x14ac:dyDescent="0.2">
      <c r="BB868" s="1"/>
    </row>
    <row r="869" spans="54:54" x14ac:dyDescent="0.2">
      <c r="BB869" s="1"/>
    </row>
    <row r="870" spans="54:54" x14ac:dyDescent="0.2">
      <c r="BB870" s="1"/>
    </row>
    <row r="871" spans="54:54" x14ac:dyDescent="0.2">
      <c r="BB871" s="1"/>
    </row>
    <row r="872" spans="54:54" x14ac:dyDescent="0.2">
      <c r="BB872" s="1"/>
    </row>
    <row r="873" spans="54:54" x14ac:dyDescent="0.2">
      <c r="BB873" s="1"/>
    </row>
    <row r="874" spans="54:54" x14ac:dyDescent="0.2">
      <c r="BB874" s="1"/>
    </row>
    <row r="875" spans="54:54" x14ac:dyDescent="0.2">
      <c r="BB875" s="1"/>
    </row>
    <row r="876" spans="54:54" x14ac:dyDescent="0.2">
      <c r="BB876" s="1"/>
    </row>
    <row r="877" spans="54:54" x14ac:dyDescent="0.2">
      <c r="BB877" s="1"/>
    </row>
    <row r="878" spans="54:54" x14ac:dyDescent="0.2">
      <c r="BB878" s="1"/>
    </row>
    <row r="879" spans="54:54" x14ac:dyDescent="0.2">
      <c r="BB879" s="1"/>
    </row>
    <row r="880" spans="54:54" x14ac:dyDescent="0.2">
      <c r="BB880" s="1"/>
    </row>
    <row r="881" spans="54:54" x14ac:dyDescent="0.2">
      <c r="BB881" s="1"/>
    </row>
    <row r="882" spans="54:54" x14ac:dyDescent="0.2">
      <c r="BB882" s="1"/>
    </row>
    <row r="883" spans="54:54" x14ac:dyDescent="0.2">
      <c r="BB883" s="1"/>
    </row>
    <row r="884" spans="54:54" x14ac:dyDescent="0.2">
      <c r="BB884" s="1"/>
    </row>
    <row r="885" spans="54:54" x14ac:dyDescent="0.2">
      <c r="BB885" s="1"/>
    </row>
    <row r="886" spans="54:54" x14ac:dyDescent="0.2">
      <c r="BB886" s="1"/>
    </row>
    <row r="887" spans="54:54" x14ac:dyDescent="0.2">
      <c r="BB887" s="1"/>
    </row>
    <row r="888" spans="54:54" x14ac:dyDescent="0.2">
      <c r="BB888" s="1"/>
    </row>
    <row r="889" spans="54:54" x14ac:dyDescent="0.2">
      <c r="BB889" s="1"/>
    </row>
    <row r="890" spans="54:54" x14ac:dyDescent="0.2">
      <c r="BB890" s="1"/>
    </row>
    <row r="891" spans="54:54" x14ac:dyDescent="0.2">
      <c r="BB891" s="1"/>
    </row>
    <row r="892" spans="54:54" x14ac:dyDescent="0.2">
      <c r="BB892" s="1"/>
    </row>
    <row r="893" spans="54:54" x14ac:dyDescent="0.2">
      <c r="BB893" s="1"/>
    </row>
    <row r="894" spans="54:54" x14ac:dyDescent="0.2">
      <c r="BB894" s="1"/>
    </row>
    <row r="895" spans="54:54" x14ac:dyDescent="0.2">
      <c r="BB895" s="1"/>
    </row>
    <row r="896" spans="54:54" x14ac:dyDescent="0.2">
      <c r="BB896" s="1"/>
    </row>
    <row r="897" spans="54:54" x14ac:dyDescent="0.2">
      <c r="BB897" s="1"/>
    </row>
    <row r="898" spans="54:54" x14ac:dyDescent="0.2">
      <c r="BB898" s="1"/>
    </row>
    <row r="899" spans="54:54" x14ac:dyDescent="0.2">
      <c r="BB899" s="1"/>
    </row>
    <row r="900" spans="54:54" x14ac:dyDescent="0.2">
      <c r="BB900" s="1"/>
    </row>
    <row r="901" spans="54:54" x14ac:dyDescent="0.2">
      <c r="BB901" s="1"/>
    </row>
    <row r="902" spans="54:54" x14ac:dyDescent="0.2">
      <c r="BB902" s="1"/>
    </row>
    <row r="903" spans="54:54" x14ac:dyDescent="0.2">
      <c r="BB903" s="1"/>
    </row>
    <row r="904" spans="54:54" x14ac:dyDescent="0.2">
      <c r="BB904" s="1"/>
    </row>
    <row r="905" spans="54:54" x14ac:dyDescent="0.2">
      <c r="BB905" s="1"/>
    </row>
    <row r="906" spans="54:54" x14ac:dyDescent="0.2">
      <c r="BB906" s="1"/>
    </row>
    <row r="907" spans="54:54" x14ac:dyDescent="0.2">
      <c r="BB907" s="1"/>
    </row>
    <row r="908" spans="54:54" x14ac:dyDescent="0.2">
      <c r="BB908" s="1"/>
    </row>
    <row r="909" spans="54:54" x14ac:dyDescent="0.2">
      <c r="BB909" s="1"/>
    </row>
    <row r="910" spans="54:54" x14ac:dyDescent="0.2">
      <c r="BB910" s="1"/>
    </row>
    <row r="911" spans="54:54" x14ac:dyDescent="0.2">
      <c r="BB911" s="1"/>
    </row>
    <row r="912" spans="54:54" x14ac:dyDescent="0.2">
      <c r="BB912" s="1"/>
    </row>
    <row r="913" spans="54:54" x14ac:dyDescent="0.2">
      <c r="BB913" s="1"/>
    </row>
    <row r="914" spans="54:54" x14ac:dyDescent="0.2">
      <c r="BB914" s="1"/>
    </row>
    <row r="915" spans="54:54" x14ac:dyDescent="0.2">
      <c r="BB915" s="1"/>
    </row>
    <row r="916" spans="54:54" x14ac:dyDescent="0.2">
      <c r="BB916" s="1"/>
    </row>
    <row r="917" spans="54:54" x14ac:dyDescent="0.2">
      <c r="BB917" s="1"/>
    </row>
    <row r="918" spans="54:54" x14ac:dyDescent="0.2">
      <c r="BB918" s="1"/>
    </row>
    <row r="919" spans="54:54" x14ac:dyDescent="0.2">
      <c r="BB919" s="1"/>
    </row>
    <row r="920" spans="54:54" x14ac:dyDescent="0.2">
      <c r="BB920" s="1"/>
    </row>
    <row r="921" spans="54:54" x14ac:dyDescent="0.2">
      <c r="BB921" s="1"/>
    </row>
    <row r="922" spans="54:54" x14ac:dyDescent="0.2">
      <c r="BB922" s="1"/>
    </row>
    <row r="923" spans="54:54" x14ac:dyDescent="0.2">
      <c r="BB923" s="1"/>
    </row>
    <row r="924" spans="54:54" x14ac:dyDescent="0.2">
      <c r="BB924" s="1"/>
    </row>
    <row r="925" spans="54:54" x14ac:dyDescent="0.2">
      <c r="BB925" s="1"/>
    </row>
    <row r="926" spans="54:54" x14ac:dyDescent="0.2">
      <c r="BB926" s="1"/>
    </row>
    <row r="927" spans="54:54" x14ac:dyDescent="0.2">
      <c r="BB927" s="1"/>
    </row>
    <row r="928" spans="54:54" x14ac:dyDescent="0.2">
      <c r="BB928" s="1"/>
    </row>
    <row r="929" spans="54:54" x14ac:dyDescent="0.2">
      <c r="BB929" s="1"/>
    </row>
    <row r="930" spans="54:54" x14ac:dyDescent="0.2">
      <c r="BB930" s="1"/>
    </row>
    <row r="931" spans="54:54" x14ac:dyDescent="0.2">
      <c r="BB931" s="1"/>
    </row>
    <row r="932" spans="54:54" x14ac:dyDescent="0.2">
      <c r="BB932" s="1"/>
    </row>
    <row r="933" spans="54:54" x14ac:dyDescent="0.2">
      <c r="BB933" s="1"/>
    </row>
    <row r="934" spans="54:54" x14ac:dyDescent="0.2">
      <c r="BB934" s="1"/>
    </row>
    <row r="935" spans="54:54" x14ac:dyDescent="0.2">
      <c r="BB935" s="1"/>
    </row>
    <row r="936" spans="54:54" x14ac:dyDescent="0.2">
      <c r="BB936" s="1"/>
    </row>
    <row r="937" spans="54:54" x14ac:dyDescent="0.2">
      <c r="BB937" s="1"/>
    </row>
    <row r="938" spans="54:54" x14ac:dyDescent="0.2">
      <c r="BB938" s="1"/>
    </row>
    <row r="939" spans="54:54" x14ac:dyDescent="0.2">
      <c r="BB939" s="1"/>
    </row>
    <row r="940" spans="54:54" x14ac:dyDescent="0.2">
      <c r="BB940" s="1"/>
    </row>
    <row r="941" spans="54:54" x14ac:dyDescent="0.2">
      <c r="BB941" s="1"/>
    </row>
    <row r="942" spans="54:54" x14ac:dyDescent="0.2">
      <c r="BB942" s="1"/>
    </row>
    <row r="943" spans="54:54" x14ac:dyDescent="0.2">
      <c r="BB943" s="1"/>
    </row>
    <row r="944" spans="54:54" x14ac:dyDescent="0.2">
      <c r="BB944" s="1"/>
    </row>
    <row r="945" spans="54:54" x14ac:dyDescent="0.2">
      <c r="BB945" s="1"/>
    </row>
    <row r="946" spans="54:54" x14ac:dyDescent="0.2">
      <c r="BB946" s="1"/>
    </row>
    <row r="947" spans="54:54" x14ac:dyDescent="0.2">
      <c r="BB947" s="1"/>
    </row>
    <row r="948" spans="54:54" x14ac:dyDescent="0.2">
      <c r="BB948" s="1"/>
    </row>
    <row r="949" spans="54:54" x14ac:dyDescent="0.2">
      <c r="BB949" s="1"/>
    </row>
    <row r="950" spans="54:54" x14ac:dyDescent="0.2">
      <c r="BB950" s="1"/>
    </row>
    <row r="951" spans="54:54" x14ac:dyDescent="0.2">
      <c r="BB951" s="1"/>
    </row>
    <row r="952" spans="54:54" x14ac:dyDescent="0.2">
      <c r="BB952" s="1"/>
    </row>
    <row r="953" spans="54:54" x14ac:dyDescent="0.2">
      <c r="BB953" s="1"/>
    </row>
    <row r="954" spans="54:54" x14ac:dyDescent="0.2">
      <c r="BB954" s="1"/>
    </row>
    <row r="955" spans="54:54" x14ac:dyDescent="0.2">
      <c r="BB955" s="1"/>
    </row>
    <row r="956" spans="54:54" x14ac:dyDescent="0.2">
      <c r="BB956" s="1"/>
    </row>
    <row r="957" spans="54:54" x14ac:dyDescent="0.2">
      <c r="BB957" s="1"/>
    </row>
    <row r="958" spans="54:54" x14ac:dyDescent="0.2">
      <c r="BB958" s="1"/>
    </row>
    <row r="959" spans="54:54" x14ac:dyDescent="0.2">
      <c r="BB959" s="1"/>
    </row>
    <row r="960" spans="54:54" x14ac:dyDescent="0.2">
      <c r="BB960" s="1"/>
    </row>
    <row r="961" spans="54:54" x14ac:dyDescent="0.2">
      <c r="BB961" s="1"/>
    </row>
    <row r="962" spans="54:54" x14ac:dyDescent="0.2">
      <c r="BB962" s="1"/>
    </row>
    <row r="963" spans="54:54" x14ac:dyDescent="0.2">
      <c r="BB963" s="1"/>
    </row>
    <row r="964" spans="54:54" x14ac:dyDescent="0.2">
      <c r="BB964" s="1"/>
    </row>
    <row r="965" spans="54:54" x14ac:dyDescent="0.2">
      <c r="BB965" s="1"/>
    </row>
    <row r="966" spans="54:54" x14ac:dyDescent="0.2">
      <c r="BB966" s="1"/>
    </row>
    <row r="967" spans="54:54" x14ac:dyDescent="0.2">
      <c r="BB967" s="1"/>
    </row>
    <row r="968" spans="54:54" x14ac:dyDescent="0.2">
      <c r="BB968" s="1"/>
    </row>
    <row r="969" spans="54:54" x14ac:dyDescent="0.2">
      <c r="BB969" s="1"/>
    </row>
    <row r="970" spans="54:54" x14ac:dyDescent="0.2">
      <c r="BB970" s="1"/>
    </row>
    <row r="971" spans="54:54" x14ac:dyDescent="0.2">
      <c r="BB971" s="1"/>
    </row>
    <row r="972" spans="54:54" x14ac:dyDescent="0.2">
      <c r="BB972" s="1"/>
    </row>
    <row r="973" spans="54:54" x14ac:dyDescent="0.2">
      <c r="BB973" s="1"/>
    </row>
    <row r="974" spans="54:54" x14ac:dyDescent="0.2">
      <c r="BB974" s="1"/>
    </row>
    <row r="975" spans="54:54" x14ac:dyDescent="0.2">
      <c r="BB975" s="1"/>
    </row>
    <row r="976" spans="54:54" x14ac:dyDescent="0.2">
      <c r="BB976" s="1"/>
    </row>
    <row r="977" spans="54:54" x14ac:dyDescent="0.2">
      <c r="BB977" s="1"/>
    </row>
    <row r="978" spans="54:54" x14ac:dyDescent="0.2">
      <c r="BB978" s="1"/>
    </row>
    <row r="979" spans="54:54" x14ac:dyDescent="0.2">
      <c r="BB979" s="1"/>
    </row>
    <row r="980" spans="54:54" x14ac:dyDescent="0.2">
      <c r="BB980" s="1"/>
    </row>
    <row r="981" spans="54:54" x14ac:dyDescent="0.2">
      <c r="BB981" s="1"/>
    </row>
    <row r="982" spans="54:54" x14ac:dyDescent="0.2">
      <c r="BB982" s="1"/>
    </row>
    <row r="983" spans="54:54" x14ac:dyDescent="0.2">
      <c r="BB983" s="1"/>
    </row>
    <row r="984" spans="54:54" x14ac:dyDescent="0.2">
      <c r="BB984" s="1"/>
    </row>
    <row r="985" spans="54:54" x14ac:dyDescent="0.2">
      <c r="BB985" s="1"/>
    </row>
    <row r="986" spans="54:54" x14ac:dyDescent="0.2">
      <c r="BB986" s="1"/>
    </row>
    <row r="987" spans="54:54" x14ac:dyDescent="0.2">
      <c r="BB987" s="1"/>
    </row>
    <row r="988" spans="54:54" x14ac:dyDescent="0.2">
      <c r="BB988" s="1"/>
    </row>
    <row r="989" spans="54:54" x14ac:dyDescent="0.2">
      <c r="BB989" s="1"/>
    </row>
    <row r="990" spans="54:54" x14ac:dyDescent="0.2">
      <c r="BB990" s="1"/>
    </row>
    <row r="991" spans="54:54" x14ac:dyDescent="0.2">
      <c r="BB991" s="1"/>
    </row>
    <row r="992" spans="54:54" x14ac:dyDescent="0.2">
      <c r="BB992" s="1"/>
    </row>
    <row r="993" spans="54:54" x14ac:dyDescent="0.2">
      <c r="BB993" s="1"/>
    </row>
    <row r="994" spans="54:54" x14ac:dyDescent="0.2">
      <c r="BB994" s="1"/>
    </row>
    <row r="995" spans="54:54" x14ac:dyDescent="0.2">
      <c r="BB995" s="1"/>
    </row>
    <row r="996" spans="54:54" x14ac:dyDescent="0.2">
      <c r="BB996" s="1"/>
    </row>
    <row r="997" spans="54:54" x14ac:dyDescent="0.2">
      <c r="BB997" s="1"/>
    </row>
    <row r="998" spans="54:54" x14ac:dyDescent="0.2">
      <c r="BB998" s="1"/>
    </row>
    <row r="999" spans="54:54" x14ac:dyDescent="0.2">
      <c r="BB999" s="1"/>
    </row>
    <row r="1000" spans="54:54" x14ac:dyDescent="0.2">
      <c r="BB1000" s="1"/>
    </row>
    <row r="1001" spans="54:54" x14ac:dyDescent="0.2">
      <c r="BB1001" s="1"/>
    </row>
    <row r="1002" spans="54:54" x14ac:dyDescent="0.2">
      <c r="BB1002" s="1"/>
    </row>
    <row r="1003" spans="54:54" x14ac:dyDescent="0.2">
      <c r="BB1003" s="1"/>
    </row>
    <row r="1004" spans="54:54" x14ac:dyDescent="0.2">
      <c r="BB1004" s="1"/>
    </row>
    <row r="1005" spans="54:54" x14ac:dyDescent="0.2">
      <c r="BB1005" s="1"/>
    </row>
    <row r="1006" spans="54:54" x14ac:dyDescent="0.2">
      <c r="BB1006" s="1"/>
    </row>
    <row r="1007" spans="54:54" x14ac:dyDescent="0.2">
      <c r="BB1007" s="1"/>
    </row>
    <row r="1008" spans="54:54" x14ac:dyDescent="0.2">
      <c r="BB1008" s="1"/>
    </row>
    <row r="1009" spans="54:54" x14ac:dyDescent="0.2">
      <c r="BB1009" s="1"/>
    </row>
    <row r="1010" spans="54:54" x14ac:dyDescent="0.2">
      <c r="BB1010" s="1"/>
    </row>
    <row r="1011" spans="54:54" x14ac:dyDescent="0.2">
      <c r="BB1011" s="1"/>
    </row>
    <row r="1012" spans="54:54" x14ac:dyDescent="0.2">
      <c r="BB1012" s="1"/>
    </row>
    <row r="1013" spans="54:54" x14ac:dyDescent="0.2">
      <c r="BB1013" s="1"/>
    </row>
    <row r="1014" spans="54:54" x14ac:dyDescent="0.2">
      <c r="BB1014" s="1"/>
    </row>
    <row r="1015" spans="54:54" x14ac:dyDescent="0.2">
      <c r="BB1015" s="1"/>
    </row>
    <row r="1016" spans="54:54" x14ac:dyDescent="0.2">
      <c r="BB1016" s="1"/>
    </row>
    <row r="1017" spans="54:54" x14ac:dyDescent="0.2">
      <c r="BB1017" s="1"/>
    </row>
    <row r="1018" spans="54:54" x14ac:dyDescent="0.2">
      <c r="BB1018" s="1"/>
    </row>
    <row r="1019" spans="54:54" x14ac:dyDescent="0.2">
      <c r="BB1019" s="1"/>
    </row>
    <row r="1020" spans="54:54" x14ac:dyDescent="0.2">
      <c r="BB1020" s="1"/>
    </row>
    <row r="1021" spans="54:54" x14ac:dyDescent="0.2">
      <c r="BB1021" s="1"/>
    </row>
    <row r="1022" spans="54:54" x14ac:dyDescent="0.2">
      <c r="BB1022" s="1"/>
    </row>
    <row r="1023" spans="54:54" x14ac:dyDescent="0.2">
      <c r="BB1023" s="1"/>
    </row>
    <row r="1024" spans="54:54" x14ac:dyDescent="0.2">
      <c r="BB1024" s="1"/>
    </row>
    <row r="1025" spans="54:54" x14ac:dyDescent="0.2">
      <c r="BB1025" s="1"/>
    </row>
    <row r="1026" spans="54:54" x14ac:dyDescent="0.2">
      <c r="BB1026" s="1"/>
    </row>
    <row r="1027" spans="54:54" x14ac:dyDescent="0.2">
      <c r="BB1027" s="1"/>
    </row>
    <row r="1028" spans="54:54" x14ac:dyDescent="0.2">
      <c r="BB1028" s="1"/>
    </row>
    <row r="1029" spans="54:54" x14ac:dyDescent="0.2">
      <c r="BB1029" s="1"/>
    </row>
    <row r="1030" spans="54:54" x14ac:dyDescent="0.2">
      <c r="BB1030" s="1"/>
    </row>
    <row r="1031" spans="54:54" x14ac:dyDescent="0.2">
      <c r="BB1031" s="1"/>
    </row>
    <row r="1032" spans="54:54" x14ac:dyDescent="0.2">
      <c r="BB1032" s="1"/>
    </row>
    <row r="1033" spans="54:54" x14ac:dyDescent="0.2">
      <c r="BB1033" s="1"/>
    </row>
    <row r="1034" spans="54:54" x14ac:dyDescent="0.2">
      <c r="BB1034" s="1"/>
    </row>
    <row r="1035" spans="54:54" x14ac:dyDescent="0.2">
      <c r="BB1035" s="1"/>
    </row>
    <row r="1036" spans="54:54" x14ac:dyDescent="0.2">
      <c r="BB1036" s="1"/>
    </row>
    <row r="1037" spans="54:54" x14ac:dyDescent="0.2">
      <c r="BB1037" s="1"/>
    </row>
    <row r="1038" spans="54:54" x14ac:dyDescent="0.2">
      <c r="BB1038" s="1"/>
    </row>
    <row r="1039" spans="54:54" x14ac:dyDescent="0.2">
      <c r="BB1039" s="1"/>
    </row>
    <row r="1040" spans="54:54" x14ac:dyDescent="0.2">
      <c r="BB1040" s="1"/>
    </row>
    <row r="1041" spans="54:54" x14ac:dyDescent="0.2">
      <c r="BB1041" s="1"/>
    </row>
    <row r="1042" spans="54:54" x14ac:dyDescent="0.2">
      <c r="BB1042" s="1"/>
    </row>
    <row r="1043" spans="54:54" x14ac:dyDescent="0.2">
      <c r="BB1043" s="1"/>
    </row>
    <row r="1044" spans="54:54" x14ac:dyDescent="0.2">
      <c r="BB1044" s="1"/>
    </row>
    <row r="1045" spans="54:54" x14ac:dyDescent="0.2">
      <c r="BB1045" s="1"/>
    </row>
    <row r="1046" spans="54:54" x14ac:dyDescent="0.2">
      <c r="BB1046" s="1"/>
    </row>
    <row r="1047" spans="54:54" x14ac:dyDescent="0.2">
      <c r="BB1047" s="1"/>
    </row>
    <row r="1048" spans="54:54" x14ac:dyDescent="0.2">
      <c r="BB1048" s="1"/>
    </row>
    <row r="1049" spans="54:54" x14ac:dyDescent="0.2">
      <c r="BB1049" s="1"/>
    </row>
    <row r="1050" spans="54:54" x14ac:dyDescent="0.2">
      <c r="BB1050" s="1"/>
    </row>
    <row r="1051" spans="54:54" x14ac:dyDescent="0.2">
      <c r="BB1051" s="1"/>
    </row>
    <row r="1052" spans="54:54" x14ac:dyDescent="0.2">
      <c r="BB1052" s="1"/>
    </row>
    <row r="1053" spans="54:54" x14ac:dyDescent="0.2">
      <c r="BB1053" s="1"/>
    </row>
    <row r="1054" spans="54:54" x14ac:dyDescent="0.2">
      <c r="BB1054" s="1"/>
    </row>
    <row r="1055" spans="54:54" x14ac:dyDescent="0.2">
      <c r="BB1055" s="1"/>
    </row>
    <row r="1056" spans="54:54" x14ac:dyDescent="0.2">
      <c r="BB1056" s="1"/>
    </row>
    <row r="1057" spans="54:54" x14ac:dyDescent="0.2">
      <c r="BB1057" s="1"/>
    </row>
    <row r="1058" spans="54:54" x14ac:dyDescent="0.2">
      <c r="BB1058" s="1"/>
    </row>
    <row r="1059" spans="54:54" x14ac:dyDescent="0.2">
      <c r="BB1059" s="1"/>
    </row>
    <row r="1060" spans="54:54" x14ac:dyDescent="0.2">
      <c r="BB1060" s="1"/>
    </row>
    <row r="1061" spans="54:54" x14ac:dyDescent="0.2">
      <c r="BB1061" s="1"/>
    </row>
    <row r="1062" spans="54:54" x14ac:dyDescent="0.2">
      <c r="BB1062" s="1"/>
    </row>
    <row r="1063" spans="54:54" x14ac:dyDescent="0.2">
      <c r="BB1063" s="1"/>
    </row>
    <row r="1064" spans="54:54" x14ac:dyDescent="0.2">
      <c r="BB1064" s="1"/>
    </row>
    <row r="1065" spans="54:54" x14ac:dyDescent="0.2">
      <c r="BB1065" s="1"/>
    </row>
    <row r="1066" spans="54:54" x14ac:dyDescent="0.2">
      <c r="BB1066" s="1"/>
    </row>
    <row r="1067" spans="54:54" x14ac:dyDescent="0.2">
      <c r="BB1067" s="1"/>
    </row>
    <row r="1068" spans="54:54" x14ac:dyDescent="0.2">
      <c r="BB1068" s="1"/>
    </row>
    <row r="1069" spans="54:54" x14ac:dyDescent="0.2">
      <c r="BB1069" s="1"/>
    </row>
    <row r="1070" spans="54:54" x14ac:dyDescent="0.2">
      <c r="BB1070" s="1"/>
    </row>
    <row r="1071" spans="54:54" x14ac:dyDescent="0.2">
      <c r="BB1071" s="1"/>
    </row>
    <row r="1072" spans="54:54" x14ac:dyDescent="0.2">
      <c r="BB1072" s="1"/>
    </row>
    <row r="1073" spans="54:54" x14ac:dyDescent="0.2">
      <c r="BB1073" s="1"/>
    </row>
    <row r="1074" spans="54:54" x14ac:dyDescent="0.2">
      <c r="BB1074" s="1"/>
    </row>
    <row r="1075" spans="54:54" x14ac:dyDescent="0.2">
      <c r="BB1075" s="1"/>
    </row>
    <row r="1076" spans="54:54" x14ac:dyDescent="0.2">
      <c r="BB1076" s="1"/>
    </row>
    <row r="1077" spans="54:54" x14ac:dyDescent="0.2">
      <c r="BB1077" s="1"/>
    </row>
    <row r="1078" spans="54:54" x14ac:dyDescent="0.2">
      <c r="BB1078" s="1"/>
    </row>
    <row r="1079" spans="54:54" x14ac:dyDescent="0.2">
      <c r="BB1079" s="1"/>
    </row>
    <row r="1080" spans="54:54" x14ac:dyDescent="0.2">
      <c r="BB1080" s="1"/>
    </row>
    <row r="1081" spans="54:54" x14ac:dyDescent="0.2">
      <c r="BB1081" s="1"/>
    </row>
    <row r="1082" spans="54:54" x14ac:dyDescent="0.2">
      <c r="BB1082" s="1"/>
    </row>
    <row r="1083" spans="54:54" x14ac:dyDescent="0.2">
      <c r="BB1083" s="1"/>
    </row>
    <row r="1084" spans="54:54" x14ac:dyDescent="0.2">
      <c r="BB1084" s="1"/>
    </row>
    <row r="1085" spans="54:54" x14ac:dyDescent="0.2">
      <c r="BB1085" s="1"/>
    </row>
    <row r="1086" spans="54:54" x14ac:dyDescent="0.2">
      <c r="BB1086" s="1"/>
    </row>
    <row r="1087" spans="54:54" x14ac:dyDescent="0.2">
      <c r="BB1087" s="1"/>
    </row>
    <row r="1088" spans="54:54" x14ac:dyDescent="0.2">
      <c r="BB1088" s="1"/>
    </row>
    <row r="1089" spans="54:54" x14ac:dyDescent="0.2">
      <c r="BB1089" s="1"/>
    </row>
    <row r="1090" spans="54:54" x14ac:dyDescent="0.2">
      <c r="BB1090" s="1"/>
    </row>
    <row r="1091" spans="54:54" x14ac:dyDescent="0.2">
      <c r="BB1091" s="1"/>
    </row>
    <row r="1092" spans="54:54" x14ac:dyDescent="0.2">
      <c r="BB1092" s="1"/>
    </row>
    <row r="1093" spans="54:54" x14ac:dyDescent="0.2">
      <c r="BB1093" s="1"/>
    </row>
    <row r="1094" spans="54:54" x14ac:dyDescent="0.2">
      <c r="BB1094" s="1"/>
    </row>
    <row r="1095" spans="54:54" x14ac:dyDescent="0.2">
      <c r="BB1095" s="1"/>
    </row>
    <row r="1096" spans="54:54" x14ac:dyDescent="0.2">
      <c r="BB1096" s="1"/>
    </row>
    <row r="1097" spans="54:54" x14ac:dyDescent="0.2">
      <c r="BB1097" s="1"/>
    </row>
    <row r="1098" spans="54:54" x14ac:dyDescent="0.2">
      <c r="BB1098" s="1"/>
    </row>
    <row r="1099" spans="54:54" x14ac:dyDescent="0.2">
      <c r="BB1099" s="1"/>
    </row>
    <row r="1100" spans="54:54" x14ac:dyDescent="0.2">
      <c r="BB1100" s="1"/>
    </row>
    <row r="1101" spans="54:54" x14ac:dyDescent="0.2">
      <c r="BB1101" s="1"/>
    </row>
    <row r="1102" spans="54:54" x14ac:dyDescent="0.2">
      <c r="BB1102" s="1"/>
    </row>
    <row r="1103" spans="54:54" x14ac:dyDescent="0.2">
      <c r="BB1103" s="1"/>
    </row>
    <row r="1104" spans="54:54" x14ac:dyDescent="0.2">
      <c r="BB1104" s="1"/>
    </row>
    <row r="1105" spans="54:54" x14ac:dyDescent="0.2">
      <c r="BB1105" s="1"/>
    </row>
    <row r="1106" spans="54:54" x14ac:dyDescent="0.2">
      <c r="BB1106" s="1"/>
    </row>
    <row r="1107" spans="54:54" x14ac:dyDescent="0.2">
      <c r="BB1107" s="1"/>
    </row>
    <row r="1108" spans="54:54" x14ac:dyDescent="0.2">
      <c r="BB1108" s="1"/>
    </row>
    <row r="1109" spans="54:54" x14ac:dyDescent="0.2">
      <c r="BB1109" s="1"/>
    </row>
    <row r="1110" spans="54:54" x14ac:dyDescent="0.2">
      <c r="BB1110" s="1"/>
    </row>
    <row r="1111" spans="54:54" x14ac:dyDescent="0.2">
      <c r="BB1111" s="1"/>
    </row>
    <row r="1112" spans="54:54" x14ac:dyDescent="0.2">
      <c r="BB1112" s="1"/>
    </row>
    <row r="1113" spans="54:54" x14ac:dyDescent="0.2">
      <c r="BB1113" s="1"/>
    </row>
    <row r="1114" spans="54:54" x14ac:dyDescent="0.2">
      <c r="BB1114" s="1"/>
    </row>
    <row r="1115" spans="54:54" x14ac:dyDescent="0.2">
      <c r="BB1115" s="1"/>
    </row>
    <row r="1116" spans="54:54" x14ac:dyDescent="0.2">
      <c r="BB1116" s="1"/>
    </row>
    <row r="1117" spans="54:54" x14ac:dyDescent="0.2">
      <c r="BB1117" s="1"/>
    </row>
    <row r="1118" spans="54:54" x14ac:dyDescent="0.2">
      <c r="BB1118" s="1"/>
    </row>
    <row r="1119" spans="54:54" x14ac:dyDescent="0.2">
      <c r="BB1119" s="1"/>
    </row>
    <row r="1120" spans="54:54" x14ac:dyDescent="0.2">
      <c r="BB1120" s="1"/>
    </row>
    <row r="1121" spans="54:54" x14ac:dyDescent="0.2">
      <c r="BB1121" s="1"/>
    </row>
    <row r="1122" spans="54:54" x14ac:dyDescent="0.2">
      <c r="BB1122" s="1"/>
    </row>
    <row r="1123" spans="54:54" x14ac:dyDescent="0.2">
      <c r="BB1123" s="1"/>
    </row>
    <row r="1124" spans="54:54" x14ac:dyDescent="0.2">
      <c r="BB1124" s="1"/>
    </row>
    <row r="1125" spans="54:54" x14ac:dyDescent="0.2">
      <c r="BB1125" s="1"/>
    </row>
    <row r="1126" spans="54:54" x14ac:dyDescent="0.2">
      <c r="BB1126" s="1"/>
    </row>
    <row r="1127" spans="54:54" x14ac:dyDescent="0.2">
      <c r="BB1127" s="1"/>
    </row>
    <row r="1128" spans="54:54" x14ac:dyDescent="0.2">
      <c r="BB1128" s="1"/>
    </row>
    <row r="1129" spans="54:54" x14ac:dyDescent="0.2">
      <c r="BB1129" s="1"/>
    </row>
    <row r="1130" spans="54:54" x14ac:dyDescent="0.2">
      <c r="BB1130" s="1"/>
    </row>
    <row r="1131" spans="54:54" x14ac:dyDescent="0.2">
      <c r="BB1131" s="1"/>
    </row>
    <row r="1132" spans="54:54" x14ac:dyDescent="0.2">
      <c r="BB1132" s="1"/>
    </row>
    <row r="1133" spans="54:54" x14ac:dyDescent="0.2">
      <c r="BB1133" s="1"/>
    </row>
    <row r="1134" spans="54:54" x14ac:dyDescent="0.2">
      <c r="BB1134" s="1"/>
    </row>
    <row r="1135" spans="54:54" x14ac:dyDescent="0.2">
      <c r="BB1135" s="1"/>
    </row>
    <row r="1136" spans="54:54" x14ac:dyDescent="0.2">
      <c r="BB1136" s="1"/>
    </row>
    <row r="1137" spans="54:54" x14ac:dyDescent="0.2">
      <c r="BB1137" s="1"/>
    </row>
    <row r="1138" spans="54:54" x14ac:dyDescent="0.2">
      <c r="BB1138" s="1"/>
    </row>
    <row r="1139" spans="54:54" x14ac:dyDescent="0.2">
      <c r="BB1139" s="1"/>
    </row>
    <row r="1140" spans="54:54" x14ac:dyDescent="0.2">
      <c r="BB1140" s="1"/>
    </row>
    <row r="1141" spans="54:54" x14ac:dyDescent="0.2">
      <c r="BB1141" s="1"/>
    </row>
    <row r="1142" spans="54:54" x14ac:dyDescent="0.2">
      <c r="BB1142" s="1"/>
    </row>
    <row r="1143" spans="54:54" x14ac:dyDescent="0.2">
      <c r="BB1143" s="1"/>
    </row>
    <row r="1144" spans="54:54" x14ac:dyDescent="0.2">
      <c r="BB1144" s="1"/>
    </row>
    <row r="1145" spans="54:54" x14ac:dyDescent="0.2">
      <c r="BB1145" s="1"/>
    </row>
    <row r="1146" spans="54:54" x14ac:dyDescent="0.2">
      <c r="BB1146" s="1"/>
    </row>
    <row r="1147" spans="54:54" x14ac:dyDescent="0.2">
      <c r="BB1147" s="1"/>
    </row>
    <row r="1148" spans="54:54" x14ac:dyDescent="0.2">
      <c r="BB1148" s="1"/>
    </row>
    <row r="1149" spans="54:54" x14ac:dyDescent="0.2">
      <c r="BB1149" s="1"/>
    </row>
    <row r="1150" spans="54:54" x14ac:dyDescent="0.2">
      <c r="BB1150" s="1"/>
    </row>
    <row r="1151" spans="54:54" x14ac:dyDescent="0.2">
      <c r="BB1151" s="1"/>
    </row>
    <row r="1152" spans="54:54" x14ac:dyDescent="0.2">
      <c r="BB1152" s="1"/>
    </row>
    <row r="1153" spans="54:54" x14ac:dyDescent="0.2">
      <c r="BB1153" s="1"/>
    </row>
    <row r="1154" spans="54:54" x14ac:dyDescent="0.2">
      <c r="BB1154" s="1"/>
    </row>
    <row r="1155" spans="54:54" x14ac:dyDescent="0.2">
      <c r="BB1155" s="1"/>
    </row>
    <row r="1156" spans="54:54" x14ac:dyDescent="0.2">
      <c r="BB1156" s="1"/>
    </row>
    <row r="1157" spans="54:54" x14ac:dyDescent="0.2">
      <c r="BB1157" s="1"/>
    </row>
    <row r="1158" spans="54:54" x14ac:dyDescent="0.2">
      <c r="BB1158" s="1"/>
    </row>
    <row r="1159" spans="54:54" x14ac:dyDescent="0.2">
      <c r="BB1159" s="1"/>
    </row>
    <row r="1160" spans="54:54" x14ac:dyDescent="0.2">
      <c r="BB1160" s="1"/>
    </row>
    <row r="1161" spans="54:54" x14ac:dyDescent="0.2">
      <c r="BB1161" s="1"/>
    </row>
    <row r="1162" spans="54:54" x14ac:dyDescent="0.2">
      <c r="BB1162" s="1"/>
    </row>
    <row r="1163" spans="54:54" x14ac:dyDescent="0.2">
      <c r="BB1163" s="1"/>
    </row>
    <row r="1164" spans="54:54" x14ac:dyDescent="0.2">
      <c r="BB1164" s="1"/>
    </row>
    <row r="1165" spans="54:54" x14ac:dyDescent="0.2">
      <c r="BB1165" s="1"/>
    </row>
    <row r="1166" spans="54:54" x14ac:dyDescent="0.2">
      <c r="BB1166" s="1"/>
    </row>
    <row r="1167" spans="54:54" x14ac:dyDescent="0.2">
      <c r="BB1167" s="1"/>
    </row>
    <row r="1168" spans="54:54" x14ac:dyDescent="0.2">
      <c r="BB1168" s="1"/>
    </row>
    <row r="1169" spans="54:54" x14ac:dyDescent="0.2">
      <c r="BB1169" s="1"/>
    </row>
    <row r="1170" spans="54:54" x14ac:dyDescent="0.2">
      <c r="BB1170" s="1"/>
    </row>
    <row r="1171" spans="54:54" x14ac:dyDescent="0.2">
      <c r="BB1171" s="1"/>
    </row>
    <row r="1172" spans="54:54" x14ac:dyDescent="0.2">
      <c r="BB1172" s="1"/>
    </row>
    <row r="1173" spans="54:54" x14ac:dyDescent="0.2">
      <c r="BB1173" s="1"/>
    </row>
    <row r="1174" spans="54:54" x14ac:dyDescent="0.2">
      <c r="BB1174" s="1"/>
    </row>
    <row r="1175" spans="54:54" x14ac:dyDescent="0.2">
      <c r="BB1175" s="1"/>
    </row>
    <row r="1176" spans="54:54" x14ac:dyDescent="0.2">
      <c r="BB1176" s="1"/>
    </row>
    <row r="1177" spans="54:54" x14ac:dyDescent="0.2">
      <c r="BB1177" s="1"/>
    </row>
    <row r="1178" spans="54:54" x14ac:dyDescent="0.2">
      <c r="BB1178" s="1"/>
    </row>
    <row r="1179" spans="54:54" x14ac:dyDescent="0.2">
      <c r="BB1179" s="1"/>
    </row>
    <row r="1180" spans="54:54" x14ac:dyDescent="0.2">
      <c r="BB1180" s="1"/>
    </row>
    <row r="1181" spans="54:54" x14ac:dyDescent="0.2">
      <c r="BB1181" s="1"/>
    </row>
    <row r="1182" spans="54:54" x14ac:dyDescent="0.2">
      <c r="BB1182" s="1"/>
    </row>
    <row r="1183" spans="54:54" x14ac:dyDescent="0.2">
      <c r="BB1183" s="1"/>
    </row>
    <row r="1184" spans="54:54" x14ac:dyDescent="0.2">
      <c r="BB1184" s="1"/>
    </row>
    <row r="1185" spans="54:54" x14ac:dyDescent="0.2">
      <c r="BB1185" s="1"/>
    </row>
    <row r="1186" spans="54:54" x14ac:dyDescent="0.2">
      <c r="BB1186" s="1"/>
    </row>
    <row r="1187" spans="54:54" x14ac:dyDescent="0.2">
      <c r="BB1187" s="1"/>
    </row>
    <row r="1188" spans="54:54" x14ac:dyDescent="0.2">
      <c r="BB1188" s="1"/>
    </row>
    <row r="1189" spans="54:54" x14ac:dyDescent="0.2">
      <c r="BB1189" s="1"/>
    </row>
    <row r="1190" spans="54:54" x14ac:dyDescent="0.2">
      <c r="BB1190" s="1"/>
    </row>
    <row r="1191" spans="54:54" x14ac:dyDescent="0.2">
      <c r="BB1191" s="1"/>
    </row>
    <row r="1192" spans="54:54" x14ac:dyDescent="0.2">
      <c r="BB1192" s="1"/>
    </row>
    <row r="1193" spans="54:54" x14ac:dyDescent="0.2">
      <c r="BB1193" s="1"/>
    </row>
    <row r="1194" spans="54:54" x14ac:dyDescent="0.2">
      <c r="BB1194" s="1"/>
    </row>
    <row r="1195" spans="54:54" x14ac:dyDescent="0.2">
      <c r="BB1195" s="1"/>
    </row>
    <row r="1196" spans="54:54" x14ac:dyDescent="0.2">
      <c r="BB1196" s="1"/>
    </row>
    <row r="1197" spans="54:54" x14ac:dyDescent="0.2">
      <c r="BB1197" s="1"/>
    </row>
    <row r="1198" spans="54:54" x14ac:dyDescent="0.2">
      <c r="BB1198" s="1"/>
    </row>
    <row r="1199" spans="54:54" x14ac:dyDescent="0.2">
      <c r="BB1199" s="1"/>
    </row>
    <row r="1200" spans="54:54" x14ac:dyDescent="0.2">
      <c r="BB1200" s="1"/>
    </row>
    <row r="1201" spans="54:54" x14ac:dyDescent="0.2">
      <c r="BB1201" s="1"/>
    </row>
    <row r="1202" spans="54:54" x14ac:dyDescent="0.2">
      <c r="BB1202" s="1"/>
    </row>
    <row r="1203" spans="54:54" x14ac:dyDescent="0.2">
      <c r="BB1203" s="1"/>
    </row>
    <row r="1204" spans="54:54" x14ac:dyDescent="0.2">
      <c r="BB1204" s="1"/>
    </row>
    <row r="1205" spans="54:54" x14ac:dyDescent="0.2">
      <c r="BB1205" s="1"/>
    </row>
    <row r="1206" spans="54:54" x14ac:dyDescent="0.2">
      <c r="BB1206" s="1"/>
    </row>
    <row r="1207" spans="54:54" x14ac:dyDescent="0.2">
      <c r="BB1207" s="1"/>
    </row>
    <row r="1208" spans="54:54" x14ac:dyDescent="0.2">
      <c r="BB1208" s="1"/>
    </row>
    <row r="1209" spans="54:54" x14ac:dyDescent="0.2">
      <c r="BB1209" s="1"/>
    </row>
    <row r="1210" spans="54:54" x14ac:dyDescent="0.2">
      <c r="BB1210" s="1"/>
    </row>
    <row r="1211" spans="54:54" x14ac:dyDescent="0.2">
      <c r="BB1211" s="1"/>
    </row>
    <row r="1212" spans="54:54" x14ac:dyDescent="0.2">
      <c r="BB1212" s="1"/>
    </row>
    <row r="1213" spans="54:54" x14ac:dyDescent="0.2">
      <c r="BB1213" s="1"/>
    </row>
    <row r="1214" spans="54:54" x14ac:dyDescent="0.2">
      <c r="BB1214" s="1"/>
    </row>
    <row r="1215" spans="54:54" x14ac:dyDescent="0.2">
      <c r="BB1215" s="1"/>
    </row>
    <row r="1216" spans="54:54" x14ac:dyDescent="0.2">
      <c r="BB1216" s="1"/>
    </row>
    <row r="1217" spans="54:54" x14ac:dyDescent="0.2">
      <c r="BB1217" s="1"/>
    </row>
    <row r="1218" spans="54:54" x14ac:dyDescent="0.2">
      <c r="BB1218" s="1"/>
    </row>
    <row r="1219" spans="54:54" x14ac:dyDescent="0.2">
      <c r="BB1219" s="1"/>
    </row>
    <row r="1220" spans="54:54" x14ac:dyDescent="0.2">
      <c r="BB1220" s="1"/>
    </row>
    <row r="1221" spans="54:54" x14ac:dyDescent="0.2">
      <c r="BB1221" s="1"/>
    </row>
    <row r="1222" spans="54:54" x14ac:dyDescent="0.2">
      <c r="BB1222" s="1"/>
    </row>
    <row r="1223" spans="54:54" x14ac:dyDescent="0.2">
      <c r="BB1223" s="1"/>
    </row>
    <row r="1224" spans="54:54" x14ac:dyDescent="0.2">
      <c r="BB1224" s="1"/>
    </row>
    <row r="1225" spans="54:54" x14ac:dyDescent="0.2">
      <c r="BB1225" s="1"/>
    </row>
    <row r="1226" spans="54:54" x14ac:dyDescent="0.2">
      <c r="BB1226" s="1"/>
    </row>
    <row r="1227" spans="54:54" x14ac:dyDescent="0.2">
      <c r="BB1227" s="1"/>
    </row>
    <row r="1228" spans="54:54" x14ac:dyDescent="0.2">
      <c r="BB1228" s="1"/>
    </row>
    <row r="1229" spans="54:54" x14ac:dyDescent="0.2">
      <c r="BB1229" s="1"/>
    </row>
    <row r="1230" spans="54:54" x14ac:dyDescent="0.2">
      <c r="BB1230" s="1"/>
    </row>
    <row r="1231" spans="54:54" x14ac:dyDescent="0.2">
      <c r="BB1231" s="1"/>
    </row>
    <row r="1232" spans="54:54" x14ac:dyDescent="0.2">
      <c r="BB1232" s="1"/>
    </row>
    <row r="1233" spans="54:54" x14ac:dyDescent="0.2">
      <c r="BB1233" s="1"/>
    </row>
    <row r="1234" spans="54:54" x14ac:dyDescent="0.2">
      <c r="BB1234" s="1"/>
    </row>
    <row r="1235" spans="54:54" x14ac:dyDescent="0.2">
      <c r="BB1235" s="1"/>
    </row>
    <row r="1236" spans="54:54" x14ac:dyDescent="0.2">
      <c r="BB1236" s="1"/>
    </row>
    <row r="1237" spans="54:54" x14ac:dyDescent="0.2">
      <c r="BB1237" s="1"/>
    </row>
    <row r="1238" spans="54:54" x14ac:dyDescent="0.2">
      <c r="BB1238" s="1"/>
    </row>
    <row r="1239" spans="54:54" x14ac:dyDescent="0.2">
      <c r="BB1239" s="1"/>
    </row>
    <row r="1240" spans="54:54" x14ac:dyDescent="0.2">
      <c r="BB1240" s="1"/>
    </row>
    <row r="1241" spans="54:54" x14ac:dyDescent="0.2">
      <c r="BB1241" s="1"/>
    </row>
    <row r="1242" spans="54:54" x14ac:dyDescent="0.2">
      <c r="BB1242" s="1"/>
    </row>
    <row r="1243" spans="54:54" x14ac:dyDescent="0.2">
      <c r="BB1243" s="1"/>
    </row>
    <row r="1244" spans="54:54" x14ac:dyDescent="0.2">
      <c r="BB1244" s="1"/>
    </row>
    <row r="1245" spans="54:54" x14ac:dyDescent="0.2">
      <c r="BB1245" s="1"/>
    </row>
    <row r="1246" spans="54:54" x14ac:dyDescent="0.2">
      <c r="BB1246" s="1"/>
    </row>
    <row r="1247" spans="54:54" x14ac:dyDescent="0.2">
      <c r="BB1247" s="1"/>
    </row>
    <row r="1248" spans="54:54" x14ac:dyDescent="0.2">
      <c r="BB1248" s="1"/>
    </row>
    <row r="1249" spans="54:54" x14ac:dyDescent="0.2">
      <c r="BB1249" s="1"/>
    </row>
    <row r="1250" spans="54:54" x14ac:dyDescent="0.2">
      <c r="BB1250" s="1"/>
    </row>
    <row r="1251" spans="54:54" x14ac:dyDescent="0.2">
      <c r="BB1251" s="1"/>
    </row>
    <row r="1252" spans="54:54" x14ac:dyDescent="0.2">
      <c r="BB1252" s="1"/>
    </row>
    <row r="1253" spans="54:54" x14ac:dyDescent="0.2">
      <c r="BB1253" s="1"/>
    </row>
    <row r="1254" spans="54:54" x14ac:dyDescent="0.2">
      <c r="BB1254" s="1"/>
    </row>
    <row r="1255" spans="54:54" x14ac:dyDescent="0.2">
      <c r="BB1255" s="1"/>
    </row>
    <row r="1256" spans="54:54" x14ac:dyDescent="0.2">
      <c r="BB1256" s="1"/>
    </row>
    <row r="1257" spans="54:54" x14ac:dyDescent="0.2">
      <c r="BB1257" s="1"/>
    </row>
    <row r="1258" spans="54:54" x14ac:dyDescent="0.2">
      <c r="BB1258" s="1"/>
    </row>
    <row r="1259" spans="54:54" x14ac:dyDescent="0.2">
      <c r="BB1259" s="1"/>
    </row>
    <row r="1260" spans="54:54" x14ac:dyDescent="0.2">
      <c r="BB1260" s="1"/>
    </row>
    <row r="1261" spans="54:54" x14ac:dyDescent="0.2">
      <c r="BB1261" s="1"/>
    </row>
    <row r="1262" spans="54:54" x14ac:dyDescent="0.2">
      <c r="BB1262" s="1"/>
    </row>
    <row r="1263" spans="54:54" x14ac:dyDescent="0.2">
      <c r="BB1263" s="1"/>
    </row>
    <row r="1264" spans="54:54" x14ac:dyDescent="0.2">
      <c r="BB1264" s="1"/>
    </row>
    <row r="1265" spans="54:54" x14ac:dyDescent="0.2">
      <c r="BB1265" s="1"/>
    </row>
    <row r="1266" spans="54:54" x14ac:dyDescent="0.2">
      <c r="BB1266" s="1"/>
    </row>
    <row r="1267" spans="54:54" x14ac:dyDescent="0.2">
      <c r="BB1267" s="1"/>
    </row>
    <row r="1268" spans="54:54" x14ac:dyDescent="0.2">
      <c r="BB1268" s="1"/>
    </row>
    <row r="1269" spans="54:54" x14ac:dyDescent="0.2">
      <c r="BB1269" s="1"/>
    </row>
    <row r="1270" spans="54:54" x14ac:dyDescent="0.2">
      <c r="BB1270" s="1"/>
    </row>
    <row r="1271" spans="54:54" x14ac:dyDescent="0.2">
      <c r="BB1271" s="1"/>
    </row>
    <row r="1272" spans="54:54" x14ac:dyDescent="0.2">
      <c r="BB1272" s="1"/>
    </row>
    <row r="1273" spans="54:54" x14ac:dyDescent="0.2">
      <c r="BB1273" s="1"/>
    </row>
    <row r="1274" spans="54:54" x14ac:dyDescent="0.2">
      <c r="BB1274" s="1"/>
    </row>
    <row r="1275" spans="54:54" x14ac:dyDescent="0.2">
      <c r="BB1275" s="1"/>
    </row>
    <row r="1276" spans="54:54" x14ac:dyDescent="0.2">
      <c r="BB1276" s="1"/>
    </row>
    <row r="1277" spans="54:54" x14ac:dyDescent="0.2">
      <c r="BB1277" s="1"/>
    </row>
    <row r="1278" spans="54:54" x14ac:dyDescent="0.2">
      <c r="BB1278" s="1"/>
    </row>
    <row r="1279" spans="54:54" x14ac:dyDescent="0.2">
      <c r="BB1279" s="1"/>
    </row>
    <row r="1280" spans="54:54" x14ac:dyDescent="0.2">
      <c r="BB1280" s="1"/>
    </row>
    <row r="1281" spans="54:54" x14ac:dyDescent="0.2">
      <c r="BB1281" s="1"/>
    </row>
    <row r="1282" spans="54:54" x14ac:dyDescent="0.2">
      <c r="BB1282" s="1"/>
    </row>
    <row r="1283" spans="54:54" x14ac:dyDescent="0.2">
      <c r="BB1283" s="1"/>
    </row>
    <row r="1284" spans="54:54" x14ac:dyDescent="0.2">
      <c r="BB1284" s="1"/>
    </row>
    <row r="1285" spans="54:54" x14ac:dyDescent="0.2">
      <c r="BB1285" s="1"/>
    </row>
    <row r="1286" spans="54:54" x14ac:dyDescent="0.2">
      <c r="BB1286" s="1"/>
    </row>
    <row r="1287" spans="54:54" x14ac:dyDescent="0.2">
      <c r="BB1287" s="1"/>
    </row>
    <row r="1288" spans="54:54" x14ac:dyDescent="0.2">
      <c r="BB1288" s="1"/>
    </row>
    <row r="1289" spans="54:54" x14ac:dyDescent="0.2">
      <c r="BB1289" s="1"/>
    </row>
    <row r="1290" spans="54:54" x14ac:dyDescent="0.2">
      <c r="BB1290" s="1"/>
    </row>
    <row r="1291" spans="54:54" x14ac:dyDescent="0.2">
      <c r="BB1291" s="1"/>
    </row>
    <row r="1292" spans="54:54" x14ac:dyDescent="0.2">
      <c r="BB1292" s="1"/>
    </row>
    <row r="1293" spans="54:54" x14ac:dyDescent="0.2">
      <c r="BB1293" s="1"/>
    </row>
    <row r="1294" spans="54:54" x14ac:dyDescent="0.2">
      <c r="BB1294" s="1"/>
    </row>
    <row r="1295" spans="54:54" x14ac:dyDescent="0.2">
      <c r="BB1295" s="1"/>
    </row>
    <row r="1296" spans="54:54" x14ac:dyDescent="0.2">
      <c r="BB1296" s="1"/>
    </row>
    <row r="1297" spans="54:54" x14ac:dyDescent="0.2">
      <c r="BB1297" s="1"/>
    </row>
    <row r="1298" spans="54:54" x14ac:dyDescent="0.2">
      <c r="BB1298" s="1"/>
    </row>
    <row r="1299" spans="54:54" x14ac:dyDescent="0.2">
      <c r="BB1299" s="1"/>
    </row>
    <row r="1300" spans="54:54" x14ac:dyDescent="0.2">
      <c r="BB1300" s="1"/>
    </row>
    <row r="1301" spans="54:54" x14ac:dyDescent="0.2">
      <c r="BB1301" s="1"/>
    </row>
    <row r="1302" spans="54:54" x14ac:dyDescent="0.2">
      <c r="BB1302" s="1"/>
    </row>
    <row r="1303" spans="54:54" x14ac:dyDescent="0.2">
      <c r="BB1303" s="1"/>
    </row>
    <row r="1304" spans="54:54" x14ac:dyDescent="0.2">
      <c r="BB1304" s="1"/>
    </row>
    <row r="1305" spans="54:54" x14ac:dyDescent="0.2">
      <c r="BB1305" s="1"/>
    </row>
    <row r="1306" spans="54:54" x14ac:dyDescent="0.2">
      <c r="BB1306" s="1"/>
    </row>
    <row r="1307" spans="54:54" x14ac:dyDescent="0.2">
      <c r="BB1307" s="1"/>
    </row>
    <row r="1308" spans="54:54" x14ac:dyDescent="0.2">
      <c r="BB1308" s="1"/>
    </row>
    <row r="1309" spans="54:54" x14ac:dyDescent="0.2">
      <c r="BB1309" s="1"/>
    </row>
    <row r="1310" spans="54:54" x14ac:dyDescent="0.2">
      <c r="BB1310" s="1"/>
    </row>
    <row r="1311" spans="54:54" x14ac:dyDescent="0.2">
      <c r="BB1311" s="1"/>
    </row>
    <row r="1312" spans="54:54" x14ac:dyDescent="0.2">
      <c r="BB1312" s="1"/>
    </row>
    <row r="1313" spans="54:54" x14ac:dyDescent="0.2">
      <c r="BB1313" s="1"/>
    </row>
    <row r="1314" spans="54:54" x14ac:dyDescent="0.2">
      <c r="BB1314" s="1"/>
    </row>
    <row r="1315" spans="54:54" x14ac:dyDescent="0.2">
      <c r="BB1315" s="1"/>
    </row>
    <row r="1316" spans="54:54" x14ac:dyDescent="0.2">
      <c r="BB1316" s="1"/>
    </row>
    <row r="1317" spans="54:54" x14ac:dyDescent="0.2">
      <c r="BB1317" s="1"/>
    </row>
    <row r="1318" spans="54:54" x14ac:dyDescent="0.2">
      <c r="BB1318" s="1"/>
    </row>
    <row r="1319" spans="54:54" x14ac:dyDescent="0.2">
      <c r="BB1319" s="1"/>
    </row>
    <row r="1320" spans="54:54" x14ac:dyDescent="0.2">
      <c r="BB1320" s="1"/>
    </row>
    <row r="1321" spans="54:54" x14ac:dyDescent="0.2">
      <c r="BB1321" s="1"/>
    </row>
    <row r="1322" spans="54:54" x14ac:dyDescent="0.2">
      <c r="BB1322" s="1"/>
    </row>
    <row r="1323" spans="54:54" x14ac:dyDescent="0.2">
      <c r="BB1323" s="1"/>
    </row>
    <row r="1324" spans="54:54" x14ac:dyDescent="0.2">
      <c r="BB1324" s="1"/>
    </row>
    <row r="1325" spans="54:54" x14ac:dyDescent="0.2">
      <c r="BB1325" s="1"/>
    </row>
    <row r="1326" spans="54:54" x14ac:dyDescent="0.2">
      <c r="BB1326" s="1"/>
    </row>
    <row r="1327" spans="54:54" x14ac:dyDescent="0.2">
      <c r="BB1327" s="1"/>
    </row>
    <row r="1328" spans="54:54" x14ac:dyDescent="0.2">
      <c r="BB1328" s="1"/>
    </row>
    <row r="1329" spans="54:54" x14ac:dyDescent="0.2">
      <c r="BB1329" s="1"/>
    </row>
    <row r="1330" spans="54:54" x14ac:dyDescent="0.2">
      <c r="BB1330" s="1"/>
    </row>
    <row r="1331" spans="54:54" x14ac:dyDescent="0.2">
      <c r="BB1331" s="1"/>
    </row>
    <row r="1332" spans="54:54" x14ac:dyDescent="0.2">
      <c r="BB1332" s="1"/>
    </row>
    <row r="1333" spans="54:54" x14ac:dyDescent="0.2">
      <c r="BB1333" s="1"/>
    </row>
    <row r="1334" spans="54:54" x14ac:dyDescent="0.2">
      <c r="BB1334" s="1"/>
    </row>
    <row r="1335" spans="54:54" x14ac:dyDescent="0.2">
      <c r="BB1335" s="1"/>
    </row>
    <row r="1336" spans="54:54" x14ac:dyDescent="0.2">
      <c r="BB1336" s="1"/>
    </row>
    <row r="1337" spans="54:54" x14ac:dyDescent="0.2">
      <c r="BB1337" s="1"/>
    </row>
    <row r="1338" spans="54:54" x14ac:dyDescent="0.2">
      <c r="BB1338" s="1"/>
    </row>
    <row r="1339" spans="54:54" x14ac:dyDescent="0.2">
      <c r="BB1339" s="1"/>
    </row>
    <row r="1340" spans="54:54" x14ac:dyDescent="0.2">
      <c r="BB1340" s="1"/>
    </row>
    <row r="1341" spans="54:54" x14ac:dyDescent="0.2">
      <c r="BB1341" s="1"/>
    </row>
    <row r="1342" spans="54:54" x14ac:dyDescent="0.2">
      <c r="BB1342" s="1"/>
    </row>
    <row r="1343" spans="54:54" x14ac:dyDescent="0.2">
      <c r="BB1343" s="1"/>
    </row>
    <row r="1344" spans="54:54" x14ac:dyDescent="0.2">
      <c r="BB1344" s="1"/>
    </row>
    <row r="1345" spans="54:54" x14ac:dyDescent="0.2">
      <c r="BB1345" s="1"/>
    </row>
    <row r="1346" spans="54:54" x14ac:dyDescent="0.2">
      <c r="BB1346" s="1"/>
    </row>
    <row r="1347" spans="54:54" x14ac:dyDescent="0.2">
      <c r="BB1347" s="1"/>
    </row>
    <row r="1348" spans="54:54" x14ac:dyDescent="0.2">
      <c r="BB1348" s="1"/>
    </row>
    <row r="1349" spans="54:54" x14ac:dyDescent="0.2">
      <c r="BB1349" s="1"/>
    </row>
    <row r="1350" spans="54:54" x14ac:dyDescent="0.2">
      <c r="BB1350" s="1"/>
    </row>
    <row r="1351" spans="54:54" x14ac:dyDescent="0.2">
      <c r="BB1351" s="1"/>
    </row>
    <row r="1352" spans="54:54" x14ac:dyDescent="0.2">
      <c r="BB1352" s="1"/>
    </row>
    <row r="1353" spans="54:54" x14ac:dyDescent="0.2">
      <c r="BB1353" s="1"/>
    </row>
    <row r="1354" spans="54:54" x14ac:dyDescent="0.2">
      <c r="BB1354" s="1"/>
    </row>
    <row r="1355" spans="54:54" x14ac:dyDescent="0.2">
      <c r="BB1355" s="1"/>
    </row>
    <row r="1356" spans="54:54" x14ac:dyDescent="0.2">
      <c r="BB1356" s="1"/>
    </row>
    <row r="1357" spans="54:54" x14ac:dyDescent="0.2">
      <c r="BB1357" s="1"/>
    </row>
    <row r="1358" spans="54:54" x14ac:dyDescent="0.2">
      <c r="BB1358" s="1"/>
    </row>
    <row r="1359" spans="54:54" x14ac:dyDescent="0.2">
      <c r="BB1359" s="1"/>
    </row>
    <row r="1360" spans="54:54" x14ac:dyDescent="0.2">
      <c r="BB1360" s="1"/>
    </row>
    <row r="1361" spans="54:54" x14ac:dyDescent="0.2">
      <c r="BB1361" s="1"/>
    </row>
    <row r="1362" spans="54:54" x14ac:dyDescent="0.2">
      <c r="BB1362" s="1"/>
    </row>
    <row r="1363" spans="54:54" x14ac:dyDescent="0.2">
      <c r="BB1363" s="1"/>
    </row>
    <row r="1364" spans="54:54" x14ac:dyDescent="0.2">
      <c r="BB1364" s="1"/>
    </row>
    <row r="1365" spans="54:54" x14ac:dyDescent="0.2">
      <c r="BB1365" s="1"/>
    </row>
    <row r="1366" spans="54:54" x14ac:dyDescent="0.2">
      <c r="BB1366" s="1"/>
    </row>
    <row r="1367" spans="54:54" x14ac:dyDescent="0.2">
      <c r="BB1367" s="1"/>
    </row>
    <row r="1368" spans="54:54" x14ac:dyDescent="0.2">
      <c r="BB1368" s="1"/>
    </row>
    <row r="1369" spans="54:54" x14ac:dyDescent="0.2">
      <c r="BB1369" s="1"/>
    </row>
    <row r="1370" spans="54:54" x14ac:dyDescent="0.2">
      <c r="BB1370" s="1"/>
    </row>
    <row r="1371" spans="54:54" x14ac:dyDescent="0.2">
      <c r="BB1371" s="1"/>
    </row>
    <row r="1372" spans="54:54" x14ac:dyDescent="0.2">
      <c r="BB1372" s="1"/>
    </row>
    <row r="1373" spans="54:54" x14ac:dyDescent="0.2">
      <c r="BB1373" s="1"/>
    </row>
    <row r="1374" spans="54:54" x14ac:dyDescent="0.2">
      <c r="BB1374" s="1"/>
    </row>
    <row r="1375" spans="54:54" x14ac:dyDescent="0.2">
      <c r="BB1375" s="1"/>
    </row>
    <row r="1376" spans="54:54" x14ac:dyDescent="0.2">
      <c r="BB1376" s="1"/>
    </row>
    <row r="1377" spans="54:54" x14ac:dyDescent="0.2">
      <c r="BB1377" s="1"/>
    </row>
    <row r="1378" spans="54:54" x14ac:dyDescent="0.2">
      <c r="BB1378" s="1"/>
    </row>
    <row r="1379" spans="54:54" x14ac:dyDescent="0.2">
      <c r="BB1379" s="1"/>
    </row>
    <row r="1380" spans="54:54" x14ac:dyDescent="0.2">
      <c r="BB1380" s="1"/>
    </row>
    <row r="1381" spans="54:54" x14ac:dyDescent="0.2">
      <c r="BB1381" s="1"/>
    </row>
    <row r="1382" spans="54:54" x14ac:dyDescent="0.2">
      <c r="BB1382" s="1"/>
    </row>
    <row r="1383" spans="54:54" x14ac:dyDescent="0.2">
      <c r="BB1383" s="1"/>
    </row>
    <row r="1384" spans="54:54" x14ac:dyDescent="0.2">
      <c r="BB1384" s="1"/>
    </row>
    <row r="1385" spans="54:54" x14ac:dyDescent="0.2">
      <c r="BB1385" s="1"/>
    </row>
    <row r="1386" spans="54:54" x14ac:dyDescent="0.2">
      <c r="BB1386" s="1"/>
    </row>
    <row r="1387" spans="54:54" x14ac:dyDescent="0.2">
      <c r="BB1387" s="1"/>
    </row>
    <row r="1388" spans="54:54" x14ac:dyDescent="0.2">
      <c r="BB1388" s="1"/>
    </row>
    <row r="1389" spans="54:54" x14ac:dyDescent="0.2">
      <c r="BB1389" s="1"/>
    </row>
    <row r="1390" spans="54:54" x14ac:dyDescent="0.2">
      <c r="BB1390" s="1"/>
    </row>
    <row r="1391" spans="54:54" x14ac:dyDescent="0.2">
      <c r="BB1391" s="1"/>
    </row>
    <row r="1392" spans="54:54" x14ac:dyDescent="0.2">
      <c r="BB1392" s="1"/>
    </row>
    <row r="1393" spans="54:54" x14ac:dyDescent="0.2">
      <c r="BB1393" s="1"/>
    </row>
    <row r="1394" spans="54:54" x14ac:dyDescent="0.2">
      <c r="BB1394" s="1"/>
    </row>
    <row r="1395" spans="54:54" x14ac:dyDescent="0.2">
      <c r="BB1395" s="1"/>
    </row>
    <row r="1396" spans="54:54" x14ac:dyDescent="0.2">
      <c r="BB1396" s="1"/>
    </row>
    <row r="1397" spans="54:54" x14ac:dyDescent="0.2">
      <c r="BB1397" s="1"/>
    </row>
    <row r="1398" spans="54:54" x14ac:dyDescent="0.2">
      <c r="BB1398" s="1"/>
    </row>
    <row r="1399" spans="54:54" x14ac:dyDescent="0.2">
      <c r="BB1399" s="1"/>
    </row>
    <row r="1400" spans="54:54" x14ac:dyDescent="0.2">
      <c r="BB1400" s="1"/>
    </row>
    <row r="1401" spans="54:54" x14ac:dyDescent="0.2">
      <c r="BB1401" s="1"/>
    </row>
    <row r="1402" spans="54:54" x14ac:dyDescent="0.2">
      <c r="BB1402" s="1"/>
    </row>
    <row r="1403" spans="54:54" x14ac:dyDescent="0.2">
      <c r="BB1403" s="1"/>
    </row>
    <row r="1404" spans="54:54" x14ac:dyDescent="0.2">
      <c r="BB1404" s="1"/>
    </row>
    <row r="1405" spans="54:54" x14ac:dyDescent="0.2">
      <c r="BB1405" s="1"/>
    </row>
    <row r="1406" spans="54:54" x14ac:dyDescent="0.2">
      <c r="BB1406" s="1"/>
    </row>
    <row r="1407" spans="54:54" x14ac:dyDescent="0.2">
      <c r="BB1407" s="1"/>
    </row>
    <row r="1408" spans="54:54" x14ac:dyDescent="0.2">
      <c r="BB1408" s="1"/>
    </row>
    <row r="1409" spans="54:54" x14ac:dyDescent="0.2">
      <c r="BB1409" s="1"/>
    </row>
    <row r="1410" spans="54:54" x14ac:dyDescent="0.2">
      <c r="BB1410" s="1"/>
    </row>
    <row r="1411" spans="54:54" x14ac:dyDescent="0.2">
      <c r="BB1411" s="1"/>
    </row>
    <row r="1412" spans="54:54" x14ac:dyDescent="0.2">
      <c r="BB1412" s="1"/>
    </row>
    <row r="1413" spans="54:54" x14ac:dyDescent="0.2">
      <c r="BB1413" s="1"/>
    </row>
    <row r="1414" spans="54:54" x14ac:dyDescent="0.2">
      <c r="BB1414" s="1"/>
    </row>
    <row r="1415" spans="54:54" x14ac:dyDescent="0.2">
      <c r="BB1415" s="1"/>
    </row>
    <row r="1416" spans="54:54" x14ac:dyDescent="0.2">
      <c r="BB1416" s="1"/>
    </row>
    <row r="1417" spans="54:54" x14ac:dyDescent="0.2">
      <c r="BB1417" s="1"/>
    </row>
    <row r="1418" spans="54:54" x14ac:dyDescent="0.2">
      <c r="BB1418" s="1"/>
    </row>
    <row r="1419" spans="54:54" x14ac:dyDescent="0.2">
      <c r="BB1419" s="1"/>
    </row>
    <row r="1420" spans="54:54" x14ac:dyDescent="0.2">
      <c r="BB1420" s="1"/>
    </row>
    <row r="1421" spans="54:54" x14ac:dyDescent="0.2">
      <c r="BB1421" s="1"/>
    </row>
    <row r="1422" spans="54:54" x14ac:dyDescent="0.2">
      <c r="BB1422" s="1"/>
    </row>
    <row r="1423" spans="54:54" x14ac:dyDescent="0.2">
      <c r="BB1423" s="1"/>
    </row>
    <row r="1424" spans="54:54" x14ac:dyDescent="0.2">
      <c r="BB1424" s="1"/>
    </row>
    <row r="1425" spans="54:54" x14ac:dyDescent="0.2">
      <c r="BB1425" s="1"/>
    </row>
    <row r="1426" spans="54:54" x14ac:dyDescent="0.2">
      <c r="BB1426" s="1"/>
    </row>
    <row r="1427" spans="54:54" x14ac:dyDescent="0.2">
      <c r="BB1427" s="1"/>
    </row>
    <row r="1428" spans="54:54" x14ac:dyDescent="0.2">
      <c r="BB1428" s="1"/>
    </row>
    <row r="1429" spans="54:54" x14ac:dyDescent="0.2">
      <c r="BB1429" s="1"/>
    </row>
    <row r="1430" spans="54:54" x14ac:dyDescent="0.2">
      <c r="BB1430" s="1"/>
    </row>
    <row r="1431" spans="54:54" x14ac:dyDescent="0.2">
      <c r="BB1431" s="1"/>
    </row>
    <row r="1432" spans="54:54" x14ac:dyDescent="0.2">
      <c r="BB1432" s="1"/>
    </row>
    <row r="1433" spans="54:54" x14ac:dyDescent="0.2">
      <c r="BB1433" s="1"/>
    </row>
    <row r="1434" spans="54:54" x14ac:dyDescent="0.2">
      <c r="BB1434" s="1"/>
    </row>
    <row r="1435" spans="54:54" x14ac:dyDescent="0.2">
      <c r="BB1435" s="1"/>
    </row>
    <row r="1436" spans="54:54" x14ac:dyDescent="0.2">
      <c r="BB1436" s="1"/>
    </row>
    <row r="1437" spans="54:54" x14ac:dyDescent="0.2">
      <c r="BB1437" s="1"/>
    </row>
    <row r="1438" spans="54:54" x14ac:dyDescent="0.2">
      <c r="BB1438" s="1"/>
    </row>
    <row r="1439" spans="54:54" x14ac:dyDescent="0.2">
      <c r="BB1439" s="1"/>
    </row>
    <row r="1440" spans="54:54" x14ac:dyDescent="0.2">
      <c r="BB1440" s="1"/>
    </row>
    <row r="1441" spans="54:54" x14ac:dyDescent="0.2">
      <c r="BB1441" s="1"/>
    </row>
    <row r="1442" spans="54:54" x14ac:dyDescent="0.2">
      <c r="BB1442" s="1"/>
    </row>
    <row r="1443" spans="54:54" x14ac:dyDescent="0.2">
      <c r="BB1443" s="1"/>
    </row>
    <row r="1444" spans="54:54" x14ac:dyDescent="0.2">
      <c r="BB1444" s="1"/>
    </row>
    <row r="1445" spans="54:54" x14ac:dyDescent="0.2">
      <c r="BB1445" s="1"/>
    </row>
    <row r="1446" spans="54:54" x14ac:dyDescent="0.2">
      <c r="BB1446" s="1"/>
    </row>
    <row r="1447" spans="54:54" x14ac:dyDescent="0.2">
      <c r="BB1447" s="1"/>
    </row>
    <row r="1448" spans="54:54" x14ac:dyDescent="0.2">
      <c r="BB1448" s="1"/>
    </row>
    <row r="1449" spans="54:54" x14ac:dyDescent="0.2">
      <c r="BB1449" s="1"/>
    </row>
    <row r="1450" spans="54:54" x14ac:dyDescent="0.2">
      <c r="BB1450" s="1"/>
    </row>
    <row r="1451" spans="54:54" x14ac:dyDescent="0.2">
      <c r="BB1451" s="1"/>
    </row>
    <row r="1452" spans="54:54" x14ac:dyDescent="0.2">
      <c r="BB1452" s="1"/>
    </row>
    <row r="1453" spans="54:54" x14ac:dyDescent="0.2">
      <c r="BB1453" s="1"/>
    </row>
    <row r="1454" spans="54:54" x14ac:dyDescent="0.2">
      <c r="BB1454" s="1"/>
    </row>
    <row r="1455" spans="54:54" x14ac:dyDescent="0.2">
      <c r="BB1455" s="1"/>
    </row>
    <row r="1456" spans="54:54" x14ac:dyDescent="0.2">
      <c r="BB1456" s="1"/>
    </row>
    <row r="1457" spans="54:54" x14ac:dyDescent="0.2">
      <c r="BB1457" s="1"/>
    </row>
    <row r="1458" spans="54:54" x14ac:dyDescent="0.2">
      <c r="BB1458" s="1"/>
    </row>
    <row r="1459" spans="54:54" x14ac:dyDescent="0.2">
      <c r="BB1459" s="1"/>
    </row>
    <row r="1460" spans="54:54" x14ac:dyDescent="0.2">
      <c r="BB1460" s="1"/>
    </row>
    <row r="1461" spans="54:54" x14ac:dyDescent="0.2">
      <c r="BB1461" s="1"/>
    </row>
    <row r="1462" spans="54:54" x14ac:dyDescent="0.2">
      <c r="BB1462" s="1"/>
    </row>
    <row r="1463" spans="54:54" x14ac:dyDescent="0.2">
      <c r="BB1463" s="1"/>
    </row>
    <row r="1464" spans="54:54" x14ac:dyDescent="0.2">
      <c r="BB1464" s="1"/>
    </row>
    <row r="1465" spans="54:54" x14ac:dyDescent="0.2">
      <c r="BB1465" s="1"/>
    </row>
    <row r="1466" spans="54:54" x14ac:dyDescent="0.2">
      <c r="BB1466" s="1"/>
    </row>
    <row r="1467" spans="54:54" x14ac:dyDescent="0.2">
      <c r="BB1467" s="1"/>
    </row>
    <row r="1468" spans="54:54" x14ac:dyDescent="0.2">
      <c r="BB1468" s="1"/>
    </row>
    <row r="1469" spans="54:54" x14ac:dyDescent="0.2">
      <c r="BB1469" s="1"/>
    </row>
    <row r="1470" spans="54:54" x14ac:dyDescent="0.2">
      <c r="BB1470" s="1"/>
    </row>
    <row r="1471" spans="54:54" x14ac:dyDescent="0.2">
      <c r="BB1471" s="1"/>
    </row>
    <row r="1472" spans="54:54" x14ac:dyDescent="0.2">
      <c r="BB1472" s="1"/>
    </row>
    <row r="1473" spans="54:54" x14ac:dyDescent="0.2">
      <c r="BB1473" s="1"/>
    </row>
    <row r="1474" spans="54:54" x14ac:dyDescent="0.2">
      <c r="BB1474" s="1"/>
    </row>
    <row r="1475" spans="54:54" x14ac:dyDescent="0.2">
      <c r="BB1475" s="1"/>
    </row>
    <row r="1476" spans="54:54" x14ac:dyDescent="0.2">
      <c r="BB1476" s="1"/>
    </row>
    <row r="1477" spans="54:54" x14ac:dyDescent="0.2">
      <c r="BB1477" s="1"/>
    </row>
    <row r="1478" spans="54:54" x14ac:dyDescent="0.2">
      <c r="BB1478" s="1"/>
    </row>
    <row r="1479" spans="54:54" x14ac:dyDescent="0.2">
      <c r="BB1479" s="1"/>
    </row>
    <row r="1480" spans="54:54" x14ac:dyDescent="0.2">
      <c r="BB1480" s="1"/>
    </row>
    <row r="1481" spans="54:54" x14ac:dyDescent="0.2">
      <c r="BB1481" s="1"/>
    </row>
    <row r="1482" spans="54:54" x14ac:dyDescent="0.2">
      <c r="BB1482" s="1"/>
    </row>
    <row r="1483" spans="54:54" x14ac:dyDescent="0.2">
      <c r="BB1483" s="1"/>
    </row>
  </sheetData>
  <sortState ref="AK2:AN19">
    <sortCondition ref="AK2"/>
  </sortState>
  <mergeCells count="1">
    <mergeCell ref="B29:E29"/>
  </mergeCells>
  <phoneticPr fontId="0" type="noConversion"/>
  <printOptions gridLinesSet="0"/>
  <pageMargins left="0.78" right="0.78740157499999996" top="0.73" bottom="0.75" header="0.5" footer="0.5"/>
  <pageSetup paperSize="9" scale="155" orientation="portrait" horizontalDpi="4294967293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5"/>
  <sheetViews>
    <sheetView workbookViewId="0">
      <selection activeCell="F12" sqref="F12"/>
    </sheetView>
  </sheetViews>
  <sheetFormatPr baseColWidth="10" defaultRowHeight="12.75" x14ac:dyDescent="0.2"/>
  <sheetData>
    <row r="1" spans="1:2" x14ac:dyDescent="0.2">
      <c r="A1" s="158">
        <v>41642</v>
      </c>
      <c r="B1" s="160">
        <v>123</v>
      </c>
    </row>
    <row r="2" spans="1:2" x14ac:dyDescent="0.2">
      <c r="A2" s="158">
        <v>41641</v>
      </c>
      <c r="B2" s="160">
        <v>4227</v>
      </c>
    </row>
    <row r="3" spans="1:2" x14ac:dyDescent="0.2">
      <c r="A3" s="158">
        <v>41639</v>
      </c>
      <c r="B3" s="160">
        <v>4295</v>
      </c>
    </row>
    <row r="4" spans="1:2" x14ac:dyDescent="0.2">
      <c r="A4" s="158">
        <v>41635</v>
      </c>
      <c r="B4" s="160">
        <v>4277</v>
      </c>
    </row>
    <row r="5" spans="1:2" x14ac:dyDescent="0.2">
      <c r="A5" s="158">
        <v>41629</v>
      </c>
      <c r="B5" s="160">
        <v>4193</v>
      </c>
    </row>
    <row r="6" spans="1:2" x14ac:dyDescent="0.2">
      <c r="A6" s="158">
        <v>41621</v>
      </c>
      <c r="B6" s="160">
        <v>4059</v>
      </c>
    </row>
    <row r="7" spans="1:2" x14ac:dyDescent="0.2">
      <c r="A7" s="158">
        <v>41614</v>
      </c>
      <c r="B7" s="160">
        <v>4127</v>
      </c>
    </row>
    <row r="8" spans="1:2" x14ac:dyDescent="0.2">
      <c r="A8" s="158">
        <v>41607</v>
      </c>
      <c r="B8" s="160">
        <v>4306</v>
      </c>
    </row>
    <row r="9" spans="1:2" x14ac:dyDescent="0.2">
      <c r="A9" s="158">
        <v>41600</v>
      </c>
      <c r="B9" s="160">
        <v>4276</v>
      </c>
    </row>
    <row r="10" spans="1:2" x14ac:dyDescent="0.2">
      <c r="A10" s="158">
        <v>41593</v>
      </c>
      <c r="B10" s="160">
        <v>4292</v>
      </c>
    </row>
    <row r="11" spans="1:2" x14ac:dyDescent="0.2">
      <c r="A11" s="158">
        <v>41586</v>
      </c>
      <c r="B11" s="160">
        <v>4260</v>
      </c>
    </row>
    <row r="12" spans="1:2" x14ac:dyDescent="0.2">
      <c r="A12" s="158">
        <v>41578</v>
      </c>
      <c r="B12" s="160">
        <v>4299</v>
      </c>
    </row>
    <row r="13" spans="1:2" x14ac:dyDescent="0.2">
      <c r="A13" s="158">
        <v>41572</v>
      </c>
      <c r="B13" s="160">
        <v>4272</v>
      </c>
    </row>
    <row r="14" spans="1:2" x14ac:dyDescent="0.2">
      <c r="A14" s="158">
        <v>41565</v>
      </c>
      <c r="B14" s="160">
        <v>4286</v>
      </c>
    </row>
    <row r="15" spans="1:2" x14ac:dyDescent="0.2">
      <c r="A15" s="158">
        <v>41558</v>
      </c>
      <c r="B15" s="160">
        <v>4219</v>
      </c>
    </row>
    <row r="16" spans="1:2" x14ac:dyDescent="0.2">
      <c r="A16" s="158">
        <v>41551</v>
      </c>
      <c r="B16" s="160">
        <v>4164</v>
      </c>
    </row>
    <row r="17" spans="1:2" x14ac:dyDescent="0.2">
      <c r="A17" s="158">
        <v>41544</v>
      </c>
      <c r="B17" s="160">
        <v>4186</v>
      </c>
    </row>
    <row r="18" spans="1:2" x14ac:dyDescent="0.2">
      <c r="A18" s="158">
        <v>41537</v>
      </c>
      <c r="B18" s="160">
        <v>4203</v>
      </c>
    </row>
    <row r="19" spans="1:2" x14ac:dyDescent="0.2">
      <c r="A19" s="158">
        <v>41530</v>
      </c>
      <c r="B19" s="160">
        <v>4114</v>
      </c>
    </row>
    <row r="20" spans="1:2" x14ac:dyDescent="0.2">
      <c r="A20" s="158">
        <v>41524</v>
      </c>
      <c r="B20" s="160">
        <v>4049</v>
      </c>
    </row>
    <row r="21" spans="1:2" x14ac:dyDescent="0.2">
      <c r="A21" s="158">
        <v>41516</v>
      </c>
      <c r="B21" s="160">
        <v>3933</v>
      </c>
    </row>
    <row r="22" spans="1:2" x14ac:dyDescent="0.2">
      <c r="A22" s="158">
        <v>41509</v>
      </c>
      <c r="B22" s="160">
        <v>4069</v>
      </c>
    </row>
    <row r="23" spans="1:2" x14ac:dyDescent="0.2">
      <c r="A23" s="158">
        <v>41502</v>
      </c>
      <c r="B23" s="160">
        <v>4123</v>
      </c>
    </row>
    <row r="24" spans="1:2" x14ac:dyDescent="0.2">
      <c r="A24" s="158">
        <v>41495</v>
      </c>
      <c r="B24" s="160">
        <v>4076</v>
      </c>
    </row>
    <row r="25" spans="1:2" x14ac:dyDescent="0.2">
      <c r="A25" s="158">
        <v>41489</v>
      </c>
      <c r="B25" s="160">
        <v>4045</v>
      </c>
    </row>
    <row r="26" spans="1:2" x14ac:dyDescent="0.2">
      <c r="A26" s="158">
        <v>41481</v>
      </c>
      <c r="B26" s="160">
        <v>3990</v>
      </c>
    </row>
    <row r="27" spans="1:2" x14ac:dyDescent="0.2">
      <c r="A27" s="158">
        <v>41474</v>
      </c>
      <c r="B27" s="160">
        <v>3925</v>
      </c>
    </row>
    <row r="28" spans="1:2" x14ac:dyDescent="0.2">
      <c r="A28" s="158">
        <v>41468</v>
      </c>
      <c r="B28" s="160">
        <v>3855</v>
      </c>
    </row>
    <row r="29" spans="1:2" x14ac:dyDescent="0.2">
      <c r="A29" s="158">
        <v>41460</v>
      </c>
      <c r="B29" s="160">
        <v>3753</v>
      </c>
    </row>
    <row r="30" spans="1:2" x14ac:dyDescent="0.2">
      <c r="A30" s="158">
        <v>41454</v>
      </c>
      <c r="B30" s="160">
        <v>3738</v>
      </c>
    </row>
    <row r="31" spans="1:2" x14ac:dyDescent="0.2">
      <c r="A31" s="158">
        <v>41447</v>
      </c>
      <c r="B31" s="160">
        <v>3658</v>
      </c>
    </row>
    <row r="32" spans="1:2" x14ac:dyDescent="0.2">
      <c r="A32" s="158">
        <v>41439</v>
      </c>
      <c r="B32" s="160">
        <v>3805</v>
      </c>
    </row>
    <row r="33" spans="1:2" x14ac:dyDescent="0.2">
      <c r="A33" s="158">
        <v>41432</v>
      </c>
      <c r="B33" s="160">
        <v>3872</v>
      </c>
    </row>
    <row r="34" spans="1:2" x14ac:dyDescent="0.2">
      <c r="A34" s="158">
        <v>41425</v>
      </c>
      <c r="B34" s="160">
        <v>3948</v>
      </c>
    </row>
    <row r="35" spans="1:2" x14ac:dyDescent="0.2">
      <c r="A35" s="158">
        <v>41418</v>
      </c>
      <c r="B35" s="160">
        <v>3956</v>
      </c>
    </row>
    <row r="36" spans="1:2" x14ac:dyDescent="0.2">
      <c r="A36" s="158">
        <v>41411</v>
      </c>
      <c r="B36" s="160">
        <v>4001</v>
      </c>
    </row>
    <row r="37" spans="1:2" x14ac:dyDescent="0.2">
      <c r="A37" s="158">
        <v>41406</v>
      </c>
      <c r="B37" s="160">
        <v>3953</v>
      </c>
    </row>
    <row r="38" spans="1:2" x14ac:dyDescent="0.2">
      <c r="A38" s="158">
        <v>41397</v>
      </c>
      <c r="B38" s="160">
        <v>3912</v>
      </c>
    </row>
    <row r="39" spans="1:2" x14ac:dyDescent="0.2">
      <c r="A39" s="158">
        <v>41390</v>
      </c>
      <c r="B39" s="160">
        <v>3810</v>
      </c>
    </row>
    <row r="40" spans="1:2" x14ac:dyDescent="0.2">
      <c r="A40" s="158">
        <v>41383</v>
      </c>
      <c r="B40" s="160">
        <v>3651</v>
      </c>
    </row>
    <row r="41" spans="1:2" x14ac:dyDescent="0.2">
      <c r="A41" s="158">
        <v>41377</v>
      </c>
      <c r="B41" s="160">
        <v>3729</v>
      </c>
    </row>
    <row r="42" spans="1:2" x14ac:dyDescent="0.2">
      <c r="A42" s="161">
        <v>41370</v>
      </c>
      <c r="B42" s="160">
        <v>3666</v>
      </c>
    </row>
    <row r="43" spans="1:2" x14ac:dyDescent="0.2">
      <c r="A43" s="158">
        <v>41363</v>
      </c>
      <c r="B43" s="160">
        <v>3731</v>
      </c>
    </row>
    <row r="44" spans="1:2" x14ac:dyDescent="0.2">
      <c r="A44" s="158">
        <v>41355</v>
      </c>
      <c r="B44" s="160">
        <v>3770</v>
      </c>
    </row>
    <row r="45" spans="1:2" x14ac:dyDescent="0.2">
      <c r="A45" s="158">
        <v>41349</v>
      </c>
      <c r="B45" s="160">
        <v>3844</v>
      </c>
    </row>
    <row r="46" spans="1:2" x14ac:dyDescent="0.2">
      <c r="A46" s="158">
        <v>41342</v>
      </c>
      <c r="B46" s="160">
        <v>3840</v>
      </c>
    </row>
    <row r="47" spans="1:2" x14ac:dyDescent="0.2">
      <c r="A47" s="158">
        <v>41335</v>
      </c>
      <c r="B47" s="160">
        <v>3699</v>
      </c>
    </row>
    <row r="48" spans="1:2" x14ac:dyDescent="0.2">
      <c r="A48" s="158">
        <v>41328</v>
      </c>
      <c r="B48" s="160">
        <v>3706</v>
      </c>
    </row>
    <row r="49" spans="1:2" x14ac:dyDescent="0.2">
      <c r="A49" s="158">
        <v>41321</v>
      </c>
      <c r="B49" s="160">
        <v>3660</v>
      </c>
    </row>
    <row r="50" spans="1:2" x14ac:dyDescent="0.2">
      <c r="A50" s="158">
        <v>41314</v>
      </c>
      <c r="B50" s="160">
        <v>3649</v>
      </c>
    </row>
    <row r="51" spans="1:2" x14ac:dyDescent="0.2">
      <c r="A51" s="158">
        <v>41307</v>
      </c>
      <c r="B51" s="160">
        <v>3773</v>
      </c>
    </row>
    <row r="52" spans="1:2" x14ac:dyDescent="0.2">
      <c r="A52" s="158">
        <v>41300</v>
      </c>
      <c r="B52" s="160">
        <v>3778</v>
      </c>
    </row>
    <row r="53" spans="1:2" x14ac:dyDescent="0.2">
      <c r="A53" s="158">
        <v>41293</v>
      </c>
      <c r="B53" s="160">
        <v>3741</v>
      </c>
    </row>
    <row r="54" spans="1:2" x14ac:dyDescent="0.2">
      <c r="A54" s="158">
        <v>41286</v>
      </c>
      <c r="B54" s="160">
        <v>3706</v>
      </c>
    </row>
    <row r="55" spans="1:2" x14ac:dyDescent="0.2">
      <c r="A55" s="158">
        <v>41279</v>
      </c>
      <c r="B55" s="160">
        <v>3730</v>
      </c>
    </row>
  </sheetData>
  <sortState ref="A1:B55">
    <sortCondition descending="1" ref="A1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customUI/customUI14.xml><?xml version="1.0" encoding="utf-8"?>
<!-- Chaque fichier customUI.xml commence systématiquement par l'élément -->
<!-- Chargement du Ruban  avec OnLoad pour éventuel rafraichissement du ruban -->
<customUI xmlns="http://schemas.microsoft.com/office/2009/07/customui" onLoad="getMonRuban">
  <!-- la balise ribbon: Cette balise est l'élément principal pour toutes les modifications du ruban -->
  <!-- Masque tous les onglets courants -->
  <!-- "true" Masque tous les onglets courants et "false" remet tous les onglets + le perso -->
  <ribbon startFromScratch="false">
    <!-- La balise tabs représente l'ensemble des onglets personnalisés -->
    <tabs>
      <!-- La balise tab définit un onglet particulier (prédéfini ou personnalisé), identifiable par son id.-->
      <!-- Création de l'onglet personnalisé "PORTEFEUILLE" avant onglet "Accueil"-->
      <tab id="tabFichier" label="PORTEFEUILLE ACTIONS" insertBeforeMso="TabHome">
        <!-- Crée un  premier groupe "Données" avec 2 controles-->
        <group id="group_Fichier1" label="Données">
          <!-- Chaque controle va appeler sa macro -->
          <button id="Actualisation" label="Actualisation" screentip="Formulaire de saisie." supertip="Permet la saisie de la valeur de chaque action à une date sélectionnée." onAction="Actualisation_Sur_Clic" imageMso="CreateReport"/>
          <button id="Maj" label="Nombre d'Actions" screentip="Formulaire de saisie." supertip="Permet la saisie du nombre d'actions à une date sélectionnée." onAction="Maj_Sur_Clic" imageMso="CreateReport"/>
        </group>
        <!-- Crée un  deuxiéme groupe "Graphique" avec 2 controles-->
        <group id="group_Fichier2" label="Graphique">
          <button id="Graphe" label="Evolution Actions" screentip="Formulaire de choix d'un graphe." supertip="Permet l'affichage d'un graphe sélectionné suivant une période choisie." onAction="Graphe_Sur_Clic" imageMso="ChartAreaChart"/>
          <button id="Compare" label="Intercomparaison" screentip="Formulaire de choix de graphes + Cac40." supertip="Permet l'affichage de 2 graphes + Cac 40 suivant une période choisie." onAction="Compare_Sur_Clic" imageMso="ChartAreaChart"/>
        </group>
        <!-- Crée un  troisiéme groupe "Cac 40" avec 2 controles-->
        <group id="group_Fichier3" label="Cac 40">
          <dropDown id="dropPeriode" label="  Période :" onAction="dropPeriode_Sur_Choix" getItemCount="dropPeriode_Nb_Item" getItemLabel="dropPeriode_Label_Item" screentip="Période du graphe Cac 40." supertip="Permet l'affichage du graphe Cac 40 et de ses MM20 et MM50 sur une période définie par liste déroulante." getSelectedItemIndex="dropPeriode_Defaut"/>
          <button id="CaC_40" label="Evolution du Cac 40" screentip="Graphe Cac 40." supertip="Permet l'affichage du graphe Cac 40 et de ses MM20 et MM50 sur période fixe de 3 ans." onAction="AfficheCac40_Sur_Clic" imageMso="ChartAreaChart"/>
        </group>
        <!-- Crée un quatriéme groupe "Divers Gestion Portefeuilles" avec 8 controles-->
        <!-- Ces controles sont séparés par séparateurs en 3 groupes-->
        <group id="group_Fichier4" label="Divers Gestion Portefeuille">
          <button idMso="FileSave" screentip="Enregistrement." supertip=" enregistre le fichier." imageMso="SaveAndClose"/>
          <button idMso="FilePrintPreview"/>
          <button id="Imprimer" label="Imprimer" onAction="Imprimer_Sur_Clic" imageMso="FilePrint"/>
          <separator id="separator"/>
          <button id="MAJ_Globale" label="MAJ Globale" screentip="Relance calcul global." supertip="Recalcule toute la feuille à partir des derniéres données." onAction="Maj_Globale_Sur_Clic" imageMso="ReviewDisplayForReview"/>
          <button id="Affichage" label="Affichage Feuilles" screentip="Affichage des Feuilles." supertip="Affiche ou Masque toutes les feuilles associées." onAction="Affichage_Sur_Clic" imageMso="SmartArtStylesGallery"/>
          <button id="CodeVBA" label="Onglets VBA" screentip="Affichage des onglets VBA." supertip="Affiche ou Masque les onglets Code et Controls." onAction="CodeVBA_Sur_Clic" imageMso="SmartArtStylesGallery"/>
          <separator id="separator1"/>
          <button id="Calendrier" label="Calendrier" screentip="Affichage du calendrier." supertip="Permet une saisie de date suivant calendrier dans une cellule Excel d'une feuille." onAction="Calendrier_Sur_Clic" imageMso="DateAndTimeInsert"/>
          <button id="E_Mail" label="Envoi mail" screentip="Envoil d'un mail." supertip="Envoi le fichier à Salducci Patrick par messagerie Outlook." onAction="E_Mail_Sur_Clic" imageMso="MarkAsUnread"/>
        </group>
        <!-- Maintien du  groupe standard VBA "Code"-->
        <!-- Ce group sera visible en fonction  de l'id CodeVBA du ruban, il n'est pas visible à l'ouverture-->
        <group idMso="GroupCode" getVisible="VisibleCode">
				</group>
        <!-- Maintien du  groupe standard VBA "Controls"-->
        <!-- Ce group sera visible en fonction  de l'id CodeVBA du ruban, il n'est pas visible à l'ouverture-->
        <group idMso="GroupControls" getVisible="VisibleControls">
				</group>
      </tab>
    </tabs>
  </ribbon>
  <!-- Balise de fermeture --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159</vt:i4>
      </vt:variant>
    </vt:vector>
  </HeadingPairs>
  <TitlesOfParts>
    <vt:vector size="164" baseType="lpstr">
      <vt:lpstr>Bilan_Actions</vt:lpstr>
      <vt:lpstr>Donnees</vt:lpstr>
      <vt:lpstr>Feuil1</vt:lpstr>
      <vt:lpstr>Nombre_Actions</vt:lpstr>
      <vt:lpstr>Feuille_Tri</vt:lpstr>
      <vt:lpstr>Action_1</vt:lpstr>
      <vt:lpstr>Action_10</vt:lpstr>
      <vt:lpstr>Action_10A</vt:lpstr>
      <vt:lpstr>Action_10B</vt:lpstr>
      <vt:lpstr>Action_10C</vt:lpstr>
      <vt:lpstr>Action_10D</vt:lpstr>
      <vt:lpstr>Action_10E</vt:lpstr>
      <vt:lpstr>Action_10F</vt:lpstr>
      <vt:lpstr>Action_10G</vt:lpstr>
      <vt:lpstr>Action_11</vt:lpstr>
      <vt:lpstr>Action_11A</vt:lpstr>
      <vt:lpstr>Action_11B</vt:lpstr>
      <vt:lpstr>Action_11C</vt:lpstr>
      <vt:lpstr>Action_11D</vt:lpstr>
      <vt:lpstr>Action_11E</vt:lpstr>
      <vt:lpstr>Action_11F</vt:lpstr>
      <vt:lpstr>Action_11G</vt:lpstr>
      <vt:lpstr>Action_12</vt:lpstr>
      <vt:lpstr>Action_12A</vt:lpstr>
      <vt:lpstr>Action_12B</vt:lpstr>
      <vt:lpstr>Action_12C</vt:lpstr>
      <vt:lpstr>Action_12D</vt:lpstr>
      <vt:lpstr>Action_12E</vt:lpstr>
      <vt:lpstr>Action_12F</vt:lpstr>
      <vt:lpstr>Action_12G</vt:lpstr>
      <vt:lpstr>Action_13</vt:lpstr>
      <vt:lpstr>Action_13A</vt:lpstr>
      <vt:lpstr>Action_13B</vt:lpstr>
      <vt:lpstr>Action_13C</vt:lpstr>
      <vt:lpstr>Action_13D</vt:lpstr>
      <vt:lpstr>Action_13E</vt:lpstr>
      <vt:lpstr>Action_13F</vt:lpstr>
      <vt:lpstr>Action_13G</vt:lpstr>
      <vt:lpstr>Action_14</vt:lpstr>
      <vt:lpstr>Action_14A</vt:lpstr>
      <vt:lpstr>Action_14B</vt:lpstr>
      <vt:lpstr>Action_14C</vt:lpstr>
      <vt:lpstr>Action_14D</vt:lpstr>
      <vt:lpstr>Action_14E</vt:lpstr>
      <vt:lpstr>Action_14F</vt:lpstr>
      <vt:lpstr>Action_14G</vt:lpstr>
      <vt:lpstr>Action_15</vt:lpstr>
      <vt:lpstr>Action_15A</vt:lpstr>
      <vt:lpstr>Action_15B</vt:lpstr>
      <vt:lpstr>Action_15C</vt:lpstr>
      <vt:lpstr>Action_15D</vt:lpstr>
      <vt:lpstr>Action_15E</vt:lpstr>
      <vt:lpstr>Action_15F</vt:lpstr>
      <vt:lpstr>Action_15G</vt:lpstr>
      <vt:lpstr>Action_1A</vt:lpstr>
      <vt:lpstr>Action_1B</vt:lpstr>
      <vt:lpstr>Action_1C</vt:lpstr>
      <vt:lpstr>Action_1D</vt:lpstr>
      <vt:lpstr>Action_1E</vt:lpstr>
      <vt:lpstr>Action_1F</vt:lpstr>
      <vt:lpstr>Action_1G</vt:lpstr>
      <vt:lpstr>Action_2</vt:lpstr>
      <vt:lpstr>Action_2A</vt:lpstr>
      <vt:lpstr>Action_2B</vt:lpstr>
      <vt:lpstr>Action_2C</vt:lpstr>
      <vt:lpstr>Action_2D</vt:lpstr>
      <vt:lpstr>Action_2E</vt:lpstr>
      <vt:lpstr>Action_2F</vt:lpstr>
      <vt:lpstr>Action_2G</vt:lpstr>
      <vt:lpstr>Action_3</vt:lpstr>
      <vt:lpstr>Action_3A</vt:lpstr>
      <vt:lpstr>Action_3B</vt:lpstr>
      <vt:lpstr>Action_3C</vt:lpstr>
      <vt:lpstr>Action_3D</vt:lpstr>
      <vt:lpstr>Action_3E</vt:lpstr>
      <vt:lpstr>Action_3F</vt:lpstr>
      <vt:lpstr>Action_3G</vt:lpstr>
      <vt:lpstr>Action_4</vt:lpstr>
      <vt:lpstr>Action_4A</vt:lpstr>
      <vt:lpstr>Action_4B</vt:lpstr>
      <vt:lpstr>Action_4C</vt:lpstr>
      <vt:lpstr>Action_4D</vt:lpstr>
      <vt:lpstr>Action_4E</vt:lpstr>
      <vt:lpstr>Action_4F</vt:lpstr>
      <vt:lpstr>Action_4G</vt:lpstr>
      <vt:lpstr>Action_5</vt:lpstr>
      <vt:lpstr>Action_5A</vt:lpstr>
      <vt:lpstr>Action_5B</vt:lpstr>
      <vt:lpstr>Action_5C</vt:lpstr>
      <vt:lpstr>Action_5D</vt:lpstr>
      <vt:lpstr>Action_5E</vt:lpstr>
      <vt:lpstr>Action_5F</vt:lpstr>
      <vt:lpstr>Action_5G</vt:lpstr>
      <vt:lpstr>Action_6</vt:lpstr>
      <vt:lpstr>Action_6A</vt:lpstr>
      <vt:lpstr>Action_6B</vt:lpstr>
      <vt:lpstr>Action_6C</vt:lpstr>
      <vt:lpstr>Action_6D</vt:lpstr>
      <vt:lpstr>Action_6E</vt:lpstr>
      <vt:lpstr>Action_6F</vt:lpstr>
      <vt:lpstr>Action_6G</vt:lpstr>
      <vt:lpstr>Action_7</vt:lpstr>
      <vt:lpstr>Action_7A</vt:lpstr>
      <vt:lpstr>Action_7B</vt:lpstr>
      <vt:lpstr>Action_7C</vt:lpstr>
      <vt:lpstr>Action_7D</vt:lpstr>
      <vt:lpstr>Action_7E</vt:lpstr>
      <vt:lpstr>Action_7F</vt:lpstr>
      <vt:lpstr>Action_7G</vt:lpstr>
      <vt:lpstr>Action_8</vt:lpstr>
      <vt:lpstr>Action_8A</vt:lpstr>
      <vt:lpstr>Action_8B</vt:lpstr>
      <vt:lpstr>Action_8C</vt:lpstr>
      <vt:lpstr>Action_8D</vt:lpstr>
      <vt:lpstr>Action_8E</vt:lpstr>
      <vt:lpstr>Action_8F</vt:lpstr>
      <vt:lpstr>Action_8G</vt:lpstr>
      <vt:lpstr>Action_9</vt:lpstr>
      <vt:lpstr>Action_9A</vt:lpstr>
      <vt:lpstr>Action_9B</vt:lpstr>
      <vt:lpstr>Action_9C</vt:lpstr>
      <vt:lpstr>Action_9D</vt:lpstr>
      <vt:lpstr>Action_9E</vt:lpstr>
      <vt:lpstr>Action_9F</vt:lpstr>
      <vt:lpstr>Action_9G</vt:lpstr>
      <vt:lpstr>DateInvest</vt:lpstr>
      <vt:lpstr>DateSaisie</vt:lpstr>
      <vt:lpstr>Liste_Placement</vt:lpstr>
      <vt:lpstr>nbre</vt:lpstr>
      <vt:lpstr>Nbre1</vt:lpstr>
      <vt:lpstr>Nbre10</vt:lpstr>
      <vt:lpstr>Nbre11</vt:lpstr>
      <vt:lpstr>Nbre12</vt:lpstr>
      <vt:lpstr>Nbre2</vt:lpstr>
      <vt:lpstr>Nbre3</vt:lpstr>
      <vt:lpstr>Nbre4</vt:lpstr>
      <vt:lpstr>Nbre5</vt:lpstr>
      <vt:lpstr>Nbre6</vt:lpstr>
      <vt:lpstr>Nbre7</vt:lpstr>
      <vt:lpstr>Nbre8</vt:lpstr>
      <vt:lpstr>Nbre9</vt:lpstr>
      <vt:lpstr>Nom_Placement</vt:lpstr>
      <vt:lpstr>Performance</vt:lpstr>
      <vt:lpstr>Plage_Actions</vt:lpstr>
      <vt:lpstr>Plage_Date_1</vt:lpstr>
      <vt:lpstr>Plage_Date_CAC</vt:lpstr>
      <vt:lpstr>Plage_Donnees</vt:lpstr>
      <vt:lpstr>Plage_Graphe</vt:lpstr>
      <vt:lpstr>Plage_Graphe_1</vt:lpstr>
      <vt:lpstr>Plage_Graphe_2</vt:lpstr>
      <vt:lpstr>Plage_Graphe_3</vt:lpstr>
      <vt:lpstr>Plage_Graphe_PourCent</vt:lpstr>
      <vt:lpstr>Plage_GrapheVal</vt:lpstr>
      <vt:lpstr>Plage_Graphique</vt:lpstr>
      <vt:lpstr>Plage_Investissement</vt:lpstr>
      <vt:lpstr>Plage_Nbre_Actions</vt:lpstr>
      <vt:lpstr>Plage_transferee</vt:lpstr>
      <vt:lpstr>Plage_travail</vt:lpstr>
      <vt:lpstr>Plage_Trie</vt:lpstr>
      <vt:lpstr>Portefeuille</vt:lpstr>
      <vt:lpstr>Transfert</vt:lpstr>
      <vt:lpstr>Variation</vt:lpstr>
      <vt:lpstr>vDateDebut</vt:lpstr>
      <vt:lpstr>vDateFin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2014-01-31T19:49:28Z</cp:lastPrinted>
  <dcterms:created xsi:type="dcterms:W3CDTF">2010-12-14T10:25:19Z</dcterms:created>
  <dcterms:modified xsi:type="dcterms:W3CDTF">2014-02-06T17:25:24Z</dcterms:modified>
</cp:coreProperties>
</file>