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84019C8C-AFA5-496C-8CA9-8F9F78884A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me" sheetId="31" r:id="rId1"/>
    <sheet name="DONNEES BRUT " sheetId="15" r:id="rId2"/>
    <sheet name="NEUTRE" sheetId="22" state="hidden" r:id="rId3"/>
  </sheets>
  <externalReferences>
    <externalReference r:id="rId4"/>
  </externalReferences>
  <definedNames>
    <definedName name="_xlnm._FilterDatabase" localSheetId="1" hidden="1">'DONNEES BRUT '!$A$1:$A$12</definedName>
    <definedName name="FYMonthNo">IF(FYMonthStart="JANV",1,IF(FYMonthStart="FÉVR.",2,IF(FYMonthStart="MARS.",3,IF(FYMonthStart="AVR.",4,IF(FYMonthStart="MAI",5,IF(FYMonthStart="JUIN",6,IF(FYMonthStart="JUIL.",7,IF(FYMonthStart="AOÛT",8,IF(FYMonthStart="SEPT.",9,IF(FYMonthStart="OCT.",10,IF(FYMonthStart="NOV.",11,12)))))))))))</definedName>
    <definedName name="FYMonthStart">#REF!</definedName>
    <definedName name="FYStartYear">#REF!</definedName>
    <definedName name="Nom_Entreprise" localSheetId="2">#REF!</definedName>
    <definedName name="Nom_Entreprise" localSheetId="0">#REF!</definedName>
    <definedName name="Nom_Entreprise">#REF!</definedName>
    <definedName name="Titre_Feuille_Calcul" localSheetId="0">#REF!</definedName>
    <definedName name="Titre_Feuille_Calcul">#REF!</definedName>
    <definedName name="Titre_Période_Prévisions">#REF!</definedName>
    <definedName name="Titre1" localSheetId="2">#REF!</definedName>
    <definedName name="Titre1" localSheetId="0">#REF!</definedName>
    <definedName name="Titre1">#REF!</definedName>
    <definedName name="Titre2">[1]!CoûtdesVentes[[#Headers],[COÛT DES VENTES]]</definedName>
    <definedName name="Titre3">[1]!tblDépenses[[#Headers],[% empreinte bouchée 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31" l="1"/>
  <c r="D3" i="31"/>
  <c r="G3" i="31" s="1"/>
  <c r="F3" i="31" l="1"/>
  <c r="C2" i="31"/>
  <c r="D2" i="31"/>
  <c r="C4" i="31"/>
  <c r="D4" i="31"/>
  <c r="H4" i="31" s="1"/>
  <c r="C5" i="31"/>
  <c r="D5" i="31"/>
  <c r="F2" i="31" l="1"/>
  <c r="H3" i="31"/>
  <c r="H5" i="31"/>
  <c r="G5" i="31"/>
  <c r="G4" i="31"/>
  <c r="G2" i="31"/>
  <c r="H2" i="31" l="1"/>
  <c r="H11" i="15"/>
  <c r="H4" i="15"/>
  <c r="H5" i="15"/>
  <c r="H6" i="15"/>
  <c r="H7" i="15"/>
  <c r="H8" i="15"/>
  <c r="H9" i="15"/>
  <c r="H10" i="15"/>
  <c r="H3" i="15"/>
  <c r="F4" i="15"/>
  <c r="F5" i="15"/>
  <c r="F6" i="15"/>
  <c r="F7" i="15"/>
  <c r="F8" i="15"/>
  <c r="F9" i="15"/>
  <c r="F10" i="15"/>
  <c r="E10" i="15" s="1"/>
  <c r="F11" i="15"/>
  <c r="F12" i="15"/>
  <c r="F3" i="15"/>
  <c r="E3" i="15" l="1"/>
  <c r="L3" i="31" s="1"/>
  <c r="M3" i="31"/>
  <c r="L5" i="31"/>
  <c r="L2" i="31"/>
  <c r="E11" i="15"/>
  <c r="E9" i="15"/>
  <c r="E8" i="15"/>
  <c r="M4" i="31"/>
  <c r="E7" i="15"/>
  <c r="M5" i="31"/>
  <c r="M2" i="31"/>
  <c r="E6" i="15"/>
  <c r="E12" i="15"/>
  <c r="E5" i="15"/>
  <c r="E4" i="15"/>
  <c r="L4" i="31" l="1"/>
  <c r="D37" i="22"/>
  <c r="E38" i="22" l="1"/>
  <c r="F37" i="22"/>
  <c r="C37" i="22"/>
  <c r="D36" i="22"/>
  <c r="F36" i="22" s="1"/>
  <c r="C36" i="22"/>
  <c r="D35" i="22"/>
  <c r="F35" i="22" s="1"/>
  <c r="C35" i="22"/>
  <c r="D34" i="22"/>
  <c r="F34" i="22" s="1"/>
  <c r="C34" i="22"/>
  <c r="D33" i="22"/>
  <c r="F33" i="22" s="1"/>
  <c r="C33" i="22"/>
  <c r="D32" i="22"/>
  <c r="F32" i="22" s="1"/>
  <c r="C32" i="22"/>
  <c r="D31" i="22"/>
  <c r="F31" i="22" s="1"/>
  <c r="C31" i="22"/>
  <c r="D30" i="22"/>
  <c r="F30" i="22" s="1"/>
  <c r="C30" i="22"/>
  <c r="D29" i="22"/>
  <c r="F29" i="22" s="1"/>
  <c r="C29" i="22"/>
  <c r="D28" i="22"/>
  <c r="F28" i="22" s="1"/>
  <c r="C28" i="22"/>
  <c r="D27" i="22"/>
  <c r="F27" i="22" s="1"/>
  <c r="C27" i="22"/>
  <c r="D26" i="22"/>
  <c r="F26" i="22" s="1"/>
  <c r="C26" i="22"/>
  <c r="D25" i="22"/>
  <c r="F25" i="22" s="1"/>
  <c r="C25" i="22"/>
  <c r="D24" i="22"/>
  <c r="F24" i="22" s="1"/>
  <c r="C24" i="22"/>
  <c r="D23" i="22"/>
  <c r="F23" i="22" s="1"/>
  <c r="C23" i="22"/>
  <c r="D22" i="22"/>
  <c r="F22" i="22" s="1"/>
  <c r="C22" i="22"/>
  <c r="D21" i="22"/>
  <c r="F21" i="22" s="1"/>
  <c r="C21" i="22"/>
  <c r="D20" i="22"/>
  <c r="F20" i="22" s="1"/>
  <c r="C20" i="22"/>
  <c r="D19" i="22"/>
  <c r="F19" i="22" s="1"/>
  <c r="C19" i="22"/>
  <c r="D18" i="22"/>
  <c r="F18" i="22" s="1"/>
  <c r="C18" i="22"/>
  <c r="D17" i="22"/>
  <c r="F17" i="22" s="1"/>
  <c r="C17" i="22"/>
  <c r="D16" i="22"/>
  <c r="F16" i="22" s="1"/>
  <c r="C16" i="22"/>
  <c r="D15" i="22"/>
  <c r="F15" i="22" s="1"/>
  <c r="C15" i="22"/>
  <c r="D14" i="22"/>
  <c r="F14" i="22" s="1"/>
  <c r="C14" i="22"/>
  <c r="D13" i="22"/>
  <c r="F13" i="22" s="1"/>
  <c r="C13" i="22"/>
  <c r="D12" i="22"/>
  <c r="F12" i="22" s="1"/>
  <c r="C12" i="22"/>
  <c r="D11" i="22"/>
  <c r="F11" i="22" s="1"/>
  <c r="C11" i="22"/>
  <c r="D10" i="22"/>
  <c r="F10" i="22" s="1"/>
  <c r="C10" i="22"/>
  <c r="D9" i="22"/>
  <c r="F9" i="22" s="1"/>
  <c r="C9" i="22"/>
  <c r="D8" i="22"/>
  <c r="F8" i="22" s="1"/>
  <c r="C8" i="22"/>
  <c r="D7" i="22"/>
  <c r="F7" i="22" s="1"/>
  <c r="C7" i="22"/>
  <c r="D6" i="22"/>
  <c r="F6" i="22" s="1"/>
  <c r="C6" i="22"/>
  <c r="D5" i="22"/>
  <c r="F5" i="22" s="1"/>
  <c r="C5" i="22"/>
  <c r="D4" i="22"/>
  <c r="F4" i="22" s="1"/>
  <c r="C4" i="22"/>
  <c r="D3" i="22"/>
  <c r="D38" i="22" s="1"/>
  <c r="C3" i="22"/>
  <c r="D39" i="22" l="1"/>
  <c r="F3" i="22"/>
</calcChain>
</file>

<file path=xl/sharedStrings.xml><?xml version="1.0" encoding="utf-8"?>
<sst xmlns="http://schemas.openxmlformats.org/spreadsheetml/2006/main" count="68" uniqueCount="36">
  <si>
    <t>Presse</t>
  </si>
  <si>
    <t>Emp théorique</t>
  </si>
  <si>
    <t>Désignation</t>
  </si>
  <si>
    <t>Emp bouchées (observation(s)</t>
  </si>
  <si>
    <t>Moule</t>
  </si>
  <si>
    <t>Somme empreinte</t>
  </si>
  <si>
    <t>Emp réelles</t>
  </si>
  <si>
    <t xml:space="preserve">pourcentage empreintes réelles : </t>
  </si>
  <si>
    <t>/</t>
  </si>
  <si>
    <t>ECART</t>
  </si>
  <si>
    <t xml:space="preserve">EASY SPRAY </t>
  </si>
  <si>
    <t>Débouchage J-1</t>
  </si>
  <si>
    <t xml:space="preserve">POUSSOIR EASY </t>
  </si>
  <si>
    <t>BAGUE EASY</t>
  </si>
  <si>
    <t xml:space="preserve">FAMILLE </t>
  </si>
  <si>
    <t xml:space="preserve">NOM </t>
  </si>
  <si>
    <t xml:space="preserve">MOULE </t>
  </si>
  <si>
    <t>EMPREINTE</t>
  </si>
  <si>
    <t xml:space="preserve">MES </t>
  </si>
  <si>
    <t xml:space="preserve">Repérage presse </t>
  </si>
  <si>
    <t>Tableau SCQ</t>
  </si>
  <si>
    <t>MES / Tableau SCQ</t>
  </si>
  <si>
    <t xml:space="preserve">MES / Repérage presse </t>
  </si>
  <si>
    <t xml:space="preserve">MES / Repérage presse / Tableau SCQ </t>
  </si>
  <si>
    <t>Repérage presse /Tableau SCQ</t>
  </si>
  <si>
    <t xml:space="preserve">% </t>
  </si>
  <si>
    <t xml:space="preserve">DATE : </t>
  </si>
  <si>
    <t>Nombre d'empreinte bouchées</t>
  </si>
  <si>
    <t xml:space="preserve">A REMPLIR UNIQUEMENT </t>
  </si>
  <si>
    <t>perte par relais</t>
  </si>
  <si>
    <t>perte par jour</t>
  </si>
  <si>
    <t xml:space="preserve">Temps de cycle </t>
  </si>
  <si>
    <t>perte par jour (min)</t>
  </si>
  <si>
    <t>perte par relais (min)</t>
  </si>
  <si>
    <t xml:space="preserve">calcul des temps </t>
  </si>
  <si>
    <t xml:space="preserve">ligne ( pour macro)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</si>
</sst>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2" formatCode="_-* #,##0\ &quot;€&quot;_-;\-* #,##0\ &quot;€&quot;_-;_-* &quot;-&quot;\ &quot;€&quot;_-;_-@_-"/>
    <numFmt numFmtId="164" formatCode="[$-40C]mmm\-yy;@"/>
    <numFmt numFmtId="165" formatCode="_(&quot;$&quot;* #,##0_);_(&quot;$&quot;* \(#,##0\);_(&quot;$&quot;* &quot;-&quot;_);_(@_)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i/>
      <sz val="16"/>
      <color theme="7" tint="-0.24994659260841701"/>
      <name val="Calibri Light"/>
      <family val="1"/>
      <scheme val="major"/>
    </font>
    <font>
      <b/>
      <sz val="22"/>
      <color theme="3"/>
      <name val="Calibri"/>
      <family val="2"/>
      <scheme val="minor"/>
    </font>
    <font>
      <b/>
      <sz val="12"/>
      <color theme="8"/>
      <name val="Calibri Light"/>
      <family val="1"/>
      <scheme val="major"/>
    </font>
    <font>
      <b/>
      <sz val="12"/>
      <color theme="3"/>
      <name val="Calibri"/>
      <family val="2"/>
      <scheme val="minor"/>
    </font>
    <font>
      <sz val="11"/>
      <color theme="3"/>
      <name val="Calibri Light"/>
      <family val="1"/>
      <scheme val="major"/>
    </font>
    <font>
      <sz val="11"/>
      <color theme="3" tint="-0.2499465926084170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450666829432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theme="3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0" fontId="11" fillId="0" borderId="23" applyProtection="0">
      <alignment vertical="center"/>
    </xf>
    <xf numFmtId="0" fontId="12" fillId="0" borderId="0" applyNumberFormat="0" applyFill="0" applyBorder="0" applyProtection="0">
      <alignment vertical="center"/>
    </xf>
    <xf numFmtId="0" fontId="13" fillId="0" borderId="0" applyFill="0" applyProtection="0">
      <alignment horizontal="right" vertical="center"/>
    </xf>
    <xf numFmtId="0" fontId="14" fillId="0" borderId="0">
      <alignment horizontal="right" indent="1"/>
    </xf>
    <xf numFmtId="164" fontId="15" fillId="0" borderId="2" applyFill="0" applyProtection="0">
      <alignment horizontal="center" vertical="center"/>
    </xf>
    <xf numFmtId="0" fontId="8" fillId="0" borderId="0">
      <alignment horizontal="right" wrapText="1" indent="1"/>
    </xf>
    <xf numFmtId="165" fontId="8" fillId="5" borderId="0" applyNumberFormat="0" applyFont="0" applyAlignment="0">
      <alignment horizontal="center"/>
    </xf>
    <xf numFmtId="42" fontId="1" fillId="0" borderId="0" applyFill="0" applyBorder="0" applyAlignment="0" applyProtection="0"/>
    <xf numFmtId="14" fontId="16" fillId="0" borderId="0" applyFont="0" applyFill="0" applyBorder="0">
      <alignment horizontal="right"/>
    </xf>
    <xf numFmtId="1" fontId="16" fillId="0" borderId="0" applyFont="0" applyFill="0" applyBorder="0">
      <alignment horizontal="right"/>
    </xf>
  </cellStyleXfs>
  <cellXfs count="52">
    <xf numFmtId="0" fontId="0" fillId="0" borderId="0" xfId="0"/>
    <xf numFmtId="0" fontId="3" fillId="0" borderId="0" xfId="0" applyFont="1"/>
    <xf numFmtId="0" fontId="3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4" fillId="3" borderId="14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7" fillId="0" borderId="0" xfId="0" applyFont="1"/>
    <xf numFmtId="0" fontId="17" fillId="0" borderId="1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2" fontId="10" fillId="3" borderId="17" xfId="0" applyNumberFormat="1" applyFont="1" applyFill="1" applyBorder="1" applyAlignment="1">
      <alignment horizontal="center" vertical="center"/>
    </xf>
    <xf numFmtId="2" fontId="10" fillId="3" borderId="18" xfId="0" applyNumberFormat="1" applyFont="1" applyFill="1" applyBorder="1" applyAlignment="1">
      <alignment horizontal="center" vertical="center"/>
    </xf>
    <xf numFmtId="2" fontId="10" fillId="3" borderId="0" xfId="0" applyNumberFormat="1" applyFont="1" applyFill="1" applyAlignment="1">
      <alignment horizontal="center" vertical="center"/>
    </xf>
    <xf numFmtId="2" fontId="10" fillId="3" borderId="20" xfId="0" applyNumberFormat="1" applyFont="1" applyFill="1" applyBorder="1" applyAlignment="1">
      <alignment horizontal="center" vertical="center"/>
    </xf>
    <xf numFmtId="2" fontId="10" fillId="3" borderId="11" xfId="0" applyNumberFormat="1" applyFont="1" applyFill="1" applyBorder="1" applyAlignment="1">
      <alignment horizontal="center" vertical="center"/>
    </xf>
    <xf numFmtId="2" fontId="10" fillId="3" borderId="22" xfId="0" applyNumberFormat="1" applyFont="1" applyFill="1" applyBorder="1" applyAlignment="1">
      <alignment horizontal="center" vertical="center"/>
    </xf>
  </cellXfs>
  <cellStyles count="11">
    <cellStyle name="Components" xfId="10" xr:uid="{00000000-0005-0000-0000-000000000000}"/>
    <cellStyle name="Date" xfId="9" xr:uid="{00000000-0005-0000-0000-000001000000}"/>
    <cellStyle name="Détails du tableau" xfId="6" xr:uid="{00000000-0005-0000-0000-000002000000}"/>
    <cellStyle name="Monétaire [0] 2" xfId="8" xr:uid="{00000000-0005-0000-0000-000004000000}"/>
    <cellStyle name="Normal" xfId="0" builtinId="0"/>
    <cellStyle name="Remplissage Chiffre d’affaires" xfId="7" xr:uid="{00000000-0005-0000-0000-000006000000}"/>
    <cellStyle name="Titre 2" xfId="2" xr:uid="{00000000-0005-0000-0000-000007000000}"/>
    <cellStyle name="Titre de tableau 1" xfId="4" xr:uid="{00000000-0005-0000-0000-000008000000}"/>
    <cellStyle name="Titre 1 2" xfId="1" xr:uid="{00000000-0005-0000-0000-000009000000}"/>
    <cellStyle name="Titre 3 2" xfId="3" xr:uid="{00000000-0005-0000-0000-00000A000000}"/>
    <cellStyle name="Titre 4 2" xfId="5" xr:uid="{00000000-0005-0000-0000-00000B000000}"/>
  </cellStyles>
  <dxfs count="81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auto="1"/>
        </top>
        <bottom style="thin">
          <color auto="1"/>
        </bottom>
      </border>
    </dxf>
    <dxf>
      <border outline="0">
        <top style="thin">
          <color rgb="FF000000"/>
        </top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5" formatCode="_-* #,##0.00_-;\-* #,##0.00_-;_-* &quot;-&quot;??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5" formatCode="_-* #,##0.00_-;\-* #,##0.00_-;_-* &quot;-&quot;??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auto="1"/>
        </top>
        <bottom style="thin">
          <color auto="1"/>
        </bottom>
      </border>
    </dxf>
    <dxf>
      <border outline="0">
        <top style="thin">
          <color rgb="FF000000"/>
        </top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color theme="0"/>
      </font>
      <fill>
        <patternFill>
          <bgColor theme="8"/>
        </patternFill>
      </fill>
    </dxf>
    <dxf>
      <font>
        <color auto="1"/>
      </font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horizontal style="thin">
          <color theme="8"/>
        </horizontal>
      </border>
    </dxf>
    <dxf>
      <fill>
        <patternFill>
          <bgColor theme="5" tint="0.79998168889431442"/>
        </patternFill>
      </fill>
      <border>
        <left style="dotted">
          <color theme="5" tint="0.39991454817346722"/>
        </left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4506668294322"/>
        </vertical>
        <horizontal style="thin">
          <color theme="5" tint="0.39994506668294322"/>
        </horizontal>
      </border>
    </dxf>
    <dxf>
      <border>
        <left style="dotted">
          <color theme="5" tint="0.39988402966399123"/>
        </left>
        <right style="dotted">
          <color theme="5" tint="0.39991454817346722"/>
        </right>
        <top style="thin">
          <color theme="5" tint="0.39991454817346722"/>
        </top>
        <bottom style="thin">
          <color theme="5" tint="0.39994506668294322"/>
        </bottom>
        <vertical style="dotted">
          <color theme="5" tint="0.39991454817346722"/>
        </vertical>
        <horizontal style="thin">
          <color theme="5" tint="0.39991454817346722"/>
        </horizontal>
      </border>
    </dxf>
    <dxf>
      <font>
        <b/>
        <i val="0"/>
        <color theme="1"/>
      </font>
      <fill>
        <patternFill patternType="solid">
          <bgColor theme="5" tint="0.39994506668294322"/>
        </patternFill>
      </fill>
      <border>
        <left style="dotted">
          <color theme="0"/>
        </left>
        <right style="dotted">
          <color theme="0"/>
        </right>
        <top style="dotted">
          <color theme="0"/>
        </top>
        <vertical style="dotted">
          <color theme="0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 style="dotted">
          <color theme="5" tint="0.39991454817346722"/>
        </left>
        <right style="dotted">
          <color theme="5" tint="0.39991454817346722"/>
        </right>
        <top/>
        <bottom style="thin">
          <color theme="5" tint="0.39994506668294322"/>
        </bottom>
        <vertical style="dotted">
          <color theme="5" tint="0.39991454817346722"/>
        </vertical>
        <horizontal/>
      </border>
    </dxf>
    <dxf>
      <border>
        <vertical/>
        <horizontal/>
      </border>
    </dxf>
  </dxfs>
  <tableStyles count="2" defaultTableStyle="TableStyleMedium2" defaultPivotStyle="PivotStyleLight16">
    <tableStyle name="Chiffres d’affaires Bénéfices et pertes" pivot="0" count="5" xr9:uid="{00000000-0011-0000-FFFF-FFFF00000000}">
      <tableStyleElement type="wholeTable" dxfId="80"/>
      <tableStyleElement type="headerRow" dxfId="79"/>
      <tableStyleElement type="totalRow" dxfId="78"/>
      <tableStyleElement type="firstRowStripe" dxfId="77"/>
      <tableStyleElement type="secondRowStripe" dxfId="76"/>
    </tableStyle>
    <tableStyle name="Manufacturing Output" pivot="0" count="2" xr9:uid="{00000000-0011-0000-FFFF-FFFF01000000}">
      <tableStyleElement type="wholeTable" dxfId="75"/>
      <tableStyleElement type="headerRow" dxfId="7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514350</xdr:colOff>
          <xdr:row>2</xdr:row>
          <xdr:rowOff>76200</xdr:rowOff>
        </xdr:from>
        <xdr:to>
          <xdr:col>18</xdr:col>
          <xdr:colOff>628650</xdr:colOff>
          <xdr:row>3</xdr:row>
          <xdr:rowOff>400050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294408</xdr:colOff>
      <xdr:row>38</xdr:row>
      <xdr:rowOff>85817</xdr:rowOff>
    </xdr:from>
    <xdr:to>
      <xdr:col>6</xdr:col>
      <xdr:colOff>3290453</xdr:colOff>
      <xdr:row>44</xdr:row>
      <xdr:rowOff>3571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49590" y="15793408"/>
          <a:ext cx="2996045" cy="16495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lev&#233;%20des%20b&#233;n&#233;fices%20et%20pertes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iffre d’affaires (ventes)"/>
      <sheetName val="Coût des ventes"/>
      <sheetName val="Dépenses"/>
      <sheetName val="Relevé des bénéfices et pertes1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au81113163227415" displayName="Tableau81113163227415" ref="A1:M5" totalsRowShown="0" headerRowDxfId="73" dataDxfId="71" headerRowBorderDxfId="72" tableBorderDxfId="70" totalsRowBorderDxfId="69">
  <autoFilter ref="A1:M5" xr:uid="{00000000-0009-0000-0100-00000E000000}"/>
  <tableColumns count="13">
    <tableColumn id="1" xr3:uid="{00000000-0010-0000-0100-000001000000}" name="Presse" dataDxfId="68" totalsRowDxfId="67"/>
    <tableColumn id="2" xr3:uid="{00000000-0010-0000-0100-000002000000}" name="Moule" dataDxfId="66" totalsRowDxfId="65"/>
    <tableColumn id="3" xr3:uid="{00000000-0010-0000-0100-000003000000}" name="Désignation" dataDxfId="64" totalsRowDxfId="63">
      <calculatedColumnFormula>VLOOKUP(Tableau81113163227415[[#This Row],[Moule]],'DONNEES BRUT '!$A$3:$C$12,2,0)</calculatedColumnFormula>
    </tableColumn>
    <tableColumn id="4" xr3:uid="{00000000-0010-0000-0100-000004000000}" name="Emp théorique" dataDxfId="62" totalsRowDxfId="61">
      <calculatedColumnFormula>VLOOKUP(Tableau81113163227415[[#This Row],[Moule]],'DONNEES BRUT '!$A$3:$C$12,3,0)</calculatedColumnFormula>
    </tableColumn>
    <tableColumn id="5" xr3:uid="{00000000-0010-0000-0100-000005000000}" name="Emp réelles" dataDxfId="60" totalsRowDxfId="59"/>
    <tableColumn id="12" xr3:uid="{00000000-0010-0000-0100-00000C000000}" name="Nombre d'empreinte bouchées" dataDxfId="58" totalsRowDxfId="57">
      <calculatedColumnFormula>Tableau81113163227415[[#This Row],[Emp théorique]]-Tableau81113163227415[[#This Row],[Emp réelles]]</calculatedColumnFormula>
    </tableColumn>
    <tableColumn id="7" xr3:uid="{00000000-0010-0000-0100-000007000000}" name="% " dataDxfId="56" totalsRowDxfId="55">
      <calculatedColumnFormula>100-Tableau81113163227415[[#This Row],[Emp réelles]]/Tableau81113163227415[[#This Row],[Emp théorique]]*100</calculatedColumnFormula>
    </tableColumn>
    <tableColumn id="8" xr3:uid="{00000000-0010-0000-0100-000008000000}" name="ligne ( pour macro) " dataDxfId="54" totalsRowDxfId="53">
      <calculatedColumnFormula>IF(E2=0,0,IF(ISNA(F2),"0",IF(F2&lt;=0,0,F2-1)))</calculatedColumnFormula>
    </tableColumn>
    <tableColumn id="6" xr3:uid="{00000000-0010-0000-0100-000006000000}" name="Emp bouchées (observation(s)" dataDxfId="52" totalsRowDxfId="51"/>
    <tableColumn id="10" xr3:uid="{00000000-0010-0000-0100-00000A000000}" name="ECART" dataDxfId="50" totalsRowDxfId="49"/>
    <tableColumn id="9" xr3:uid="{00000000-0010-0000-0100-000009000000}" name="Débouchage J-1" dataDxfId="48" totalsRowDxfId="47"/>
    <tableColumn id="11" xr3:uid="{00000000-0010-0000-0100-00000B000000}" name="perte par relais" dataDxfId="46" totalsRowDxfId="45">
      <calculatedColumnFormula>VLOOKUP(Tableau81113163227415[[#This Row],[Moule]],'DONNEES BRUT '!$A$1:$F$12,5,FALSE)*Tableau81113163227415[[#This Row],[Nombre d''empreinte bouchées]]</calculatedColumnFormula>
    </tableColumn>
    <tableColumn id="13" xr3:uid="{00000000-0010-0000-0100-00000D000000}" name="perte par jour" dataDxfId="44" totalsRowDxfId="43">
      <calculatedColumnFormula>VLOOKUP(Tableau81113163227415[[#This Row],[Moule]],'DONNEES BRUT '!$A$1:$F$12,6,FALSE)*Tableau81113163227415[[#This Row],[Nombre d''empreinte bouchées]]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81113163227" displayName="Tableau81113163227" ref="A2:I37" totalsRowShown="0" headerRowDxfId="42" dataDxfId="40" headerRowBorderDxfId="41" tableBorderDxfId="39" totalsRowBorderDxfId="38">
  <autoFilter ref="A2:I37" xr:uid="{00000000-0009-0000-0100-000006000000}"/>
  <tableColumns count="9">
    <tableColumn id="1" xr3:uid="{00000000-0010-0000-0300-000001000000}" name="Presse" dataDxfId="37"/>
    <tableColumn id="2" xr3:uid="{00000000-0010-0000-0300-000002000000}" name="Moule" dataDxfId="36"/>
    <tableColumn id="3" xr3:uid="{00000000-0010-0000-0300-000003000000}" name="Désignation" dataDxfId="35">
      <calculatedColumnFormula>VLOOKUP(Tableau81113163227[[#This Row],[Moule]],'DONNEES BRUT '!A3:C12,2,0)</calculatedColumnFormula>
    </tableColumn>
    <tableColumn id="4" xr3:uid="{00000000-0010-0000-0300-000004000000}" name="Emp théorique" dataDxfId="34">
      <calculatedColumnFormula>VLOOKUP(Tableau81113163227[[#This Row],[Moule]],'DONNEES BRUT '!A3:C12,3,0)</calculatedColumnFormula>
    </tableColumn>
    <tableColumn id="5" xr3:uid="{00000000-0010-0000-0300-000005000000}" name="Emp réelles" dataDxfId="33"/>
    <tableColumn id="7" xr3:uid="{00000000-0010-0000-0300-000007000000}" name="% " dataDxfId="32">
      <calculatedColumnFormula>100-Tableau81113163227[[#This Row],[Emp réelles]]/Tableau81113163227[[#This Row],[Emp théorique]]*100</calculatedColumnFormula>
    </tableColumn>
    <tableColumn id="6" xr3:uid="{00000000-0010-0000-0300-000006000000}" name="Emp bouchées (observation(s)" dataDxfId="31"/>
    <tableColumn id="10" xr3:uid="{00000000-0010-0000-0300-00000A000000}" name="ECART" dataDxfId="30"/>
    <tableColumn id="9" xr3:uid="{00000000-0010-0000-0300-000009000000}" name="Débouchage J-1" dataDxfId="2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0000"/>
    <pageSetUpPr fitToPage="1"/>
  </sheetPr>
  <dimension ref="A1:R42"/>
  <sheetViews>
    <sheetView tabSelected="1" zoomScale="55" zoomScaleNormal="55" workbookViewId="0">
      <pane ySplit="1" topLeftCell="A2" activePane="bottomLeft" state="frozen"/>
      <selection activeCell="N26" sqref="N26"/>
      <selection pane="bottomLeft" activeCell="H22" sqref="H22"/>
    </sheetView>
  </sheetViews>
  <sheetFormatPr baseColWidth="10" defaultRowHeight="26.25" x14ac:dyDescent="0.4"/>
  <cols>
    <col min="1" max="1" width="18.140625" style="1" customWidth="1"/>
    <col min="2" max="2" width="14.140625" bestFit="1" customWidth="1"/>
    <col min="3" max="3" width="35" bestFit="1" customWidth="1"/>
    <col min="4" max="4" width="30.5703125" bestFit="1" customWidth="1"/>
    <col min="5" max="5" width="24.28515625" bestFit="1" customWidth="1"/>
    <col min="6" max="6" width="24.28515625" customWidth="1"/>
    <col min="7" max="7" width="10.42578125" customWidth="1"/>
    <col min="8" max="8" width="15.7109375" customWidth="1"/>
    <col min="9" max="9" width="130.7109375" bestFit="1" customWidth="1"/>
    <col min="10" max="10" width="57.140625" bestFit="1" customWidth="1"/>
    <col min="11" max="11" width="42.7109375" customWidth="1"/>
    <col min="12" max="13" width="22.42578125" customWidth="1"/>
  </cols>
  <sheetData>
    <row r="1" spans="1:18" ht="82.9" customHeight="1" x14ac:dyDescent="0.9">
      <c r="A1" s="9" t="s">
        <v>0</v>
      </c>
      <c r="B1" s="6" t="s">
        <v>4</v>
      </c>
      <c r="C1" s="6" t="s">
        <v>2</v>
      </c>
      <c r="D1" s="6" t="s">
        <v>1</v>
      </c>
      <c r="E1" s="6" t="s">
        <v>6</v>
      </c>
      <c r="F1" s="32" t="s">
        <v>27</v>
      </c>
      <c r="G1" s="6" t="s">
        <v>25</v>
      </c>
      <c r="H1" s="32" t="s">
        <v>35</v>
      </c>
      <c r="I1" s="6" t="s">
        <v>3</v>
      </c>
      <c r="J1" s="7" t="s">
        <v>9</v>
      </c>
      <c r="K1" s="8" t="s">
        <v>11</v>
      </c>
      <c r="L1" s="28" t="s">
        <v>29</v>
      </c>
      <c r="M1" s="28" t="s">
        <v>30</v>
      </c>
      <c r="N1" s="26"/>
    </row>
    <row r="2" spans="1:18" ht="33" customHeight="1" x14ac:dyDescent="0.25">
      <c r="A2" s="10">
        <v>1051</v>
      </c>
      <c r="B2" s="21">
        <v>4528</v>
      </c>
      <c r="C2" s="11" t="str">
        <f>VLOOKUP(Tableau81113163227415[[#This Row],[Moule]],'DONNEES BRUT '!$A$3:$C$12,2,0)</f>
        <v xml:space="preserve">POUSSOIR EASY </v>
      </c>
      <c r="D2" s="11">
        <f>VLOOKUP(Tableau81113163227415[[#This Row],[Moule]],'DONNEES BRUT '!$A$3:$C$12,3,0)</f>
        <v>48</v>
      </c>
      <c r="E2" s="22">
        <v>44</v>
      </c>
      <c r="F2" s="11">
        <f>Tableau81113163227415[[#This Row],[Emp théorique]]-Tableau81113163227415[[#This Row],[Emp réelles]]</f>
        <v>4</v>
      </c>
      <c r="G2" s="11">
        <f>100-Tableau81113163227415[[#This Row],[Emp réelles]]/Tableau81113163227415[[#This Row],[Emp théorique]]*100</f>
        <v>8.3333333333333428</v>
      </c>
      <c r="H2" s="11">
        <f>IF(E2=0,0,IF(ISNA(F2),"0",IF(F2&lt;=0,0,F2-1)))</f>
        <v>3</v>
      </c>
      <c r="I2" s="21"/>
      <c r="J2" s="23"/>
      <c r="K2" s="23"/>
      <c r="L2" s="11">
        <f>VLOOKUP(Tableau81113163227415[[#This Row],[Moule]],'DONNEES BRUT '!$A$1:$F$12,5,FALSE)*Tableau81113163227415[[#This Row],[Nombre d''empreinte bouchées]]</f>
        <v>40</v>
      </c>
      <c r="M2" s="11">
        <f>VLOOKUP(Tableau81113163227415[[#This Row],[Moule]],'DONNEES BRUT '!$A$1:$F$12,6,FALSE)*Tableau81113163227415[[#This Row],[Nombre d''empreinte bouchées]]</f>
        <v>120</v>
      </c>
    </row>
    <row r="3" spans="1:18" ht="33" customHeight="1" x14ac:dyDescent="0.25">
      <c r="A3" s="10">
        <v>1061</v>
      </c>
      <c r="B3" s="21">
        <v>4607</v>
      </c>
      <c r="C3" s="11" t="str">
        <f>VLOOKUP(Tableau81113163227415[[#This Row],[Moule]],'DONNEES BRUT '!$A$3:$C$12,2,0)</f>
        <v xml:space="preserve">POUSSOIR EASY </v>
      </c>
      <c r="D3" s="11">
        <f>VLOOKUP(Tableau81113163227415[[#This Row],[Moule]],'DONNEES BRUT '!$A$3:$C$12,3,0)</f>
        <v>48</v>
      </c>
      <c r="E3" s="22">
        <v>45</v>
      </c>
      <c r="F3" s="11">
        <f>Tableau81113163227415[[#This Row],[Emp théorique]]-Tableau81113163227415[[#This Row],[Emp réelles]]</f>
        <v>3</v>
      </c>
      <c r="G3" s="11">
        <f>100-Tableau81113163227415[[#This Row],[Emp réelles]]/Tableau81113163227415[[#This Row],[Emp théorique]]*100</f>
        <v>6.25</v>
      </c>
      <c r="H3" s="11">
        <f t="shared" ref="H3:H5" si="0">IF(E3=0,0,IF(ISNA(F3),"0",IF(F3&lt;=0,0,F3-1)))</f>
        <v>2</v>
      </c>
      <c r="I3" s="22"/>
      <c r="J3" s="23"/>
      <c r="K3" s="23"/>
      <c r="L3" s="11">
        <f>VLOOKUP(Tableau81113163227415[[#This Row],[Moule]],'DONNEES BRUT '!$A$1:$F$12,5,FALSE)*Tableau81113163227415[[#This Row],[Nombre d''empreinte bouchées]]</f>
        <v>30</v>
      </c>
      <c r="M3" s="11">
        <f>VLOOKUP(Tableau81113163227415[[#This Row],[Moule]],'DONNEES BRUT '!$A$1:$F$12,6,FALSE)*Tableau81113163227415[[#This Row],[Nombre d''empreinte bouchées]]</f>
        <v>90</v>
      </c>
    </row>
    <row r="4" spans="1:18" ht="33" customHeight="1" x14ac:dyDescent="0.35">
      <c r="A4" s="10">
        <v>1058</v>
      </c>
      <c r="B4" s="21">
        <v>4572</v>
      </c>
      <c r="C4" s="11" t="str">
        <f>VLOOKUP(Tableau81113163227415[[#This Row],[Moule]],'DONNEES BRUT '!$A$3:$C$12,2,0)</f>
        <v xml:space="preserve">POUSSOIR EASY </v>
      </c>
      <c r="D4" s="11">
        <f>VLOOKUP(Tableau81113163227415[[#This Row],[Moule]],'DONNEES BRUT '!$A$3:$C$12,3,0)</f>
        <v>48</v>
      </c>
      <c r="E4" s="22">
        <v>47</v>
      </c>
      <c r="F4" s="11">
        <v>0</v>
      </c>
      <c r="G4" s="11">
        <f>100-Tableau81113163227415[[#This Row],[Emp réelles]]/Tableau81113163227415[[#This Row],[Emp théorique]]*100</f>
        <v>2.0833333333333428</v>
      </c>
      <c r="H4" s="11">
        <f t="shared" si="0"/>
        <v>0</v>
      </c>
      <c r="I4" s="21"/>
      <c r="J4" s="23"/>
      <c r="K4" s="23"/>
      <c r="L4" s="11">
        <f>VLOOKUP(Tableau81113163227415[[#This Row],[Moule]],'DONNEES BRUT '!$A$1:$F$12,5,FALSE)*Tableau81113163227415[[#This Row],[Nombre d''empreinte bouchées]]</f>
        <v>0</v>
      </c>
      <c r="M4" s="11">
        <f>VLOOKUP(Tableau81113163227415[[#This Row],[Moule]],'DONNEES BRUT '!$A$1:$F$12,6,FALSE)*Tableau81113163227415[[#This Row],[Nombre d''empreinte bouchées]]</f>
        <v>0</v>
      </c>
      <c r="N4" s="15"/>
      <c r="O4" s="15"/>
      <c r="P4" s="15"/>
      <c r="Q4" s="15"/>
      <c r="R4" s="15"/>
    </row>
    <row r="5" spans="1:18" ht="33" customHeight="1" x14ac:dyDescent="0.35">
      <c r="A5" s="10">
        <v>1055</v>
      </c>
      <c r="B5" s="21">
        <v>4528</v>
      </c>
      <c r="C5" s="11" t="str">
        <f>VLOOKUP(Tableau81113163227415[[#This Row],[Moule]],'DONNEES BRUT '!$A$3:$C$12,2,0)</f>
        <v xml:space="preserve">POUSSOIR EASY </v>
      </c>
      <c r="D5" s="11">
        <f>VLOOKUP(Tableau81113163227415[[#This Row],[Moule]],'DONNEES BRUT '!$A$3:$C$12,3,0)</f>
        <v>48</v>
      </c>
      <c r="E5" s="22">
        <v>48</v>
      </c>
      <c r="F5" s="11">
        <v>2</v>
      </c>
      <c r="G5" s="11">
        <f>100-Tableau81113163227415[[#This Row],[Emp réelles]]/Tableau81113163227415[[#This Row],[Emp théorique]]*100</f>
        <v>0</v>
      </c>
      <c r="H5" s="11">
        <f t="shared" si="0"/>
        <v>1</v>
      </c>
      <c r="I5" s="21"/>
      <c r="J5" s="23"/>
      <c r="K5" s="23"/>
      <c r="L5" s="11">
        <f>VLOOKUP(Tableau81113163227415[[#This Row],[Moule]],'DONNEES BRUT '!$A$1:$F$12,5,FALSE)*Tableau81113163227415[[#This Row],[Nombre d''empreinte bouchées]]</f>
        <v>20</v>
      </c>
      <c r="M5" s="11">
        <f>VLOOKUP(Tableau81113163227415[[#This Row],[Moule]],'DONNEES BRUT '!$A$1:$F$12,6,FALSE)*Tableau81113163227415[[#This Row],[Nombre d''empreinte bouchées]]</f>
        <v>60</v>
      </c>
      <c r="N5" s="15"/>
      <c r="O5" s="15"/>
      <c r="P5" s="15"/>
      <c r="Q5" s="15"/>
      <c r="R5" s="15"/>
    </row>
    <row r="6" spans="1:18" x14ac:dyDescent="0.4">
      <c r="I6" s="24"/>
      <c r="J6" s="24"/>
    </row>
    <row r="7" spans="1:18" x14ac:dyDescent="0.4">
      <c r="I7" s="24"/>
      <c r="J7" s="24"/>
    </row>
    <row r="8" spans="1:18" x14ac:dyDescent="0.4">
      <c r="I8" s="24"/>
      <c r="J8" s="24"/>
    </row>
    <row r="9" spans="1:18" x14ac:dyDescent="0.4">
      <c r="I9" s="24"/>
      <c r="J9" s="24"/>
    </row>
    <row r="10" spans="1:18" x14ac:dyDescent="0.4">
      <c r="I10" s="24"/>
      <c r="J10" s="24"/>
    </row>
    <row r="11" spans="1:18" x14ac:dyDescent="0.4">
      <c r="I11" s="24"/>
      <c r="J11" s="24"/>
    </row>
    <row r="12" spans="1:18" x14ac:dyDescent="0.4">
      <c r="I12" s="24"/>
      <c r="J12" s="24"/>
    </row>
    <row r="13" spans="1:18" x14ac:dyDescent="0.4">
      <c r="I13" s="24"/>
      <c r="J13" s="24"/>
    </row>
    <row r="14" spans="1:18" x14ac:dyDescent="0.4">
      <c r="I14" s="24"/>
      <c r="J14" s="24"/>
    </row>
    <row r="15" spans="1:18" x14ac:dyDescent="0.4">
      <c r="I15" s="24"/>
      <c r="J15" s="24"/>
    </row>
    <row r="16" spans="1:18" x14ac:dyDescent="0.4">
      <c r="I16" s="24"/>
      <c r="J16" s="24"/>
    </row>
    <row r="17" spans="9:10" x14ac:dyDescent="0.4">
      <c r="I17" s="24"/>
      <c r="J17" s="24"/>
    </row>
    <row r="18" spans="9:10" x14ac:dyDescent="0.4">
      <c r="I18" s="24"/>
      <c r="J18" s="24"/>
    </row>
    <row r="19" spans="9:10" x14ac:dyDescent="0.4">
      <c r="I19" s="24"/>
      <c r="J19" s="24"/>
    </row>
    <row r="20" spans="9:10" x14ac:dyDescent="0.4">
      <c r="I20" s="24"/>
      <c r="J20" s="24"/>
    </row>
    <row r="21" spans="9:10" x14ac:dyDescent="0.4">
      <c r="I21" s="24"/>
      <c r="J21" s="24"/>
    </row>
    <row r="22" spans="9:10" x14ac:dyDescent="0.4">
      <c r="I22" s="24"/>
      <c r="J22" s="24"/>
    </row>
    <row r="23" spans="9:10" x14ac:dyDescent="0.4">
      <c r="I23" s="24"/>
      <c r="J23" s="24"/>
    </row>
    <row r="24" spans="9:10" x14ac:dyDescent="0.4">
      <c r="I24" s="24"/>
      <c r="J24" s="24"/>
    </row>
    <row r="25" spans="9:10" x14ac:dyDescent="0.4">
      <c r="I25" s="24"/>
      <c r="J25" s="24"/>
    </row>
    <row r="26" spans="9:10" x14ac:dyDescent="0.4">
      <c r="I26" s="24"/>
      <c r="J26" s="24"/>
    </row>
    <row r="27" spans="9:10" x14ac:dyDescent="0.4">
      <c r="I27" s="24"/>
      <c r="J27" s="24"/>
    </row>
    <row r="28" spans="9:10" x14ac:dyDescent="0.4">
      <c r="I28" s="24"/>
      <c r="J28" s="24"/>
    </row>
    <row r="29" spans="9:10" x14ac:dyDescent="0.4">
      <c r="I29" s="24"/>
      <c r="J29" s="24"/>
    </row>
    <row r="30" spans="9:10" x14ac:dyDescent="0.4">
      <c r="I30" s="24"/>
      <c r="J30" s="24"/>
    </row>
    <row r="31" spans="9:10" x14ac:dyDescent="0.4">
      <c r="I31" s="24"/>
      <c r="J31" s="24"/>
    </row>
    <row r="32" spans="9:10" x14ac:dyDescent="0.4">
      <c r="I32" s="24"/>
      <c r="J32" s="24"/>
    </row>
    <row r="33" spans="9:10" x14ac:dyDescent="0.4">
      <c r="I33" s="24"/>
      <c r="J33" s="24"/>
    </row>
    <row r="34" spans="9:10" x14ac:dyDescent="0.4">
      <c r="I34" s="24"/>
      <c r="J34" s="24"/>
    </row>
    <row r="35" spans="9:10" x14ac:dyDescent="0.4">
      <c r="I35" s="24"/>
      <c r="J35" s="24"/>
    </row>
    <row r="36" spans="9:10" x14ac:dyDescent="0.4">
      <c r="I36" s="24"/>
      <c r="J36" s="24"/>
    </row>
    <row r="37" spans="9:10" x14ac:dyDescent="0.4">
      <c r="I37" s="24"/>
      <c r="J37" s="24"/>
    </row>
    <row r="38" spans="9:10" x14ac:dyDescent="0.4">
      <c r="I38" s="24"/>
      <c r="J38" s="24"/>
    </row>
    <row r="39" spans="9:10" x14ac:dyDescent="0.4">
      <c r="I39" s="24"/>
      <c r="J39" s="24"/>
    </row>
    <row r="40" spans="9:10" x14ac:dyDescent="0.4">
      <c r="I40" s="24"/>
      <c r="J40" s="24"/>
    </row>
    <row r="41" spans="9:10" x14ac:dyDescent="0.4">
      <c r="I41" s="24"/>
      <c r="J41" s="24"/>
    </row>
    <row r="42" spans="9:10" x14ac:dyDescent="0.4">
      <c r="I42" s="24"/>
      <c r="J42" s="24"/>
    </row>
  </sheetData>
  <conditionalFormatting sqref="F2:F5">
    <cfRule type="expression" dxfId="28" priority="1">
      <formula>AND(D2=4, F2&gt;1)</formula>
    </cfRule>
    <cfRule type="expression" dxfId="27" priority="2">
      <formula>AND(D2=4, F2=1)</formula>
    </cfRule>
    <cfRule type="expression" dxfId="26" priority="3">
      <formula>AND(D2=4, F2&lt;1)</formula>
    </cfRule>
    <cfRule type="expression" dxfId="25" priority="4">
      <formula>AND(D2=40, F2&gt;2)</formula>
    </cfRule>
    <cfRule type="expression" dxfId="24" priority="5">
      <formula>AND(D2=40, F2=2)</formula>
    </cfRule>
    <cfRule type="expression" dxfId="23" priority="6">
      <formula>AND(D2=40, F2&lt;2)</formula>
    </cfRule>
    <cfRule type="expression" dxfId="22" priority="7">
      <formula>AND(D2=32, F2&gt;2)</formula>
    </cfRule>
    <cfRule type="expression" dxfId="21" priority="8">
      <formula>AND(D2=32, F2=2)</formula>
    </cfRule>
    <cfRule type="expression" dxfId="20" priority="9">
      <formula>AND(D2=32, F2&lt;2)</formula>
    </cfRule>
    <cfRule type="expression" dxfId="19" priority="10">
      <formula>AND(D2=24, F2&gt;2)</formula>
    </cfRule>
    <cfRule type="expression" dxfId="18" priority="11">
      <formula>AND(D2=24, F2=2)</formula>
    </cfRule>
    <cfRule type="expression" dxfId="17" priority="12">
      <formula>AND(D2=24, F2&lt;2)</formula>
    </cfRule>
    <cfRule type="expression" dxfId="16" priority="13">
      <formula>AND(D2=16, F2&gt;1)</formula>
    </cfRule>
    <cfRule type="expression" dxfId="15" priority="14">
      <formula>AND(D2=16, F2=1)</formula>
    </cfRule>
    <cfRule type="expression" dxfId="14" priority="15">
      <formula>AND(D2=16, F2&lt;1)</formula>
    </cfRule>
    <cfRule type="expression" dxfId="13" priority="16">
      <formula>AND(D2=12, F2&gt;1)</formula>
    </cfRule>
    <cfRule type="expression" dxfId="12" priority="17">
      <formula>AND(D2=12, F2=1)</formula>
    </cfRule>
    <cfRule type="expression" dxfId="11" priority="18">
      <formula>AND(D2=12, F2&lt;1)</formula>
    </cfRule>
    <cfRule type="expression" dxfId="10" priority="19">
      <formula>AND(D2=8, F2&gt;1)</formula>
    </cfRule>
    <cfRule type="expression" dxfId="9" priority="20">
      <formula>AND(D2=8, F2=1)</formula>
    </cfRule>
    <cfRule type="expression" dxfId="8" priority="21">
      <formula>AND(D2=8, F2&lt;1)</formula>
    </cfRule>
    <cfRule type="expression" dxfId="7" priority="22">
      <formula>AND(D2=48, F2&gt;3)</formula>
    </cfRule>
    <cfRule type="expression" dxfId="6" priority="23">
      <formula>AND(D2=48, F2=3)</formula>
    </cfRule>
    <cfRule type="expression" dxfId="5" priority="24">
      <formula>AND(D2=48, F2&lt;3)</formula>
    </cfRule>
  </conditionalFormatting>
  <dataValidations count="2">
    <dataValidation type="list" allowBlank="1" showInputMessage="1" showErrorMessage="1" sqref="B6:B1048576" xr:uid="{00000000-0002-0000-0300-000000000000}">
      <formula1>$A$2:$A$102</formula1>
    </dataValidation>
    <dataValidation type="list" allowBlank="1" showInputMessage="1" showErrorMessage="1" sqref="J6:J1048576" xr:uid="{00000000-0002-0000-0300-000001000000}">
      <formula1>$F$2:$F$5</formula1>
    </dataValidation>
  </dataValidations>
  <pageMargins left="0" right="0" top="0.15748031496062992" bottom="0.15748031496062992" header="0.31496062992125984" footer="0.31496062992125984"/>
  <pageSetup paperSize="9" scale="4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acro1">
                <anchor moveWithCells="1" sizeWithCells="1">
                  <from>
                    <xdr:col>14</xdr:col>
                    <xdr:colOff>514350</xdr:colOff>
                    <xdr:row>2</xdr:row>
                    <xdr:rowOff>76200</xdr:rowOff>
                  </from>
                  <to>
                    <xdr:col>18</xdr:col>
                    <xdr:colOff>628650</xdr:colOff>
                    <xdr:row>3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300-000003000000}">
          <x14:formula1>
            <xm:f>'DONNEES BRUT '!$J$3:$J$9</xm:f>
          </x14:formula1>
          <xm:sqref>J1</xm:sqref>
        </x14:dataValidation>
        <x14:dataValidation type="list" allowBlank="1" showInputMessage="1" showErrorMessage="1" xr:uid="{00000000-0002-0000-0300-000002000000}">
          <x14:formula1>
            <xm:f>'DONNEES BRUT '!$A$3:$A$12</xm:f>
          </x14:formula1>
          <xm:sqref>B1</xm:sqref>
        </x14:dataValidation>
        <x14:dataValidation type="list" allowBlank="1" showInputMessage="1" showErrorMessage="1" xr:uid="{00000000-0002-0000-0300-000004000000}">
          <x14:formula1>
            <xm:f>'DONNEES BRUT '!$A$2:$A$12</xm:f>
          </x14:formula1>
          <xm:sqref>B5 B3:B4 B2</xm:sqref>
        </x14:dataValidation>
        <x14:dataValidation type="list" allowBlank="1" showInputMessage="1" showErrorMessage="1" xr:uid="{00000000-0002-0000-0300-000005000000}">
          <x14:formula1>
            <xm:f>'DONNEES BRUT '!$J$3:$J$12</xm:f>
          </x14:formula1>
          <xm:sqref>J5 J3:J4 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1:L12"/>
  <sheetViews>
    <sheetView workbookViewId="0">
      <selection activeCell="C28" sqref="C28"/>
    </sheetView>
  </sheetViews>
  <sheetFormatPr baseColWidth="10" defaultRowHeight="15" x14ac:dyDescent="0.25"/>
  <cols>
    <col min="2" max="2" width="21.42578125" bestFit="1" customWidth="1"/>
    <col min="4" max="4" width="21" bestFit="1" customWidth="1"/>
    <col min="5" max="9" width="21" customWidth="1"/>
    <col min="10" max="10" width="34.85546875" bestFit="1" customWidth="1"/>
  </cols>
  <sheetData>
    <row r="1" spans="1:12" x14ac:dyDescent="0.25">
      <c r="A1" s="16" t="s">
        <v>16</v>
      </c>
      <c r="B1" s="16" t="s">
        <v>15</v>
      </c>
      <c r="C1" s="16" t="s">
        <v>17</v>
      </c>
      <c r="D1" s="16" t="s">
        <v>14</v>
      </c>
      <c r="E1" s="16" t="s">
        <v>33</v>
      </c>
      <c r="F1" s="16" t="s">
        <v>32</v>
      </c>
      <c r="G1" s="25"/>
      <c r="H1" s="25"/>
      <c r="I1" s="25"/>
      <c r="J1" s="16" t="s">
        <v>9</v>
      </c>
      <c r="L1" s="29" t="s">
        <v>31</v>
      </c>
    </row>
    <row r="2" spans="1:12" x14ac:dyDescent="0.25">
      <c r="A2" s="16" t="s">
        <v>8</v>
      </c>
      <c r="B2" s="16" t="s">
        <v>8</v>
      </c>
      <c r="C2" s="16" t="s">
        <v>8</v>
      </c>
      <c r="D2" s="16" t="s">
        <v>8</v>
      </c>
      <c r="E2" s="16">
        <v>0</v>
      </c>
      <c r="F2" s="16">
        <v>0</v>
      </c>
      <c r="G2" s="33" t="s">
        <v>34</v>
      </c>
      <c r="H2" s="33"/>
      <c r="I2" s="33"/>
      <c r="J2" s="16"/>
    </row>
    <row r="3" spans="1:12" ht="23.25" customHeight="1" x14ac:dyDescent="0.25">
      <c r="A3" s="16">
        <v>4528</v>
      </c>
      <c r="B3" s="16" t="s">
        <v>12</v>
      </c>
      <c r="C3" s="16">
        <v>48</v>
      </c>
      <c r="D3" s="16" t="s">
        <v>10</v>
      </c>
      <c r="E3" s="16">
        <f>F3/3</f>
        <v>10</v>
      </c>
      <c r="F3" s="16" t="str">
        <f>IF(C3=48,"30",IF(C3=24,"60",IF(C3=16,"90",IF(C3=12,"120","F"))))</f>
        <v>30</v>
      </c>
      <c r="G3" s="30">
        <v>48</v>
      </c>
      <c r="H3" s="31">
        <f>((G3-1)*24)/G3</f>
        <v>23.5</v>
      </c>
      <c r="I3" s="31">
        <v>30</v>
      </c>
      <c r="J3" s="16" t="s">
        <v>19</v>
      </c>
    </row>
    <row r="4" spans="1:12" x14ac:dyDescent="0.25">
      <c r="A4" s="16">
        <v>4540</v>
      </c>
      <c r="B4" s="16" t="s">
        <v>12</v>
      </c>
      <c r="C4" s="16">
        <v>48</v>
      </c>
      <c r="D4" s="16" t="s">
        <v>10</v>
      </c>
      <c r="E4" s="16">
        <f t="shared" ref="E4:E12" si="0">F4/3</f>
        <v>10</v>
      </c>
      <c r="F4" s="16" t="str">
        <f t="shared" ref="F4:F12" si="1">IF(C4=48,"30",IF(C4=24,"60",IF(C4=16,"90",IF(C4=12,"120","F"))))</f>
        <v>30</v>
      </c>
      <c r="G4" s="30">
        <v>32</v>
      </c>
      <c r="H4" s="31">
        <f t="shared" ref="H4:H11" si="2">((G4-1)*24)/G4</f>
        <v>23.25</v>
      </c>
      <c r="I4" s="31">
        <v>45</v>
      </c>
      <c r="J4" s="16" t="s">
        <v>20</v>
      </c>
    </row>
    <row r="5" spans="1:12" x14ac:dyDescent="0.25">
      <c r="A5" s="16">
        <v>4550</v>
      </c>
      <c r="B5" s="16" t="s">
        <v>12</v>
      </c>
      <c r="C5" s="16">
        <v>48</v>
      </c>
      <c r="D5" s="16" t="s">
        <v>10</v>
      </c>
      <c r="E5" s="16">
        <f t="shared" si="0"/>
        <v>10</v>
      </c>
      <c r="F5" s="16" t="str">
        <f t="shared" si="1"/>
        <v>30</v>
      </c>
      <c r="G5" s="30">
        <v>34</v>
      </c>
      <c r="H5" s="31">
        <f t="shared" si="2"/>
        <v>23.294117647058822</v>
      </c>
      <c r="I5" s="31">
        <v>60</v>
      </c>
      <c r="J5" s="16" t="s">
        <v>18</v>
      </c>
    </row>
    <row r="6" spans="1:12" x14ac:dyDescent="0.25">
      <c r="A6" s="16">
        <v>4572</v>
      </c>
      <c r="B6" s="16" t="s">
        <v>12</v>
      </c>
      <c r="C6" s="16">
        <v>48</v>
      </c>
      <c r="D6" s="16" t="s">
        <v>10</v>
      </c>
      <c r="E6" s="16">
        <f t="shared" si="0"/>
        <v>10</v>
      </c>
      <c r="F6" s="16" t="str">
        <f t="shared" si="1"/>
        <v>30</v>
      </c>
      <c r="G6" s="30">
        <v>16</v>
      </c>
      <c r="H6" s="31">
        <f t="shared" si="2"/>
        <v>22.5</v>
      </c>
      <c r="I6" s="31">
        <v>90</v>
      </c>
      <c r="J6" s="16" t="s">
        <v>21</v>
      </c>
    </row>
    <row r="7" spans="1:12" x14ac:dyDescent="0.25">
      <c r="A7" s="16">
        <v>4607</v>
      </c>
      <c r="B7" s="16" t="s">
        <v>12</v>
      </c>
      <c r="C7" s="16">
        <v>48</v>
      </c>
      <c r="D7" s="16" t="s">
        <v>10</v>
      </c>
      <c r="E7" s="16">
        <f t="shared" si="0"/>
        <v>10</v>
      </c>
      <c r="F7" s="16" t="str">
        <f t="shared" si="1"/>
        <v>30</v>
      </c>
      <c r="G7" s="30">
        <v>12</v>
      </c>
      <c r="H7" s="31">
        <f t="shared" si="2"/>
        <v>22</v>
      </c>
      <c r="I7" s="31">
        <v>120</v>
      </c>
      <c r="J7" s="16" t="s">
        <v>22</v>
      </c>
    </row>
    <row r="8" spans="1:12" x14ac:dyDescent="0.25">
      <c r="A8" s="16">
        <v>4530</v>
      </c>
      <c r="B8" s="16" t="s">
        <v>13</v>
      </c>
      <c r="C8" s="16">
        <v>48</v>
      </c>
      <c r="D8" s="16" t="s">
        <v>10</v>
      </c>
      <c r="E8" s="16">
        <f t="shared" si="0"/>
        <v>10</v>
      </c>
      <c r="F8" s="16" t="str">
        <f t="shared" si="1"/>
        <v>30</v>
      </c>
      <c r="G8" s="30">
        <v>8</v>
      </c>
      <c r="H8" s="31">
        <f t="shared" si="2"/>
        <v>21</v>
      </c>
      <c r="I8" s="31">
        <v>180</v>
      </c>
      <c r="J8" s="16" t="s">
        <v>23</v>
      </c>
    </row>
    <row r="9" spans="1:12" x14ac:dyDescent="0.25">
      <c r="A9" s="16">
        <v>4542</v>
      </c>
      <c r="B9" s="16" t="s">
        <v>13</v>
      </c>
      <c r="C9" s="16">
        <v>48</v>
      </c>
      <c r="D9" s="16" t="s">
        <v>10</v>
      </c>
      <c r="E9" s="16">
        <f t="shared" si="0"/>
        <v>10</v>
      </c>
      <c r="F9" s="16" t="str">
        <f t="shared" si="1"/>
        <v>30</v>
      </c>
      <c r="G9" s="30">
        <v>6</v>
      </c>
      <c r="H9" s="31">
        <f t="shared" si="2"/>
        <v>20</v>
      </c>
      <c r="I9" s="31">
        <v>240</v>
      </c>
      <c r="J9" s="16" t="s">
        <v>24</v>
      </c>
    </row>
    <row r="10" spans="1:12" x14ac:dyDescent="0.25">
      <c r="A10" s="16">
        <v>4549</v>
      </c>
      <c r="B10" s="16" t="s">
        <v>13</v>
      </c>
      <c r="C10" s="16">
        <v>48</v>
      </c>
      <c r="D10" s="16" t="s">
        <v>10</v>
      </c>
      <c r="E10" s="16">
        <f t="shared" si="0"/>
        <v>10</v>
      </c>
      <c r="F10" s="16" t="str">
        <f t="shared" si="1"/>
        <v>30</v>
      </c>
      <c r="G10" s="30">
        <v>4</v>
      </c>
      <c r="H10" s="31">
        <f t="shared" si="2"/>
        <v>18</v>
      </c>
      <c r="I10" s="31">
        <v>360</v>
      </c>
      <c r="J10" s="27" t="s">
        <v>28</v>
      </c>
    </row>
    <row r="11" spans="1:12" x14ac:dyDescent="0.25">
      <c r="A11" s="16">
        <v>4577</v>
      </c>
      <c r="B11" s="16" t="s">
        <v>13</v>
      </c>
      <c r="C11" s="16">
        <v>48</v>
      </c>
      <c r="D11" s="16" t="s">
        <v>10</v>
      </c>
      <c r="E11" s="16">
        <f t="shared" si="0"/>
        <v>10</v>
      </c>
      <c r="F11" s="16" t="str">
        <f t="shared" si="1"/>
        <v>30</v>
      </c>
      <c r="G11" s="30">
        <v>2</v>
      </c>
      <c r="H11" s="31">
        <f t="shared" si="2"/>
        <v>12</v>
      </c>
      <c r="I11" s="31"/>
      <c r="J11" s="27" t="s">
        <v>28</v>
      </c>
    </row>
    <row r="12" spans="1:12" x14ac:dyDescent="0.25">
      <c r="A12" s="16">
        <v>4608</v>
      </c>
      <c r="B12" s="16" t="s">
        <v>13</v>
      </c>
      <c r="C12" s="16">
        <v>48</v>
      </c>
      <c r="D12" s="16" t="s">
        <v>10</v>
      </c>
      <c r="E12" s="16">
        <f t="shared" si="0"/>
        <v>10</v>
      </c>
      <c r="F12" s="16" t="str">
        <f t="shared" si="1"/>
        <v>30</v>
      </c>
      <c r="G12" s="25"/>
      <c r="H12" s="25"/>
      <c r="I12" s="25"/>
      <c r="J12" s="27" t="s">
        <v>28</v>
      </c>
    </row>
  </sheetData>
  <autoFilter ref="A1:A12" xr:uid="{00000000-0009-0000-0000-000001000000}"/>
  <mergeCells count="1">
    <mergeCell ref="G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00B050"/>
    <pageSetUpPr fitToPage="1"/>
  </sheetPr>
  <dimension ref="A1:P44"/>
  <sheetViews>
    <sheetView zoomScale="55" zoomScaleNormal="55" workbookViewId="0">
      <pane ySplit="2" topLeftCell="A3" activePane="bottomLeft" state="frozen"/>
      <selection activeCell="D37" sqref="D37"/>
      <selection pane="bottomLeft" activeCell="E36" sqref="E36"/>
    </sheetView>
  </sheetViews>
  <sheetFormatPr baseColWidth="10" defaultRowHeight="26.25" x14ac:dyDescent="0.4"/>
  <cols>
    <col min="1" max="1" width="13.85546875" style="1" bestFit="1" customWidth="1"/>
    <col min="2" max="2" width="14.140625" bestFit="1" customWidth="1"/>
    <col min="3" max="3" width="35" bestFit="1" customWidth="1"/>
    <col min="4" max="4" width="30.5703125" bestFit="1" customWidth="1"/>
    <col min="5" max="5" width="24.28515625" bestFit="1" customWidth="1"/>
    <col min="6" max="6" width="10.42578125" customWidth="1"/>
    <col min="7" max="7" width="130.7109375" bestFit="1" customWidth="1"/>
    <col min="8" max="8" width="57.140625" bestFit="1" customWidth="1"/>
    <col min="9" max="9" width="42.7109375" customWidth="1"/>
  </cols>
  <sheetData>
    <row r="1" spans="1:16" ht="60" customHeight="1" thickBot="1" x14ac:dyDescent="0.3">
      <c r="A1" s="34" t="s">
        <v>26</v>
      </c>
      <c r="B1" s="35"/>
      <c r="C1" s="35"/>
      <c r="D1" s="35"/>
      <c r="E1" s="35"/>
      <c r="F1" s="35"/>
      <c r="G1" s="35"/>
      <c r="H1" s="35"/>
      <c r="I1" s="36"/>
    </row>
    <row r="2" spans="1:16" ht="33" customHeight="1" x14ac:dyDescent="0.25">
      <c r="A2" s="9" t="s">
        <v>0</v>
      </c>
      <c r="B2" s="6" t="s">
        <v>4</v>
      </c>
      <c r="C2" s="6" t="s">
        <v>2</v>
      </c>
      <c r="D2" s="6" t="s">
        <v>1</v>
      </c>
      <c r="E2" s="6" t="s">
        <v>6</v>
      </c>
      <c r="F2" s="6" t="s">
        <v>25</v>
      </c>
      <c r="G2" s="6" t="s">
        <v>3</v>
      </c>
      <c r="H2" s="7" t="s">
        <v>9</v>
      </c>
      <c r="I2" s="8" t="s">
        <v>11</v>
      </c>
    </row>
    <row r="3" spans="1:16" ht="33" customHeight="1" x14ac:dyDescent="0.25">
      <c r="A3" s="10">
        <v>1051</v>
      </c>
      <c r="B3" s="11"/>
      <c r="C3" s="11" t="e">
        <f>VLOOKUP(Tableau81113163227[[#This Row],[Moule]],'DONNEES BRUT '!A3:C12,2,0)</f>
        <v>#N/A</v>
      </c>
      <c r="D3" s="11" t="e">
        <f>VLOOKUP(Tableau81113163227[[#This Row],[Moule]],'DONNEES BRUT '!A3:C12,3,0)</f>
        <v>#N/A</v>
      </c>
      <c r="E3" s="11"/>
      <c r="F3" s="11" t="e">
        <f>100-Tableau81113163227[[#This Row],[Emp réelles]]/Tableau81113163227[[#This Row],[Emp théorique]]*100</f>
        <v>#N/A</v>
      </c>
      <c r="G3" s="3"/>
      <c r="H3" s="12"/>
      <c r="I3" s="12"/>
    </row>
    <row r="4" spans="1:16" ht="33" customHeight="1" x14ac:dyDescent="0.25">
      <c r="A4" s="10">
        <v>1061</v>
      </c>
      <c r="B4" s="11"/>
      <c r="C4" s="11" t="e">
        <f>VLOOKUP(Tableau81113163227[[#This Row],[Moule]],'DONNEES BRUT '!A3:C12,2,0)</f>
        <v>#N/A</v>
      </c>
      <c r="D4" s="11" t="e">
        <f>VLOOKUP(Tableau81113163227[[#This Row],[Moule]],'DONNEES BRUT '!A3:C12,3,0)</f>
        <v>#N/A</v>
      </c>
      <c r="E4" s="11"/>
      <c r="F4" s="11" t="e">
        <f>100-Tableau81113163227[[#This Row],[Emp réelles]]/Tableau81113163227[[#This Row],[Emp théorique]]*100</f>
        <v>#N/A</v>
      </c>
      <c r="G4" s="11"/>
      <c r="H4" s="12"/>
      <c r="I4" s="12"/>
    </row>
    <row r="5" spans="1:16" ht="33" customHeight="1" x14ac:dyDescent="0.35">
      <c r="A5" s="10">
        <v>1058</v>
      </c>
      <c r="B5" s="11"/>
      <c r="C5" s="11" t="e">
        <f>VLOOKUP(Tableau81113163227[[#This Row],[Moule]],'DONNEES BRUT '!A3:C12,2,0)</f>
        <v>#N/A</v>
      </c>
      <c r="D5" s="11" t="e">
        <f>VLOOKUP(Tableau81113163227[[#This Row],[Moule]],'DONNEES BRUT '!A3:C12,3,0)</f>
        <v>#N/A</v>
      </c>
      <c r="E5" s="11"/>
      <c r="F5" s="11" t="e">
        <f>100-Tableau81113163227[[#This Row],[Emp réelles]]/Tableau81113163227[[#This Row],[Emp théorique]]*100</f>
        <v>#N/A</v>
      </c>
      <c r="G5" s="3"/>
      <c r="H5" s="12"/>
      <c r="I5" s="12"/>
      <c r="K5" s="15"/>
      <c r="L5" s="15"/>
      <c r="M5" s="15"/>
      <c r="N5" s="15"/>
      <c r="O5" s="15"/>
      <c r="P5" s="15"/>
    </row>
    <row r="6" spans="1:16" ht="33" customHeight="1" x14ac:dyDescent="0.35">
      <c r="A6" s="10">
        <v>1055</v>
      </c>
      <c r="B6" s="11"/>
      <c r="C6" s="11" t="e">
        <f>VLOOKUP(Tableau81113163227[[#This Row],[Moule]],'DONNEES BRUT '!A3:C12,2,0)</f>
        <v>#N/A</v>
      </c>
      <c r="D6" s="11" t="e">
        <f>VLOOKUP(Tableau81113163227[[#This Row],[Moule]],'DONNEES BRUT '!A3:C12,3,0)</f>
        <v>#N/A</v>
      </c>
      <c r="E6" s="11"/>
      <c r="F6" s="11" t="e">
        <f>100-Tableau81113163227[[#This Row],[Emp réelles]]/Tableau81113163227[[#This Row],[Emp théorique]]*100</f>
        <v>#N/A</v>
      </c>
      <c r="G6" s="3"/>
      <c r="H6" s="12"/>
      <c r="I6" s="12"/>
      <c r="K6" s="15"/>
      <c r="L6" s="15"/>
      <c r="M6" s="15"/>
      <c r="N6" s="15"/>
      <c r="O6" s="15"/>
      <c r="P6" s="15"/>
    </row>
    <row r="7" spans="1:16" ht="33" customHeight="1" x14ac:dyDescent="0.35">
      <c r="A7" s="10">
        <v>1059</v>
      </c>
      <c r="B7" s="11"/>
      <c r="C7" s="11" t="e">
        <f>VLOOKUP(Tableau81113163227[[#This Row],[Moule]],'DONNEES BRUT '!A3:C12,2,0)</f>
        <v>#N/A</v>
      </c>
      <c r="D7" s="11" t="e">
        <f>VLOOKUP(Tableau81113163227[[#This Row],[Moule]],'DONNEES BRUT '!A3:C12,3,0)</f>
        <v>#N/A</v>
      </c>
      <c r="E7" s="11"/>
      <c r="F7" s="11" t="e">
        <f>100-Tableau81113163227[[#This Row],[Emp réelles]]/Tableau81113163227[[#This Row],[Emp théorique]]*100</f>
        <v>#N/A</v>
      </c>
      <c r="G7" s="3"/>
      <c r="H7" s="12"/>
      <c r="I7" s="12"/>
      <c r="K7" s="15"/>
      <c r="L7" s="15"/>
      <c r="M7" s="15"/>
      <c r="N7" s="15"/>
      <c r="O7" s="15"/>
      <c r="P7" s="15"/>
    </row>
    <row r="8" spans="1:16" ht="33" customHeight="1" x14ac:dyDescent="0.35">
      <c r="A8" s="10">
        <v>1159</v>
      </c>
      <c r="B8" s="11"/>
      <c r="C8" s="11" t="e">
        <f>VLOOKUP(Tableau81113163227[[#This Row],[Moule]],'DONNEES BRUT '!A3:C12,2,0)</f>
        <v>#N/A</v>
      </c>
      <c r="D8" s="11" t="e">
        <f>VLOOKUP(Tableau81113163227[[#This Row],[Moule]],'DONNEES BRUT '!A3:C12,3,0)</f>
        <v>#N/A</v>
      </c>
      <c r="E8" s="11"/>
      <c r="F8" s="11" t="e">
        <f>100-Tableau81113163227[[#This Row],[Emp réelles]]/Tableau81113163227[[#This Row],[Emp théorique]]*100</f>
        <v>#N/A</v>
      </c>
      <c r="G8" s="11"/>
      <c r="H8" s="12"/>
      <c r="I8" s="12"/>
      <c r="K8" s="15"/>
      <c r="L8" s="15"/>
      <c r="M8" s="15"/>
      <c r="N8" s="15"/>
      <c r="O8" s="15"/>
      <c r="P8" s="15"/>
    </row>
    <row r="9" spans="1:16" ht="33" customHeight="1" x14ac:dyDescent="0.35">
      <c r="A9" s="10">
        <v>1054</v>
      </c>
      <c r="B9" s="11"/>
      <c r="C9" s="11" t="e">
        <f>VLOOKUP(Tableau81113163227[[#This Row],[Moule]],'DONNEES BRUT '!A3:C12,2,0)</f>
        <v>#N/A</v>
      </c>
      <c r="D9" s="11" t="e">
        <f>VLOOKUP(Tableau81113163227[[#This Row],[Moule]],'DONNEES BRUT '!A3:C12,3,0)</f>
        <v>#N/A</v>
      </c>
      <c r="E9" s="11"/>
      <c r="F9" s="11" t="e">
        <f>100-Tableau81113163227[[#This Row],[Emp réelles]]/Tableau81113163227[[#This Row],[Emp théorique]]*100</f>
        <v>#N/A</v>
      </c>
      <c r="G9" s="3"/>
      <c r="H9" s="12"/>
      <c r="I9" s="12"/>
      <c r="K9" s="15"/>
      <c r="L9" s="15"/>
      <c r="M9" s="15"/>
      <c r="N9" s="15"/>
      <c r="O9" s="15"/>
      <c r="P9" s="15"/>
    </row>
    <row r="10" spans="1:16" ht="33" customHeight="1" x14ac:dyDescent="0.35">
      <c r="A10" s="10">
        <v>1168</v>
      </c>
      <c r="B10" s="11"/>
      <c r="C10" s="11" t="e">
        <f>VLOOKUP(Tableau81113163227[[#This Row],[Moule]],'DONNEES BRUT '!A3:C12,2,0)</f>
        <v>#N/A</v>
      </c>
      <c r="D10" s="11" t="e">
        <f>VLOOKUP(Tableau81113163227[[#This Row],[Moule]],'DONNEES BRUT '!A3:C12,3,0)</f>
        <v>#N/A</v>
      </c>
      <c r="E10" s="11"/>
      <c r="F10" s="11" t="e">
        <f>100-Tableau81113163227[[#This Row],[Emp réelles]]/Tableau81113163227[[#This Row],[Emp théorique]]*100</f>
        <v>#N/A</v>
      </c>
      <c r="G10" s="3"/>
      <c r="H10" s="12"/>
      <c r="I10" s="12"/>
      <c r="K10" s="15"/>
      <c r="L10" s="15"/>
      <c r="M10" s="15"/>
      <c r="N10" s="15"/>
      <c r="O10" s="15"/>
      <c r="P10" s="15"/>
    </row>
    <row r="11" spans="1:16" ht="33" customHeight="1" x14ac:dyDescent="0.35">
      <c r="A11" s="10">
        <v>1175</v>
      </c>
      <c r="B11" s="11"/>
      <c r="C11" s="11" t="e">
        <f>VLOOKUP(Tableau81113163227[[#This Row],[Moule]],'DONNEES BRUT '!A3:C12,2,0)</f>
        <v>#N/A</v>
      </c>
      <c r="D11" s="11" t="e">
        <f>VLOOKUP(Tableau81113163227[[#This Row],[Moule]],'DONNEES BRUT '!A3:C12,3,0)</f>
        <v>#N/A</v>
      </c>
      <c r="E11" s="11"/>
      <c r="F11" s="11" t="e">
        <f>100-Tableau81113163227[[#This Row],[Emp réelles]]/Tableau81113163227[[#This Row],[Emp théorique]]*100</f>
        <v>#N/A</v>
      </c>
      <c r="G11" s="11"/>
      <c r="H11" s="12"/>
      <c r="I11" s="12"/>
      <c r="M11" s="15"/>
      <c r="N11" s="15"/>
      <c r="O11" s="15"/>
      <c r="P11" s="15"/>
    </row>
    <row r="12" spans="1:16" ht="33" customHeight="1" x14ac:dyDescent="0.35">
      <c r="A12" s="10">
        <v>1169</v>
      </c>
      <c r="B12" s="11"/>
      <c r="C12" s="11" t="e">
        <f>VLOOKUP(Tableau81113163227[[#This Row],[Moule]],'DONNEES BRUT '!A3:C12,2,0)</f>
        <v>#N/A</v>
      </c>
      <c r="D12" s="11" t="e">
        <f>VLOOKUP(Tableau81113163227[[#This Row],[Moule]],'DONNEES BRUT '!A3:C12,3,0)</f>
        <v>#N/A</v>
      </c>
      <c r="E12" s="11"/>
      <c r="F12" s="11" t="e">
        <f>100-Tableau81113163227[[#This Row],[Emp réelles]]/Tableau81113163227[[#This Row],[Emp théorique]]*100</f>
        <v>#N/A</v>
      </c>
      <c r="G12" s="3"/>
      <c r="H12" s="12"/>
      <c r="I12" s="12"/>
      <c r="M12" s="15"/>
      <c r="N12" s="15"/>
      <c r="O12" s="15"/>
      <c r="P12" s="15"/>
    </row>
    <row r="13" spans="1:16" ht="33" customHeight="1" x14ac:dyDescent="0.35">
      <c r="A13" s="10">
        <v>1157</v>
      </c>
      <c r="B13" s="11"/>
      <c r="C13" s="11" t="e">
        <f>VLOOKUP(Tableau81113163227[[#This Row],[Moule]],'DONNEES BRUT '!A3:C12,2,0)</f>
        <v>#N/A</v>
      </c>
      <c r="D13" s="11" t="e">
        <f>VLOOKUP(Tableau81113163227[[#This Row],[Moule]],'DONNEES BRUT '!A3:C12,3,0)</f>
        <v>#N/A</v>
      </c>
      <c r="E13" s="11"/>
      <c r="F13" s="11" t="e">
        <f>100-Tableau81113163227[[#This Row],[Emp réelles]]/Tableau81113163227[[#This Row],[Emp théorique]]*100</f>
        <v>#N/A</v>
      </c>
      <c r="G13" s="11"/>
      <c r="H13" s="12"/>
      <c r="I13" s="12"/>
      <c r="M13" s="15"/>
      <c r="N13" s="15"/>
      <c r="O13" s="15"/>
      <c r="P13" s="15"/>
    </row>
    <row r="14" spans="1:16" ht="33" customHeight="1" x14ac:dyDescent="0.25">
      <c r="A14" s="10">
        <v>1060</v>
      </c>
      <c r="B14" s="11"/>
      <c r="C14" s="11" t="e">
        <f>VLOOKUP(Tableau81113163227[[#This Row],[Moule]],'DONNEES BRUT '!A3:C12,2,0)</f>
        <v>#N/A</v>
      </c>
      <c r="D14" s="11" t="e">
        <f>VLOOKUP(Tableau81113163227[[#This Row],[Moule]],'DONNEES BRUT '!A3:C12,3,0)</f>
        <v>#N/A</v>
      </c>
      <c r="E14" s="11"/>
      <c r="F14" s="11" t="e">
        <f>100-Tableau81113163227[[#This Row],[Emp réelles]]/Tableau81113163227[[#This Row],[Emp théorique]]*100</f>
        <v>#N/A</v>
      </c>
      <c r="G14" s="3"/>
      <c r="H14" s="12"/>
      <c r="I14" s="12"/>
    </row>
    <row r="15" spans="1:16" ht="33" customHeight="1" x14ac:dyDescent="0.25">
      <c r="A15" s="10">
        <v>1153</v>
      </c>
      <c r="B15" s="11"/>
      <c r="C15" s="11" t="e">
        <f>VLOOKUP(Tableau81113163227[[#This Row],[Moule]],'DONNEES BRUT '!A3:C12,2,0)</f>
        <v>#N/A</v>
      </c>
      <c r="D15" s="11" t="e">
        <f>VLOOKUP(Tableau81113163227[[#This Row],[Moule]],'DONNEES BRUT '!A3:C12,3,0)</f>
        <v>#N/A</v>
      </c>
      <c r="E15" s="11"/>
      <c r="F15" s="11" t="e">
        <f>100-Tableau81113163227[[#This Row],[Emp réelles]]/Tableau81113163227[[#This Row],[Emp théorique]]*100</f>
        <v>#N/A</v>
      </c>
      <c r="G15" s="3"/>
      <c r="H15" s="12"/>
      <c r="I15" s="12"/>
    </row>
    <row r="16" spans="1:16" ht="33" customHeight="1" x14ac:dyDescent="0.25">
      <c r="A16" s="10">
        <v>1181</v>
      </c>
      <c r="B16" s="11"/>
      <c r="C16" s="11" t="e">
        <f>VLOOKUP(Tableau81113163227[[#This Row],[Moule]],'DONNEES BRUT '!A3:C12,2,0)</f>
        <v>#N/A</v>
      </c>
      <c r="D16" s="11" t="e">
        <f>VLOOKUP(Tableau81113163227[[#This Row],[Moule]],'DONNEES BRUT '!A3:C12,3,0)</f>
        <v>#N/A</v>
      </c>
      <c r="E16" s="11"/>
      <c r="F16" s="11" t="e">
        <f>100-Tableau81113163227[[#This Row],[Emp réelles]]/Tableau81113163227[[#This Row],[Emp théorique]]*100</f>
        <v>#N/A</v>
      </c>
      <c r="G16" s="3"/>
      <c r="H16" s="12"/>
      <c r="I16" s="12"/>
    </row>
    <row r="17" spans="1:9" ht="33" customHeight="1" x14ac:dyDescent="0.25">
      <c r="A17" s="10">
        <v>1156</v>
      </c>
      <c r="B17" s="11"/>
      <c r="C17" s="11" t="e">
        <f>VLOOKUP(Tableau81113163227[[#This Row],[Moule]],'DONNEES BRUT '!A3:C12,2,0)</f>
        <v>#N/A</v>
      </c>
      <c r="D17" s="11" t="e">
        <f>VLOOKUP(Tableau81113163227[[#This Row],[Moule]],'DONNEES BRUT '!A3:C12,3,0)</f>
        <v>#N/A</v>
      </c>
      <c r="E17" s="11"/>
      <c r="F17" s="11" t="e">
        <f>100-Tableau81113163227[[#This Row],[Emp réelles]]/Tableau81113163227[[#This Row],[Emp théorique]]*100</f>
        <v>#N/A</v>
      </c>
      <c r="G17" s="3"/>
      <c r="H17" s="12"/>
      <c r="I17" s="12"/>
    </row>
    <row r="18" spans="1:9" ht="30" customHeight="1" x14ac:dyDescent="0.25">
      <c r="A18" s="10">
        <v>1057</v>
      </c>
      <c r="B18" s="11"/>
      <c r="C18" s="11" t="e">
        <f>VLOOKUP(Tableau81113163227[[#This Row],[Moule]],'DONNEES BRUT '!A3:C12,2,0)</f>
        <v>#N/A</v>
      </c>
      <c r="D18" s="11" t="e">
        <f>VLOOKUP(Tableau81113163227[[#This Row],[Moule]],'DONNEES BRUT '!A3:C12,3,0)</f>
        <v>#N/A</v>
      </c>
      <c r="E18" s="11"/>
      <c r="F18" s="11" t="e">
        <f>100-Tableau81113163227[[#This Row],[Emp réelles]]/Tableau81113163227[[#This Row],[Emp théorique]]*100</f>
        <v>#N/A</v>
      </c>
      <c r="G18" s="11"/>
      <c r="H18" s="12"/>
      <c r="I18" s="12"/>
    </row>
    <row r="19" spans="1:9" ht="33" customHeight="1" x14ac:dyDescent="0.25">
      <c r="A19" s="10">
        <v>1154</v>
      </c>
      <c r="B19" s="11"/>
      <c r="C19" s="11" t="e">
        <f>VLOOKUP(Tableau81113163227[[#This Row],[Moule]],'DONNEES BRUT '!A3:C12,2,0)</f>
        <v>#N/A</v>
      </c>
      <c r="D19" s="11" t="e">
        <f>VLOOKUP(Tableau81113163227[[#This Row],[Moule]],'DONNEES BRUT '!A3:C12,3,0)</f>
        <v>#N/A</v>
      </c>
      <c r="E19" s="11"/>
      <c r="F19" s="11" t="e">
        <f>100-Tableau81113163227[[#This Row],[Emp réelles]]/Tableau81113163227[[#This Row],[Emp théorique]]*100</f>
        <v>#N/A</v>
      </c>
      <c r="G19" s="3"/>
      <c r="H19" s="12"/>
      <c r="I19" s="12"/>
    </row>
    <row r="20" spans="1:9" ht="33" customHeight="1" x14ac:dyDescent="0.25">
      <c r="A20" s="10">
        <v>1050</v>
      </c>
      <c r="B20" s="11"/>
      <c r="C20" s="11" t="e">
        <f>VLOOKUP(Tableau81113163227[[#This Row],[Moule]],'DONNEES BRUT '!A3:C12,2,0)</f>
        <v>#N/A</v>
      </c>
      <c r="D20" s="11" t="e">
        <f>VLOOKUP(Tableau81113163227[[#This Row],[Moule]],'DONNEES BRUT '!A3:C12,3,0)</f>
        <v>#N/A</v>
      </c>
      <c r="E20" s="11"/>
      <c r="F20" s="11" t="e">
        <f>100-Tableau81113163227[[#This Row],[Emp réelles]]/Tableau81113163227[[#This Row],[Emp théorique]]*100</f>
        <v>#N/A</v>
      </c>
      <c r="G20" s="3"/>
      <c r="H20" s="12"/>
      <c r="I20" s="12"/>
    </row>
    <row r="21" spans="1:9" ht="33" customHeight="1" x14ac:dyDescent="0.25">
      <c r="A21" s="10">
        <v>1062</v>
      </c>
      <c r="B21" s="11"/>
      <c r="C21" s="11" t="e">
        <f>VLOOKUP(Tableau81113163227[[#This Row],[Moule]],'DONNEES BRUT '!A3:C12,2,0)</f>
        <v>#N/A</v>
      </c>
      <c r="D21" s="11" t="e">
        <f>VLOOKUP(Tableau81113163227[[#This Row],[Moule]],'DONNEES BRUT '!A3:C12,3,0)</f>
        <v>#N/A</v>
      </c>
      <c r="E21" s="11"/>
      <c r="F21" s="11" t="e">
        <f>100-Tableau81113163227[[#This Row],[Emp réelles]]/Tableau81113163227[[#This Row],[Emp théorique]]*100</f>
        <v>#N/A</v>
      </c>
      <c r="G21" s="11"/>
      <c r="H21" s="12"/>
      <c r="I21" s="12"/>
    </row>
    <row r="22" spans="1:9" ht="33" customHeight="1" x14ac:dyDescent="0.25">
      <c r="A22" s="10">
        <v>1165</v>
      </c>
      <c r="B22" s="11"/>
      <c r="C22" s="11" t="e">
        <f>VLOOKUP(Tableau81113163227[[#This Row],[Moule]],'DONNEES BRUT '!A3:C12,2,0)</f>
        <v>#N/A</v>
      </c>
      <c r="D22" s="11" t="e">
        <f>VLOOKUP(Tableau81113163227[[#This Row],[Moule]],'DONNEES BRUT '!A3:C12,3,0)</f>
        <v>#N/A</v>
      </c>
      <c r="E22" s="11"/>
      <c r="F22" s="11" t="e">
        <f>100-Tableau81113163227[[#This Row],[Emp réelles]]/Tableau81113163227[[#This Row],[Emp théorique]]*100</f>
        <v>#N/A</v>
      </c>
      <c r="G22" s="11"/>
      <c r="H22" s="12"/>
      <c r="I22" s="12"/>
    </row>
    <row r="23" spans="1:9" ht="33" customHeight="1" x14ac:dyDescent="0.25">
      <c r="A23" s="10">
        <v>1052</v>
      </c>
      <c r="B23" s="11"/>
      <c r="C23" s="11" t="e">
        <f>VLOOKUP(Tableau81113163227[[#This Row],[Moule]],'DONNEES BRUT '!A3:C12,2,0)</f>
        <v>#N/A</v>
      </c>
      <c r="D23" s="11" t="e">
        <f>VLOOKUP(Tableau81113163227[[#This Row],[Moule]],'DONNEES BRUT '!A3:C12,3,0)</f>
        <v>#N/A</v>
      </c>
      <c r="E23" s="11"/>
      <c r="F23" s="11" t="e">
        <f>100-Tableau81113163227[[#This Row],[Emp réelles]]/Tableau81113163227[[#This Row],[Emp théorique]]*100</f>
        <v>#N/A</v>
      </c>
      <c r="G23" s="11"/>
      <c r="H23" s="12"/>
      <c r="I23" s="12"/>
    </row>
    <row r="24" spans="1:9" ht="33" customHeight="1" x14ac:dyDescent="0.25">
      <c r="A24" s="10">
        <v>1174</v>
      </c>
      <c r="B24" s="11"/>
      <c r="C24" s="11" t="e">
        <f>VLOOKUP(Tableau81113163227[[#This Row],[Moule]],'DONNEES BRUT '!A3:C12,2,0)</f>
        <v>#N/A</v>
      </c>
      <c r="D24" s="11" t="e">
        <f>VLOOKUP(Tableau81113163227[[#This Row],[Moule]],'DONNEES BRUT '!A3:C12,3,0)</f>
        <v>#N/A</v>
      </c>
      <c r="E24" s="11"/>
      <c r="F24" s="11" t="e">
        <f>100-Tableau81113163227[[#This Row],[Emp réelles]]/Tableau81113163227[[#This Row],[Emp théorique]]*100</f>
        <v>#N/A</v>
      </c>
      <c r="G24" s="11"/>
      <c r="H24" s="12"/>
      <c r="I24" s="12"/>
    </row>
    <row r="25" spans="1:9" ht="33" customHeight="1" x14ac:dyDescent="0.25">
      <c r="A25" s="10">
        <v>1185</v>
      </c>
      <c r="B25" s="11"/>
      <c r="C25" s="11" t="e">
        <f>VLOOKUP(Tableau81113163227[[#This Row],[Moule]],'DONNEES BRUT '!A3:C12,2,0)</f>
        <v>#N/A</v>
      </c>
      <c r="D25" s="11" t="e">
        <f>VLOOKUP(Tableau81113163227[[#This Row],[Moule]],'DONNEES BRUT '!A3:C12,3,0)</f>
        <v>#N/A</v>
      </c>
      <c r="E25" s="11"/>
      <c r="F25" s="11" t="e">
        <f>100-Tableau81113163227[[#This Row],[Emp réelles]]/Tableau81113163227[[#This Row],[Emp théorique]]*100</f>
        <v>#N/A</v>
      </c>
      <c r="G25" s="11"/>
      <c r="H25" s="12"/>
      <c r="I25" s="12"/>
    </row>
    <row r="26" spans="1:9" ht="33" customHeight="1" x14ac:dyDescent="0.25">
      <c r="A26" s="10">
        <v>1049</v>
      </c>
      <c r="B26" s="11"/>
      <c r="C26" s="11" t="e">
        <f>VLOOKUP(Tableau81113163227[[#This Row],[Moule]],'DONNEES BRUT '!A3:C12,2,0)</f>
        <v>#N/A</v>
      </c>
      <c r="D26" s="11" t="e">
        <f>VLOOKUP(Tableau81113163227[[#This Row],[Moule]],'DONNEES BRUT '!A3:C12,3,0)</f>
        <v>#N/A</v>
      </c>
      <c r="E26" s="11"/>
      <c r="F26" s="11" t="e">
        <f>100-Tableau81113163227[[#This Row],[Emp réelles]]/Tableau81113163227[[#This Row],[Emp théorique]]*100</f>
        <v>#N/A</v>
      </c>
      <c r="G26" s="11"/>
      <c r="H26" s="12"/>
      <c r="I26" s="12"/>
    </row>
    <row r="27" spans="1:9" ht="33" customHeight="1" x14ac:dyDescent="0.25">
      <c r="A27" s="10">
        <v>1056</v>
      </c>
      <c r="B27" s="11"/>
      <c r="C27" s="11" t="e">
        <f>VLOOKUP(Tableau81113163227[[#This Row],[Moule]],'DONNEES BRUT '!A3:C12,2,0)</f>
        <v>#N/A</v>
      </c>
      <c r="D27" s="11" t="e">
        <f>VLOOKUP(Tableau81113163227[[#This Row],[Moule]],'DONNEES BRUT '!A3:C12,3,0)</f>
        <v>#N/A</v>
      </c>
      <c r="E27" s="11"/>
      <c r="F27" s="11" t="e">
        <f>100-Tableau81113163227[[#This Row],[Emp réelles]]/Tableau81113163227[[#This Row],[Emp théorique]]*100</f>
        <v>#N/A</v>
      </c>
      <c r="G27" s="11"/>
      <c r="H27" s="12"/>
      <c r="I27" s="12"/>
    </row>
    <row r="28" spans="1:9" ht="33" customHeight="1" x14ac:dyDescent="0.25">
      <c r="A28" s="10">
        <v>1173</v>
      </c>
      <c r="B28" s="11"/>
      <c r="C28" s="11" t="e">
        <f>VLOOKUP(Tableau81113163227[[#This Row],[Moule]],'DONNEES BRUT '!A3:C12,2,0)</f>
        <v>#N/A</v>
      </c>
      <c r="D28" s="11" t="e">
        <f>VLOOKUP(Tableau81113163227[[#This Row],[Moule]],'DONNEES BRUT '!A3:C12,3,0)</f>
        <v>#N/A</v>
      </c>
      <c r="E28" s="11"/>
      <c r="F28" s="11" t="e">
        <f>100-Tableau81113163227[[#This Row],[Emp réelles]]/Tableau81113163227[[#This Row],[Emp théorique]]*100</f>
        <v>#N/A</v>
      </c>
      <c r="G28" s="11"/>
      <c r="H28" s="12"/>
      <c r="I28" s="12"/>
    </row>
    <row r="29" spans="1:9" ht="33" customHeight="1" x14ac:dyDescent="0.25">
      <c r="A29" s="10">
        <v>1155</v>
      </c>
      <c r="B29" s="11"/>
      <c r="C29" s="11" t="e">
        <f>VLOOKUP(Tableau81113163227[[#This Row],[Moule]],'DONNEES BRUT '!A3:C12,2,0)</f>
        <v>#N/A</v>
      </c>
      <c r="D29" s="11" t="e">
        <f>VLOOKUP(Tableau81113163227[[#This Row],[Moule]],'DONNEES BRUT '!A3:C12,3,0)</f>
        <v>#N/A</v>
      </c>
      <c r="E29" s="11"/>
      <c r="F29" s="11" t="e">
        <f>100-Tableau81113163227[[#This Row],[Emp réelles]]/Tableau81113163227[[#This Row],[Emp théorique]]*100</f>
        <v>#N/A</v>
      </c>
      <c r="G29" s="11"/>
      <c r="H29" s="12"/>
      <c r="I29" s="12"/>
    </row>
    <row r="30" spans="1:9" ht="33" customHeight="1" x14ac:dyDescent="0.25">
      <c r="A30" s="10">
        <v>1176</v>
      </c>
      <c r="B30" s="11"/>
      <c r="C30" s="11" t="e">
        <f>VLOOKUP(Tableau81113163227[[#This Row],[Moule]],'DONNEES BRUT '!A3:C12,2,0)</f>
        <v>#N/A</v>
      </c>
      <c r="D30" s="11" t="e">
        <f>VLOOKUP(Tableau81113163227[[#This Row],[Moule]],'DONNEES BRUT '!A3:C12,3,0)</f>
        <v>#N/A</v>
      </c>
      <c r="E30" s="11"/>
      <c r="F30" s="11" t="e">
        <f>100-Tableau81113163227[[#This Row],[Emp réelles]]/Tableau81113163227[[#This Row],[Emp théorique]]*100</f>
        <v>#N/A</v>
      </c>
      <c r="G30" s="11"/>
      <c r="H30" s="12"/>
      <c r="I30" s="12"/>
    </row>
    <row r="31" spans="1:9" ht="33" customHeight="1" x14ac:dyDescent="0.25">
      <c r="A31" s="10">
        <v>1178</v>
      </c>
      <c r="B31" s="11"/>
      <c r="C31" s="11" t="e">
        <f>VLOOKUP(Tableau81113163227[[#This Row],[Moule]],'DONNEES BRUT '!A3:C12,2,0)</f>
        <v>#N/A</v>
      </c>
      <c r="D31" s="11" t="e">
        <f>VLOOKUP(Tableau81113163227[[#This Row],[Moule]],'DONNEES BRUT '!A3:C12,3,0)</f>
        <v>#N/A</v>
      </c>
      <c r="E31" s="11"/>
      <c r="F31" s="11" t="e">
        <f>100-Tableau81113163227[[#This Row],[Emp réelles]]/Tableau81113163227[[#This Row],[Emp théorique]]*100</f>
        <v>#N/A</v>
      </c>
      <c r="G31" s="11"/>
      <c r="H31" s="12"/>
      <c r="I31" s="12"/>
    </row>
    <row r="32" spans="1:9" ht="33" customHeight="1" x14ac:dyDescent="0.25">
      <c r="A32" s="10">
        <v>1179</v>
      </c>
      <c r="B32" s="11"/>
      <c r="C32" s="11" t="e">
        <f>VLOOKUP(Tableau81113163227[[#This Row],[Moule]],'DONNEES BRUT '!A3:C12,2,0)</f>
        <v>#N/A</v>
      </c>
      <c r="D32" s="11" t="e">
        <f>VLOOKUP(Tableau81113163227[[#This Row],[Moule]],'DONNEES BRUT '!A3:C12,3,0)</f>
        <v>#N/A</v>
      </c>
      <c r="E32" s="11"/>
      <c r="F32" s="11" t="e">
        <f>100-Tableau81113163227[[#This Row],[Emp réelles]]/Tableau81113163227[[#This Row],[Emp théorique]]*100</f>
        <v>#N/A</v>
      </c>
      <c r="G32" s="11"/>
      <c r="H32" s="12"/>
      <c r="I32" s="12"/>
    </row>
    <row r="33" spans="1:9" ht="33" customHeight="1" x14ac:dyDescent="0.25">
      <c r="A33" s="10">
        <v>1183</v>
      </c>
      <c r="B33" s="11"/>
      <c r="C33" s="11" t="e">
        <f>VLOOKUP(Tableau81113163227[[#This Row],[Moule]],'DONNEES BRUT '!A3:C12,2,0)</f>
        <v>#N/A</v>
      </c>
      <c r="D33" s="11" t="e">
        <f>VLOOKUP(Tableau81113163227[[#This Row],[Moule]],'DONNEES BRUT '!A3:C12,3,0)</f>
        <v>#N/A</v>
      </c>
      <c r="E33" s="11"/>
      <c r="F33" s="11" t="e">
        <f>100-Tableau81113163227[[#This Row],[Emp réelles]]/Tableau81113163227[[#This Row],[Emp théorique]]*100</f>
        <v>#N/A</v>
      </c>
      <c r="G33" s="11"/>
      <c r="H33" s="12"/>
      <c r="I33" s="12"/>
    </row>
    <row r="34" spans="1:9" ht="33" customHeight="1" x14ac:dyDescent="0.25">
      <c r="A34" s="10">
        <v>1177</v>
      </c>
      <c r="B34" s="11"/>
      <c r="C34" s="11" t="e">
        <f>VLOOKUP(Tableau81113163227[[#This Row],[Moule]],'DONNEES BRUT '!A3:C12,2,0)</f>
        <v>#N/A</v>
      </c>
      <c r="D34" s="11" t="e">
        <f>VLOOKUP(Tableau81113163227[[#This Row],[Moule]],'DONNEES BRUT '!A3:C12,3,0)</f>
        <v>#N/A</v>
      </c>
      <c r="E34" s="11"/>
      <c r="F34" s="11" t="e">
        <f>100-Tableau81113163227[[#This Row],[Emp réelles]]/Tableau81113163227[[#This Row],[Emp théorique]]*100</f>
        <v>#N/A</v>
      </c>
      <c r="G34" s="11"/>
      <c r="H34" s="12"/>
      <c r="I34" s="12"/>
    </row>
    <row r="35" spans="1:9" ht="33" customHeight="1" x14ac:dyDescent="0.25">
      <c r="A35" s="10">
        <v>1184</v>
      </c>
      <c r="B35" s="11"/>
      <c r="C35" s="11" t="e">
        <f>VLOOKUP(Tableau81113163227[[#This Row],[Moule]],'DONNEES BRUT '!A3:C12,2,0)</f>
        <v>#N/A</v>
      </c>
      <c r="D35" s="11" t="e">
        <f>VLOOKUP(Tableau81113163227[[#This Row],[Moule]],'DONNEES BRUT '!A3:C12,3,0)</f>
        <v>#N/A</v>
      </c>
      <c r="E35" s="11"/>
      <c r="F35" s="11" t="e">
        <f>100-Tableau81113163227[[#This Row],[Emp réelles]]/Tableau81113163227[[#This Row],[Emp théorique]]*100</f>
        <v>#N/A</v>
      </c>
      <c r="G35" s="11"/>
      <c r="H35" s="12"/>
      <c r="I35" s="12"/>
    </row>
    <row r="36" spans="1:9" ht="33" customHeight="1" x14ac:dyDescent="0.25">
      <c r="A36" s="10">
        <v>1182</v>
      </c>
      <c r="B36" s="11"/>
      <c r="C36" s="11" t="e">
        <f>VLOOKUP(Tableau81113163227[[#This Row],[Moule]],'DONNEES BRUT '!A3:C12,2,0)</f>
        <v>#N/A</v>
      </c>
      <c r="D36" s="11" t="e">
        <f>VLOOKUP(Tableau81113163227[[#This Row],[Moule]],'DONNEES BRUT '!A3:C12,3,0)</f>
        <v>#N/A</v>
      </c>
      <c r="E36" s="11"/>
      <c r="F36" s="11" t="e">
        <f>100-Tableau81113163227[[#This Row],[Emp réelles]]/Tableau81113163227[[#This Row],[Emp théorique]]*100</f>
        <v>#N/A</v>
      </c>
      <c r="G36" s="11"/>
      <c r="H36" s="12"/>
      <c r="I36" s="12"/>
    </row>
    <row r="37" spans="1:9" ht="33.75" customHeight="1" thickBot="1" x14ac:dyDescent="0.3">
      <c r="A37" s="2">
        <v>1180</v>
      </c>
      <c r="B37" s="3"/>
      <c r="C37" s="3" t="e">
        <f>VLOOKUP(Tableau81113163227[[#This Row],[Moule]],'DONNEES BRUT '!A3:C12,2,0)</f>
        <v>#N/A</v>
      </c>
      <c r="D37" s="3" t="e">
        <f>VLOOKUP(Tableau81113163227[[#This Row],[Moule]],'DONNEES BRUT '!A3:C12,3,0)</f>
        <v>#N/A</v>
      </c>
      <c r="E37" s="3"/>
      <c r="F37" s="3" t="e">
        <f>100-Tableau81113163227[[#This Row],[Emp réelles]]/Tableau81113163227[[#This Row],[Emp théorique]]*100</f>
        <v>#N/A</v>
      </c>
      <c r="G37" s="3"/>
      <c r="H37" s="5"/>
      <c r="I37" s="4"/>
    </row>
    <row r="38" spans="1:9" ht="24" customHeight="1" thickBot="1" x14ac:dyDescent="0.3">
      <c r="A38" s="17"/>
      <c r="B38" s="18" t="s">
        <v>5</v>
      </c>
      <c r="C38" s="18"/>
      <c r="D38" s="19" t="e">
        <f>SUM(Tableau81113163227[Emp théorique])</f>
        <v>#N/A</v>
      </c>
      <c r="E38" s="20">
        <f>SUM(Tableau81113163227[Emp réelles])</f>
        <v>0</v>
      </c>
      <c r="F38" s="13"/>
    </row>
    <row r="39" spans="1:9" ht="27" customHeight="1" x14ac:dyDescent="0.25">
      <c r="A39" s="37" t="s">
        <v>7</v>
      </c>
      <c r="B39" s="38"/>
      <c r="C39" s="39"/>
      <c r="D39" s="46" t="e">
        <f>100-((E38/D38)*100)</f>
        <v>#N/A</v>
      </c>
      <c r="E39" s="47"/>
      <c r="F39" s="14"/>
    </row>
    <row r="40" spans="1:9" ht="26.25" customHeight="1" x14ac:dyDescent="0.25">
      <c r="A40" s="40"/>
      <c r="B40" s="41"/>
      <c r="C40" s="42"/>
      <c r="D40" s="48"/>
      <c r="E40" s="49"/>
    </row>
    <row r="41" spans="1:9" ht="26.25" customHeight="1" x14ac:dyDescent="0.25">
      <c r="A41" s="40"/>
      <c r="B41" s="41"/>
      <c r="C41" s="42"/>
      <c r="D41" s="48"/>
      <c r="E41" s="49"/>
    </row>
    <row r="42" spans="1:9" ht="26.25" customHeight="1" x14ac:dyDescent="0.25">
      <c r="A42" s="40"/>
      <c r="B42" s="41"/>
      <c r="C42" s="42"/>
      <c r="D42" s="48"/>
      <c r="E42" s="49"/>
    </row>
    <row r="43" spans="1:9" ht="15" x14ac:dyDescent="0.25">
      <c r="A43" s="40"/>
      <c r="B43" s="41"/>
      <c r="C43" s="42"/>
      <c r="D43" s="48"/>
      <c r="E43" s="49"/>
    </row>
    <row r="44" spans="1:9" ht="15.75" thickBot="1" x14ac:dyDescent="0.3">
      <c r="A44" s="43"/>
      <c r="B44" s="44"/>
      <c r="C44" s="45"/>
      <c r="D44" s="50"/>
      <c r="E44" s="51"/>
    </row>
  </sheetData>
  <mergeCells count="3">
    <mergeCell ref="A1:I1"/>
    <mergeCell ref="A39:C44"/>
    <mergeCell ref="D39:E44"/>
  </mergeCells>
  <conditionalFormatting sqref="E3:F37">
    <cfRule type="cellIs" dxfId="4" priority="5" operator="greaterThan">
      <formula>"2,50%$D$2"</formula>
    </cfRule>
  </conditionalFormatting>
  <conditionalFormatting sqref="F3:F37">
    <cfRule type="cellIs" dxfId="3" priority="2" operator="lessThan">
      <formula>2.29</formula>
    </cfRule>
    <cfRule type="cellIs" dxfId="2" priority="3" operator="greaterThan">
      <formula>2.51</formula>
    </cfRule>
    <cfRule type="cellIs" dxfId="1" priority="4" operator="between">
      <formula>2.3</formula>
      <formula>2.5</formula>
    </cfRule>
  </conditionalFormatting>
  <conditionalFormatting sqref="D39">
    <cfRule type="cellIs" dxfId="0" priority="1" operator="greaterThan">
      <formula>2.5</formula>
    </cfRule>
  </conditionalFormatting>
  <dataValidations count="1">
    <dataValidation type="list" allowBlank="1" showInputMessage="1" showErrorMessage="1" sqref="A39 B45:B1048576" xr:uid="{00000000-0002-0000-0500-000000000000}">
      <formula1>$A$3:$A$150</formula1>
    </dataValidation>
  </dataValidations>
  <pageMargins left="0" right="0" top="0.15748031496062992" bottom="0.15748031496062992" header="0.31496062992125984" footer="0.31496062992125984"/>
  <pageSetup paperSize="9" scale="46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2000000}">
          <x14:formula1>
            <xm:f>'DONNEES BRUT '!$J$3:$J$9</xm:f>
          </x14:formula1>
          <xm:sqref>H2:H1048576</xm:sqref>
        </x14:dataValidation>
        <x14:dataValidation type="list" allowBlank="1" showInputMessage="1" showErrorMessage="1" xr:uid="{00000000-0002-0000-0500-000003000000}">
          <x14:formula1>
            <xm:f>'DONNEES BRUT '!$A$3:$A$12</xm:f>
          </x14:formula1>
          <xm:sqref>B2:B38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Trame</vt:lpstr>
      <vt:lpstr>DONNEES BRUT </vt:lpstr>
      <vt:lpstr>NEUTRE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2022-11-22T12:05:05Z</cp:lastPrinted>
  <dcterms:created xsi:type="dcterms:W3CDTF">2022-11-17T04:49:44Z</dcterms:created>
  <dcterms:modified xsi:type="dcterms:W3CDTF">2023-06-20T08:38:48Z</dcterms:modified>
</cp:coreProperties>
</file>