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B386CA86-B2AF-4140-B186-C869BBAC4FE9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BDD V7" sheetId="1" r:id="rId1"/>
    <sheet name="Table" sheetId="2" r:id="rId2"/>
  </sheets>
  <definedNames>
    <definedName name="_xlnm._FilterDatabase" localSheetId="0" hidden="1">'BDD V7'!$A$1:$U$12</definedName>
    <definedName name="_xlnm._FilterDatabase" localSheetId="1" hidden="1">Table!$B$2:$E$2</definedName>
  </definedNames>
  <calcPr calcId="191029"/>
  <webPublishing codePage="125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2" l="1"/>
  <c r="E7" i="2"/>
  <c r="E8" i="2"/>
  <c r="E9" i="2"/>
  <c r="E10" i="2"/>
  <c r="E11" i="2"/>
  <c r="E12" i="2"/>
  <c r="E13" i="2"/>
  <c r="E14" i="2"/>
  <c r="E5" i="2"/>
  <c r="M3" i="1"/>
  <c r="G2" i="1" a="1"/>
  <c r="G2" i="1" s="1"/>
  <c r="I2" i="1"/>
  <c r="J2" i="1"/>
  <c r="K2" i="1"/>
  <c r="G3" i="1" a="1"/>
  <c r="G3" i="1" s="1"/>
  <c r="I3" i="1"/>
  <c r="J3" i="1"/>
  <c r="K3" i="1"/>
  <c r="G4" i="1" a="1"/>
  <c r="G4" i="1" s="1"/>
  <c r="I4" i="1"/>
  <c r="J4" i="1"/>
  <c r="K4" i="1"/>
  <c r="G5" i="1" a="1"/>
  <c r="G5" i="1" s="1"/>
  <c r="I5" i="1"/>
  <c r="J5" i="1"/>
  <c r="K5" i="1"/>
  <c r="G6" i="1" a="1"/>
  <c r="G6" i="1" s="1"/>
  <c r="I6" i="1"/>
  <c r="J6" i="1"/>
  <c r="K6" i="1"/>
  <c r="G7" i="1" a="1"/>
  <c r="G7" i="1" s="1"/>
  <c r="I7" i="1"/>
  <c r="J7" i="1"/>
  <c r="K7" i="1"/>
  <c r="G8" i="1" a="1"/>
  <c r="G8" i="1" s="1"/>
  <c r="I8" i="1"/>
  <c r="J8" i="1"/>
  <c r="K8" i="1"/>
  <c r="G9" i="1" a="1"/>
  <c r="G9" i="1" s="1"/>
  <c r="I9" i="1"/>
  <c r="J9" i="1"/>
  <c r="K9" i="1"/>
  <c r="G10" i="1" a="1"/>
  <c r="G10" i="1" s="1"/>
  <c r="I10" i="1"/>
  <c r="J10" i="1"/>
  <c r="K10" i="1"/>
  <c r="G11" i="1" a="1"/>
  <c r="G11" i="1" s="1"/>
  <c r="I11" i="1"/>
  <c r="J11" i="1"/>
  <c r="K11" i="1"/>
  <c r="G12" i="1" a="1"/>
  <c r="G12" i="1" s="1"/>
  <c r="I12" i="1"/>
  <c r="J12" i="1"/>
  <c r="K12" i="1"/>
  <c r="R2" i="1"/>
  <c r="M2" i="1" l="1"/>
  <c r="M4" i="1"/>
  <c r="N4" i="1" s="1"/>
  <c r="M5" i="1"/>
  <c r="M6" i="1"/>
  <c r="M7" i="1"/>
  <c r="M8" i="1"/>
  <c r="M9" i="1"/>
  <c r="M10" i="1"/>
  <c r="M11" i="1"/>
  <c r="M12" i="1"/>
  <c r="L8" i="1"/>
  <c r="L9" i="1"/>
  <c r="L10" i="1"/>
  <c r="L11" i="1"/>
  <c r="L12" i="1"/>
  <c r="R8" i="1"/>
  <c r="R9" i="1"/>
  <c r="R10" i="1"/>
  <c r="R11" i="1"/>
  <c r="R12" i="1"/>
  <c r="S12" i="1" l="1" a="1"/>
  <c r="S12" i="1" s="1"/>
  <c r="S11" i="1" a="1"/>
  <c r="S11" i="1" s="1"/>
  <c r="S10" i="1" a="1"/>
  <c r="S10" i="1" s="1"/>
  <c r="S9" i="1" a="1"/>
  <c r="S9" i="1" s="1"/>
  <c r="S8" i="1" a="1"/>
  <c r="S8" i="1" s="1"/>
  <c r="P12" i="1"/>
  <c r="O12" i="1"/>
  <c r="N12" i="1"/>
  <c r="P11" i="1"/>
  <c r="O11" i="1"/>
  <c r="N11" i="1"/>
  <c r="P10" i="1"/>
  <c r="O10" i="1"/>
  <c r="N10" i="1"/>
  <c r="P9" i="1"/>
  <c r="O9" i="1"/>
  <c r="N9" i="1"/>
  <c r="O8" i="1"/>
  <c r="P8" i="1"/>
  <c r="N8" i="1"/>
  <c r="L2" i="1"/>
  <c r="L3" i="1"/>
  <c r="L4" i="1"/>
  <c r="L5" i="1"/>
  <c r="L6" i="1"/>
  <c r="L7" i="1"/>
  <c r="R6" i="1"/>
  <c r="R5" i="1"/>
  <c r="R7" i="1"/>
  <c r="R3" i="1"/>
  <c r="R4" i="1"/>
  <c r="S2" i="1" l="1" a="1"/>
  <c r="S2" i="1" s="1"/>
  <c r="S7" i="1" a="1"/>
  <c r="S7" i="1" s="1"/>
  <c r="S6" i="1" a="1"/>
  <c r="S6" i="1" s="1"/>
  <c r="S5" i="1" a="1"/>
  <c r="S5" i="1" s="1"/>
  <c r="S4" i="1" a="1"/>
  <c r="S4" i="1" s="1"/>
  <c r="S3" i="1" a="1"/>
  <c r="S3" i="1" s="1"/>
  <c r="Q10" i="1"/>
  <c r="Q12" i="1"/>
  <c r="Q9" i="1"/>
  <c r="Q8" i="1"/>
  <c r="Q11" i="1"/>
  <c r="P7" i="1" l="1"/>
  <c r="O7" i="1"/>
  <c r="N7" i="1"/>
  <c r="P5" i="1"/>
  <c r="O5" i="1"/>
  <c r="N5" i="1"/>
  <c r="P6" i="1"/>
  <c r="O6" i="1"/>
  <c r="N6" i="1"/>
  <c r="P4" i="1"/>
  <c r="O4" i="1"/>
  <c r="Q7" i="1" l="1"/>
  <c r="Q6" i="1"/>
  <c r="Q5" i="1"/>
  <c r="Q4" i="1"/>
  <c r="P3" i="1" l="1"/>
  <c r="O3" i="1"/>
  <c r="N3" i="1"/>
  <c r="P2" i="1"/>
  <c r="O2" i="1"/>
  <c r="N2" i="1"/>
  <c r="Q2" i="1" l="1"/>
  <c r="Q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<sst xmlns="http://schemas.openxmlformats.org/spreadsheetml/2006/main" count="150" uniqueCount="98">
  <si>
    <t>Identifiant externe SST</t>
  </si>
  <si>
    <t>Pays arrivée</t>
  </si>
  <si>
    <t>Zone arrivée</t>
  </si>
  <si>
    <t>Ville arrivée</t>
  </si>
  <si>
    <t>Date sortie de site chg reelle</t>
  </si>
  <si>
    <t>Date sortie de site dchg reell</t>
  </si>
  <si>
    <t>FR</t>
  </si>
  <si>
    <t>DE</t>
  </si>
  <si>
    <t>CA</t>
  </si>
  <si>
    <t>MX</t>
  </si>
  <si>
    <t>JP</t>
  </si>
  <si>
    <t>HK</t>
  </si>
  <si>
    <t>SG</t>
  </si>
  <si>
    <t>SINGAPORE</t>
  </si>
  <si>
    <t>US</t>
  </si>
  <si>
    <t>90810</t>
  </si>
  <si>
    <t>CARSON</t>
  </si>
  <si>
    <t>IT</t>
  </si>
  <si>
    <t>01843</t>
  </si>
  <si>
    <t>LAWRENCE</t>
  </si>
  <si>
    <t>SI</t>
  </si>
  <si>
    <t>Année</t>
  </si>
  <si>
    <t>Mois</t>
  </si>
  <si>
    <t>Jour L</t>
  </si>
  <si>
    <t>A/R</t>
  </si>
  <si>
    <t>Exclusion</t>
  </si>
  <si>
    <t>Transporteur</t>
  </si>
  <si>
    <t>Type</t>
  </si>
  <si>
    <t>Délai</t>
  </si>
  <si>
    <t>Clé</t>
  </si>
  <si>
    <t>Air</t>
  </si>
  <si>
    <t>Parcels</t>
  </si>
  <si>
    <t>Pallets</t>
  </si>
  <si>
    <t>SE</t>
  </si>
  <si>
    <t>CZ</t>
  </si>
  <si>
    <t>PL</t>
  </si>
  <si>
    <t>NL</t>
  </si>
  <si>
    <t>MEXICO</t>
  </si>
  <si>
    <t>Pays TCD</t>
  </si>
  <si>
    <t>Code</t>
  </si>
  <si>
    <t>Pays</t>
  </si>
  <si>
    <t>Germany</t>
  </si>
  <si>
    <t>Other</t>
  </si>
  <si>
    <t>France</t>
  </si>
  <si>
    <t>Japan</t>
  </si>
  <si>
    <t>Canada</t>
  </si>
  <si>
    <t>Mexico</t>
  </si>
  <si>
    <t>Singapore</t>
  </si>
  <si>
    <t>Italia</t>
  </si>
  <si>
    <t>Type Transport</t>
  </si>
  <si>
    <t>Clé Trans</t>
  </si>
  <si>
    <t>Clé Transporteur</t>
  </si>
  <si>
    <t>Type Transporteur</t>
  </si>
  <si>
    <t>Mode</t>
  </si>
  <si>
    <t>Cond.</t>
  </si>
  <si>
    <t>Clé Délai</t>
  </si>
  <si>
    <t>CANADA</t>
  </si>
  <si>
    <t>FRANCE</t>
  </si>
  <si>
    <t>GERMANY</t>
  </si>
  <si>
    <t>UNITED STATES</t>
  </si>
  <si>
    <t>JAPAN</t>
  </si>
  <si>
    <t>ITALIA</t>
  </si>
  <si>
    <t>Délai L. Férié USA</t>
  </si>
  <si>
    <t>Délai L</t>
  </si>
  <si>
    <t>Transporteur 1</t>
  </si>
  <si>
    <t>Transporteur 2</t>
  </si>
  <si>
    <t>TRS 1</t>
  </si>
  <si>
    <t>TRS 2</t>
  </si>
  <si>
    <t>TRANSPORTEUR 1 US</t>
  </si>
  <si>
    <t>TRANSPORTEUR 2 US</t>
  </si>
  <si>
    <t>TRS 1 US Air Par</t>
  </si>
  <si>
    <t>TRS 2 US Air Pal</t>
  </si>
  <si>
    <t>UnitedStates</t>
  </si>
  <si>
    <t>TRANSPORTEUR 1 FR</t>
  </si>
  <si>
    <t>trs 1</t>
  </si>
  <si>
    <t>AIR</t>
  </si>
  <si>
    <t>HONG_KONG</t>
  </si>
  <si>
    <t>Transporteur 1 US</t>
  </si>
  <si>
    <t>Transporteur 1 DE</t>
  </si>
  <si>
    <t>Transporteur 2 HK</t>
  </si>
  <si>
    <t>Transporteur 1 JP</t>
  </si>
  <si>
    <t>Transporteur 2 MX</t>
  </si>
  <si>
    <t>Transporteur 1 IT</t>
  </si>
  <si>
    <t>Transporteur 2 US</t>
  </si>
  <si>
    <t>Transporteur 1 SG</t>
  </si>
  <si>
    <t>Transporteur 1 CA</t>
  </si>
  <si>
    <t>TRANSPORTEUR 2 FR</t>
  </si>
  <si>
    <t>trs 2</t>
  </si>
  <si>
    <t>trs 3</t>
  </si>
  <si>
    <t>trs 4</t>
  </si>
  <si>
    <t>trs 5</t>
  </si>
  <si>
    <t>trs 6</t>
  </si>
  <si>
    <t>trs 7</t>
  </si>
  <si>
    <t>trs 8</t>
  </si>
  <si>
    <t>trs 9</t>
  </si>
  <si>
    <t>trs 10</t>
  </si>
  <si>
    <t>trs 11</t>
  </si>
  <si>
    <t>hk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</si>
</sst>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 mmm\ yy"/>
  </numFmts>
  <fonts count="5" x14ac:knownFonts="1"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sz val="10"/>
      <color theme="1"/>
      <name val="Calibri Light"/>
      <family val="2"/>
    </font>
    <font>
      <b/>
      <sz val="10"/>
      <color theme="1"/>
      <name val="Calibri Light"/>
      <family val="2"/>
    </font>
    <font>
      <sz val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2">
    <cellStyle name="Normal" xfId="0" builtinId="0"/>
    <cellStyle name="Normal 2" xfId="1" xr:uid="{D9EBFBC1-07A6-4573-A9BF-66D443B556B9}"/>
  </cellStyles>
  <dxfs count="2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3200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B51AC6D-FEDD-4756-8E30-8247D3A54D40}" name="UnitedStates" displayName="UnitedStates" ref="H2:H12" totalsRowShown="0" headerRowDxfId="24" dataDxfId="25">
  <autoFilter ref="H2:H12" xr:uid="{DB51AC6D-FEDD-4756-8E30-8247D3A54D40}"/>
  <tableColumns count="1">
    <tableColumn id="1" xr3:uid="{C6F1A801-4C12-44EE-9105-DAEE300F15CF}" name="UNITED STATES" dataDxfId="2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5D4DC9B-B904-4138-8E36-3F22A388EEE1}" name="fRANCE" displayName="fRANCE" ref="G2:G13" totalsRowShown="0" headerRowDxfId="21" dataDxfId="22">
  <autoFilter ref="G2:G13" xr:uid="{15D4DC9B-B904-4138-8E36-3F22A388EEE1}"/>
  <tableColumns count="1">
    <tableColumn id="1" xr3:uid="{91AF3F21-CD4F-47AB-8C2C-3A47201EB1C9}" name="FRANCE" dataDxfId="23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DB4BF61-C4EA-43E7-8089-D948A613AD3A}" name="Japan" displayName="Japan" ref="I2:I18" totalsRowShown="0" headerRowDxfId="18" dataDxfId="19">
  <autoFilter ref="I2:I18" xr:uid="{FDB4BF61-C4EA-43E7-8089-D948A613AD3A}"/>
  <tableColumns count="1">
    <tableColumn id="1" xr3:uid="{7D761021-8C03-4A35-80D1-CA59EAA8E063}" name="JAPAN" dataDxfId="20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559F8CF-6452-4884-89D3-E5D45A31C87E}" name="Singapore" displayName="Singapore" ref="J2:J15" totalsRowShown="0" headerRowDxfId="15" dataDxfId="16">
  <autoFilter ref="J2:J15" xr:uid="{0559F8CF-6452-4884-89D3-E5D45A31C87E}"/>
  <tableColumns count="1">
    <tableColumn id="1" xr3:uid="{28352BE6-2A56-4119-BBFB-E70321964B6E}" name="SINGAPORE" dataDxfId="17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68E7082-4BD6-45C6-8F93-89E20399AB19}" name="Germany" displayName="Germany" ref="K2:K13" totalsRowShown="0" headerRowDxfId="12" dataDxfId="13">
  <autoFilter ref="K2:K13" xr:uid="{B68E7082-4BD6-45C6-8F93-89E20399AB19}"/>
  <tableColumns count="1">
    <tableColumn id="1" xr3:uid="{E10CB3CF-C5E1-49A4-843C-A9C9BD0616D7}" name="GERMANY" dataDxfId="14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43A7788-513E-4C0F-9FC1-5A3C27CB2BC1}" name="HONG_KONG" displayName="HONG_KONG" ref="L2:L9" totalsRowShown="0" headerRowDxfId="9" dataDxfId="10">
  <autoFilter ref="L2:L9" xr:uid="{C43A7788-513E-4C0F-9FC1-5A3C27CB2BC1}"/>
  <tableColumns count="1">
    <tableColumn id="1" xr3:uid="{E46ECEEF-8EF9-4AE0-9228-878A25380C75}" name="HONG_KONG" dataDxfId="11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70DB9A3-2B1B-43BB-BDCE-06DE0064B951}" name="Italia" displayName="Italia" ref="M2:M14" totalsRowShown="0" headerRowDxfId="6" dataDxfId="7">
  <autoFilter ref="M2:M14" xr:uid="{E70DB9A3-2B1B-43BB-BDCE-06DE0064B951}"/>
  <tableColumns count="1">
    <tableColumn id="1" xr3:uid="{14161043-53B5-4B3D-A310-9F7336093ECE}" name="ITALIA" dataDxfId="8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0BAEA88-8A42-42E6-8370-5766B5214C84}" name="Canada" displayName="Canada" ref="N2:N10" totalsRowShown="0" headerRowDxfId="3" dataDxfId="4">
  <autoFilter ref="N2:N10" xr:uid="{60BAEA88-8A42-42E6-8370-5766B5214C84}"/>
  <tableColumns count="1">
    <tableColumn id="1" xr3:uid="{E816D5E6-F8B5-4FBC-84BD-3CAB13B3F363}" name="CANADA" dataDxfId="5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F59FF003-2F8C-4C7F-BBD7-3A95FB74B60A}" name="Mexico" displayName="Mexico" ref="O2:O12" totalsRowShown="0" headerRowDxfId="0" dataDxfId="1">
  <autoFilter ref="O2:O12" xr:uid="{F59FF003-2F8C-4C7F-BBD7-3A95FB74B60A}"/>
  <tableColumns count="1">
    <tableColumn id="1" xr3:uid="{DF047FC5-4C17-436A-B8B2-34B99488BD35}" name="MEXICO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12"/>
  <sheetViews>
    <sheetView tabSelected="1" zoomScale="90" zoomScaleNormal="90" workbookViewId="0">
      <selection activeCell="R2" sqref="R2"/>
    </sheetView>
  </sheetViews>
  <sheetFormatPr baseColWidth="10" defaultColWidth="8.85546875" defaultRowHeight="12.75" x14ac:dyDescent="0.2"/>
  <cols>
    <col min="1" max="1" width="34.28515625" style="1" bestFit="1" customWidth="1"/>
    <col min="2" max="2" width="14.7109375" style="1" bestFit="1" customWidth="1"/>
    <col min="3" max="3" width="14.85546875" style="1" bestFit="1" customWidth="1"/>
    <col min="4" max="4" width="20.42578125" style="1" bestFit="1" customWidth="1"/>
    <col min="5" max="6" width="13.85546875" style="1" customWidth="1"/>
    <col min="7" max="7" width="8.85546875" style="1"/>
    <col min="8" max="8" width="12" style="1" customWidth="1"/>
    <col min="9" max="11" width="8.85546875" style="1"/>
    <col min="12" max="12" width="13.28515625" style="1" bestFit="1" customWidth="1"/>
    <col min="13" max="13" width="40.7109375" style="1" customWidth="1"/>
    <col min="14" max="14" width="13.28515625" style="1" customWidth="1"/>
    <col min="15" max="15" width="14.42578125" style="1" customWidth="1"/>
    <col min="16" max="16" width="8.85546875" style="1"/>
    <col min="17" max="17" width="22.42578125" style="1" customWidth="1"/>
    <col min="18" max="18" width="13.28515625" style="1" customWidth="1"/>
    <col min="19" max="19" width="14.140625" style="1" customWidth="1"/>
    <col min="20" max="16384" width="8.85546875" style="1"/>
  </cols>
  <sheetData>
    <row r="1" spans="1:19" s="4" customFormat="1" ht="34.9" customHeight="1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8" t="s">
        <v>24</v>
      </c>
      <c r="H1" s="8" t="s">
        <v>25</v>
      </c>
      <c r="I1" s="8" t="s">
        <v>21</v>
      </c>
      <c r="J1" s="8" t="s">
        <v>22</v>
      </c>
      <c r="K1" s="8" t="s">
        <v>23</v>
      </c>
      <c r="L1" s="8" t="s">
        <v>38</v>
      </c>
      <c r="M1" s="8" t="s">
        <v>50</v>
      </c>
      <c r="N1" s="8" t="s">
        <v>26</v>
      </c>
      <c r="O1" s="8" t="s">
        <v>49</v>
      </c>
      <c r="P1" s="8" t="s">
        <v>27</v>
      </c>
      <c r="Q1" s="8" t="s">
        <v>55</v>
      </c>
      <c r="R1" s="8" t="s">
        <v>62</v>
      </c>
      <c r="S1" s="8" t="s">
        <v>63</v>
      </c>
    </row>
    <row r="2" spans="1:19" x14ac:dyDescent="0.2">
      <c r="A2" s="1" t="s">
        <v>64</v>
      </c>
      <c r="B2" s="1" t="s">
        <v>14</v>
      </c>
      <c r="C2" s="1" t="s">
        <v>15</v>
      </c>
      <c r="D2" s="1" t="s">
        <v>16</v>
      </c>
      <c r="E2" s="3">
        <v>44937</v>
      </c>
      <c r="F2" s="3">
        <v>44942</v>
      </c>
      <c r="G2" s="1" t="str" cm="1">
        <f t="array" ref="G2">IF(H2="E","",IF(SUMPRODUCT(N(ISNUMBER(FIND({"RMA";"RHF";"RETOUR"},#REF!))))&gt;0,"R","A"))</f>
        <v>A</v>
      </c>
      <c r="I2" s="1">
        <f t="shared" ref="I2:I12" si="0">YEAR(E2)</f>
        <v>2023</v>
      </c>
      <c r="J2" s="1" t="str">
        <f t="shared" ref="J2:J12" si="1">TEXT(E2,"mmmm")</f>
        <v>janvier</v>
      </c>
      <c r="K2" s="1" t="str">
        <f t="shared" ref="K2:K12" si="2">TEXT(F2,"jjjj")</f>
        <v>lundi</v>
      </c>
      <c r="L2" s="1" t="str">
        <f>VLOOKUP(B2,Table!$T:$U,2,0)</f>
        <v>UnitedStates</v>
      </c>
      <c r="M2" s="1" t="str">
        <f t="shared" ref="M2:M12" si="3">_xlfn.CONCAT(A2," ",B2)</f>
        <v>Transporteur 1 US</v>
      </c>
      <c r="N2" s="1" t="str">
        <f>IF(OR(G2="R",H2="E"),"",VLOOKUP(M2,Table!$B:$D,2,0))</f>
        <v>TRS 1</v>
      </c>
      <c r="O2" s="1" t="str">
        <f>IF(OR(G2="R",H2="E"),"",VLOOKUP(M2,Table!$B:$E,3,0))</f>
        <v>Air</v>
      </c>
      <c r="P2" s="1" t="str">
        <f>IF(OR(G2="R",H2="E"),"",VLOOKUP(M2,Table!$B:$E,4,0))</f>
        <v>Parcels</v>
      </c>
      <c r="Q2" s="1" t="str">
        <f t="shared" ref="Q2:Q12" si="4">IF(OR(G2="R",H2="E"),"",_xlfn.CONCAT(N2," ",B2," ",LEFT(O2,3)," ",LEFT(P2,3)))</f>
        <v>TRS 1 US Air Par</v>
      </c>
      <c r="R2" s="1">
        <f ca="1">IF(AND(L2&lt;&gt;"",AND(OR(K2="samedi",K2="dimanche"))),NETWORKDAYS(E2,F2,INDIRECT(L2)),NETWORKDAYS(E2,F2,INDIRECT(L2))-1)</f>
        <v>2</v>
      </c>
      <c r="S2" s="1">
        <f t="array" aca="1" ref="S2" ca="1">INDEX(R2:R2,MATCH(TRUE,INDEX(R2:R2&lt;&gt;"",0),0))</f>
        <v>2</v>
      </c>
    </row>
    <row r="3" spans="1:19" x14ac:dyDescent="0.2">
      <c r="A3" s="1" t="s">
        <v>64</v>
      </c>
      <c r="B3" s="1" t="s">
        <v>6</v>
      </c>
      <c r="C3" s="1" t="s">
        <v>15</v>
      </c>
      <c r="D3" s="1" t="s">
        <v>16</v>
      </c>
      <c r="E3" s="3">
        <v>44952</v>
      </c>
      <c r="F3" s="3">
        <v>44956</v>
      </c>
      <c r="G3" s="1" t="str" cm="1">
        <f t="array" ref="G3">IF(H3="E","",IF(SUMPRODUCT(N(ISNUMBER(FIND({"RMA";"RHF";"RETOUR"},#REF!))))&gt;0,"R","A"))</f>
        <v>A</v>
      </c>
      <c r="I3" s="1">
        <f t="shared" si="0"/>
        <v>2023</v>
      </c>
      <c r="J3" s="1" t="str">
        <f t="shared" si="1"/>
        <v>janvier</v>
      </c>
      <c r="K3" s="1" t="str">
        <f t="shared" si="2"/>
        <v>lundi</v>
      </c>
      <c r="L3" s="1" t="str">
        <f>VLOOKUP(B3,Table!$T:$U,2,0)</f>
        <v>France</v>
      </c>
      <c r="M3" s="1" t="str">
        <f t="shared" si="3"/>
        <v>Transporteur 1 FR</v>
      </c>
      <c r="N3" s="1" t="str">
        <f>IF(OR(G3="R",H3="E"),"",VLOOKUP(M3,Table!$B:$D,2,0))</f>
        <v>trs 2</v>
      </c>
      <c r="O3" s="1" t="str">
        <f>IF(OR(G3="R",H3="E"),"",VLOOKUP(M3,Table!$B:$E,3,0))</f>
        <v>AIR</v>
      </c>
      <c r="P3" s="1" t="str">
        <f>IF(OR(G3="R",H3="E"),"",VLOOKUP(M3,Table!$B:$E,4,0))</f>
        <v>COLIS FR</v>
      </c>
      <c r="Q3" s="1" t="str">
        <f t="shared" si="4"/>
        <v>trs 2 FR AIR COL</v>
      </c>
      <c r="R3" s="1">
        <f t="shared" ref="R3:R12" ca="1" si="5">IF(AND(L3&lt;&gt;"",AND(OR(K3="samedi",K3="dimanche"))),NETWORKDAYS(E3,F3,INDIRECT(L3)),NETWORKDAYS(E3,F3,INDIRECT(L3))-1)</f>
        <v>2</v>
      </c>
      <c r="S3" s="1">
        <f t="array" aca="1" ref="S3" ca="1">INDEX(R3:R3,MATCH(TRUE,INDEX(R3:R3&lt;&gt;"",0),0))</f>
        <v>2</v>
      </c>
    </row>
    <row r="4" spans="1:19" x14ac:dyDescent="0.2">
      <c r="A4" s="1" t="s">
        <v>64</v>
      </c>
      <c r="B4" s="1" t="s">
        <v>7</v>
      </c>
      <c r="C4" s="1" t="s">
        <v>15</v>
      </c>
      <c r="D4" s="1" t="s">
        <v>16</v>
      </c>
      <c r="E4" s="3">
        <v>44957</v>
      </c>
      <c r="F4" s="3">
        <v>44963</v>
      </c>
      <c r="G4" s="1" t="str" cm="1">
        <f t="array" ref="G4">IF(H4="E","",IF(SUMPRODUCT(N(ISNUMBER(FIND({"RMA";"RHF";"RETOUR"},#REF!))))&gt;0,"R","A"))</f>
        <v>A</v>
      </c>
      <c r="I4" s="1">
        <f t="shared" si="0"/>
        <v>2023</v>
      </c>
      <c r="J4" s="1" t="str">
        <f t="shared" si="1"/>
        <v>janvier</v>
      </c>
      <c r="K4" s="1" t="str">
        <f t="shared" si="2"/>
        <v>lundi</v>
      </c>
      <c r="L4" s="1" t="str">
        <f>VLOOKUP(B4,Table!$T:$U,2,0)</f>
        <v>Germany</v>
      </c>
      <c r="M4" s="1" t="str">
        <f t="shared" si="3"/>
        <v>Transporteur 1 DE</v>
      </c>
      <c r="N4" s="1" t="str">
        <f>IF(OR(G4="R",H4="E"),"",VLOOKUP(M4,Table!$B:$D,2,0))</f>
        <v>trs 3</v>
      </c>
      <c r="O4" s="1" t="str">
        <f>IF(OR(G4="R",H4="E"),"",VLOOKUP(M4,Table!$B:$E,3,0))</f>
        <v>AIR</v>
      </c>
      <c r="P4" s="1" t="str">
        <f>IF(OR(G4="R",H4="E"),"",VLOOKUP(M4,Table!$B:$E,4,0))</f>
        <v>COLIS DE</v>
      </c>
      <c r="Q4" s="1" t="str">
        <f t="shared" si="4"/>
        <v>trs 3 DE AIR COL</v>
      </c>
      <c r="R4" s="1">
        <f t="shared" ca="1" si="5"/>
        <v>4</v>
      </c>
      <c r="S4" s="1">
        <f t="array" aca="1" ref="S4" ca="1">INDEX(R4:R4,MATCH(TRUE,INDEX(R4:R4&lt;&gt;"",0),0))</f>
        <v>4</v>
      </c>
    </row>
    <row r="5" spans="1:19" x14ac:dyDescent="0.2">
      <c r="A5" s="1" t="s">
        <v>65</v>
      </c>
      <c r="B5" s="1" t="s">
        <v>97</v>
      </c>
      <c r="C5" s="1" t="s">
        <v>15</v>
      </c>
      <c r="D5" s="1" t="s">
        <v>16</v>
      </c>
      <c r="E5" s="3">
        <v>44959</v>
      </c>
      <c r="F5" s="3">
        <v>44962</v>
      </c>
      <c r="G5" s="1" t="str" cm="1">
        <f t="array" ref="G5">IF(H5="E","",IF(SUMPRODUCT(N(ISNUMBER(FIND({"RMA";"RHF";"RETOUR"},#REF!))))&gt;0,"R","A"))</f>
        <v>A</v>
      </c>
      <c r="I5" s="1">
        <f t="shared" si="0"/>
        <v>2023</v>
      </c>
      <c r="J5" s="1" t="str">
        <f t="shared" si="1"/>
        <v>février</v>
      </c>
      <c r="K5" s="1" t="str">
        <f t="shared" si="2"/>
        <v>dimanche</v>
      </c>
      <c r="L5" s="1" t="str">
        <f>VLOOKUP(B5,Table!$T:$U,2,0)</f>
        <v>HONG_KONG</v>
      </c>
      <c r="M5" s="1" t="str">
        <f t="shared" si="3"/>
        <v>Transporteur 2 hk</v>
      </c>
      <c r="N5" s="1" t="str">
        <f>IF(OR(G5="R",H5="E"),"",VLOOKUP(M5,Table!$B:$D,2,0))</f>
        <v>trs 4</v>
      </c>
      <c r="O5" s="1" t="str">
        <f>IF(OR(G5="R",H5="E"),"",VLOOKUP(M5,Table!$B:$E,3,0))</f>
        <v>AIR</v>
      </c>
      <c r="P5" s="1" t="str">
        <f>IF(OR(G5="R",H5="E"),"",VLOOKUP(M5,Table!$B:$E,4,0))</f>
        <v>COLIS HK</v>
      </c>
      <c r="Q5" s="1" t="str">
        <f t="shared" si="4"/>
        <v>trs 4 hk AIR COL</v>
      </c>
      <c r="R5" s="1">
        <f t="shared" ca="1" si="5"/>
        <v>2</v>
      </c>
      <c r="S5" s="1">
        <f t="array" aca="1" ref="S5" ca="1">INDEX(R5:R5,MATCH(TRUE,INDEX(R5:R5&lt;&gt;"",0),0))</f>
        <v>2</v>
      </c>
    </row>
    <row r="6" spans="1:19" x14ac:dyDescent="0.2">
      <c r="A6" s="1" t="s">
        <v>64</v>
      </c>
      <c r="B6" s="1" t="s">
        <v>10</v>
      </c>
      <c r="C6" s="1" t="s">
        <v>18</v>
      </c>
      <c r="D6" s="1" t="s">
        <v>19</v>
      </c>
      <c r="E6" s="3">
        <v>44964</v>
      </c>
      <c r="F6" s="3">
        <v>44970</v>
      </c>
      <c r="G6" s="1" t="str" cm="1">
        <f t="array" ref="G6">IF(H6="E","",IF(SUMPRODUCT(N(ISNUMBER(FIND({"RMA";"RHF";"RETOUR"},#REF!))))&gt;0,"R","A"))</f>
        <v>A</v>
      </c>
      <c r="I6" s="1">
        <f t="shared" si="0"/>
        <v>2023</v>
      </c>
      <c r="J6" s="1" t="str">
        <f t="shared" si="1"/>
        <v>février</v>
      </c>
      <c r="K6" s="1" t="str">
        <f t="shared" si="2"/>
        <v>lundi</v>
      </c>
      <c r="L6" s="1" t="str">
        <f>VLOOKUP(B6,Table!$T:$U,2,0)</f>
        <v>Japan</v>
      </c>
      <c r="M6" s="1" t="str">
        <f t="shared" si="3"/>
        <v>Transporteur 1 JP</v>
      </c>
      <c r="N6" s="1" t="str">
        <f>IF(OR(G6="R",H6="E"),"",VLOOKUP(M6,Table!$B:$D,2,0))</f>
        <v>trs 5</v>
      </c>
      <c r="O6" s="1" t="str">
        <f>IF(OR(G6="R",H6="E"),"",VLOOKUP(M6,Table!$B:$E,3,0))</f>
        <v>AIR</v>
      </c>
      <c r="P6" s="1" t="str">
        <f>IF(OR(G6="R",H6="E"),"",VLOOKUP(M6,Table!$B:$E,4,0))</f>
        <v>COLIS JP</v>
      </c>
      <c r="Q6" s="1" t="str">
        <f t="shared" si="4"/>
        <v>trs 5 JP AIR COL</v>
      </c>
      <c r="R6" s="1">
        <f t="shared" ca="1" si="5"/>
        <v>4</v>
      </c>
      <c r="S6" s="1">
        <f t="array" aca="1" ref="S6" ca="1">INDEX(R6:R6,MATCH(TRUE,INDEX(R6:R6&lt;&gt;"",0),0))</f>
        <v>4</v>
      </c>
    </row>
    <row r="7" spans="1:19" x14ac:dyDescent="0.2">
      <c r="A7" s="1" t="s">
        <v>65</v>
      </c>
      <c r="B7" s="1" t="s">
        <v>9</v>
      </c>
      <c r="C7" s="1" t="s">
        <v>15</v>
      </c>
      <c r="D7" s="1" t="s">
        <v>16</v>
      </c>
      <c r="E7" s="3">
        <v>44966</v>
      </c>
      <c r="F7" s="3">
        <v>44969</v>
      </c>
      <c r="G7" s="1" t="str" cm="1">
        <f t="array" ref="G7">IF(H7="E","",IF(SUMPRODUCT(N(ISNUMBER(FIND({"RMA";"RHF";"RETOUR"},#REF!))))&gt;0,"R","A"))</f>
        <v>A</v>
      </c>
      <c r="I7" s="1">
        <f t="shared" si="0"/>
        <v>2023</v>
      </c>
      <c r="J7" s="1" t="str">
        <f t="shared" si="1"/>
        <v>février</v>
      </c>
      <c r="K7" s="1" t="str">
        <f t="shared" si="2"/>
        <v>dimanche</v>
      </c>
      <c r="L7" s="1" t="str">
        <f>VLOOKUP(B7,Table!$T:$U,2,0)</f>
        <v>Mexico</v>
      </c>
      <c r="M7" s="1" t="str">
        <f t="shared" si="3"/>
        <v>Transporteur 2 MX</v>
      </c>
      <c r="N7" s="1" t="str">
        <f>IF(OR(G7="R",H7="E"),"",VLOOKUP(M7,Table!$B:$D,2,0))</f>
        <v>trs 6</v>
      </c>
      <c r="O7" s="1" t="str">
        <f>IF(OR(G7="R",H7="E"),"",VLOOKUP(M7,Table!$B:$E,3,0))</f>
        <v>AIR</v>
      </c>
      <c r="P7" s="1" t="str">
        <f>IF(OR(G7="R",H7="E"),"",VLOOKUP(M7,Table!$B:$E,4,0))</f>
        <v>COLIS MX</v>
      </c>
      <c r="Q7" s="1" t="str">
        <f t="shared" si="4"/>
        <v>trs 6 MX AIR COL</v>
      </c>
      <c r="R7" s="1">
        <f t="shared" ca="1" si="5"/>
        <v>2</v>
      </c>
      <c r="S7" s="1">
        <f t="array" aca="1" ref="S7" ca="1">INDEX(R7:R7,MATCH(TRUE,INDEX(R7:R7&lt;&gt;"",0),0))</f>
        <v>2</v>
      </c>
    </row>
    <row r="8" spans="1:19" x14ac:dyDescent="0.2">
      <c r="A8" s="1" t="s">
        <v>64</v>
      </c>
      <c r="B8" s="1" t="s">
        <v>17</v>
      </c>
      <c r="C8" s="1" t="s">
        <v>15</v>
      </c>
      <c r="D8" s="1" t="s">
        <v>16</v>
      </c>
      <c r="E8" s="3">
        <v>45007</v>
      </c>
      <c r="F8" s="3">
        <v>45012</v>
      </c>
      <c r="G8" s="1" t="str" cm="1">
        <f t="array" ref="G8">IF(H8="E","",IF(SUMPRODUCT(N(ISNUMBER(FIND({"RMA";"RHF";"RETOUR"},#REF!))))&gt;0,"R","A"))</f>
        <v>A</v>
      </c>
      <c r="I8" s="1">
        <f t="shared" si="0"/>
        <v>2023</v>
      </c>
      <c r="J8" s="1" t="str">
        <f t="shared" si="1"/>
        <v>mars</v>
      </c>
      <c r="K8" s="1" t="str">
        <f t="shared" si="2"/>
        <v>lundi</v>
      </c>
      <c r="L8" s="1" t="str">
        <f>VLOOKUP(B8,Table!$T:$U,2,0)</f>
        <v>Italia</v>
      </c>
      <c r="M8" s="1" t="str">
        <f t="shared" si="3"/>
        <v>Transporteur 1 IT</v>
      </c>
      <c r="N8" s="1" t="str">
        <f>IF(OR(G8="R",H8="E"),"",VLOOKUP(M8,Table!$B:$D,2,0))</f>
        <v>trs 7</v>
      </c>
      <c r="O8" s="1" t="str">
        <f>IF(OR(G8="R",H8="E"),"",VLOOKUP(M8,Table!$B:$E,3,0))</f>
        <v>AIR</v>
      </c>
      <c r="P8" s="1" t="str">
        <f>IF(OR(G8="R",H8="E"),"",VLOOKUP(M8,Table!$B:$E,4,0))</f>
        <v>COLIS IT</v>
      </c>
      <c r="Q8" s="1" t="str">
        <f t="shared" si="4"/>
        <v>trs 7 IT AIR COL</v>
      </c>
      <c r="R8" s="1">
        <f t="shared" ca="1" si="5"/>
        <v>3</v>
      </c>
      <c r="S8" s="1">
        <f t="array" aca="1" ref="S8" ca="1">INDEX(R8:R8,MATCH(TRUE,INDEX(R8:R8&lt;&gt;"",0),0))</f>
        <v>3</v>
      </c>
    </row>
    <row r="9" spans="1:19" x14ac:dyDescent="0.2">
      <c r="A9" s="1" t="s">
        <v>65</v>
      </c>
      <c r="B9" s="1" t="s">
        <v>14</v>
      </c>
      <c r="C9" s="1" t="s">
        <v>15</v>
      </c>
      <c r="D9" s="1" t="s">
        <v>16</v>
      </c>
      <c r="E9" s="3">
        <v>45016</v>
      </c>
      <c r="F9" s="3">
        <v>45019</v>
      </c>
      <c r="G9" s="1" t="str" cm="1">
        <f t="array" ref="G9">IF(H9="E","",IF(SUMPRODUCT(N(ISNUMBER(FIND({"RMA";"RHF";"RETOUR"},#REF!))))&gt;0,"R","A"))</f>
        <v>A</v>
      </c>
      <c r="I9" s="1">
        <f t="shared" si="0"/>
        <v>2023</v>
      </c>
      <c r="J9" s="1" t="str">
        <f t="shared" si="1"/>
        <v>mars</v>
      </c>
      <c r="K9" s="1" t="str">
        <f t="shared" si="2"/>
        <v>lundi</v>
      </c>
      <c r="L9" s="1" t="str">
        <f>VLOOKUP(B9,Table!$T:$U,2,0)</f>
        <v>UnitedStates</v>
      </c>
      <c r="M9" s="1" t="str">
        <f t="shared" si="3"/>
        <v>Transporteur 2 US</v>
      </c>
      <c r="N9" s="1" t="str">
        <f>IF(OR(G9="R",H9="E"),"",VLOOKUP(M9,Table!$B:$D,2,0))</f>
        <v>TRS 2</v>
      </c>
      <c r="O9" s="1" t="str">
        <f>IF(OR(G9="R",H9="E"),"",VLOOKUP(M9,Table!$B:$E,3,0))</f>
        <v>Air</v>
      </c>
      <c r="P9" s="1" t="str">
        <f>IF(OR(G9="R",H9="E"),"",VLOOKUP(M9,Table!$B:$E,4,0))</f>
        <v>Pallets</v>
      </c>
      <c r="Q9" s="1" t="str">
        <f t="shared" si="4"/>
        <v>TRS 2 US Air Pal</v>
      </c>
      <c r="R9" s="1">
        <f t="shared" ca="1" si="5"/>
        <v>1</v>
      </c>
      <c r="S9" s="1">
        <f t="array" aca="1" ref="S9" ca="1">INDEX(R9:R9,MATCH(TRUE,INDEX(R9:R9&lt;&gt;"",0),0))</f>
        <v>1</v>
      </c>
    </row>
    <row r="10" spans="1:19" x14ac:dyDescent="0.2">
      <c r="A10" s="1" t="s">
        <v>64</v>
      </c>
      <c r="B10" s="1" t="s">
        <v>12</v>
      </c>
      <c r="C10" s="1" t="s">
        <v>15</v>
      </c>
      <c r="D10" s="1" t="s">
        <v>16</v>
      </c>
      <c r="E10" s="3">
        <v>45022</v>
      </c>
      <c r="F10" s="3">
        <v>45026</v>
      </c>
      <c r="G10" s="1" t="str" cm="1">
        <f t="array" ref="G10">IF(H10="E","",IF(SUMPRODUCT(N(ISNUMBER(FIND({"RMA";"RHF";"RETOUR"},#REF!))))&gt;0,"R","A"))</f>
        <v>A</v>
      </c>
      <c r="I10" s="1">
        <f t="shared" si="0"/>
        <v>2023</v>
      </c>
      <c r="J10" s="1" t="str">
        <f t="shared" si="1"/>
        <v>avril</v>
      </c>
      <c r="K10" s="1" t="str">
        <f t="shared" si="2"/>
        <v>lundi</v>
      </c>
      <c r="L10" s="1" t="str">
        <f>VLOOKUP(B10,Table!$T:$U,2,0)</f>
        <v>Singapore</v>
      </c>
      <c r="M10" s="1" t="str">
        <f t="shared" si="3"/>
        <v>Transporteur 1 SG</v>
      </c>
      <c r="N10" s="1" t="str">
        <f>IF(OR(G10="R",H10="E"),"",VLOOKUP(M10,Table!$B:$D,2,0))</f>
        <v>trs 9</v>
      </c>
      <c r="O10" s="1" t="str">
        <f>IF(OR(G10="R",H10="E"),"",VLOOKUP(M10,Table!$B:$E,3,0))</f>
        <v>AIR</v>
      </c>
      <c r="P10" s="1" t="str">
        <f>IF(OR(G10="R",H10="E"),"",VLOOKUP(M10,Table!$B:$E,4,0))</f>
        <v>COLIS SG</v>
      </c>
      <c r="Q10" s="1" t="str">
        <f t="shared" si="4"/>
        <v>trs 9 SG AIR COL</v>
      </c>
      <c r="R10" s="1">
        <f t="shared" ca="1" si="5"/>
        <v>1</v>
      </c>
      <c r="S10" s="1">
        <f t="array" aca="1" ref="S10" ca="1">INDEX(R10:R10,MATCH(TRUE,INDEX(R10:R10&lt;&gt;"",0),0))</f>
        <v>1</v>
      </c>
    </row>
    <row r="11" spans="1:19" x14ac:dyDescent="0.2">
      <c r="A11" s="1" t="s">
        <v>64</v>
      </c>
      <c r="B11" s="1" t="s">
        <v>8</v>
      </c>
      <c r="C11" s="1" t="s">
        <v>15</v>
      </c>
      <c r="D11" s="1" t="s">
        <v>16</v>
      </c>
      <c r="E11" s="3">
        <v>45029</v>
      </c>
      <c r="F11" s="3">
        <v>45033</v>
      </c>
      <c r="G11" s="1" t="str" cm="1">
        <f t="array" ref="G11">IF(H11="E","",IF(SUMPRODUCT(N(ISNUMBER(FIND({"RMA";"RHF";"RETOUR"},#REF!))))&gt;0,"R","A"))</f>
        <v>A</v>
      </c>
      <c r="I11" s="1">
        <f t="shared" si="0"/>
        <v>2023</v>
      </c>
      <c r="J11" s="1" t="str">
        <f t="shared" si="1"/>
        <v>avril</v>
      </c>
      <c r="K11" s="1" t="str">
        <f t="shared" si="2"/>
        <v>lundi</v>
      </c>
      <c r="L11" s="1" t="str">
        <f>VLOOKUP(B11,Table!$T:$U,2,0)</f>
        <v>Canada</v>
      </c>
      <c r="M11" s="1" t="str">
        <f t="shared" si="3"/>
        <v>Transporteur 1 CA</v>
      </c>
      <c r="N11" s="1" t="str">
        <f>IF(OR(G11="R",H11="E"),"",VLOOKUP(M11,Table!$B:$D,2,0))</f>
        <v>trs 10</v>
      </c>
      <c r="O11" s="1" t="str">
        <f>IF(OR(G11="R",H11="E"),"",VLOOKUP(M11,Table!$B:$E,3,0))</f>
        <v>AIR</v>
      </c>
      <c r="P11" s="1" t="str">
        <f>IF(OR(G11="R",H11="E"),"",VLOOKUP(M11,Table!$B:$E,4,0))</f>
        <v>COLIS CA</v>
      </c>
      <c r="Q11" s="1" t="str">
        <f t="shared" si="4"/>
        <v>trs 10 CA AIR COL</v>
      </c>
      <c r="R11" s="1">
        <f t="shared" ca="1" si="5"/>
        <v>2</v>
      </c>
      <c r="S11" s="1">
        <f t="array" aca="1" ref="S11" ca="1">INDEX(R11:R11,MATCH(TRUE,INDEX(R11:R11&lt;&gt;"",0),0))</f>
        <v>2</v>
      </c>
    </row>
    <row r="12" spans="1:19" x14ac:dyDescent="0.2">
      <c r="A12" s="1" t="s">
        <v>64</v>
      </c>
      <c r="B12" s="1" t="s">
        <v>14</v>
      </c>
      <c r="C12" s="1" t="s">
        <v>15</v>
      </c>
      <c r="D12" s="1" t="s">
        <v>16</v>
      </c>
      <c r="E12" s="3">
        <v>45043</v>
      </c>
      <c r="F12" s="3">
        <v>45047</v>
      </c>
      <c r="G12" s="1" t="str" cm="1">
        <f t="array" ref="G12">IF(H12="E","",IF(SUMPRODUCT(N(ISNUMBER(FIND({"RMA";"RHF";"RETOUR"},#REF!))))&gt;0,"R","A"))</f>
        <v>A</v>
      </c>
      <c r="I12" s="1">
        <f t="shared" si="0"/>
        <v>2023</v>
      </c>
      <c r="J12" s="1" t="str">
        <f t="shared" si="1"/>
        <v>avril</v>
      </c>
      <c r="K12" s="1" t="str">
        <f t="shared" si="2"/>
        <v>lundi</v>
      </c>
      <c r="L12" s="1" t="str">
        <f>VLOOKUP(B12,Table!$T:$U,2,0)</f>
        <v>UnitedStates</v>
      </c>
      <c r="M12" s="1" t="str">
        <f t="shared" si="3"/>
        <v>Transporteur 1 US</v>
      </c>
      <c r="N12" s="1" t="str">
        <f>IF(OR(G12="R",H12="E"),"",VLOOKUP(M12,Table!$B:$D,2,0))</f>
        <v>TRS 1</v>
      </c>
      <c r="O12" s="1" t="str">
        <f>IF(OR(G12="R",H12="E"),"",VLOOKUP(M12,Table!$B:$E,3,0))</f>
        <v>Air</v>
      </c>
      <c r="P12" s="1" t="str">
        <f>IF(OR(G12="R",H12="E"),"",VLOOKUP(M12,Table!$B:$E,4,0))</f>
        <v>Parcels</v>
      </c>
      <c r="Q12" s="1" t="str">
        <f t="shared" si="4"/>
        <v>TRS 1 US Air Par</v>
      </c>
      <c r="R12" s="1">
        <f t="shared" ca="1" si="5"/>
        <v>2</v>
      </c>
      <c r="S12" s="1">
        <f t="array" aca="1" ref="S12" ca="1">INDEX(R12:R12,MATCH(TRUE,INDEX(R12:R12&lt;&gt;"",0),0))</f>
        <v>2</v>
      </c>
    </row>
  </sheetData>
  <autoFilter ref="A1:U12" xr:uid="{00000000-0001-0000-0000-000000000000}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2C07C-7E4D-4CDD-916D-3A14DA9046D1}">
  <sheetPr codeName="Feuil4"/>
  <dimension ref="B2:U30"/>
  <sheetViews>
    <sheetView topLeftCell="C1" workbookViewId="0">
      <selection activeCell="D35" sqref="D34:D35"/>
    </sheetView>
  </sheetViews>
  <sheetFormatPr baseColWidth="10" defaultColWidth="11.5703125" defaultRowHeight="12.75" x14ac:dyDescent="0.2"/>
  <cols>
    <col min="1" max="1" width="11.5703125" style="2"/>
    <col min="2" max="2" width="40.7109375" style="2" bestFit="1" customWidth="1" collapsed="1"/>
    <col min="3" max="3" width="35.7109375" style="2" customWidth="1"/>
    <col min="4" max="4" width="25.7109375" style="2" customWidth="1"/>
    <col min="5" max="5" width="10.7109375" style="2" customWidth="1"/>
    <col min="6" max="7" width="11.5703125" style="2"/>
    <col min="8" max="8" width="16.28515625" style="2" customWidth="1"/>
    <col min="9" max="9" width="11.5703125" style="2"/>
    <col min="10" max="10" width="13.140625" style="2" customWidth="1"/>
    <col min="11" max="11" width="11.7109375" style="2" customWidth="1"/>
    <col min="12" max="12" width="16.7109375" style="2" customWidth="1"/>
    <col min="13" max="16" width="11.5703125" style="2"/>
    <col min="17" max="17" width="18.28515625" style="2" bestFit="1" customWidth="1"/>
    <col min="18" max="16384" width="11.5703125" style="2"/>
  </cols>
  <sheetData>
    <row r="2" spans="2:21" x14ac:dyDescent="0.2">
      <c r="B2" s="6" t="s">
        <v>51</v>
      </c>
      <c r="C2" s="6" t="s">
        <v>52</v>
      </c>
      <c r="D2" s="6" t="s">
        <v>53</v>
      </c>
      <c r="E2" s="6" t="s">
        <v>54</v>
      </c>
      <c r="G2" s="5" t="s">
        <v>57</v>
      </c>
      <c r="H2" s="5" t="s">
        <v>59</v>
      </c>
      <c r="I2" s="5" t="s">
        <v>60</v>
      </c>
      <c r="J2" s="5" t="s">
        <v>13</v>
      </c>
      <c r="K2" s="5" t="s">
        <v>58</v>
      </c>
      <c r="L2" s="5" t="s">
        <v>76</v>
      </c>
      <c r="M2" s="5" t="s">
        <v>61</v>
      </c>
      <c r="N2" s="5" t="s">
        <v>56</v>
      </c>
      <c r="O2" s="5" t="s">
        <v>37</v>
      </c>
      <c r="Q2" s="5" t="s">
        <v>29</v>
      </c>
      <c r="R2" s="5" t="s">
        <v>28</v>
      </c>
      <c r="T2" s="5" t="s">
        <v>39</v>
      </c>
      <c r="U2" s="5" t="s">
        <v>40</v>
      </c>
    </row>
    <row r="3" spans="2:21" x14ac:dyDescent="0.2">
      <c r="B3" s="2" t="s">
        <v>68</v>
      </c>
      <c r="C3" s="1" t="s">
        <v>66</v>
      </c>
      <c r="D3" s="2" t="s">
        <v>30</v>
      </c>
      <c r="E3" s="2" t="s">
        <v>31</v>
      </c>
      <c r="G3" s="7">
        <v>44927</v>
      </c>
      <c r="H3" s="7">
        <v>44927</v>
      </c>
      <c r="I3" s="7">
        <v>44927</v>
      </c>
      <c r="J3" s="7">
        <v>44927</v>
      </c>
      <c r="K3" s="7">
        <v>44927</v>
      </c>
      <c r="L3" s="7">
        <v>44927</v>
      </c>
      <c r="M3" s="7">
        <v>44927</v>
      </c>
      <c r="N3" s="7">
        <v>44927</v>
      </c>
      <c r="O3" s="7">
        <v>44927</v>
      </c>
      <c r="Q3" s="2" t="s">
        <v>70</v>
      </c>
      <c r="R3" s="9">
        <v>2</v>
      </c>
      <c r="T3" s="1" t="s">
        <v>8</v>
      </c>
      <c r="U3" s="2" t="s">
        <v>45</v>
      </c>
    </row>
    <row r="4" spans="2:21" x14ac:dyDescent="0.2">
      <c r="B4" s="2" t="s">
        <v>69</v>
      </c>
      <c r="C4" s="1" t="s">
        <v>67</v>
      </c>
      <c r="D4" s="2" t="s">
        <v>30</v>
      </c>
      <c r="E4" s="2" t="s">
        <v>32</v>
      </c>
      <c r="G4" s="7">
        <v>45026</v>
      </c>
      <c r="H4" s="7">
        <v>44942</v>
      </c>
      <c r="I4" s="7">
        <v>44935</v>
      </c>
      <c r="J4" s="7">
        <v>44948</v>
      </c>
      <c r="K4" s="7">
        <v>45023</v>
      </c>
      <c r="L4" s="7">
        <v>45047</v>
      </c>
      <c r="M4" s="7">
        <v>44932</v>
      </c>
      <c r="N4" s="7">
        <v>45023</v>
      </c>
      <c r="O4" s="7">
        <v>44963</v>
      </c>
      <c r="Q4" s="2" t="s">
        <v>71</v>
      </c>
      <c r="R4" s="9">
        <v>2</v>
      </c>
      <c r="T4" s="1" t="s">
        <v>6</v>
      </c>
      <c r="U4" s="2" t="s">
        <v>43</v>
      </c>
    </row>
    <row r="5" spans="2:21" x14ac:dyDescent="0.2">
      <c r="B5" s="2" t="s">
        <v>86</v>
      </c>
      <c r="C5" s="1" t="s">
        <v>74</v>
      </c>
      <c r="D5" s="2" t="s">
        <v>75</v>
      </c>
      <c r="E5" s="2" t="str">
        <f>"COLIS " &amp;RIGHT(B5,2)</f>
        <v>COLIS FR</v>
      </c>
      <c r="G5" s="7">
        <v>45047</v>
      </c>
      <c r="H5" s="7">
        <v>44977</v>
      </c>
      <c r="I5" s="7">
        <v>44968</v>
      </c>
      <c r="J5" s="7">
        <v>44949</v>
      </c>
      <c r="K5" s="7">
        <v>45026</v>
      </c>
      <c r="L5" s="7">
        <v>45108</v>
      </c>
      <c r="M5" s="7">
        <v>45025</v>
      </c>
      <c r="N5" s="7">
        <v>45068</v>
      </c>
      <c r="O5" s="7">
        <v>45005</v>
      </c>
      <c r="T5" s="1" t="s">
        <v>7</v>
      </c>
      <c r="U5" s="2" t="s">
        <v>41</v>
      </c>
    </row>
    <row r="6" spans="2:21" x14ac:dyDescent="0.2">
      <c r="B6" s="2" t="s">
        <v>73</v>
      </c>
      <c r="C6" s="1" t="s">
        <v>87</v>
      </c>
      <c r="D6" s="2" t="s">
        <v>75</v>
      </c>
      <c r="E6" s="2" t="str">
        <f t="shared" ref="E6:E14" si="0">"COLIS " &amp;RIGHT(B6,2)</f>
        <v>COLIS FR</v>
      </c>
      <c r="G6" s="7">
        <v>45054</v>
      </c>
      <c r="H6" s="7">
        <v>45075</v>
      </c>
      <c r="I6" s="7">
        <v>44980</v>
      </c>
      <c r="J6" s="7">
        <v>44950</v>
      </c>
      <c r="K6" s="7">
        <v>45047</v>
      </c>
      <c r="L6" s="7">
        <v>45179</v>
      </c>
      <c r="M6" s="7">
        <v>45026</v>
      </c>
      <c r="N6" s="7">
        <v>45108</v>
      </c>
      <c r="O6" s="7">
        <v>44994</v>
      </c>
      <c r="T6" s="1" t="s">
        <v>11</v>
      </c>
      <c r="U6" s="2" t="s">
        <v>76</v>
      </c>
    </row>
    <row r="7" spans="2:21" x14ac:dyDescent="0.2">
      <c r="B7" s="2" t="s">
        <v>78</v>
      </c>
      <c r="C7" s="1" t="s">
        <v>88</v>
      </c>
      <c r="D7" s="2" t="s">
        <v>75</v>
      </c>
      <c r="E7" s="2" t="str">
        <f t="shared" si="0"/>
        <v>COLIS DE</v>
      </c>
      <c r="G7" s="7">
        <v>45064</v>
      </c>
      <c r="H7" s="7">
        <v>45111</v>
      </c>
      <c r="I7" s="7">
        <v>45006</v>
      </c>
      <c r="J7" s="7">
        <v>45023</v>
      </c>
      <c r="K7" s="7">
        <v>45064</v>
      </c>
      <c r="L7" s="7">
        <v>45200</v>
      </c>
      <c r="M7" s="7">
        <v>45041</v>
      </c>
      <c r="N7" s="7">
        <v>45173</v>
      </c>
      <c r="O7" s="7">
        <v>45047</v>
      </c>
      <c r="T7" s="1" t="s">
        <v>10</v>
      </c>
      <c r="U7" s="2" t="s">
        <v>44</v>
      </c>
    </row>
    <row r="8" spans="2:21" x14ac:dyDescent="0.2">
      <c r="B8" s="2" t="s">
        <v>79</v>
      </c>
      <c r="C8" s="1" t="s">
        <v>89</v>
      </c>
      <c r="D8" s="2" t="s">
        <v>75</v>
      </c>
      <c r="E8" s="2" t="str">
        <f t="shared" si="0"/>
        <v>COLIS HK</v>
      </c>
      <c r="G8" s="7">
        <v>45075</v>
      </c>
      <c r="H8" s="7">
        <v>45173</v>
      </c>
      <c r="I8" s="7">
        <v>45045</v>
      </c>
      <c r="J8" s="7">
        <v>45038</v>
      </c>
      <c r="K8" s="7">
        <v>45075</v>
      </c>
      <c r="L8" s="7">
        <v>45285</v>
      </c>
      <c r="M8" s="7">
        <v>45047</v>
      </c>
      <c r="N8" s="7">
        <v>45208</v>
      </c>
      <c r="O8" s="7">
        <v>45060</v>
      </c>
      <c r="T8" s="1" t="s">
        <v>9</v>
      </c>
      <c r="U8" s="2" t="s">
        <v>46</v>
      </c>
    </row>
    <row r="9" spans="2:21" x14ac:dyDescent="0.2">
      <c r="B9" s="2" t="s">
        <v>80</v>
      </c>
      <c r="C9" s="1" t="s">
        <v>90</v>
      </c>
      <c r="D9" s="2" t="s">
        <v>75</v>
      </c>
      <c r="E9" s="2" t="str">
        <f t="shared" si="0"/>
        <v>COLIS JP</v>
      </c>
      <c r="G9" s="7">
        <v>45121</v>
      </c>
      <c r="H9" s="7">
        <v>45208</v>
      </c>
      <c r="I9" s="7">
        <v>45049</v>
      </c>
      <c r="J9" s="7">
        <v>45047</v>
      </c>
      <c r="K9" s="7">
        <v>45153</v>
      </c>
      <c r="L9" s="7">
        <v>45286</v>
      </c>
      <c r="M9" s="7">
        <v>45079</v>
      </c>
      <c r="N9" s="7">
        <v>45241</v>
      </c>
      <c r="O9" s="7">
        <v>45185</v>
      </c>
      <c r="T9" s="1" t="s">
        <v>17</v>
      </c>
      <c r="U9" s="2" t="s">
        <v>48</v>
      </c>
    </row>
    <row r="10" spans="2:21" x14ac:dyDescent="0.2">
      <c r="B10" s="2" t="s">
        <v>81</v>
      </c>
      <c r="C10" s="1" t="s">
        <v>91</v>
      </c>
      <c r="D10" s="2" t="s">
        <v>75</v>
      </c>
      <c r="E10" s="2" t="str">
        <f t="shared" si="0"/>
        <v>COLIS MX</v>
      </c>
      <c r="G10" s="7">
        <v>45153</v>
      </c>
      <c r="H10" s="7">
        <v>45240</v>
      </c>
      <c r="I10" s="7">
        <v>45050</v>
      </c>
      <c r="J10" s="7">
        <v>45079</v>
      </c>
      <c r="K10" s="7">
        <v>45202</v>
      </c>
      <c r="L10" s="7"/>
      <c r="M10" s="7">
        <v>45153</v>
      </c>
      <c r="N10" s="7">
        <v>45285</v>
      </c>
      <c r="O10" s="7">
        <v>45250</v>
      </c>
      <c r="T10" s="1" t="s">
        <v>33</v>
      </c>
      <c r="U10" s="2" t="s">
        <v>42</v>
      </c>
    </row>
    <row r="11" spans="2:21" x14ac:dyDescent="0.2">
      <c r="B11" s="2" t="s">
        <v>82</v>
      </c>
      <c r="C11" s="1" t="s">
        <v>92</v>
      </c>
      <c r="D11" s="2" t="s">
        <v>75</v>
      </c>
      <c r="E11" s="2" t="str">
        <f t="shared" si="0"/>
        <v>COLIS IT</v>
      </c>
      <c r="G11" s="7">
        <v>45231</v>
      </c>
      <c r="H11" s="7">
        <v>45253</v>
      </c>
      <c r="I11" s="7">
        <v>45051</v>
      </c>
      <c r="J11" s="7">
        <v>45106</v>
      </c>
      <c r="K11" s="7">
        <v>45285</v>
      </c>
      <c r="L11" s="7"/>
      <c r="M11" s="7">
        <v>45231</v>
      </c>
      <c r="N11" s="7"/>
      <c r="O11" s="7">
        <v>45284</v>
      </c>
      <c r="T11" s="1" t="s">
        <v>34</v>
      </c>
      <c r="U11" s="2" t="s">
        <v>42</v>
      </c>
    </row>
    <row r="12" spans="2:21" x14ac:dyDescent="0.2">
      <c r="B12" s="2" t="s">
        <v>83</v>
      </c>
      <c r="C12" s="1" t="s">
        <v>93</v>
      </c>
      <c r="D12" s="2" t="s">
        <v>75</v>
      </c>
      <c r="E12" s="2" t="str">
        <f t="shared" si="0"/>
        <v>COLIS US</v>
      </c>
      <c r="G12" s="7">
        <v>45241</v>
      </c>
      <c r="H12" s="7">
        <v>45285</v>
      </c>
      <c r="I12" s="7">
        <v>45124</v>
      </c>
      <c r="J12" s="7">
        <v>45147</v>
      </c>
      <c r="K12" s="7">
        <v>45286</v>
      </c>
      <c r="L12" s="7"/>
      <c r="M12" s="7">
        <v>45268</v>
      </c>
      <c r="N12" s="7"/>
      <c r="O12" s="7">
        <v>45285</v>
      </c>
      <c r="T12" s="1" t="s">
        <v>35</v>
      </c>
      <c r="U12" s="2" t="s">
        <v>42</v>
      </c>
    </row>
    <row r="13" spans="2:21" x14ac:dyDescent="0.2">
      <c r="B13" s="2" t="s">
        <v>84</v>
      </c>
      <c r="C13" s="1" t="s">
        <v>94</v>
      </c>
      <c r="D13" s="2" t="s">
        <v>75</v>
      </c>
      <c r="E13" s="2" t="str">
        <f t="shared" si="0"/>
        <v>COLIS SG</v>
      </c>
      <c r="G13" s="7">
        <v>45285</v>
      </c>
      <c r="H13" s="7"/>
      <c r="I13" s="7">
        <v>45149</v>
      </c>
      <c r="J13" s="7">
        <v>45242</v>
      </c>
      <c r="K13" s="7">
        <v>45291</v>
      </c>
      <c r="L13" s="7"/>
      <c r="M13" s="7">
        <v>45285</v>
      </c>
      <c r="N13" s="7"/>
      <c r="O13" s="7"/>
      <c r="T13" s="1" t="s">
        <v>36</v>
      </c>
      <c r="U13" s="2" t="s">
        <v>42</v>
      </c>
    </row>
    <row r="14" spans="2:21" x14ac:dyDescent="0.2">
      <c r="B14" s="2" t="s">
        <v>85</v>
      </c>
      <c r="C14" s="1" t="s">
        <v>95</v>
      </c>
      <c r="D14" s="2" t="s">
        <v>75</v>
      </c>
      <c r="E14" s="2" t="str">
        <f t="shared" si="0"/>
        <v>COLIS CA</v>
      </c>
      <c r="G14" s="7"/>
      <c r="H14" s="7"/>
      <c r="I14" s="7">
        <v>45187</v>
      </c>
      <c r="J14" s="7">
        <v>45243</v>
      </c>
      <c r="K14" s="7"/>
      <c r="L14" s="7"/>
      <c r="M14" s="7">
        <v>45286</v>
      </c>
      <c r="N14" s="7"/>
      <c r="O14" s="7"/>
      <c r="T14" s="1" t="s">
        <v>20</v>
      </c>
      <c r="U14" s="2" t="s">
        <v>42</v>
      </c>
    </row>
    <row r="15" spans="2:21" x14ac:dyDescent="0.2">
      <c r="B15" s="2" t="s">
        <v>77</v>
      </c>
      <c r="C15" s="1" t="s">
        <v>96</v>
      </c>
      <c r="G15" s="7"/>
      <c r="H15" s="7"/>
      <c r="I15" s="7">
        <v>45192</v>
      </c>
      <c r="J15" s="7">
        <v>45285</v>
      </c>
      <c r="K15" s="7"/>
      <c r="L15" s="7"/>
      <c r="M15" s="7"/>
      <c r="N15" s="7"/>
      <c r="O15" s="7"/>
      <c r="T15" s="1" t="s">
        <v>12</v>
      </c>
      <c r="U15" s="2" t="s">
        <v>47</v>
      </c>
    </row>
    <row r="16" spans="2:21" x14ac:dyDescent="0.2">
      <c r="G16" s="7"/>
      <c r="H16" s="7"/>
      <c r="I16" s="7">
        <v>45208</v>
      </c>
      <c r="J16" s="7"/>
      <c r="K16" s="7"/>
      <c r="L16" s="7"/>
      <c r="M16" s="7"/>
      <c r="N16" s="7"/>
      <c r="O16" s="7"/>
      <c r="T16" s="1" t="s">
        <v>14</v>
      </c>
      <c r="U16" s="2" t="s">
        <v>72</v>
      </c>
    </row>
    <row r="17" spans="7:17" x14ac:dyDescent="0.2">
      <c r="G17" s="7"/>
      <c r="H17" s="7"/>
      <c r="I17" s="7">
        <v>45233</v>
      </c>
      <c r="J17" s="7"/>
      <c r="K17" s="7"/>
      <c r="L17" s="7"/>
      <c r="M17" s="7"/>
      <c r="N17" s="7"/>
      <c r="O17" s="7"/>
    </row>
    <row r="18" spans="7:17" x14ac:dyDescent="0.2">
      <c r="G18" s="7"/>
      <c r="H18" s="7"/>
      <c r="I18" s="7">
        <v>45253</v>
      </c>
      <c r="J18" s="7"/>
      <c r="K18" s="7"/>
      <c r="L18" s="7"/>
      <c r="M18" s="7"/>
      <c r="N18" s="7"/>
      <c r="O18" s="7"/>
    </row>
    <row r="26" spans="7:17" x14ac:dyDescent="0.2">
      <c r="Q26" s="1"/>
    </row>
    <row r="27" spans="7:17" x14ac:dyDescent="0.2">
      <c r="Q27" s="1"/>
    </row>
    <row r="28" spans="7:17" x14ac:dyDescent="0.2">
      <c r="Q28" s="1"/>
    </row>
    <row r="29" spans="7:17" x14ac:dyDescent="0.2">
      <c r="Q29" s="1"/>
    </row>
    <row r="30" spans="7:17" x14ac:dyDescent="0.2">
      <c r="Q30" s="1"/>
    </row>
  </sheetData>
  <autoFilter ref="B2:E4" xr:uid="{FC82C07C-7E4D-4CDD-916D-3A14DA9046D1}">
    <sortState xmlns:xlrd2="http://schemas.microsoft.com/office/spreadsheetml/2017/richdata2" ref="B3:E4">
      <sortCondition ref="B2"/>
    </sortState>
  </autoFilter>
  <sortState xmlns:xlrd2="http://schemas.microsoft.com/office/spreadsheetml/2017/richdata2" ref="Q3:R21">
    <sortCondition ref="Q2:Q21"/>
  </sortState>
  <phoneticPr fontId="4" type="noConversion"/>
  <dataValidations count="1">
    <dataValidation type="list" allowBlank="1" showInputMessage="1" showErrorMessage="1" sqref="G25" xr:uid="{02B07DCD-AC5B-48DD-AC08-C4E8739C4C62}">
      <formula1>"FRANCE"</formula1>
    </dataValidation>
  </dataValidations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V7</vt:lpstr>
      <vt:lpstr>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2023-03-03T14:24:20Z</dcterms:created>
  <dcterms:modified xsi:type="dcterms:W3CDTF">2023-06-15T08:41:23Z</dcterms:modified>
</cp:coreProperties>
</file>