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039D1AC5-8EB5-447E-B8CA-F13818AB293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le 1" sheetId="1" r:id="rId1"/>
    <sheet name="Feuille 2" sheetId="2" r:id="rId2"/>
    <sheet name="Feuille 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J3" i="1"/>
  <c r="J4" i="1"/>
  <c r="J5" i="1"/>
  <c r="J6" i="1"/>
  <c r="J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U27" i="1"/>
  <c r="T27" i="1"/>
  <c r="O27" i="1"/>
  <c r="N27" i="1"/>
  <c r="I27" i="1"/>
  <c r="H27" i="1"/>
  <c r="U26" i="1"/>
  <c r="T26" i="1"/>
  <c r="O26" i="1"/>
  <c r="N26" i="1"/>
  <c r="I26" i="1"/>
  <c r="H26" i="1"/>
  <c r="U25" i="1"/>
  <c r="T25" i="1"/>
  <c r="O25" i="1"/>
  <c r="N25" i="1"/>
  <c r="I25" i="1"/>
  <c r="H25" i="1"/>
  <c r="U24" i="1"/>
  <c r="T24" i="1"/>
  <c r="O24" i="1"/>
  <c r="N24" i="1"/>
  <c r="I24" i="1"/>
  <c r="H24" i="1"/>
  <c r="U23" i="1"/>
  <c r="T23" i="1"/>
  <c r="O23" i="1"/>
  <c r="N23" i="1"/>
  <c r="I23" i="1"/>
  <c r="H23" i="1"/>
  <c r="U22" i="1"/>
  <c r="T22" i="1"/>
  <c r="O22" i="1"/>
  <c r="N22" i="1"/>
  <c r="I22" i="1"/>
  <c r="H22" i="1"/>
  <c r="U21" i="1"/>
  <c r="T21" i="1"/>
  <c r="O21" i="1"/>
  <c r="N21" i="1"/>
  <c r="I21" i="1"/>
  <c r="H21" i="1"/>
  <c r="U20" i="1"/>
  <c r="T20" i="1"/>
  <c r="O20" i="1"/>
  <c r="N20" i="1"/>
  <c r="I20" i="1"/>
  <c r="H20" i="1"/>
  <c r="U19" i="1"/>
  <c r="T19" i="1"/>
  <c r="O19" i="1"/>
  <c r="N19" i="1"/>
  <c r="I19" i="1"/>
  <c r="H19" i="1"/>
  <c r="U18" i="1"/>
  <c r="T18" i="1"/>
  <c r="O18" i="1"/>
  <c r="N18" i="1"/>
  <c r="I18" i="1"/>
  <c r="H18" i="1"/>
  <c r="U17" i="1"/>
  <c r="T17" i="1"/>
  <c r="O17" i="1"/>
  <c r="N17" i="1"/>
  <c r="I17" i="1"/>
  <c r="H17" i="1"/>
  <c r="U16" i="1"/>
  <c r="T16" i="1"/>
  <c r="O16" i="1"/>
  <c r="N16" i="1"/>
  <c r="I16" i="1"/>
  <c r="H16" i="1"/>
  <c r="U15" i="1"/>
  <c r="T15" i="1"/>
  <c r="O15" i="1"/>
  <c r="N15" i="1"/>
  <c r="I15" i="1"/>
  <c r="H15" i="1"/>
  <c r="U14" i="1"/>
  <c r="T14" i="1"/>
  <c r="O14" i="1"/>
  <c r="N14" i="1"/>
  <c r="I14" i="1"/>
  <c r="H14" i="1"/>
  <c r="U13" i="1"/>
  <c r="T13" i="1"/>
  <c r="O13" i="1"/>
  <c r="N13" i="1"/>
  <c r="I13" i="1"/>
  <c r="H13" i="1"/>
  <c r="U12" i="1"/>
  <c r="T12" i="1"/>
  <c r="O12" i="1"/>
  <c r="N12" i="1"/>
  <c r="I12" i="1"/>
  <c r="H12" i="1"/>
  <c r="U11" i="1"/>
  <c r="T11" i="1"/>
  <c r="O11" i="1"/>
  <c r="N11" i="1"/>
  <c r="I11" i="1"/>
  <c r="H11" i="1"/>
  <c r="X10" i="1"/>
  <c r="U10" i="1"/>
  <c r="T10" i="1"/>
  <c r="O10" i="1"/>
  <c r="N10" i="1"/>
  <c r="I10" i="1"/>
  <c r="H10" i="1"/>
  <c r="Y9" i="1"/>
  <c r="X9" i="1"/>
  <c r="U9" i="1"/>
  <c r="T9" i="1"/>
  <c r="O9" i="1"/>
  <c r="N9" i="1"/>
  <c r="I9" i="1"/>
  <c r="H9" i="1"/>
  <c r="Y8" i="1"/>
  <c r="X8" i="1"/>
  <c r="U8" i="1"/>
  <c r="T8" i="1"/>
  <c r="O8" i="1"/>
  <c r="N8" i="1"/>
  <c r="I8" i="1"/>
  <c r="H8" i="1"/>
  <c r="Y7" i="1"/>
  <c r="X7" i="1"/>
  <c r="U7" i="1"/>
  <c r="T7" i="1"/>
  <c r="O7" i="1"/>
  <c r="N7" i="1"/>
  <c r="I7" i="1"/>
  <c r="H7" i="1"/>
  <c r="Y6" i="1"/>
  <c r="X6" i="1"/>
  <c r="U6" i="1"/>
  <c r="T6" i="1"/>
  <c r="O6" i="1"/>
  <c r="N6" i="1"/>
  <c r="I6" i="1"/>
  <c r="H6" i="1"/>
  <c r="Y5" i="1"/>
  <c r="X5" i="1"/>
  <c r="U5" i="1"/>
  <c r="T5" i="1"/>
  <c r="O5" i="1"/>
  <c r="I5" i="1"/>
  <c r="H5" i="1"/>
  <c r="Y4" i="1"/>
  <c r="U4" i="1"/>
  <c r="T4" i="1"/>
  <c r="O4" i="1"/>
  <c r="N4" i="1"/>
  <c r="I4" i="1"/>
  <c r="H4" i="1"/>
  <c r="U3" i="1"/>
  <c r="T3" i="1"/>
  <c r="O3" i="1"/>
  <c r="N3" i="1"/>
  <c r="I3" i="1"/>
  <c r="H3" i="1"/>
</calcChain>
</file>

<file path=xl/sharedStrings.xml><?xml version="1.0" encoding="utf-8"?>
<sst xmlns="http://schemas.openxmlformats.org/spreadsheetml/2006/main" count="111" uniqueCount="70">
  <si>
    <t>Tableau 1</t>
  </si>
  <si>
    <t>Nom et Prénom des élèves</t>
  </si>
  <si>
    <t>Genre (M = Masculin / F = Féminin)</t>
  </si>
  <si>
    <t>Poids en Kg</t>
  </si>
  <si>
    <t>Age en année</t>
  </si>
  <si>
    <t>Taille en cm</t>
  </si>
  <si>
    <t>Performance au lancer de javelot en mètre</t>
  </si>
  <si>
    <t>Performance au Sprint 50 mètres en seconde</t>
  </si>
  <si>
    <t>Classement de la classe au javelot</t>
  </si>
  <si>
    <t>Classement de la classe en sprint</t>
  </si>
  <si>
    <t>Classement fille Javelot</t>
  </si>
  <si>
    <t>Classement gars javelot</t>
  </si>
  <si>
    <t>Classement fille sprint</t>
  </si>
  <si>
    <t>Classement gars sprint</t>
  </si>
  <si>
    <t>Pourcentage par rapport à la meilleur performance en Javelot</t>
  </si>
  <si>
    <t>Pourcentage par rapport à la meilleur performance en sprint</t>
  </si>
  <si>
    <t>Pourcentage par rapport à la meilleur performance en Javelot pour les filles</t>
  </si>
  <si>
    <t>Pourcentage par rapport à la meilleur performance en Javelot pour les gars</t>
  </si>
  <si>
    <t>Pourcentage par rapport à la meilleur performance en sprint pour les filles</t>
  </si>
  <si>
    <t>Pourcentage par rapport à la meilleur performance en sprint pour les gars</t>
  </si>
  <si>
    <t>Qualification (Oui /Non) des élèves pour le javelot.  Si perf &gt; 20 alors qualifié</t>
  </si>
  <si>
    <t>Qualification (Oui/Non) des élèves pour le sprint.  Si perf &lt; 8 alors qualifié</t>
  </si>
  <si>
    <t>Darelle Annaelle</t>
  </si>
  <si>
    <t>F</t>
  </si>
  <si>
    <t>Lancer de Javelot / mètre</t>
  </si>
  <si>
    <t>Sprint / sec</t>
  </si>
  <si>
    <t>Fossé Jean-Batiste</t>
  </si>
  <si>
    <t>M</t>
  </si>
  <si>
    <t>Moyenne de la classe</t>
  </si>
  <si>
    <t>MOYENNE(F2:F26)</t>
  </si>
  <si>
    <t>Benoit Rémi</t>
  </si>
  <si>
    <t>Ecart type des performances</t>
  </si>
  <si>
    <t>Drouin Julie</t>
  </si>
  <si>
    <t>Meilleur performance</t>
  </si>
  <si>
    <t>Bretagne Shaina</t>
  </si>
  <si>
    <t>Pire performance</t>
  </si>
  <si>
    <t>Meudal Eliot</t>
  </si>
  <si>
    <t>Somme des performances des filles</t>
  </si>
  <si>
    <t>Averty Marine</t>
  </si>
  <si>
    <t>Somme des performances des garçons</t>
  </si>
  <si>
    <t>Roger Guillaume</t>
  </si>
  <si>
    <t>Nombre de filles qualifié</t>
  </si>
  <si>
    <t>Olivier Thomas</t>
  </si>
  <si>
    <t>Nombre de gars qualifié</t>
  </si>
  <si>
    <t>Billard Awen</t>
  </si>
  <si>
    <t>Besnauld Marcus</t>
  </si>
  <si>
    <t>Deter Zoé</t>
  </si>
  <si>
    <t>Mainget Léa</t>
  </si>
  <si>
    <t>Riou Yoann</t>
  </si>
  <si>
    <t>Malufo Anaïs</t>
  </si>
  <si>
    <t>Capelle Hugo</t>
  </si>
  <si>
    <t>Chiron Andréa</t>
  </si>
  <si>
    <t>Collard Théo</t>
  </si>
  <si>
    <t>Legrand Léo</t>
  </si>
  <si>
    <t xml:space="preserve">Petit Manon </t>
  </si>
  <si>
    <t>Vailant Matilde</t>
  </si>
  <si>
    <t xml:space="preserve">Renault Gaelle </t>
  </si>
  <si>
    <t>Anuston Jennifer</t>
  </si>
  <si>
    <t xml:space="preserve">Lego Stephanie </t>
  </si>
  <si>
    <t>Rêvo Aurelien</t>
  </si>
  <si>
    <t>Pour le javelot (ce sont les mêmes calcules pour le sprint, seul les valeurs changent)</t>
  </si>
  <si>
    <t>FORMULE</t>
  </si>
  <si>
    <t>RANG(Performance au lancer de javelot en mètre Darelle Annaelle;F2:F26;)</t>
  </si>
  <si>
    <t>RANG.POURCENTAGE($F$2:$F$26;Performance au lancer de javelot en mètre Darelle Annaelle;$Performance au lancer de javelot en mètre $Riou Yoann)×100</t>
  </si>
  <si>
    <t>SI(Performance au lancer de javelot en mètre Darelle Annaelle&lt;20;"non";"oui")</t>
  </si>
  <si>
    <t>ECARTYPE(F2:F26)</t>
  </si>
  <si>
    <t>MAX(F2:F26)</t>
  </si>
  <si>
    <t>MIN(F2:F26)</t>
  </si>
  <si>
    <t>SOMME.SI(B2:B26;"F";F2:F26)</t>
  </si>
  <si>
    <t>SOMME.SI(B2:B26;"M";F2:F26)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</si>
</sst>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2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9" fontId="2" fillId="3" borderId="2" xfId="0" applyNumberFormat="1" applyFont="1" applyFill="1" applyBorder="1" applyAlignment="1">
      <alignment vertical="top" wrapText="1"/>
    </xf>
    <xf numFmtId="49" fontId="0" fillId="0" borderId="3" xfId="0" applyNumberFormat="1" applyFont="1" applyBorder="1" applyAlignment="1">
      <alignment vertical="top" wrapText="1"/>
    </xf>
    <xf numFmtId="0" fontId="0" fillId="0" borderId="4" xfId="0" applyNumberFormat="1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49" fontId="0" fillId="0" borderId="4" xfId="0" applyNumberFormat="1" applyFont="1" applyBorder="1" applyAlignment="1">
      <alignment vertical="top" wrapText="1"/>
    </xf>
    <xf numFmtId="49" fontId="2" fillId="3" borderId="5" xfId="0" applyNumberFormat="1" applyFont="1" applyFill="1" applyBorder="1" applyAlignment="1">
      <alignment vertical="top" wrapText="1"/>
    </xf>
    <xf numFmtId="49" fontId="0" fillId="0" borderId="6" xfId="0" applyNumberFormat="1" applyFont="1" applyBorder="1" applyAlignment="1">
      <alignment vertical="top" wrapText="1"/>
    </xf>
    <xf numFmtId="0" fontId="0" fillId="0" borderId="7" xfId="0" applyNumberFormat="1" applyFont="1" applyBorder="1" applyAlignment="1">
      <alignment vertical="top" wrapText="1"/>
    </xf>
    <xf numFmtId="49" fontId="0" fillId="0" borderId="7" xfId="0" applyNumberFormat="1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FFB8B8B8"/>
      <rgbColor rgb="FFFEFFFE"/>
      <rgbColor rgb="FFCB297B"/>
      <rgbColor rgb="FFF8BA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title>
      <c:tx>
        <c:rich>
          <a:bodyPr rot="0"/>
          <a:lstStyle/>
          <a:p>
            <a:pPr>
              <a:defRPr sz="1200" b="0" i="0" u="none" strike="noStrike">
                <a:solidFill>
                  <a:srgbClr val="000000"/>
                </a:solidFill>
                <a:latin typeface="Helvetica Neue"/>
              </a:defRPr>
            </a:pPr>
            <a:r>
              <a:rPr lang="fr-FR" sz="1200" b="0" i="0" u="none" strike="noStrike">
                <a:solidFill>
                  <a:srgbClr val="000000"/>
                </a:solidFill>
                <a:latin typeface="Helvetica Neue"/>
              </a:rPr>
              <a:t>Graphique des performances de la classes lors du lancer de javelot</a:t>
            </a:r>
          </a:p>
        </c:rich>
      </c:tx>
      <c:layout>
        <c:manualLayout>
          <c:xMode val="edge"/>
          <c:yMode val="edge"/>
          <c:x val="0.34720400000000001"/>
          <c:y val="3.1116999999999999E-2"/>
          <c:w val="0.305591"/>
          <c:h val="6.7395399999999994E-2"/>
        </c:manualLayout>
      </c:layout>
      <c:overlay val="1"/>
      <c:spPr>
        <a:noFill/>
        <a:effectLst/>
      </c:spPr>
    </c:title>
    <c:autoTitleDeleted val="0"/>
    <c:plotArea>
      <c:layout>
        <c:manualLayout>
          <c:layoutTarget val="inner"/>
          <c:xMode val="edge"/>
          <c:yMode val="edge"/>
          <c:x val="3.6557300000000001E-2"/>
          <c:y val="9.85124E-2"/>
          <c:w val="0.94114699999999996"/>
          <c:h val="0.69194299999999997"/>
        </c:manualLayout>
      </c:layout>
      <c:lineChart>
        <c:grouping val="standard"/>
        <c:varyColors val="0"/>
        <c:ser>
          <c:idx val="0"/>
          <c:order val="0"/>
          <c:tx>
            <c:strRef>
              <c:f>'Feuille 1'!$F$2</c:f>
              <c:strCache>
                <c:ptCount val="1"/>
                <c:pt idx="0">
                  <c:v>Performance au lancer de javelot en mètre</c:v>
                </c:pt>
              </c:strCache>
            </c:strRef>
          </c:tx>
          <c:spPr>
            <a:ln w="50800" cap="flat">
              <a:solidFill>
                <a:srgbClr val="CB297B"/>
              </a:solidFill>
              <a:prstDash val="solid"/>
              <a:miter lim="400000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 w="50800" cap="flat">
                <a:solidFill>
                  <a:srgbClr val="CB297B"/>
                </a:solidFill>
                <a:prstDash val="solid"/>
                <a:miter lim="400000"/>
              </a:ln>
              <a:effectLst/>
            </c:spPr>
          </c:marker>
          <c:cat>
            <c:strRef>
              <c:f>'Feuille 1'!$A$3:$A$27</c:f>
              <c:strCache>
                <c:ptCount val="25"/>
                <c:pt idx="0">
                  <c:v>Darelle Annaelle</c:v>
                </c:pt>
                <c:pt idx="1">
                  <c:v>Fossé Jean-Batiste</c:v>
                </c:pt>
                <c:pt idx="2">
                  <c:v>Benoit Rémi</c:v>
                </c:pt>
                <c:pt idx="3">
                  <c:v>Drouin Julie</c:v>
                </c:pt>
                <c:pt idx="4">
                  <c:v>Bretagne Shaina</c:v>
                </c:pt>
                <c:pt idx="5">
                  <c:v>Meudal Eliot</c:v>
                </c:pt>
                <c:pt idx="6">
                  <c:v>Averty Marine</c:v>
                </c:pt>
                <c:pt idx="7">
                  <c:v>Roger Guillaume</c:v>
                </c:pt>
                <c:pt idx="8">
                  <c:v>Olivier Thomas</c:v>
                </c:pt>
                <c:pt idx="9">
                  <c:v>Billard Awen</c:v>
                </c:pt>
                <c:pt idx="10">
                  <c:v>Besnauld Marcus</c:v>
                </c:pt>
                <c:pt idx="11">
                  <c:v>Deter Zoé</c:v>
                </c:pt>
                <c:pt idx="12">
                  <c:v>Mainget Léa</c:v>
                </c:pt>
                <c:pt idx="13">
                  <c:v>Riou Yoann</c:v>
                </c:pt>
                <c:pt idx="14">
                  <c:v>Malufo Anaïs</c:v>
                </c:pt>
                <c:pt idx="15">
                  <c:v>Capelle Hugo</c:v>
                </c:pt>
                <c:pt idx="16">
                  <c:v>Chiron Andréa</c:v>
                </c:pt>
                <c:pt idx="17">
                  <c:v>Collard Théo</c:v>
                </c:pt>
                <c:pt idx="18">
                  <c:v>Legrand Léo</c:v>
                </c:pt>
                <c:pt idx="19">
                  <c:v>Petit Manon </c:v>
                </c:pt>
                <c:pt idx="20">
                  <c:v>Vailant Matilde</c:v>
                </c:pt>
                <c:pt idx="21">
                  <c:v>Renault Gaelle </c:v>
                </c:pt>
                <c:pt idx="22">
                  <c:v>Anuston Jennifer</c:v>
                </c:pt>
                <c:pt idx="23">
                  <c:v>Lego Stephanie </c:v>
                </c:pt>
                <c:pt idx="24">
                  <c:v>Rêvo Aurelien</c:v>
                </c:pt>
              </c:strCache>
            </c:strRef>
          </c:cat>
          <c:val>
            <c:numRef>
              <c:f>'Feuille 1'!$F$3:$F$27</c:f>
              <c:numCache>
                <c:formatCode>General</c:formatCode>
                <c:ptCount val="25"/>
                <c:pt idx="0">
                  <c:v>5</c:v>
                </c:pt>
                <c:pt idx="1">
                  <c:v>8</c:v>
                </c:pt>
                <c:pt idx="2">
                  <c:v>4</c:v>
                </c:pt>
                <c:pt idx="3">
                  <c:v>12</c:v>
                </c:pt>
                <c:pt idx="4">
                  <c:v>26</c:v>
                </c:pt>
                <c:pt idx="5">
                  <c:v>6</c:v>
                </c:pt>
                <c:pt idx="6">
                  <c:v>17</c:v>
                </c:pt>
                <c:pt idx="7">
                  <c:v>17</c:v>
                </c:pt>
                <c:pt idx="8">
                  <c:v>19</c:v>
                </c:pt>
                <c:pt idx="9">
                  <c:v>14</c:v>
                </c:pt>
                <c:pt idx="10">
                  <c:v>8</c:v>
                </c:pt>
                <c:pt idx="11">
                  <c:v>5</c:v>
                </c:pt>
                <c:pt idx="12">
                  <c:v>9</c:v>
                </c:pt>
                <c:pt idx="13">
                  <c:v>30</c:v>
                </c:pt>
                <c:pt idx="14">
                  <c:v>22</c:v>
                </c:pt>
                <c:pt idx="15">
                  <c:v>6</c:v>
                </c:pt>
                <c:pt idx="16">
                  <c:v>20</c:v>
                </c:pt>
                <c:pt idx="17">
                  <c:v>19</c:v>
                </c:pt>
                <c:pt idx="18">
                  <c:v>18</c:v>
                </c:pt>
                <c:pt idx="19">
                  <c:v>24</c:v>
                </c:pt>
                <c:pt idx="20">
                  <c:v>14</c:v>
                </c:pt>
                <c:pt idx="21">
                  <c:v>11</c:v>
                </c:pt>
                <c:pt idx="22">
                  <c:v>22</c:v>
                </c:pt>
                <c:pt idx="23">
                  <c:v>26</c:v>
                </c:pt>
                <c:pt idx="24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7B-47BE-BB13-38259073B9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-18900000"/>
          <a:lstStyle/>
          <a:p>
            <a:pPr>
              <a:defRPr sz="1000" b="0" i="0" u="none" strike="noStrike">
                <a:solidFill>
                  <a:srgbClr val="000000"/>
                </a:solidFill>
                <a:latin typeface="Helvetica Neue"/>
              </a:defRPr>
            </a:pPr>
            <a:endParaRPr lang="fr-FR"/>
          </a:p>
        </c:txPr>
        <c:crossAx val="2094734553"/>
        <c:crosses val="autoZero"/>
        <c:auto val="1"/>
        <c:lblAlgn val="ctr"/>
        <c:lblOffset val="100"/>
        <c:noMultiLvlLbl val="1"/>
      </c:catAx>
      <c:valAx>
        <c:axId val="2094734553"/>
        <c:scaling>
          <c:orientation val="minMax"/>
        </c:scaling>
        <c:delete val="0"/>
        <c:axPos val="l"/>
        <c:majorGridlines>
          <c:spPr>
            <a:ln w="6350" cap="flat">
              <a:solidFill>
                <a:srgbClr val="B8B8B8"/>
              </a:solidFill>
              <a:prstDash val="solid"/>
              <a:miter lim="400000"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000000"/>
                    </a:solidFill>
                    <a:latin typeface="Helvetica Neue"/>
                  </a:defRPr>
                </a:pPr>
                <a:r>
                  <a:rPr lang="fr-FR" sz="1000" b="0" i="0" u="none" strike="noStrike">
                    <a:solidFill>
                      <a:srgbClr val="000000"/>
                    </a:solidFill>
                    <a:latin typeface="Helvetica Neue"/>
                  </a:rPr>
                  <a:t>Distance en mètre</a:t>
                </a:r>
              </a:p>
            </c:rich>
          </c:tx>
          <c:overlay val="1"/>
        </c:title>
        <c:numFmt formatCode="General" sourceLinked="0"/>
        <c:majorTickMark val="in"/>
        <c:minorTickMark val="none"/>
        <c:tickLblPos val="nextTo"/>
        <c:spPr>
          <a:ln w="12700" cap="flat">
            <a:noFill/>
            <a:prstDash val="solid"/>
            <a:miter lim="400000"/>
          </a:ln>
        </c:spPr>
        <c:txPr>
          <a:bodyPr rot="-16200000"/>
          <a:lstStyle/>
          <a:p>
            <a:pPr>
              <a:defRPr sz="1000" b="0" i="0" u="none" strike="noStrike">
                <a:solidFill>
                  <a:srgbClr val="000000"/>
                </a:solidFill>
                <a:latin typeface="Helvetica Neue"/>
              </a:defRPr>
            </a:pPr>
            <a:endParaRPr lang="fr-FR"/>
          </a:p>
        </c:txPr>
        <c:crossAx val="2094734552"/>
        <c:crosses val="autoZero"/>
        <c:crossBetween val="midCat"/>
        <c:majorUnit val="7.5"/>
        <c:minorUnit val="3.75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7.0707199999999998E-2"/>
          <c:y val="0"/>
          <c:w val="0.90600700000000001"/>
          <c:h val="5.6117E-2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000000"/>
              </a:solidFill>
              <a:latin typeface="Helvetica Neue"/>
            </a:defRPr>
          </a:pPr>
          <a:endParaRPr lang="fr-FR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title>
      <c:tx>
        <c:rich>
          <a:bodyPr rot="0"/>
          <a:lstStyle/>
          <a:p>
            <a:pPr>
              <a:defRPr sz="1200" b="0" i="0" u="none" strike="noStrike">
                <a:solidFill>
                  <a:srgbClr val="000000"/>
                </a:solidFill>
                <a:latin typeface="Helvetica Neue"/>
              </a:defRPr>
            </a:pPr>
            <a:r>
              <a:rPr lang="fr-FR" sz="1200" b="0" i="0" u="none" strike="noStrike">
                <a:solidFill>
                  <a:srgbClr val="000000"/>
                </a:solidFill>
                <a:latin typeface="Helvetica Neue"/>
              </a:rPr>
              <a:t>Graphique des performance de la classes lors du sprint 50mètre</a:t>
            </a:r>
          </a:p>
        </c:rich>
      </c:tx>
      <c:layout>
        <c:manualLayout>
          <c:xMode val="edge"/>
          <c:yMode val="edge"/>
          <c:x val="0.34982400000000002"/>
          <c:y val="3.2721800000000002E-2"/>
          <c:w val="0.30035200000000001"/>
          <c:h val="7.0871299999999998E-2"/>
        </c:manualLayout>
      </c:layout>
      <c:overlay val="1"/>
      <c:spPr>
        <a:noFill/>
        <a:effectLst/>
      </c:spPr>
    </c:title>
    <c:autoTitleDeleted val="0"/>
    <c:plotArea>
      <c:layout>
        <c:manualLayout>
          <c:layoutTarget val="inner"/>
          <c:xMode val="edge"/>
          <c:yMode val="edge"/>
          <c:x val="2.7710100000000001E-2"/>
          <c:y val="0.103593"/>
          <c:w val="0.94936100000000001"/>
          <c:h val="0.67669999999999997"/>
        </c:manualLayout>
      </c:layout>
      <c:lineChart>
        <c:grouping val="standard"/>
        <c:varyColors val="0"/>
        <c:ser>
          <c:idx val="0"/>
          <c:order val="0"/>
          <c:tx>
            <c:strRef>
              <c:f>'Feuille 1'!$G$2</c:f>
              <c:strCache>
                <c:ptCount val="1"/>
                <c:pt idx="0">
                  <c:v>Performance au Sprint 50 mètres en seconde</c:v>
                </c:pt>
              </c:strCache>
            </c:strRef>
          </c:tx>
          <c:spPr>
            <a:ln w="50800" cap="flat">
              <a:solidFill>
                <a:srgbClr val="F8BA00"/>
              </a:solidFill>
              <a:prstDash val="solid"/>
              <a:miter lim="400000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 w="50800" cap="flat">
                <a:solidFill>
                  <a:srgbClr val="F8BA00"/>
                </a:solidFill>
                <a:prstDash val="solid"/>
                <a:miter lim="400000"/>
              </a:ln>
              <a:effectLst/>
            </c:spPr>
          </c:marker>
          <c:cat>
            <c:strRef>
              <c:f>'Feuille 1'!$A$3:$A$27</c:f>
              <c:strCache>
                <c:ptCount val="25"/>
                <c:pt idx="0">
                  <c:v>Darelle Annaelle</c:v>
                </c:pt>
                <c:pt idx="1">
                  <c:v>Fossé Jean-Batiste</c:v>
                </c:pt>
                <c:pt idx="2">
                  <c:v>Benoit Rémi</c:v>
                </c:pt>
                <c:pt idx="3">
                  <c:v>Drouin Julie</c:v>
                </c:pt>
                <c:pt idx="4">
                  <c:v>Bretagne Shaina</c:v>
                </c:pt>
                <c:pt idx="5">
                  <c:v>Meudal Eliot</c:v>
                </c:pt>
                <c:pt idx="6">
                  <c:v>Averty Marine</c:v>
                </c:pt>
                <c:pt idx="7">
                  <c:v>Roger Guillaume</c:v>
                </c:pt>
                <c:pt idx="8">
                  <c:v>Olivier Thomas</c:v>
                </c:pt>
                <c:pt idx="9">
                  <c:v>Billard Awen</c:v>
                </c:pt>
                <c:pt idx="10">
                  <c:v>Besnauld Marcus</c:v>
                </c:pt>
                <c:pt idx="11">
                  <c:v>Deter Zoé</c:v>
                </c:pt>
                <c:pt idx="12">
                  <c:v>Mainget Léa</c:v>
                </c:pt>
                <c:pt idx="13">
                  <c:v>Riou Yoann</c:v>
                </c:pt>
                <c:pt idx="14">
                  <c:v>Malufo Anaïs</c:v>
                </c:pt>
                <c:pt idx="15">
                  <c:v>Capelle Hugo</c:v>
                </c:pt>
                <c:pt idx="16">
                  <c:v>Chiron Andréa</c:v>
                </c:pt>
                <c:pt idx="17">
                  <c:v>Collard Théo</c:v>
                </c:pt>
                <c:pt idx="18">
                  <c:v>Legrand Léo</c:v>
                </c:pt>
                <c:pt idx="19">
                  <c:v>Petit Manon </c:v>
                </c:pt>
                <c:pt idx="20">
                  <c:v>Vailant Matilde</c:v>
                </c:pt>
                <c:pt idx="21">
                  <c:v>Renault Gaelle </c:v>
                </c:pt>
                <c:pt idx="22">
                  <c:v>Anuston Jennifer</c:v>
                </c:pt>
                <c:pt idx="23">
                  <c:v>Lego Stephanie </c:v>
                </c:pt>
                <c:pt idx="24">
                  <c:v>Rêvo Aurelien</c:v>
                </c:pt>
              </c:strCache>
            </c:strRef>
          </c:cat>
          <c:val>
            <c:numRef>
              <c:f>'Feuille 1'!$G$3:$G$27</c:f>
              <c:numCache>
                <c:formatCode>General</c:formatCode>
                <c:ptCount val="25"/>
                <c:pt idx="0">
                  <c:v>10.02</c:v>
                </c:pt>
                <c:pt idx="1">
                  <c:v>9.08</c:v>
                </c:pt>
                <c:pt idx="2">
                  <c:v>8.4499999999999993</c:v>
                </c:pt>
                <c:pt idx="3">
                  <c:v>8.35</c:v>
                </c:pt>
                <c:pt idx="4">
                  <c:v>8.2799999999999994</c:v>
                </c:pt>
                <c:pt idx="5">
                  <c:v>9.7200000000000006</c:v>
                </c:pt>
                <c:pt idx="6">
                  <c:v>9.36</c:v>
                </c:pt>
                <c:pt idx="7">
                  <c:v>8.2799999999999994</c:v>
                </c:pt>
                <c:pt idx="8">
                  <c:v>8.74</c:v>
                </c:pt>
                <c:pt idx="9">
                  <c:v>8.0399999999999991</c:v>
                </c:pt>
                <c:pt idx="10">
                  <c:v>7.78</c:v>
                </c:pt>
                <c:pt idx="11">
                  <c:v>7.53</c:v>
                </c:pt>
                <c:pt idx="12">
                  <c:v>7.38</c:v>
                </c:pt>
                <c:pt idx="13">
                  <c:v>7.29</c:v>
                </c:pt>
                <c:pt idx="14">
                  <c:v>6.01</c:v>
                </c:pt>
                <c:pt idx="15">
                  <c:v>8.6300000000000008</c:v>
                </c:pt>
                <c:pt idx="16">
                  <c:v>6.06</c:v>
                </c:pt>
                <c:pt idx="17">
                  <c:v>6.08</c:v>
                </c:pt>
                <c:pt idx="18">
                  <c:v>6.68</c:v>
                </c:pt>
                <c:pt idx="19">
                  <c:v>8.39</c:v>
                </c:pt>
                <c:pt idx="20">
                  <c:v>6.93</c:v>
                </c:pt>
                <c:pt idx="21">
                  <c:v>7.99</c:v>
                </c:pt>
                <c:pt idx="22">
                  <c:v>7.73</c:v>
                </c:pt>
                <c:pt idx="23">
                  <c:v>7.39</c:v>
                </c:pt>
                <c:pt idx="24">
                  <c:v>9.82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4D-446B-AEA0-A4846D62B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-18900000"/>
          <a:lstStyle/>
          <a:p>
            <a:pPr>
              <a:defRPr sz="1000" b="0" i="0" u="none" strike="noStrike">
                <a:solidFill>
                  <a:srgbClr val="000000"/>
                </a:solidFill>
                <a:latin typeface="Helvetica Neue"/>
              </a:defRPr>
            </a:pPr>
            <a:endParaRPr lang="fr-FR"/>
          </a:p>
        </c:txPr>
        <c:crossAx val="2094734553"/>
        <c:crosses val="autoZero"/>
        <c:auto val="1"/>
        <c:lblAlgn val="ctr"/>
        <c:lblOffset val="100"/>
        <c:noMultiLvlLbl val="1"/>
      </c:catAx>
      <c:valAx>
        <c:axId val="2094734553"/>
        <c:scaling>
          <c:orientation val="minMax"/>
        </c:scaling>
        <c:delete val="0"/>
        <c:axPos val="l"/>
        <c:majorGridlines>
          <c:spPr>
            <a:ln w="6350" cap="flat">
              <a:solidFill>
                <a:srgbClr val="B8B8B8"/>
              </a:solidFill>
              <a:prstDash val="solid"/>
              <a:miter lim="400000"/>
            </a:ln>
          </c:spPr>
        </c:majorGridlines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miter lim="400000"/>
          </a:ln>
        </c:spPr>
        <c:txPr>
          <a:bodyPr rot="0"/>
          <a:lstStyle/>
          <a:p>
            <a:pPr>
              <a:defRPr sz="1000" b="0" i="0" u="none" strike="noStrike">
                <a:solidFill>
                  <a:srgbClr val="000000"/>
                </a:solidFill>
                <a:latin typeface="Helvetica Neue"/>
              </a:defRPr>
            </a:pPr>
            <a:endParaRPr lang="fr-FR"/>
          </a:p>
        </c:txPr>
        <c:crossAx val="2094734552"/>
        <c:crosses val="autoZero"/>
        <c:crossBetween val="midCat"/>
        <c:majorUnit val="2.75"/>
        <c:minorUnit val="1.375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6.6761699999999993E-2"/>
          <c:y val="0"/>
          <c:w val="0.91491900000000004"/>
          <c:h val="5.77219E-2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000000"/>
              </a:solidFill>
              <a:latin typeface="Helvetica Neue"/>
            </a:defRPr>
          </a:pPr>
          <a:endParaRPr lang="fr-FR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104174</xdr:colOff>
      <xdr:row>30</xdr:row>
      <xdr:rowOff>233200</xdr:rowOff>
    </xdr:from>
    <xdr:to>
      <xdr:col>12</xdr:col>
      <xdr:colOff>760184</xdr:colOff>
      <xdr:row>49</xdr:row>
      <xdr:rowOff>214694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383199</xdr:colOff>
      <xdr:row>50</xdr:row>
      <xdr:rowOff>174315</xdr:rowOff>
    </xdr:from>
    <xdr:to>
      <xdr:col>12</xdr:col>
      <xdr:colOff>625176</xdr:colOff>
      <xdr:row>68</xdr:row>
      <xdr:rowOff>173940</xdr:rowOff>
    </xdr:to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45</xdr:row>
      <xdr:rowOff>10485</xdr:rowOff>
    </xdr:from>
    <xdr:to>
      <xdr:col>0</xdr:col>
      <xdr:colOff>287601</xdr:colOff>
      <xdr:row>61</xdr:row>
      <xdr:rowOff>149863</xdr:rowOff>
    </xdr:to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 rot="16187032">
          <a:off x="-1958669" y="15487523"/>
          <a:ext cx="4183060" cy="287603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l" defTabSz="457200" rtl="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100" b="0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Temps en seconde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7"/>
  <sheetViews>
    <sheetView showGridLines="0" tabSelected="1" workbookViewId="0">
      <pane xSplit="1" ySplit="2" topLeftCell="B3" activePane="bottomRight" state="frozen"/>
      <selection pane="topRight"/>
      <selection pane="bottomLeft"/>
      <selection pane="bottomRight" activeCell="J3" sqref="J3"/>
    </sheetView>
  </sheetViews>
  <sheetFormatPr baseColWidth="10" defaultColWidth="16.28515625" defaultRowHeight="19.899999999999999" customHeight="1"/>
  <cols>
    <col min="1" max="26" width="15.5703125" style="1" customWidth="1"/>
    <col min="27" max="27" width="16.28515625" style="1" customWidth="1"/>
    <col min="28" max="16384" width="16.28515625" style="1"/>
  </cols>
  <sheetData>
    <row r="1" spans="1:26" ht="27.6" customHeigh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77.84999999999999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3"/>
      <c r="W2" s="3"/>
      <c r="X2" s="3"/>
      <c r="Y2" s="3"/>
      <c r="Z2" s="3"/>
    </row>
    <row r="3" spans="1:26" ht="31.35" customHeight="1">
      <c r="A3" s="4" t="s">
        <v>22</v>
      </c>
      <c r="B3" s="5" t="s">
        <v>23</v>
      </c>
      <c r="C3" s="6">
        <v>60</v>
      </c>
      <c r="D3" s="6">
        <v>16</v>
      </c>
      <c r="E3" s="6">
        <v>155</v>
      </c>
      <c r="F3" s="6">
        <v>5</v>
      </c>
      <c r="G3" s="6">
        <v>10.02</v>
      </c>
      <c r="H3" s="6">
        <f>RANK(F3,F3:F27)</f>
        <v>23</v>
      </c>
      <c r="I3" s="6">
        <f>RANK(G3,G3:G27,1)</f>
        <v>25</v>
      </c>
      <c r="J3" s="7">
        <f t="shared" ref="J3:J7" si="0">IF(B3="f",COUNTIFS(B:B,"F",F:F,"&gt;"&amp;F3)+1,"")</f>
        <v>12</v>
      </c>
      <c r="K3" s="7" t="str">
        <f t="shared" ref="K3:K7" si="1">IF(B3="m",COUNTIFS(B:B,"F",F:F,"&gt;"&amp;F3)+1,"")</f>
        <v/>
      </c>
      <c r="L3" s="7"/>
      <c r="M3" s="7"/>
      <c r="N3" s="6">
        <f>PERCENTRANK($F$3:$F$27,F3,$F$16)*100</f>
        <v>4.1666666666666696</v>
      </c>
      <c r="O3" s="6">
        <f t="shared" ref="O3:O27" si="2">$G$17*100/G3</f>
        <v>59.980039920159683</v>
      </c>
      <c r="P3" s="7"/>
      <c r="Q3" s="7"/>
      <c r="R3" s="7"/>
      <c r="S3" s="7"/>
      <c r="T3" s="8" t="str">
        <f t="shared" ref="T3:T27" si="3">IF(F3&lt;20,"non","oui")</f>
        <v>non</v>
      </c>
      <c r="U3" s="8" t="str">
        <f t="shared" ref="U3:U27" si="4">IF(G3&lt;8,"oui","non")</f>
        <v>non</v>
      </c>
      <c r="V3" s="7"/>
      <c r="W3" s="7"/>
      <c r="X3" s="8" t="s">
        <v>24</v>
      </c>
      <c r="Y3" s="8" t="s">
        <v>25</v>
      </c>
      <c r="Z3" s="7"/>
    </row>
    <row r="4" spans="1:26" ht="31.15" customHeight="1">
      <c r="A4" s="9" t="s">
        <v>26</v>
      </c>
      <c r="B4" s="10" t="s">
        <v>27</v>
      </c>
      <c r="C4" s="11">
        <v>70</v>
      </c>
      <c r="D4" s="11">
        <v>16</v>
      </c>
      <c r="E4" s="11">
        <v>170</v>
      </c>
      <c r="F4" s="11">
        <v>8</v>
      </c>
      <c r="G4" s="11">
        <v>9.08</v>
      </c>
      <c r="H4" s="11">
        <f>RANK(F4,F3:F27)</f>
        <v>19</v>
      </c>
      <c r="I4" s="11">
        <f>RANK(G4,G3:G27,1)</f>
        <v>21</v>
      </c>
      <c r="J4" s="7" t="str">
        <f t="shared" si="0"/>
        <v/>
      </c>
      <c r="K4" s="7">
        <f t="shared" si="1"/>
        <v>12</v>
      </c>
      <c r="L4" s="13"/>
      <c r="M4" s="13"/>
      <c r="N4" s="11">
        <f>PERCENTRANK($F$3:$F$27,F4,$F$16)*100</f>
        <v>20.833333333333297</v>
      </c>
      <c r="O4" s="11">
        <f t="shared" si="2"/>
        <v>66.189427312775337</v>
      </c>
      <c r="P4" s="13"/>
      <c r="Q4" s="13"/>
      <c r="R4" s="13"/>
      <c r="S4" s="13"/>
      <c r="T4" s="12" t="str">
        <f t="shared" si="3"/>
        <v>non</v>
      </c>
      <c r="U4" s="12" t="str">
        <f t="shared" si="4"/>
        <v>non</v>
      </c>
      <c r="V4" s="13"/>
      <c r="W4" s="12" t="s">
        <v>28</v>
      </c>
      <c r="X4" s="12" t="s">
        <v>29</v>
      </c>
      <c r="Y4" s="11">
        <f>AVERAGE(G3:G27)</f>
        <v>8.0004000000000008</v>
      </c>
      <c r="Z4" s="13"/>
    </row>
    <row r="5" spans="1:26" ht="31.15" customHeight="1">
      <c r="A5" s="9" t="s">
        <v>30</v>
      </c>
      <c r="B5" s="10" t="s">
        <v>27</v>
      </c>
      <c r="C5" s="11">
        <v>59</v>
      </c>
      <c r="D5" s="11">
        <v>17</v>
      </c>
      <c r="E5" s="11">
        <v>190</v>
      </c>
      <c r="F5" s="11">
        <v>4</v>
      </c>
      <c r="G5" s="11">
        <v>8.4499999999999993</v>
      </c>
      <c r="H5" s="11">
        <f>RANK(F5,F3:F27)</f>
        <v>25</v>
      </c>
      <c r="I5" s="11">
        <f>RANK(G5,G3:G27,1)</f>
        <v>18</v>
      </c>
      <c r="J5" s="7" t="str">
        <f t="shared" si="0"/>
        <v/>
      </c>
      <c r="K5" s="7">
        <f t="shared" si="1"/>
        <v>14</v>
      </c>
      <c r="L5" s="13"/>
      <c r="M5" s="13"/>
      <c r="N5" s="11">
        <v>13.3333333</v>
      </c>
      <c r="O5" s="11">
        <f t="shared" si="2"/>
        <v>71.124260355029591</v>
      </c>
      <c r="P5" s="13"/>
      <c r="Q5" s="13"/>
      <c r="R5" s="13"/>
      <c r="S5" s="13"/>
      <c r="T5" s="12" t="str">
        <f t="shared" si="3"/>
        <v>non</v>
      </c>
      <c r="U5" s="12" t="str">
        <f t="shared" si="4"/>
        <v>non</v>
      </c>
      <c r="V5" s="13"/>
      <c r="W5" s="12" t="s">
        <v>31</v>
      </c>
      <c r="X5" s="11">
        <f>STDEV(F3:F27)</f>
        <v>7.5824358443268967</v>
      </c>
      <c r="Y5" s="11">
        <f>STDEV(G3:G27)</f>
        <v>1.1337161608327402</v>
      </c>
      <c r="Z5" s="13"/>
    </row>
    <row r="6" spans="1:26" ht="31.15" customHeight="1">
      <c r="A6" s="9" t="s">
        <v>32</v>
      </c>
      <c r="B6" s="10" t="s">
        <v>23</v>
      </c>
      <c r="C6" s="11">
        <v>55</v>
      </c>
      <c r="D6" s="11">
        <v>16</v>
      </c>
      <c r="E6" s="11">
        <v>160</v>
      </c>
      <c r="F6" s="11">
        <v>12</v>
      </c>
      <c r="G6" s="11">
        <v>8.35</v>
      </c>
      <c r="H6" s="11">
        <f>RANK(F6,F3:F27)</f>
        <v>15</v>
      </c>
      <c r="I6" s="11">
        <f>RANK(G6,G3:G27,1)</f>
        <v>16</v>
      </c>
      <c r="J6" s="7">
        <f t="shared" si="0"/>
        <v>10</v>
      </c>
      <c r="K6" s="7" t="str">
        <f t="shared" si="1"/>
        <v/>
      </c>
      <c r="L6" s="13"/>
      <c r="M6" s="13"/>
      <c r="N6" s="11">
        <f t="shared" ref="N6:N27" si="5">PERCENTRANK($F$3:$F$27,F6,$F$16)*100</f>
        <v>41.6666666666667</v>
      </c>
      <c r="O6" s="11">
        <f t="shared" si="2"/>
        <v>71.976047904191617</v>
      </c>
      <c r="P6" s="13"/>
      <c r="Q6" s="13"/>
      <c r="R6" s="13"/>
      <c r="S6" s="13"/>
      <c r="T6" s="12" t="str">
        <f t="shared" si="3"/>
        <v>non</v>
      </c>
      <c r="U6" s="12" t="str">
        <f t="shared" si="4"/>
        <v>non</v>
      </c>
      <c r="V6" s="13"/>
      <c r="W6" s="12" t="s">
        <v>33</v>
      </c>
      <c r="X6" s="11">
        <f>MAX(F3:F27)</f>
        <v>30</v>
      </c>
      <c r="Y6" s="11">
        <f>MIN(G3:G27)</f>
        <v>6.01</v>
      </c>
      <c r="Z6" s="13"/>
    </row>
    <row r="7" spans="1:26" ht="19.350000000000001" customHeight="1">
      <c r="A7" s="9" t="s">
        <v>34</v>
      </c>
      <c r="B7" s="10" t="s">
        <v>23</v>
      </c>
      <c r="C7" s="11">
        <v>49</v>
      </c>
      <c r="D7" s="11">
        <v>16</v>
      </c>
      <c r="E7" s="11">
        <v>167</v>
      </c>
      <c r="F7" s="11">
        <v>26</v>
      </c>
      <c r="G7" s="11">
        <v>8.2799999999999994</v>
      </c>
      <c r="H7" s="11">
        <f>RANK(F7,F3:F27)</f>
        <v>2</v>
      </c>
      <c r="I7" s="11">
        <f>RANK(G7,G3:G27,1)</f>
        <v>14</v>
      </c>
      <c r="J7" s="7">
        <f t="shared" si="0"/>
        <v>1</v>
      </c>
      <c r="K7" s="7" t="str">
        <f t="shared" si="1"/>
        <v/>
      </c>
      <c r="L7" s="13"/>
      <c r="M7" s="13"/>
      <c r="N7" s="11">
        <f t="shared" si="5"/>
        <v>91.6666666666667</v>
      </c>
      <c r="O7" s="11">
        <f t="shared" si="2"/>
        <v>72.584541062801932</v>
      </c>
      <c r="P7" s="13"/>
      <c r="Q7" s="13"/>
      <c r="R7" s="13"/>
      <c r="S7" s="13"/>
      <c r="T7" s="12" t="str">
        <f t="shared" si="3"/>
        <v>oui</v>
      </c>
      <c r="U7" s="12" t="str">
        <f t="shared" si="4"/>
        <v>non</v>
      </c>
      <c r="V7" s="13"/>
      <c r="W7" s="12" t="s">
        <v>35</v>
      </c>
      <c r="X7" s="11">
        <f>MIN(F3:F27)</f>
        <v>4</v>
      </c>
      <c r="Y7" s="11">
        <f>MAX(G3:G27)</f>
        <v>10.02</v>
      </c>
      <c r="Z7" s="13"/>
    </row>
    <row r="8" spans="1:26" ht="42.75" customHeight="1">
      <c r="A8" s="9" t="s">
        <v>36</v>
      </c>
      <c r="B8" s="10" t="s">
        <v>27</v>
      </c>
      <c r="C8" s="11">
        <v>77</v>
      </c>
      <c r="D8" s="11">
        <v>17</v>
      </c>
      <c r="E8" s="11">
        <v>159</v>
      </c>
      <c r="F8" s="11">
        <v>6</v>
      </c>
      <c r="G8" s="11">
        <v>9.7200000000000006</v>
      </c>
      <c r="H8" s="11">
        <f>RANK(F8,F3:F27)</f>
        <v>21</v>
      </c>
      <c r="I8" s="11">
        <f>RANK(G8,G3:G27,1)</f>
        <v>23</v>
      </c>
      <c r="J8" s="7" t="str">
        <f t="shared" ref="J7:J27" si="6">IF(B8="f",COUNTIFS(B:B,"F",F:F,"&gt;"&amp;F8)+1,"")</f>
        <v/>
      </c>
      <c r="K8" s="7">
        <f t="shared" ref="K7:K27" si="7">IF(B8="m",COUNTIFS(B:B,"F",F:F,"&gt;"&amp;F8)+1,"")</f>
        <v>12</v>
      </c>
      <c r="L8" s="13"/>
      <c r="M8" s="13"/>
      <c r="N8" s="11">
        <f t="shared" si="5"/>
        <v>12.5</v>
      </c>
      <c r="O8" s="11">
        <f t="shared" si="2"/>
        <v>61.831275720164605</v>
      </c>
      <c r="P8" s="13"/>
      <c r="Q8" s="13"/>
      <c r="R8" s="13"/>
      <c r="S8" s="13"/>
      <c r="T8" s="12" t="str">
        <f t="shared" si="3"/>
        <v>non</v>
      </c>
      <c r="U8" s="12" t="str">
        <f t="shared" si="4"/>
        <v>non</v>
      </c>
      <c r="V8" s="13"/>
      <c r="W8" s="12" t="s">
        <v>37</v>
      </c>
      <c r="X8" s="11">
        <f>SUMIF(B3:B27,"F",F3:F27)</f>
        <v>216</v>
      </c>
      <c r="Y8" s="11">
        <f>SUMIF(B3:B27,"F",G3:G27)</f>
        <v>101.47</v>
      </c>
      <c r="Z8" s="13"/>
    </row>
    <row r="9" spans="1:26" ht="42.75" customHeight="1">
      <c r="A9" s="9" t="s">
        <v>38</v>
      </c>
      <c r="B9" s="10" t="s">
        <v>23</v>
      </c>
      <c r="C9" s="11">
        <v>79</v>
      </c>
      <c r="D9" s="11">
        <v>17</v>
      </c>
      <c r="E9" s="11">
        <v>153</v>
      </c>
      <c r="F9" s="11">
        <v>17</v>
      </c>
      <c r="G9" s="11">
        <v>9.36</v>
      </c>
      <c r="H9" s="11">
        <f>RANK(F9,F3:F27)</f>
        <v>11</v>
      </c>
      <c r="I9" s="11">
        <f>RANK(G9,G3:G27,1)</f>
        <v>22</v>
      </c>
      <c r="J9" s="7">
        <f t="shared" si="6"/>
        <v>7</v>
      </c>
      <c r="K9" s="7" t="str">
        <f t="shared" si="7"/>
        <v/>
      </c>
      <c r="L9" s="13"/>
      <c r="M9" s="13"/>
      <c r="N9" s="11">
        <f t="shared" si="5"/>
        <v>54.1666666666667</v>
      </c>
      <c r="O9" s="11">
        <f t="shared" si="2"/>
        <v>64.209401709401718</v>
      </c>
      <c r="P9" s="13"/>
      <c r="Q9" s="13"/>
      <c r="R9" s="13"/>
      <c r="S9" s="13"/>
      <c r="T9" s="12" t="str">
        <f t="shared" si="3"/>
        <v>non</v>
      </c>
      <c r="U9" s="12" t="str">
        <f t="shared" si="4"/>
        <v>non</v>
      </c>
      <c r="V9" s="13"/>
      <c r="W9" s="12" t="s">
        <v>39</v>
      </c>
      <c r="X9" s="11">
        <f>SUMIF(B3:B27,"M",F3:F27)</f>
        <v>157</v>
      </c>
      <c r="Y9" s="11">
        <f>SUMIF(B3:B27,"M",G3:G27)</f>
        <v>98.539999999999992</v>
      </c>
      <c r="Z9" s="13"/>
    </row>
    <row r="10" spans="1:26" ht="31.15" customHeight="1">
      <c r="A10" s="9" t="s">
        <v>40</v>
      </c>
      <c r="B10" s="10" t="s">
        <v>27</v>
      </c>
      <c r="C10" s="11">
        <v>54</v>
      </c>
      <c r="D10" s="11">
        <v>17</v>
      </c>
      <c r="E10" s="11">
        <v>188</v>
      </c>
      <c r="F10" s="11">
        <v>17</v>
      </c>
      <c r="G10" s="11">
        <v>8.2799999999999994</v>
      </c>
      <c r="H10" s="11">
        <f>RANK(F10,F3:F27)</f>
        <v>11</v>
      </c>
      <c r="I10" s="11">
        <f>RANK(G10,G3:G27,1)</f>
        <v>14</v>
      </c>
      <c r="J10" s="7" t="str">
        <f t="shared" si="6"/>
        <v/>
      </c>
      <c r="K10" s="7">
        <f t="shared" si="7"/>
        <v>7</v>
      </c>
      <c r="L10" s="13"/>
      <c r="M10" s="13"/>
      <c r="N10" s="11">
        <f t="shared" si="5"/>
        <v>54.1666666666667</v>
      </c>
      <c r="O10" s="11">
        <f t="shared" si="2"/>
        <v>72.584541062801932</v>
      </c>
      <c r="P10" s="13"/>
      <c r="Q10" s="13"/>
      <c r="R10" s="13"/>
      <c r="S10" s="13"/>
      <c r="T10" s="12" t="str">
        <f t="shared" si="3"/>
        <v>non</v>
      </c>
      <c r="U10" s="12" t="str">
        <f t="shared" si="4"/>
        <v>non</v>
      </c>
      <c r="V10" s="13"/>
      <c r="W10" s="12" t="s">
        <v>41</v>
      </c>
      <c r="X10" s="13" t="e">
        <f>IF(B3="F",RANK(F3:F27,F3))</f>
        <v>#N/A</v>
      </c>
      <c r="Y10" s="13"/>
      <c r="Z10" s="13"/>
    </row>
    <row r="11" spans="1:26" ht="31.15" customHeight="1">
      <c r="A11" s="9" t="s">
        <v>42</v>
      </c>
      <c r="B11" s="10" t="s">
        <v>27</v>
      </c>
      <c r="C11" s="11">
        <v>58</v>
      </c>
      <c r="D11" s="11">
        <v>17</v>
      </c>
      <c r="E11" s="11">
        <v>168</v>
      </c>
      <c r="F11" s="11">
        <v>19</v>
      </c>
      <c r="G11" s="11">
        <v>8.74</v>
      </c>
      <c r="H11" s="11">
        <f>RANK(F11,F3:F27)</f>
        <v>8</v>
      </c>
      <c r="I11" s="11">
        <f>RANK(G11,G3:G27,1)</f>
        <v>20</v>
      </c>
      <c r="J11" s="7" t="str">
        <f t="shared" si="6"/>
        <v/>
      </c>
      <c r="K11" s="7">
        <f t="shared" si="7"/>
        <v>7</v>
      </c>
      <c r="L11" s="13"/>
      <c r="M11" s="13"/>
      <c r="N11" s="11">
        <f t="shared" si="5"/>
        <v>66.666666666666714</v>
      </c>
      <c r="O11" s="11">
        <f t="shared" si="2"/>
        <v>68.764302059496572</v>
      </c>
      <c r="P11" s="13"/>
      <c r="Q11" s="13"/>
      <c r="R11" s="13"/>
      <c r="S11" s="13"/>
      <c r="T11" s="12" t="str">
        <f t="shared" si="3"/>
        <v>non</v>
      </c>
      <c r="U11" s="12" t="str">
        <f t="shared" si="4"/>
        <v>non</v>
      </c>
      <c r="V11" s="13"/>
      <c r="W11" s="12" t="s">
        <v>43</v>
      </c>
      <c r="X11" s="13"/>
      <c r="Y11" s="13"/>
      <c r="Z11" s="13"/>
    </row>
    <row r="12" spans="1:26" ht="19.350000000000001" customHeight="1">
      <c r="A12" s="9" t="s">
        <v>44</v>
      </c>
      <c r="B12" s="10" t="s">
        <v>23</v>
      </c>
      <c r="C12" s="11">
        <v>55</v>
      </c>
      <c r="D12" s="11">
        <v>17</v>
      </c>
      <c r="E12" s="11">
        <v>158</v>
      </c>
      <c r="F12" s="11">
        <v>14</v>
      </c>
      <c r="G12" s="11">
        <v>8.0399999999999991</v>
      </c>
      <c r="H12" s="11">
        <f>RANK(F12,F3:F27)</f>
        <v>13</v>
      </c>
      <c r="I12" s="11">
        <f>RANK(G12,G3:G27,1)</f>
        <v>13</v>
      </c>
      <c r="J12" s="7">
        <f t="shared" si="6"/>
        <v>8</v>
      </c>
      <c r="K12" s="7" t="str">
        <f t="shared" si="7"/>
        <v/>
      </c>
      <c r="L12" s="13"/>
      <c r="M12" s="13"/>
      <c r="N12" s="11">
        <f t="shared" si="5"/>
        <v>45.8333333333333</v>
      </c>
      <c r="O12" s="11">
        <f t="shared" si="2"/>
        <v>74.75124378109453</v>
      </c>
      <c r="P12" s="13"/>
      <c r="Q12" s="13"/>
      <c r="R12" s="13"/>
      <c r="S12" s="13"/>
      <c r="T12" s="12" t="str">
        <f t="shared" si="3"/>
        <v>non</v>
      </c>
      <c r="U12" s="12" t="str">
        <f t="shared" si="4"/>
        <v>non</v>
      </c>
      <c r="V12" s="13"/>
      <c r="W12" s="13"/>
      <c r="X12" s="13"/>
      <c r="Y12" s="13"/>
      <c r="Z12" s="13"/>
    </row>
    <row r="13" spans="1:26" ht="19.350000000000001" customHeight="1">
      <c r="A13" s="9" t="s">
        <v>45</v>
      </c>
      <c r="B13" s="10" t="s">
        <v>27</v>
      </c>
      <c r="C13" s="11">
        <v>67</v>
      </c>
      <c r="D13" s="11">
        <v>16</v>
      </c>
      <c r="E13" s="11">
        <v>186</v>
      </c>
      <c r="F13" s="11">
        <v>8</v>
      </c>
      <c r="G13" s="11">
        <v>7.78</v>
      </c>
      <c r="H13" s="11">
        <f>RANK(F13,F3:F27)</f>
        <v>19</v>
      </c>
      <c r="I13" s="11">
        <f>RANK(G13,G3:G27,1)</f>
        <v>11</v>
      </c>
      <c r="J13" s="7" t="str">
        <f t="shared" si="6"/>
        <v/>
      </c>
      <c r="K13" s="7">
        <f t="shared" si="7"/>
        <v>12</v>
      </c>
      <c r="L13" s="13"/>
      <c r="M13" s="13"/>
      <c r="N13" s="11">
        <f t="shared" si="5"/>
        <v>20.833333333333297</v>
      </c>
      <c r="O13" s="11">
        <f t="shared" si="2"/>
        <v>77.249357326478147</v>
      </c>
      <c r="P13" s="13"/>
      <c r="Q13" s="13"/>
      <c r="R13" s="13"/>
      <c r="S13" s="13"/>
      <c r="T13" s="12" t="str">
        <f t="shared" si="3"/>
        <v>non</v>
      </c>
      <c r="U13" s="12" t="str">
        <f t="shared" si="4"/>
        <v>oui</v>
      </c>
      <c r="V13" s="13"/>
      <c r="W13" s="13"/>
      <c r="X13" s="13"/>
      <c r="Y13" s="13"/>
      <c r="Z13" s="13"/>
    </row>
    <row r="14" spans="1:26" ht="19.350000000000001" customHeight="1">
      <c r="A14" s="9" t="s">
        <v>46</v>
      </c>
      <c r="B14" s="10" t="s">
        <v>23</v>
      </c>
      <c r="C14" s="11">
        <v>62</v>
      </c>
      <c r="D14" s="11">
        <v>16</v>
      </c>
      <c r="E14" s="11">
        <v>165</v>
      </c>
      <c r="F14" s="11">
        <v>5</v>
      </c>
      <c r="G14" s="11">
        <v>7.53</v>
      </c>
      <c r="H14" s="11">
        <f>RANK(F14,F3:F27)</f>
        <v>23</v>
      </c>
      <c r="I14" s="11">
        <f>RANK(G14,G3:G27,1)</f>
        <v>9</v>
      </c>
      <c r="J14" s="7">
        <f t="shared" si="6"/>
        <v>12</v>
      </c>
      <c r="K14" s="7" t="str">
        <f t="shared" si="7"/>
        <v/>
      </c>
      <c r="L14" s="13"/>
      <c r="M14" s="13"/>
      <c r="N14" s="11">
        <f t="shared" si="5"/>
        <v>4.1666666666666696</v>
      </c>
      <c r="O14" s="11">
        <f t="shared" si="2"/>
        <v>79.814077025232407</v>
      </c>
      <c r="P14" s="13"/>
      <c r="Q14" s="13"/>
      <c r="R14" s="13"/>
      <c r="S14" s="13"/>
      <c r="T14" s="12" t="str">
        <f t="shared" si="3"/>
        <v>non</v>
      </c>
      <c r="U14" s="12" t="str">
        <f t="shared" si="4"/>
        <v>oui</v>
      </c>
      <c r="V14" s="13"/>
      <c r="W14" s="13"/>
      <c r="X14" s="13"/>
      <c r="Y14" s="13"/>
      <c r="Z14" s="13"/>
    </row>
    <row r="15" spans="1:26" ht="19.350000000000001" customHeight="1">
      <c r="A15" s="9" t="s">
        <v>47</v>
      </c>
      <c r="B15" s="10" t="s">
        <v>23</v>
      </c>
      <c r="C15" s="11">
        <v>61</v>
      </c>
      <c r="D15" s="11">
        <v>17</v>
      </c>
      <c r="E15" s="11">
        <v>145</v>
      </c>
      <c r="F15" s="11">
        <v>9</v>
      </c>
      <c r="G15" s="11">
        <v>7.38</v>
      </c>
      <c r="H15" s="11">
        <f>RANK(F15,F3:F27)</f>
        <v>18</v>
      </c>
      <c r="I15" s="11">
        <f>RANK(G15,G3:G27,1)</f>
        <v>7</v>
      </c>
      <c r="J15" s="7">
        <f t="shared" si="6"/>
        <v>11</v>
      </c>
      <c r="K15" s="7" t="str">
        <f t="shared" si="7"/>
        <v/>
      </c>
      <c r="L15" s="13"/>
      <c r="M15" s="13"/>
      <c r="N15" s="11">
        <f t="shared" si="5"/>
        <v>29.166666666666703</v>
      </c>
      <c r="O15" s="11">
        <f t="shared" si="2"/>
        <v>81.436314363143637</v>
      </c>
      <c r="P15" s="13"/>
      <c r="Q15" s="13"/>
      <c r="R15" s="13"/>
      <c r="S15" s="13"/>
      <c r="T15" s="12" t="str">
        <f t="shared" si="3"/>
        <v>non</v>
      </c>
      <c r="U15" s="12" t="str">
        <f t="shared" si="4"/>
        <v>oui</v>
      </c>
      <c r="V15" s="13"/>
      <c r="W15" s="13"/>
      <c r="X15" s="13"/>
      <c r="Y15" s="13"/>
      <c r="Z15" s="13"/>
    </row>
    <row r="16" spans="1:26" ht="19.350000000000001" customHeight="1">
      <c r="A16" s="9" t="s">
        <v>48</v>
      </c>
      <c r="B16" s="10" t="s">
        <v>27</v>
      </c>
      <c r="C16" s="11">
        <v>71</v>
      </c>
      <c r="D16" s="11">
        <v>16</v>
      </c>
      <c r="E16" s="11">
        <v>153</v>
      </c>
      <c r="F16" s="11">
        <v>30</v>
      </c>
      <c r="G16" s="11">
        <v>7.29</v>
      </c>
      <c r="H16" s="11">
        <f>RANK(F16,F3:F27)</f>
        <v>1</v>
      </c>
      <c r="I16" s="11">
        <f>RANK(G16,G3:G27,1)</f>
        <v>6</v>
      </c>
      <c r="J16" s="7" t="str">
        <f t="shared" si="6"/>
        <v/>
      </c>
      <c r="K16" s="7">
        <f t="shared" si="7"/>
        <v>1</v>
      </c>
      <c r="L16" s="13"/>
      <c r="M16" s="13"/>
      <c r="N16" s="11">
        <f t="shared" si="5"/>
        <v>100</v>
      </c>
      <c r="O16" s="11">
        <f t="shared" si="2"/>
        <v>82.441700960219478</v>
      </c>
      <c r="P16" s="13"/>
      <c r="Q16" s="13"/>
      <c r="R16" s="13"/>
      <c r="S16" s="13"/>
      <c r="T16" s="12" t="str">
        <f t="shared" si="3"/>
        <v>oui</v>
      </c>
      <c r="U16" s="12" t="str">
        <f t="shared" si="4"/>
        <v>oui</v>
      </c>
      <c r="V16" s="13"/>
      <c r="W16" s="13"/>
      <c r="X16" s="13"/>
      <c r="Y16" s="13"/>
      <c r="Z16" s="13"/>
    </row>
    <row r="17" spans="1:26" ht="19.350000000000001" customHeight="1">
      <c r="A17" s="9" t="s">
        <v>49</v>
      </c>
      <c r="B17" s="10" t="s">
        <v>23</v>
      </c>
      <c r="C17" s="11">
        <v>56</v>
      </c>
      <c r="D17" s="11">
        <v>16</v>
      </c>
      <c r="E17" s="11">
        <v>175</v>
      </c>
      <c r="F17" s="11">
        <v>22</v>
      </c>
      <c r="G17" s="11">
        <v>6.01</v>
      </c>
      <c r="H17" s="11">
        <f>RANK(F17,F3:F27)</f>
        <v>5</v>
      </c>
      <c r="I17" s="11">
        <f>RANK(G17,G3:G27,1)</f>
        <v>1</v>
      </c>
      <c r="J17" s="7">
        <f t="shared" si="6"/>
        <v>4</v>
      </c>
      <c r="K17" s="7" t="str">
        <f t="shared" si="7"/>
        <v/>
      </c>
      <c r="L17" s="13"/>
      <c r="M17" s="13"/>
      <c r="N17" s="11">
        <f t="shared" si="5"/>
        <v>79.1666666666667</v>
      </c>
      <c r="O17" s="11">
        <f t="shared" si="2"/>
        <v>100</v>
      </c>
      <c r="P17" s="13"/>
      <c r="Q17" s="13"/>
      <c r="R17" s="13"/>
      <c r="S17" s="13"/>
      <c r="T17" s="12" t="str">
        <f t="shared" si="3"/>
        <v>oui</v>
      </c>
      <c r="U17" s="12" t="str">
        <f t="shared" si="4"/>
        <v>oui</v>
      </c>
      <c r="V17" s="13"/>
      <c r="W17" s="13"/>
      <c r="X17" s="13"/>
      <c r="Y17" s="13"/>
      <c r="Z17" s="13"/>
    </row>
    <row r="18" spans="1:26" ht="19.350000000000001" customHeight="1">
      <c r="A18" s="9" t="s">
        <v>50</v>
      </c>
      <c r="B18" s="10" t="s">
        <v>27</v>
      </c>
      <c r="C18" s="11">
        <v>69</v>
      </c>
      <c r="D18" s="11">
        <v>17</v>
      </c>
      <c r="E18" s="11">
        <v>173</v>
      </c>
      <c r="F18" s="11">
        <v>6</v>
      </c>
      <c r="G18" s="11">
        <v>8.6300000000000008</v>
      </c>
      <c r="H18" s="11">
        <f>RANK(F18,F3:F27)</f>
        <v>21</v>
      </c>
      <c r="I18" s="11">
        <f>RANK(G18,G3:$G$27,1)</f>
        <v>19</v>
      </c>
      <c r="J18" s="7" t="str">
        <f t="shared" si="6"/>
        <v/>
      </c>
      <c r="K18" s="7">
        <f t="shared" si="7"/>
        <v>12</v>
      </c>
      <c r="L18" s="13"/>
      <c r="M18" s="13"/>
      <c r="N18" s="11">
        <f t="shared" si="5"/>
        <v>12.5</v>
      </c>
      <c r="O18" s="11">
        <f t="shared" si="2"/>
        <v>69.640787949015063</v>
      </c>
      <c r="P18" s="13"/>
      <c r="Q18" s="13"/>
      <c r="R18" s="13"/>
      <c r="S18" s="13"/>
      <c r="T18" s="12" t="str">
        <f t="shared" si="3"/>
        <v>non</v>
      </c>
      <c r="U18" s="12" t="str">
        <f t="shared" si="4"/>
        <v>non</v>
      </c>
      <c r="V18" s="13"/>
      <c r="W18" s="13"/>
      <c r="X18" s="13"/>
      <c r="Y18" s="13"/>
      <c r="Z18" s="13"/>
    </row>
    <row r="19" spans="1:26" ht="19.350000000000001" customHeight="1">
      <c r="A19" s="9" t="s">
        <v>51</v>
      </c>
      <c r="B19" s="10" t="s">
        <v>23</v>
      </c>
      <c r="C19" s="11">
        <v>53</v>
      </c>
      <c r="D19" s="11">
        <v>17</v>
      </c>
      <c r="E19" s="11">
        <v>157</v>
      </c>
      <c r="F19" s="11">
        <v>20</v>
      </c>
      <c r="G19" s="11">
        <v>6.06</v>
      </c>
      <c r="H19" s="11">
        <f>RANK(F19,F3:F27)</f>
        <v>7</v>
      </c>
      <c r="I19" s="11">
        <f>RANK(G19,G4:$G$27,1)</f>
        <v>2</v>
      </c>
      <c r="J19" s="7">
        <f t="shared" si="6"/>
        <v>6</v>
      </c>
      <c r="K19" s="7" t="str">
        <f t="shared" si="7"/>
        <v/>
      </c>
      <c r="L19" s="13"/>
      <c r="M19" s="13"/>
      <c r="N19" s="11">
        <f t="shared" si="5"/>
        <v>74.999999999999986</v>
      </c>
      <c r="O19" s="11">
        <f t="shared" si="2"/>
        <v>99.174917491749184</v>
      </c>
      <c r="P19" s="13"/>
      <c r="Q19" s="13"/>
      <c r="R19" s="13"/>
      <c r="S19" s="13"/>
      <c r="T19" s="12" t="str">
        <f t="shared" si="3"/>
        <v>oui</v>
      </c>
      <c r="U19" s="12" t="str">
        <f t="shared" si="4"/>
        <v>oui</v>
      </c>
      <c r="V19" s="13"/>
      <c r="W19" s="13"/>
      <c r="X19" s="13"/>
      <c r="Y19" s="13"/>
      <c r="Z19" s="13"/>
    </row>
    <row r="20" spans="1:26" ht="19.350000000000001" customHeight="1">
      <c r="A20" s="9" t="s">
        <v>52</v>
      </c>
      <c r="B20" s="10" t="s">
        <v>27</v>
      </c>
      <c r="C20" s="11">
        <v>57</v>
      </c>
      <c r="D20" s="11">
        <v>16</v>
      </c>
      <c r="E20" s="11">
        <v>188</v>
      </c>
      <c r="F20" s="11">
        <v>19</v>
      </c>
      <c r="G20" s="11">
        <v>6.08</v>
      </c>
      <c r="H20" s="11">
        <f>RANK(F20,F3:F27)</f>
        <v>8</v>
      </c>
      <c r="I20" s="11">
        <f>RANK(G20,G5:$G$27,1)</f>
        <v>3</v>
      </c>
      <c r="J20" s="7" t="str">
        <f t="shared" si="6"/>
        <v/>
      </c>
      <c r="K20" s="7">
        <f t="shared" si="7"/>
        <v>7</v>
      </c>
      <c r="L20" s="13"/>
      <c r="M20" s="13"/>
      <c r="N20" s="11">
        <f t="shared" si="5"/>
        <v>66.666666666666714</v>
      </c>
      <c r="O20" s="11">
        <f t="shared" si="2"/>
        <v>98.848684210526315</v>
      </c>
      <c r="P20" s="13"/>
      <c r="Q20" s="13"/>
      <c r="R20" s="13"/>
      <c r="S20" s="13"/>
      <c r="T20" s="12" t="str">
        <f t="shared" si="3"/>
        <v>non</v>
      </c>
      <c r="U20" s="12" t="str">
        <f t="shared" si="4"/>
        <v>oui</v>
      </c>
      <c r="V20" s="13"/>
      <c r="W20" s="13"/>
      <c r="X20" s="13"/>
      <c r="Y20" s="13"/>
      <c r="Z20" s="13"/>
    </row>
    <row r="21" spans="1:26" ht="19.350000000000001" customHeight="1">
      <c r="A21" s="9" t="s">
        <v>53</v>
      </c>
      <c r="B21" s="10" t="s">
        <v>27</v>
      </c>
      <c r="C21" s="11">
        <v>75</v>
      </c>
      <c r="D21" s="11">
        <v>17</v>
      </c>
      <c r="E21" s="11">
        <v>176</v>
      </c>
      <c r="F21" s="11">
        <v>18</v>
      </c>
      <c r="G21" s="11">
        <v>6.68</v>
      </c>
      <c r="H21" s="11">
        <f>RANK(F21,F3:F27)</f>
        <v>10</v>
      </c>
      <c r="I21" s="11">
        <f>RANK(G21,G6:$G$27,1)</f>
        <v>4</v>
      </c>
      <c r="J21" s="7" t="str">
        <f t="shared" si="6"/>
        <v/>
      </c>
      <c r="K21" s="7">
        <f t="shared" si="7"/>
        <v>7</v>
      </c>
      <c r="L21" s="13"/>
      <c r="M21" s="13"/>
      <c r="N21" s="11">
        <f t="shared" si="5"/>
        <v>62.5</v>
      </c>
      <c r="O21" s="11">
        <f t="shared" si="2"/>
        <v>89.970059880239518</v>
      </c>
      <c r="P21" s="13"/>
      <c r="Q21" s="13"/>
      <c r="R21" s="13"/>
      <c r="S21" s="13"/>
      <c r="T21" s="12" t="str">
        <f t="shared" si="3"/>
        <v>non</v>
      </c>
      <c r="U21" s="12" t="str">
        <f t="shared" si="4"/>
        <v>oui</v>
      </c>
      <c r="V21" s="13"/>
      <c r="W21" s="13"/>
      <c r="X21" s="13"/>
      <c r="Y21" s="13"/>
      <c r="Z21" s="13"/>
    </row>
    <row r="22" spans="1:26" ht="19.350000000000001" customHeight="1">
      <c r="A22" s="9" t="s">
        <v>54</v>
      </c>
      <c r="B22" s="10" t="s">
        <v>23</v>
      </c>
      <c r="C22" s="11">
        <v>57</v>
      </c>
      <c r="D22" s="11">
        <v>17</v>
      </c>
      <c r="E22" s="11">
        <v>171</v>
      </c>
      <c r="F22" s="11">
        <v>24</v>
      </c>
      <c r="G22" s="11">
        <v>8.39</v>
      </c>
      <c r="H22" s="11">
        <f>RANK(F22,F3:F27)</f>
        <v>4</v>
      </c>
      <c r="I22" s="11">
        <f>RANK(G22,G7:$G$27,1)</f>
        <v>16</v>
      </c>
      <c r="J22" s="7">
        <f t="shared" si="6"/>
        <v>3</v>
      </c>
      <c r="K22" s="7" t="str">
        <f t="shared" si="7"/>
        <v/>
      </c>
      <c r="L22" s="13"/>
      <c r="M22" s="13"/>
      <c r="N22" s="11">
        <f t="shared" si="5"/>
        <v>87.5</v>
      </c>
      <c r="O22" s="11">
        <f t="shared" si="2"/>
        <v>71.632896305125143</v>
      </c>
      <c r="P22" s="13"/>
      <c r="Q22" s="13"/>
      <c r="R22" s="13"/>
      <c r="S22" s="13"/>
      <c r="T22" s="12" t="str">
        <f t="shared" si="3"/>
        <v>oui</v>
      </c>
      <c r="U22" s="12" t="str">
        <f t="shared" si="4"/>
        <v>non</v>
      </c>
      <c r="V22" s="13"/>
      <c r="W22" s="13"/>
      <c r="X22" s="13"/>
      <c r="Y22" s="13"/>
      <c r="Z22" s="13"/>
    </row>
    <row r="23" spans="1:26" ht="19.350000000000001" customHeight="1">
      <c r="A23" s="9" t="s">
        <v>55</v>
      </c>
      <c r="B23" s="10" t="s">
        <v>23</v>
      </c>
      <c r="C23" s="11">
        <v>58</v>
      </c>
      <c r="D23" s="11">
        <v>17</v>
      </c>
      <c r="E23" s="11">
        <v>168</v>
      </c>
      <c r="F23" s="11">
        <v>14</v>
      </c>
      <c r="G23" s="11">
        <v>6.93</v>
      </c>
      <c r="H23" s="11">
        <f>RANK(F23,F3:F27)</f>
        <v>13</v>
      </c>
      <c r="I23" s="11">
        <f>RANK(G23,G8:$G$27,1)</f>
        <v>5</v>
      </c>
      <c r="J23" s="7">
        <f t="shared" si="6"/>
        <v>8</v>
      </c>
      <c r="K23" s="7" t="str">
        <f t="shared" si="7"/>
        <v/>
      </c>
      <c r="L23" s="13"/>
      <c r="M23" s="13"/>
      <c r="N23" s="11">
        <f t="shared" si="5"/>
        <v>45.8333333333333</v>
      </c>
      <c r="O23" s="11">
        <f t="shared" si="2"/>
        <v>86.724386724386733</v>
      </c>
      <c r="P23" s="13"/>
      <c r="Q23" s="13"/>
      <c r="R23" s="13"/>
      <c r="S23" s="13"/>
      <c r="T23" s="12" t="str">
        <f t="shared" si="3"/>
        <v>non</v>
      </c>
      <c r="U23" s="12" t="str">
        <f t="shared" si="4"/>
        <v>oui</v>
      </c>
      <c r="V23" s="13"/>
      <c r="W23" s="13"/>
      <c r="X23" s="13"/>
      <c r="Y23" s="13"/>
      <c r="Z23" s="13"/>
    </row>
    <row r="24" spans="1:26" ht="19.350000000000001" customHeight="1">
      <c r="A24" s="9" t="s">
        <v>56</v>
      </c>
      <c r="B24" s="10" t="s">
        <v>27</v>
      </c>
      <c r="C24" s="11">
        <v>69</v>
      </c>
      <c r="D24" s="11">
        <v>16</v>
      </c>
      <c r="E24" s="11">
        <v>156</v>
      </c>
      <c r="F24" s="11">
        <v>11</v>
      </c>
      <c r="G24" s="11">
        <v>7.99</v>
      </c>
      <c r="H24" s="11">
        <f>RANK(F24,F3:F27)</f>
        <v>16</v>
      </c>
      <c r="I24" s="11">
        <f>RANK(G24,G9:$G$27,1)</f>
        <v>12</v>
      </c>
      <c r="J24" s="7" t="str">
        <f t="shared" si="6"/>
        <v/>
      </c>
      <c r="K24" s="7">
        <f t="shared" si="7"/>
        <v>11</v>
      </c>
      <c r="L24" s="13"/>
      <c r="M24" s="13"/>
      <c r="N24" s="11">
        <f t="shared" si="5"/>
        <v>33.3333333333333</v>
      </c>
      <c r="O24" s="11">
        <f t="shared" si="2"/>
        <v>75.219023779724651</v>
      </c>
      <c r="P24" s="13"/>
      <c r="Q24" s="13"/>
      <c r="R24" s="13"/>
      <c r="S24" s="13"/>
      <c r="T24" s="12" t="str">
        <f t="shared" si="3"/>
        <v>non</v>
      </c>
      <c r="U24" s="12" t="str">
        <f t="shared" si="4"/>
        <v>oui</v>
      </c>
      <c r="V24" s="13"/>
      <c r="W24" s="13"/>
      <c r="X24" s="13"/>
      <c r="Y24" s="13"/>
      <c r="Z24" s="13"/>
    </row>
    <row r="25" spans="1:26" ht="19.350000000000001" customHeight="1">
      <c r="A25" s="9" t="s">
        <v>57</v>
      </c>
      <c r="B25" s="10" t="s">
        <v>23</v>
      </c>
      <c r="C25" s="11">
        <v>59</v>
      </c>
      <c r="D25" s="11">
        <v>17</v>
      </c>
      <c r="E25" s="11">
        <v>180</v>
      </c>
      <c r="F25" s="11">
        <v>22</v>
      </c>
      <c r="G25" s="11">
        <v>7.73</v>
      </c>
      <c r="H25" s="11">
        <f>RANK(F25,F3:F27)</f>
        <v>5</v>
      </c>
      <c r="I25" s="11">
        <f>RANK(G25,G10:$G$27,1)</f>
        <v>10</v>
      </c>
      <c r="J25" s="7">
        <f t="shared" si="6"/>
        <v>4</v>
      </c>
      <c r="K25" s="7" t="str">
        <f t="shared" si="7"/>
        <v/>
      </c>
      <c r="L25" s="13"/>
      <c r="M25" s="13"/>
      <c r="N25" s="11">
        <f t="shared" si="5"/>
        <v>79.1666666666667</v>
      </c>
      <c r="O25" s="11">
        <f t="shared" si="2"/>
        <v>77.7490297542044</v>
      </c>
      <c r="P25" s="13"/>
      <c r="Q25" s="13"/>
      <c r="R25" s="13"/>
      <c r="S25" s="13"/>
      <c r="T25" s="12" t="str">
        <f t="shared" si="3"/>
        <v>oui</v>
      </c>
      <c r="U25" s="12" t="str">
        <f t="shared" si="4"/>
        <v>oui</v>
      </c>
      <c r="V25" s="13"/>
      <c r="W25" s="13"/>
      <c r="X25" s="13"/>
      <c r="Y25" s="13"/>
      <c r="Z25" s="13"/>
    </row>
    <row r="26" spans="1:26" ht="19.350000000000001" customHeight="1">
      <c r="A26" s="9" t="s">
        <v>58</v>
      </c>
      <c r="B26" s="10" t="s">
        <v>23</v>
      </c>
      <c r="C26" s="11">
        <v>65</v>
      </c>
      <c r="D26" s="11">
        <v>16</v>
      </c>
      <c r="E26" s="11">
        <v>159</v>
      </c>
      <c r="F26" s="11">
        <v>26</v>
      </c>
      <c r="G26" s="11">
        <v>7.39</v>
      </c>
      <c r="H26" s="11">
        <f>RANK(F26,F3:F27)</f>
        <v>2</v>
      </c>
      <c r="I26" s="11">
        <f>RANK(G26,G11:$G$27,1)</f>
        <v>8</v>
      </c>
      <c r="J26" s="7">
        <f t="shared" si="6"/>
        <v>1</v>
      </c>
      <c r="K26" s="7" t="str">
        <f t="shared" si="7"/>
        <v/>
      </c>
      <c r="L26" s="13"/>
      <c r="M26" s="13"/>
      <c r="N26" s="11">
        <f t="shared" si="5"/>
        <v>91.6666666666667</v>
      </c>
      <c r="O26" s="11">
        <f t="shared" si="2"/>
        <v>81.326116373477674</v>
      </c>
      <c r="P26" s="13"/>
      <c r="Q26" s="13"/>
      <c r="R26" s="13"/>
      <c r="S26" s="13"/>
      <c r="T26" s="12" t="str">
        <f t="shared" si="3"/>
        <v>oui</v>
      </c>
      <c r="U26" s="12" t="str">
        <f t="shared" si="4"/>
        <v>oui</v>
      </c>
      <c r="V26" s="13"/>
      <c r="W26" s="13"/>
      <c r="X26" s="13"/>
      <c r="Y26" s="13"/>
      <c r="Z26" s="13"/>
    </row>
    <row r="27" spans="1:26" ht="19.350000000000001" customHeight="1">
      <c r="A27" s="9" t="s">
        <v>59</v>
      </c>
      <c r="B27" s="10" t="s">
        <v>27</v>
      </c>
      <c r="C27" s="11">
        <v>90</v>
      </c>
      <c r="D27" s="11">
        <v>16</v>
      </c>
      <c r="E27" s="11">
        <v>171</v>
      </c>
      <c r="F27" s="11">
        <v>11</v>
      </c>
      <c r="G27" s="11">
        <v>9.82</v>
      </c>
      <c r="H27" s="11">
        <f>RANK(F27,F3:F27)</f>
        <v>16</v>
      </c>
      <c r="I27" s="11">
        <f>RANK(G27,G12:$G$27,1)</f>
        <v>16</v>
      </c>
      <c r="J27" s="7" t="str">
        <f t="shared" si="6"/>
        <v/>
      </c>
      <c r="K27" s="7">
        <f t="shared" si="7"/>
        <v>11</v>
      </c>
      <c r="L27" s="13"/>
      <c r="M27" s="13"/>
      <c r="N27" s="11">
        <f t="shared" si="5"/>
        <v>33.3333333333333</v>
      </c>
      <c r="O27" s="11">
        <f t="shared" si="2"/>
        <v>61.201629327902239</v>
      </c>
      <c r="P27" s="13"/>
      <c r="Q27" s="13"/>
      <c r="R27" s="13"/>
      <c r="S27" s="13"/>
      <c r="T27" s="12" t="str">
        <f t="shared" si="3"/>
        <v>non</v>
      </c>
      <c r="U27" s="12" t="str">
        <f t="shared" si="4"/>
        <v>non</v>
      </c>
      <c r="V27" s="13"/>
      <c r="W27" s="13"/>
      <c r="X27" s="13"/>
      <c r="Y27" s="13"/>
      <c r="Z27" s="13"/>
    </row>
  </sheetData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1"/>
  <sheetViews>
    <sheetView showGridLines="0" workbookViewId="0">
      <pane xSplit="1" ySplit="2" topLeftCell="B3" activePane="bottomRight" state="frozen"/>
      <selection pane="topRight"/>
      <selection pane="bottomLeft"/>
      <selection pane="bottomRight" activeCell="B3" sqref="B3"/>
    </sheetView>
  </sheetViews>
  <sheetFormatPr baseColWidth="10" defaultColWidth="16.28515625" defaultRowHeight="19.899999999999999" customHeight="1"/>
  <cols>
    <col min="1" max="6" width="16.28515625" style="14" customWidth="1"/>
    <col min="7" max="16384" width="16.28515625" style="14"/>
  </cols>
  <sheetData>
    <row r="1" spans="1:5" ht="27.6" customHeight="1">
      <c r="A1" s="20" t="s">
        <v>0</v>
      </c>
      <c r="B1" s="20"/>
      <c r="C1" s="20"/>
      <c r="D1" s="20"/>
      <c r="E1" s="20"/>
    </row>
    <row r="2" spans="1:5" ht="20.25" customHeight="1">
      <c r="A2" s="3"/>
      <c r="B2" s="3"/>
      <c r="C2" s="3"/>
      <c r="D2" s="3"/>
      <c r="E2" s="3"/>
    </row>
    <row r="3" spans="1:5" ht="20.25" customHeight="1">
      <c r="A3" s="15"/>
      <c r="B3" s="16"/>
      <c r="C3" s="7"/>
      <c r="D3" s="7"/>
      <c r="E3" s="7"/>
    </row>
    <row r="4" spans="1:5" ht="20.100000000000001" customHeight="1">
      <c r="A4" s="17"/>
      <c r="B4" s="18"/>
      <c r="C4" s="13"/>
      <c r="D4" s="13"/>
      <c r="E4" s="13"/>
    </row>
    <row r="5" spans="1:5" ht="20.100000000000001" customHeight="1">
      <c r="A5" s="17"/>
      <c r="B5" s="18"/>
      <c r="C5" s="13"/>
      <c r="D5" s="13"/>
      <c r="E5" s="13"/>
    </row>
    <row r="6" spans="1:5" ht="20.100000000000001" customHeight="1">
      <c r="A6" s="17"/>
      <c r="B6" s="18"/>
      <c r="C6" s="13"/>
      <c r="D6" s="13"/>
      <c r="E6" s="13"/>
    </row>
    <row r="7" spans="1:5" ht="20.100000000000001" customHeight="1">
      <c r="A7" s="17"/>
      <c r="B7" s="18"/>
      <c r="C7" s="13"/>
      <c r="D7" s="13"/>
      <c r="E7" s="13"/>
    </row>
    <row r="8" spans="1:5" ht="20.100000000000001" customHeight="1">
      <c r="A8" s="17"/>
      <c r="B8" s="18"/>
      <c r="C8" s="13"/>
      <c r="D8" s="13"/>
      <c r="E8" s="13"/>
    </row>
    <row r="9" spans="1:5" ht="20.100000000000001" customHeight="1">
      <c r="A9" s="17"/>
      <c r="B9" s="18"/>
      <c r="C9" s="13"/>
      <c r="D9" s="13"/>
      <c r="E9" s="13"/>
    </row>
    <row r="10" spans="1:5" ht="20.100000000000001" customHeight="1">
      <c r="A10" s="17"/>
      <c r="B10" s="18"/>
      <c r="C10" s="13"/>
      <c r="D10" s="13"/>
      <c r="E10" s="13"/>
    </row>
    <row r="11" spans="1:5" ht="20.100000000000001" customHeight="1">
      <c r="A11" s="17"/>
      <c r="B11" s="18"/>
      <c r="C11" s="13"/>
      <c r="D11" s="13"/>
      <c r="E11" s="13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C17"/>
  <sheetViews>
    <sheetView showGridLines="0" workbookViewId="0">
      <pane xSplit="2" ySplit="2" topLeftCell="C3" activePane="bottomRight" state="frozen"/>
      <selection pane="topRight"/>
      <selection pane="bottomLeft"/>
      <selection pane="bottomRight" activeCell="C6" sqref="C6"/>
    </sheetView>
  </sheetViews>
  <sheetFormatPr baseColWidth="10" defaultColWidth="16.28515625" defaultRowHeight="19.899999999999999" customHeight="1"/>
  <cols>
    <col min="1" max="1" width="14.28515625" style="19" customWidth="1"/>
    <col min="2" max="3" width="65.28515625" style="19" customWidth="1"/>
    <col min="4" max="4" width="16.28515625" style="19" customWidth="1"/>
    <col min="5" max="16384" width="16.28515625" style="19"/>
  </cols>
  <sheetData>
    <row r="1" spans="2:3" ht="27.6" customHeight="1">
      <c r="B1" s="20" t="s">
        <v>0</v>
      </c>
      <c r="C1" s="20"/>
    </row>
    <row r="2" spans="2:3" ht="56.85" customHeight="1">
      <c r="B2" s="2" t="s">
        <v>60</v>
      </c>
      <c r="C2" s="2" t="s">
        <v>61</v>
      </c>
    </row>
    <row r="3" spans="2:3" ht="26.85" customHeight="1">
      <c r="B3" s="4" t="s">
        <v>8</v>
      </c>
      <c r="C3" s="5" t="s">
        <v>62</v>
      </c>
    </row>
    <row r="4" spans="2:3" ht="26.65" customHeight="1">
      <c r="B4" s="9" t="s">
        <v>10</v>
      </c>
      <c r="C4" s="18"/>
    </row>
    <row r="5" spans="2:3" ht="26.65" customHeight="1">
      <c r="B5" s="9" t="s">
        <v>11</v>
      </c>
      <c r="C5" s="18"/>
    </row>
    <row r="6" spans="2:3" ht="56.65" customHeight="1">
      <c r="B6" s="9" t="s">
        <v>14</v>
      </c>
      <c r="C6" s="10" t="s">
        <v>63</v>
      </c>
    </row>
    <row r="7" spans="2:3" ht="66.599999999999994" customHeight="1">
      <c r="B7" s="9" t="s">
        <v>16</v>
      </c>
      <c r="C7" s="18"/>
    </row>
    <row r="8" spans="2:3" ht="66.599999999999994" customHeight="1">
      <c r="B8" s="9" t="s">
        <v>17</v>
      </c>
      <c r="C8" s="18"/>
    </row>
    <row r="9" spans="2:3" ht="56.65" customHeight="1">
      <c r="B9" s="9" t="s">
        <v>20</v>
      </c>
      <c r="C9" s="10" t="s">
        <v>64</v>
      </c>
    </row>
    <row r="10" spans="2:3" ht="26.65" customHeight="1">
      <c r="B10" s="9" t="s">
        <v>28</v>
      </c>
      <c r="C10" s="10" t="s">
        <v>29</v>
      </c>
    </row>
    <row r="11" spans="2:3" ht="26.65" customHeight="1">
      <c r="B11" s="9" t="s">
        <v>31</v>
      </c>
      <c r="C11" s="10" t="s">
        <v>65</v>
      </c>
    </row>
    <row r="12" spans="2:3" ht="26.65" customHeight="1">
      <c r="B12" s="9" t="s">
        <v>33</v>
      </c>
      <c r="C12" s="10" t="s">
        <v>66</v>
      </c>
    </row>
    <row r="13" spans="2:3" ht="16.7" customHeight="1">
      <c r="B13" s="9" t="s">
        <v>35</v>
      </c>
      <c r="C13" s="10" t="s">
        <v>67</v>
      </c>
    </row>
    <row r="14" spans="2:3" ht="36.6" customHeight="1">
      <c r="B14" s="9" t="s">
        <v>37</v>
      </c>
      <c r="C14" s="10" t="s">
        <v>68</v>
      </c>
    </row>
    <row r="15" spans="2:3" ht="36.6" customHeight="1">
      <c r="B15" s="9" t="s">
        <v>39</v>
      </c>
      <c r="C15" s="10" t="s">
        <v>69</v>
      </c>
    </row>
    <row r="16" spans="2:3" ht="26.65" customHeight="1">
      <c r="B16" s="9" t="s">
        <v>41</v>
      </c>
      <c r="C16" s="18"/>
    </row>
    <row r="17" spans="2:3" ht="26.65" customHeight="1">
      <c r="B17" s="9" t="s">
        <v>43</v>
      </c>
      <c r="C17" s="18"/>
    </row>
  </sheetData>
  <mergeCells count="1">
    <mergeCell ref="B1:C1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Giorgi Frédéric -OEC-</cp:lastModifiedBy>
  <dcterms:modified xsi:type="dcterms:W3CDTF">2021-01-20T16:27:17Z</dcterms:modified>
</cp:coreProperties>
</file>