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 activeTab="3"/>
  </bookViews>
  <sheets>
    <sheet name="CompuSense1" sheetId="4" r:id="rId1"/>
    <sheet name="CompuSense2" sheetId="1" r:id="rId2"/>
    <sheet name="CompuSense3" sheetId="5" r:id="rId3"/>
    <sheet name="CompuSense4" sheetId="6" r:id="rId4"/>
    <sheet name="CompuSense5" sheetId="7" r:id="rId5"/>
    <sheet name="Sheet2" sheetId="2" r:id="rId6"/>
    <sheet name="Sheet3" sheetId="3" r:id="rId7"/>
  </sheets>
  <definedNames>
    <definedName name="_xlnm._FilterDatabase" localSheetId="1" hidden="1">CompuSense2!$F$1:$F$29</definedName>
    <definedName name="_xlnm._FilterDatabase" localSheetId="2" hidden="1">CompuSense3!$F$1:$F$29</definedName>
    <definedName name="_xlnm._FilterDatabase" localSheetId="3" hidden="1">CompuSense4!$M$1:$M$29</definedName>
  </definedNames>
  <calcPr calcId="145621"/>
</workbook>
</file>

<file path=xl/calcChain.xml><?xml version="1.0" encoding="utf-8"?>
<calcChain xmlns="http://schemas.openxmlformats.org/spreadsheetml/2006/main">
  <c r="N2" i="6" l="1"/>
  <c r="N5" i="6"/>
  <c r="N20" i="6"/>
  <c r="N11" i="6"/>
  <c r="N16" i="6"/>
  <c r="N3" i="6"/>
  <c r="N4" i="6"/>
  <c r="N6" i="6"/>
  <c r="N7" i="6"/>
  <c r="N8" i="6"/>
  <c r="N9" i="6"/>
  <c r="N10" i="6"/>
  <c r="N12" i="6"/>
  <c r="N13" i="6"/>
  <c r="N14" i="6"/>
  <c r="N15" i="6"/>
  <c r="N17" i="6"/>
  <c r="N18" i="6"/>
  <c r="N19" i="6"/>
  <c r="N21" i="6"/>
  <c r="N22" i="6"/>
  <c r="N23" i="6"/>
  <c r="N24" i="6"/>
  <c r="N25" i="6"/>
  <c r="N26" i="6"/>
  <c r="N27" i="6"/>
  <c r="N28" i="6"/>
  <c r="N29" i="6"/>
  <c r="G2" i="7"/>
  <c r="H2" i="7"/>
  <c r="I2" i="7"/>
  <c r="K2" i="7" s="1"/>
  <c r="L2" i="7" s="1"/>
  <c r="G3" i="7"/>
  <c r="H3" i="7"/>
  <c r="I3" i="7"/>
  <c r="J3" i="7"/>
  <c r="K3" i="7"/>
  <c r="L3" i="7" s="1"/>
  <c r="G4" i="7"/>
  <c r="H4" i="7"/>
  <c r="I4" i="7"/>
  <c r="K4" i="7" s="1"/>
  <c r="L4" i="7" s="1"/>
  <c r="G5" i="7"/>
  <c r="H5" i="7"/>
  <c r="I5" i="7"/>
  <c r="J5" i="7"/>
  <c r="K5" i="7"/>
  <c r="L5" i="7" s="1"/>
  <c r="G6" i="7"/>
  <c r="H6" i="7"/>
  <c r="I6" i="7"/>
  <c r="K6" i="7" s="1"/>
  <c r="L6" i="7" s="1"/>
  <c r="G7" i="7"/>
  <c r="H7" i="7"/>
  <c r="I7" i="7"/>
  <c r="J7" i="7"/>
  <c r="K7" i="7"/>
  <c r="L7" i="7" s="1"/>
  <c r="G8" i="7"/>
  <c r="H8" i="7"/>
  <c r="I8" i="7"/>
  <c r="K8" i="7" s="1"/>
  <c r="L8" i="7" s="1"/>
  <c r="G9" i="7"/>
  <c r="H9" i="7"/>
  <c r="I9" i="7"/>
  <c r="J9" i="7"/>
  <c r="K9" i="7"/>
  <c r="L9" i="7"/>
  <c r="G10" i="7"/>
  <c r="H10" i="7"/>
  <c r="I10" i="7"/>
  <c r="K10" i="7" s="1"/>
  <c r="L10" i="7" s="1"/>
  <c r="J10" i="7"/>
  <c r="G11" i="7"/>
  <c r="H11" i="7"/>
  <c r="J11" i="7" s="1"/>
  <c r="I11" i="7"/>
  <c r="K11" i="7"/>
  <c r="L11" i="7"/>
  <c r="G12" i="7"/>
  <c r="H12" i="7"/>
  <c r="I12" i="7"/>
  <c r="K12" i="7" s="1"/>
  <c r="L12" i="7" s="1"/>
  <c r="J12" i="7"/>
  <c r="G13" i="7"/>
  <c r="H13" i="7"/>
  <c r="J13" i="7" s="1"/>
  <c r="I13" i="7"/>
  <c r="K13" i="7"/>
  <c r="L13" i="7"/>
  <c r="G14" i="7"/>
  <c r="H14" i="7"/>
  <c r="I14" i="7"/>
  <c r="K14" i="7" s="1"/>
  <c r="L14" i="7" s="1"/>
  <c r="J14" i="7"/>
  <c r="G15" i="7"/>
  <c r="H15" i="7"/>
  <c r="J15" i="7" s="1"/>
  <c r="I15" i="7"/>
  <c r="K15" i="7"/>
  <c r="L15" i="7"/>
  <c r="G16" i="7"/>
  <c r="H16" i="7"/>
  <c r="I16" i="7"/>
  <c r="K16" i="7" s="1"/>
  <c r="L16" i="7" s="1"/>
  <c r="J16" i="7"/>
  <c r="G17" i="7"/>
  <c r="H17" i="7"/>
  <c r="J17" i="7" s="1"/>
  <c r="I17" i="7"/>
  <c r="K17" i="7"/>
  <c r="L17" i="7"/>
  <c r="G18" i="7"/>
  <c r="H18" i="7"/>
  <c r="I18" i="7"/>
  <c r="K18" i="7" s="1"/>
  <c r="L18" i="7" s="1"/>
  <c r="J18" i="7"/>
  <c r="G19" i="7"/>
  <c r="H19" i="7"/>
  <c r="J19" i="7" s="1"/>
  <c r="I19" i="7"/>
  <c r="K19" i="7"/>
  <c r="L19" i="7"/>
  <c r="G20" i="7"/>
  <c r="H20" i="7"/>
  <c r="I20" i="7"/>
  <c r="K20" i="7" s="1"/>
  <c r="L20" i="7" s="1"/>
  <c r="J20" i="7"/>
  <c r="G21" i="7"/>
  <c r="H21" i="7"/>
  <c r="J21" i="7" s="1"/>
  <c r="I21" i="7"/>
  <c r="K21" i="7"/>
  <c r="L21" i="7"/>
  <c r="G22" i="7"/>
  <c r="H22" i="7"/>
  <c r="I22" i="7"/>
  <c r="K22" i="7" s="1"/>
  <c r="L22" i="7" s="1"/>
  <c r="J22" i="7"/>
  <c r="G23" i="7"/>
  <c r="H23" i="7"/>
  <c r="J23" i="7" s="1"/>
  <c r="I23" i="7"/>
  <c r="K23" i="7"/>
  <c r="L23" i="7"/>
  <c r="G24" i="7"/>
  <c r="H24" i="7"/>
  <c r="I24" i="7"/>
  <c r="K24" i="7" s="1"/>
  <c r="L24" i="7" s="1"/>
  <c r="J24" i="7"/>
  <c r="G25" i="7"/>
  <c r="H25" i="7"/>
  <c r="J25" i="7" s="1"/>
  <c r="I25" i="7"/>
  <c r="K25" i="7"/>
  <c r="L25" i="7"/>
  <c r="G26" i="7"/>
  <c r="H26" i="7"/>
  <c r="I26" i="7"/>
  <c r="K26" i="7" s="1"/>
  <c r="L26" i="7" s="1"/>
  <c r="J26" i="7"/>
  <c r="G27" i="7"/>
  <c r="H27" i="7"/>
  <c r="J27" i="7" s="1"/>
  <c r="I27" i="7"/>
  <c r="K27" i="7"/>
  <c r="L27" i="7"/>
  <c r="G28" i="7"/>
  <c r="H28" i="7"/>
  <c r="I28" i="7"/>
  <c r="K28" i="7" s="1"/>
  <c r="L28" i="7" s="1"/>
  <c r="J28" i="7"/>
  <c r="G29" i="7"/>
  <c r="G33" i="7" s="1"/>
  <c r="H29" i="7"/>
  <c r="J29" i="7" s="1"/>
  <c r="I29" i="7"/>
  <c r="K29" i="7"/>
  <c r="L29" i="7"/>
  <c r="G34" i="7"/>
  <c r="H34" i="7"/>
  <c r="G35" i="7"/>
  <c r="H35" i="7"/>
  <c r="G36" i="7"/>
  <c r="H36" i="7"/>
  <c r="J8" i="7" l="1"/>
  <c r="J6" i="7"/>
  <c r="J4" i="7"/>
  <c r="J2" i="7"/>
  <c r="H33" i="7"/>
  <c r="G2" i="6"/>
  <c r="H2" i="6"/>
  <c r="I2" i="6"/>
  <c r="G3" i="6"/>
  <c r="H3" i="6"/>
  <c r="I3" i="6"/>
  <c r="G4" i="6"/>
  <c r="H4" i="6"/>
  <c r="I4" i="6"/>
  <c r="G5" i="6"/>
  <c r="H5" i="6"/>
  <c r="I5" i="6"/>
  <c r="G6" i="6"/>
  <c r="H6" i="6"/>
  <c r="I6" i="6"/>
  <c r="G7" i="6"/>
  <c r="H7" i="6"/>
  <c r="I7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8" i="6"/>
  <c r="H8" i="6"/>
  <c r="I8" i="6"/>
  <c r="G18" i="6"/>
  <c r="H18" i="6"/>
  <c r="I18" i="6"/>
  <c r="G19" i="6"/>
  <c r="H19" i="6"/>
  <c r="I19" i="6"/>
  <c r="G20" i="6"/>
  <c r="H20" i="6"/>
  <c r="I20" i="6"/>
  <c r="G9" i="6"/>
  <c r="H9" i="6"/>
  <c r="I9" i="6"/>
  <c r="G21" i="6"/>
  <c r="H21" i="6"/>
  <c r="I21" i="6"/>
  <c r="G22" i="6"/>
  <c r="H22" i="6"/>
  <c r="I22" i="6"/>
  <c r="G10" i="6"/>
  <c r="H10" i="6"/>
  <c r="I10" i="6"/>
  <c r="G23" i="6"/>
  <c r="H23" i="6"/>
  <c r="I23" i="6"/>
  <c r="G24" i="6"/>
  <c r="H24" i="6"/>
  <c r="I24" i="6"/>
  <c r="G25" i="6"/>
  <c r="H25" i="6"/>
  <c r="I25" i="6"/>
  <c r="G26" i="6"/>
  <c r="H26" i="6"/>
  <c r="I26" i="6"/>
  <c r="G27" i="6"/>
  <c r="H27" i="6"/>
  <c r="I27" i="6"/>
  <c r="G28" i="6"/>
  <c r="H28" i="6"/>
  <c r="I28" i="6"/>
  <c r="G29" i="6"/>
  <c r="H29" i="6"/>
  <c r="I29" i="6"/>
  <c r="J29" i="6" l="1"/>
  <c r="K28" i="6"/>
  <c r="L28" i="6" s="1"/>
  <c r="M28" i="6" s="1"/>
  <c r="J25" i="6"/>
  <c r="J19" i="6"/>
  <c r="G34" i="6"/>
  <c r="J27" i="6"/>
  <c r="K23" i="6"/>
  <c r="L23" i="6" s="1"/>
  <c r="M23" i="6" s="1"/>
  <c r="J9" i="6"/>
  <c r="J8" i="6"/>
  <c r="K14" i="6"/>
  <c r="L14" i="6" s="1"/>
  <c r="M14" i="6" s="1"/>
  <c r="K7" i="6"/>
  <c r="L7" i="6" s="1"/>
  <c r="M7" i="6" s="1"/>
  <c r="K3" i="6"/>
  <c r="L3" i="6" s="1"/>
  <c r="M3" i="6" s="1"/>
  <c r="G36" i="6"/>
  <c r="K22" i="6"/>
  <c r="L22" i="6" s="1"/>
  <c r="M22" i="6" s="1"/>
  <c r="K16" i="6"/>
  <c r="L16" i="6" s="1"/>
  <c r="M16" i="6" s="1"/>
  <c r="K12" i="6"/>
  <c r="L12" i="6" s="1"/>
  <c r="M12" i="6" s="1"/>
  <c r="K5" i="6"/>
  <c r="L5" i="6" s="1"/>
  <c r="M5" i="6" s="1"/>
  <c r="H33" i="6"/>
  <c r="K27" i="6"/>
  <c r="L27" i="6" s="1"/>
  <c r="M27" i="6" s="1"/>
  <c r="K25" i="6"/>
  <c r="L25" i="6" s="1"/>
  <c r="M25" i="6" s="1"/>
  <c r="K9" i="6"/>
  <c r="L9" i="6" s="1"/>
  <c r="M9" i="6" s="1"/>
  <c r="K19" i="6"/>
  <c r="L19" i="6" s="1"/>
  <c r="M19" i="6" s="1"/>
  <c r="K8" i="6"/>
  <c r="L8" i="6" s="1"/>
  <c r="M8" i="6" s="1"/>
  <c r="G35" i="6"/>
  <c r="K29" i="6"/>
  <c r="L29" i="6" s="1"/>
  <c r="M29" i="6" s="1"/>
  <c r="K26" i="6"/>
  <c r="L26" i="6" s="1"/>
  <c r="M26" i="6" s="1"/>
  <c r="K24" i="6"/>
  <c r="L24" i="6" s="1"/>
  <c r="M24" i="6" s="1"/>
  <c r="J23" i="6"/>
  <c r="K10" i="6"/>
  <c r="L10" i="6" s="1"/>
  <c r="M10" i="6" s="1"/>
  <c r="J22" i="6"/>
  <c r="K21" i="6"/>
  <c r="L21" i="6" s="1"/>
  <c r="M21" i="6" s="1"/>
  <c r="K20" i="6"/>
  <c r="L20" i="6" s="1"/>
  <c r="M20" i="6" s="1"/>
  <c r="K18" i="6"/>
  <c r="L18" i="6" s="1"/>
  <c r="M18" i="6" s="1"/>
  <c r="K17" i="6"/>
  <c r="L17" i="6" s="1"/>
  <c r="M17" i="6" s="1"/>
  <c r="J16" i="6"/>
  <c r="K15" i="6"/>
  <c r="L15" i="6" s="1"/>
  <c r="M15" i="6" s="1"/>
  <c r="J14" i="6"/>
  <c r="K13" i="6"/>
  <c r="L13" i="6" s="1"/>
  <c r="M13" i="6" s="1"/>
  <c r="J12" i="6"/>
  <c r="K11" i="6"/>
  <c r="L11" i="6" s="1"/>
  <c r="M11" i="6" s="1"/>
  <c r="J7" i="6"/>
  <c r="K6" i="6"/>
  <c r="L6" i="6" s="1"/>
  <c r="M6" i="6" s="1"/>
  <c r="J5" i="6"/>
  <c r="K4" i="6"/>
  <c r="L4" i="6" s="1"/>
  <c r="M4" i="6" s="1"/>
  <c r="J3" i="6"/>
  <c r="K2" i="6"/>
  <c r="L2" i="6" s="1"/>
  <c r="M2" i="6" s="1"/>
  <c r="H34" i="6"/>
  <c r="G33" i="6"/>
  <c r="H36" i="6"/>
  <c r="J28" i="6"/>
  <c r="J26" i="6"/>
  <c r="J24" i="6"/>
  <c r="J10" i="6"/>
  <c r="J21" i="6"/>
  <c r="J20" i="6"/>
  <c r="J18" i="6"/>
  <c r="J17" i="6"/>
  <c r="J15" i="6"/>
  <c r="J13" i="6"/>
  <c r="J11" i="6"/>
  <c r="J6" i="6"/>
  <c r="J4" i="6"/>
  <c r="J2" i="6"/>
  <c r="H35" i="6"/>
  <c r="G2" i="5"/>
  <c r="G35" i="5" s="1"/>
  <c r="H2" i="5"/>
  <c r="I2" i="5"/>
  <c r="G3" i="5"/>
  <c r="H3" i="5"/>
  <c r="I3" i="5"/>
  <c r="G4" i="5"/>
  <c r="H4" i="5"/>
  <c r="I4" i="5"/>
  <c r="K4" i="5" s="1"/>
  <c r="L4" i="5" s="1"/>
  <c r="G24" i="5"/>
  <c r="H24" i="5"/>
  <c r="I24" i="5"/>
  <c r="G29" i="5"/>
  <c r="H29" i="5"/>
  <c r="I29" i="5"/>
  <c r="G7" i="5"/>
  <c r="H7" i="5"/>
  <c r="I7" i="5"/>
  <c r="K7" i="5" s="1"/>
  <c r="L7" i="5" s="1"/>
  <c r="G8" i="5"/>
  <c r="H8" i="5"/>
  <c r="I8" i="5"/>
  <c r="K8" i="5" s="1"/>
  <c r="L8" i="5" s="1"/>
  <c r="G14" i="5"/>
  <c r="H14" i="5"/>
  <c r="I14" i="5"/>
  <c r="G10" i="5"/>
  <c r="H10" i="5"/>
  <c r="I10" i="5"/>
  <c r="G11" i="5"/>
  <c r="H11" i="5"/>
  <c r="I11" i="5"/>
  <c r="G6" i="5"/>
  <c r="H6" i="5"/>
  <c r="I6" i="5"/>
  <c r="K6" i="5"/>
  <c r="L6" i="5" s="1"/>
  <c r="G5" i="5"/>
  <c r="H5" i="5"/>
  <c r="I5" i="5"/>
  <c r="G9" i="5"/>
  <c r="H9" i="5"/>
  <c r="I9" i="5"/>
  <c r="G15" i="5"/>
  <c r="H15" i="5"/>
  <c r="I15" i="5"/>
  <c r="G16" i="5"/>
  <c r="H16" i="5"/>
  <c r="I16" i="5"/>
  <c r="K16" i="5" s="1"/>
  <c r="L16" i="5" s="1"/>
  <c r="G17" i="5"/>
  <c r="H17" i="5"/>
  <c r="I17" i="5"/>
  <c r="K17" i="5" s="1"/>
  <c r="L17" i="5" s="1"/>
  <c r="G18" i="5"/>
  <c r="H18" i="5"/>
  <c r="I18" i="5"/>
  <c r="J18" i="5" s="1"/>
  <c r="G19" i="5"/>
  <c r="H19" i="5"/>
  <c r="I19" i="5"/>
  <c r="G12" i="5"/>
  <c r="H12" i="5"/>
  <c r="I12" i="5"/>
  <c r="G21" i="5"/>
  <c r="H21" i="5"/>
  <c r="I21" i="5"/>
  <c r="G22" i="5"/>
  <c r="H22" i="5"/>
  <c r="I22" i="5"/>
  <c r="G23" i="5"/>
  <c r="H23" i="5"/>
  <c r="J23" i="5" s="1"/>
  <c r="I23" i="5"/>
  <c r="G13" i="5"/>
  <c r="H13" i="5"/>
  <c r="I13" i="5"/>
  <c r="G25" i="5"/>
  <c r="H25" i="5"/>
  <c r="I25" i="5"/>
  <c r="G26" i="5"/>
  <c r="G33" i="5" s="1"/>
  <c r="H26" i="5"/>
  <c r="I26" i="5"/>
  <c r="G27" i="5"/>
  <c r="H27" i="5"/>
  <c r="I27" i="5"/>
  <c r="G28" i="5"/>
  <c r="H28" i="5"/>
  <c r="I28" i="5"/>
  <c r="G20" i="5"/>
  <c r="H20" i="5"/>
  <c r="I20" i="5"/>
  <c r="J11" i="5" l="1"/>
  <c r="J20" i="5"/>
  <c r="K28" i="5"/>
  <c r="L28" i="5" s="1"/>
  <c r="K26" i="5"/>
  <c r="L26" i="5" s="1"/>
  <c r="K13" i="5"/>
  <c r="L13" i="5" s="1"/>
  <c r="K22" i="5"/>
  <c r="L22" i="5" s="1"/>
  <c r="J21" i="5"/>
  <c r="J6" i="5"/>
  <c r="K24" i="5"/>
  <c r="L24" i="5" s="1"/>
  <c r="J22" i="5"/>
  <c r="K19" i="5"/>
  <c r="L19" i="5" s="1"/>
  <c r="J10" i="5"/>
  <c r="J29" i="5"/>
  <c r="J2" i="5"/>
  <c r="J27" i="5"/>
  <c r="K12" i="5"/>
  <c r="L12" i="5" s="1"/>
  <c r="H34" i="5"/>
  <c r="K5" i="5"/>
  <c r="L5" i="5" s="1"/>
  <c r="J14" i="5"/>
  <c r="J4" i="5"/>
  <c r="G34" i="5"/>
  <c r="J28" i="5"/>
  <c r="K25" i="5"/>
  <c r="L25" i="5" s="1"/>
  <c r="K23" i="5"/>
  <c r="L23" i="5" s="1"/>
  <c r="K18" i="5"/>
  <c r="L18" i="5" s="1"/>
  <c r="J9" i="5"/>
  <c r="K29" i="5"/>
  <c r="L29" i="5" s="1"/>
  <c r="J8" i="5"/>
  <c r="H33" i="5"/>
  <c r="H35" i="5"/>
  <c r="H36" i="5"/>
  <c r="J12" i="5"/>
  <c r="J7" i="5"/>
  <c r="G36" i="5"/>
  <c r="K20" i="5"/>
  <c r="L20" i="5" s="1"/>
  <c r="J13" i="5"/>
  <c r="J17" i="5"/>
  <c r="J16" i="5"/>
  <c r="K15" i="5"/>
  <c r="L15" i="5" s="1"/>
  <c r="K9" i="5"/>
  <c r="L9" i="5" s="1"/>
  <c r="K11" i="5"/>
  <c r="L11" i="5" s="1"/>
  <c r="K10" i="5"/>
  <c r="L10" i="5" s="1"/>
  <c r="J24" i="5"/>
  <c r="K3" i="5"/>
  <c r="L3" i="5" s="1"/>
  <c r="K2" i="5"/>
  <c r="L2" i="5" s="1"/>
  <c r="K27" i="5"/>
  <c r="L27" i="5" s="1"/>
  <c r="J25" i="5"/>
  <c r="K21" i="5"/>
  <c r="L21" i="5" s="1"/>
  <c r="J19" i="5"/>
  <c r="J15" i="5"/>
  <c r="J5" i="5"/>
  <c r="K14" i="5"/>
  <c r="L14" i="5" s="1"/>
  <c r="J3" i="5"/>
  <c r="J26" i="5"/>
  <c r="G2" i="4"/>
  <c r="H2" i="4"/>
  <c r="I2" i="4"/>
  <c r="J2" i="4" s="1"/>
  <c r="G3" i="4"/>
  <c r="H3" i="4"/>
  <c r="J3" i="4" s="1"/>
  <c r="I3" i="4"/>
  <c r="G4" i="4"/>
  <c r="H4" i="4"/>
  <c r="J4" i="4" s="1"/>
  <c r="I4" i="4"/>
  <c r="K4" i="4"/>
  <c r="L4" i="4" s="1"/>
  <c r="G5" i="4"/>
  <c r="H35" i="4" s="1"/>
  <c r="H5" i="4"/>
  <c r="I5" i="4"/>
  <c r="J5" i="4" s="1"/>
  <c r="G6" i="4"/>
  <c r="K6" i="4" s="1"/>
  <c r="L6" i="4" s="1"/>
  <c r="H6" i="4"/>
  <c r="I6" i="4"/>
  <c r="G7" i="4"/>
  <c r="H7" i="4"/>
  <c r="J7" i="4" s="1"/>
  <c r="I7" i="4"/>
  <c r="G8" i="4"/>
  <c r="H8" i="4"/>
  <c r="J8" i="4" s="1"/>
  <c r="I8" i="4"/>
  <c r="K8" i="4"/>
  <c r="L8" i="4" s="1"/>
  <c r="G9" i="4"/>
  <c r="H9" i="4"/>
  <c r="I9" i="4"/>
  <c r="J9" i="4" s="1"/>
  <c r="G10" i="4"/>
  <c r="K10" i="4" s="1"/>
  <c r="L10" i="4" s="1"/>
  <c r="H10" i="4"/>
  <c r="I10" i="4"/>
  <c r="G11" i="4"/>
  <c r="H11" i="4"/>
  <c r="J11" i="4" s="1"/>
  <c r="I11" i="4"/>
  <c r="G12" i="4"/>
  <c r="H12" i="4"/>
  <c r="J12" i="4" s="1"/>
  <c r="I12" i="4"/>
  <c r="K12" i="4"/>
  <c r="L12" i="4" s="1"/>
  <c r="G13" i="4"/>
  <c r="H13" i="4"/>
  <c r="I13" i="4"/>
  <c r="J13" i="4" s="1"/>
  <c r="G14" i="4"/>
  <c r="K14" i="4" s="1"/>
  <c r="L14" i="4" s="1"/>
  <c r="H14" i="4"/>
  <c r="I14" i="4"/>
  <c r="G15" i="4"/>
  <c r="H15" i="4"/>
  <c r="J15" i="4" s="1"/>
  <c r="I15" i="4"/>
  <c r="G16" i="4"/>
  <c r="H16" i="4"/>
  <c r="J16" i="4" s="1"/>
  <c r="I16" i="4"/>
  <c r="K16" i="4"/>
  <c r="L16" i="4" s="1"/>
  <c r="G17" i="4"/>
  <c r="H17" i="4"/>
  <c r="I17" i="4"/>
  <c r="J17" i="4" s="1"/>
  <c r="G18" i="4"/>
  <c r="K18" i="4" s="1"/>
  <c r="L18" i="4" s="1"/>
  <c r="H18" i="4"/>
  <c r="I18" i="4"/>
  <c r="G19" i="4"/>
  <c r="H19" i="4"/>
  <c r="J19" i="4" s="1"/>
  <c r="I19" i="4"/>
  <c r="K19" i="4" s="1"/>
  <c r="L19" i="4" s="1"/>
  <c r="G20" i="4"/>
  <c r="H20" i="4"/>
  <c r="J20" i="4" s="1"/>
  <c r="I20" i="4"/>
  <c r="G21" i="4"/>
  <c r="H21" i="4"/>
  <c r="I21" i="4"/>
  <c r="K21" i="4" s="1"/>
  <c r="L21" i="4" s="1"/>
  <c r="G22" i="4"/>
  <c r="H22" i="4"/>
  <c r="I22" i="4"/>
  <c r="K22" i="4" s="1"/>
  <c r="L22" i="4" s="1"/>
  <c r="G23" i="4"/>
  <c r="H23" i="4"/>
  <c r="J23" i="4" s="1"/>
  <c r="I23" i="4"/>
  <c r="K23" i="4" s="1"/>
  <c r="L23" i="4" s="1"/>
  <c r="G24" i="4"/>
  <c r="H24" i="4"/>
  <c r="J24" i="4" s="1"/>
  <c r="I24" i="4"/>
  <c r="G25" i="4"/>
  <c r="H25" i="4"/>
  <c r="I25" i="4"/>
  <c r="K25" i="4" s="1"/>
  <c r="L25" i="4" s="1"/>
  <c r="G26" i="4"/>
  <c r="H26" i="4"/>
  <c r="I26" i="4"/>
  <c r="K26" i="4" s="1"/>
  <c r="L26" i="4" s="1"/>
  <c r="G27" i="4"/>
  <c r="H27" i="4"/>
  <c r="J27" i="4" s="1"/>
  <c r="I27" i="4"/>
  <c r="K27" i="4" s="1"/>
  <c r="L27" i="4" s="1"/>
  <c r="G28" i="4"/>
  <c r="H28" i="4"/>
  <c r="J28" i="4" s="1"/>
  <c r="I28" i="4"/>
  <c r="G29" i="4"/>
  <c r="H29" i="4"/>
  <c r="I29" i="4"/>
  <c r="K29" i="4" s="1"/>
  <c r="L29" i="4" s="1"/>
  <c r="G35" i="4"/>
  <c r="H33" i="4" l="1"/>
  <c r="K28" i="4"/>
  <c r="L28" i="4" s="1"/>
  <c r="J26" i="4"/>
  <c r="K24" i="4"/>
  <c r="L24" i="4" s="1"/>
  <c r="J22" i="4"/>
  <c r="K20" i="4"/>
  <c r="L20" i="4" s="1"/>
  <c r="H34" i="4"/>
  <c r="K17" i="4"/>
  <c r="L17" i="4" s="1"/>
  <c r="K13" i="4"/>
  <c r="L13" i="4" s="1"/>
  <c r="K9" i="4"/>
  <c r="L9" i="4" s="1"/>
  <c r="K5" i="4"/>
  <c r="L5" i="4" s="1"/>
  <c r="G34" i="4"/>
  <c r="G33" i="4"/>
  <c r="J29" i="4"/>
  <c r="J25" i="4"/>
  <c r="J21" i="4"/>
  <c r="J18" i="4"/>
  <c r="K15" i="4"/>
  <c r="L15" i="4" s="1"/>
  <c r="J14" i="4"/>
  <c r="K11" i="4"/>
  <c r="L11" i="4" s="1"/>
  <c r="J10" i="4"/>
  <c r="K7" i="4"/>
  <c r="L7" i="4" s="1"/>
  <c r="J6" i="4"/>
  <c r="K3" i="4"/>
  <c r="L3" i="4" s="1"/>
  <c r="K2" i="4"/>
  <c r="L2" i="4" s="1"/>
  <c r="H36" i="4"/>
  <c r="G36" i="4"/>
  <c r="I19" i="1" l="1"/>
  <c r="I17" i="1"/>
  <c r="I27" i="1"/>
  <c r="I28" i="1"/>
  <c r="I29" i="1"/>
  <c r="I10" i="1"/>
  <c r="I4" i="1"/>
  <c r="I5" i="1"/>
  <c r="I6" i="1"/>
  <c r="I22" i="1"/>
  <c r="I8" i="1"/>
  <c r="I9" i="1"/>
  <c r="I16" i="1"/>
  <c r="I26" i="1"/>
  <c r="I12" i="1"/>
  <c r="I13" i="1"/>
  <c r="I14" i="1"/>
  <c r="I2" i="1"/>
  <c r="I23" i="1"/>
  <c r="I3" i="1"/>
  <c r="I18" i="1"/>
  <c r="I15" i="1"/>
  <c r="I20" i="1"/>
  <c r="I21" i="1"/>
  <c r="I11" i="1"/>
  <c r="I7" i="1"/>
  <c r="I24" i="1"/>
  <c r="I25" i="1"/>
  <c r="H10" i="1"/>
  <c r="H4" i="1"/>
  <c r="H5" i="1"/>
  <c r="H6" i="1"/>
  <c r="H22" i="1"/>
  <c r="H8" i="1"/>
  <c r="H9" i="1"/>
  <c r="H16" i="1"/>
  <c r="H26" i="1"/>
  <c r="H12" i="1"/>
  <c r="H13" i="1"/>
  <c r="H14" i="1"/>
  <c r="H2" i="1"/>
  <c r="H23" i="1"/>
  <c r="H3" i="1"/>
  <c r="H18" i="1"/>
  <c r="H15" i="1"/>
  <c r="H20" i="1"/>
  <c r="H21" i="1"/>
  <c r="H11" i="1"/>
  <c r="H7" i="1"/>
  <c r="H24" i="1"/>
  <c r="H19" i="1"/>
  <c r="H17" i="1"/>
  <c r="H27" i="1"/>
  <c r="H28" i="1"/>
  <c r="H29" i="1"/>
  <c r="H25" i="1"/>
  <c r="G10" i="1"/>
  <c r="G4" i="1"/>
  <c r="G5" i="1"/>
  <c r="G6" i="1"/>
  <c r="G22" i="1"/>
  <c r="G8" i="1"/>
  <c r="G9" i="1"/>
  <c r="G16" i="1"/>
  <c r="G26" i="1"/>
  <c r="G12" i="1"/>
  <c r="G13" i="1"/>
  <c r="G14" i="1"/>
  <c r="G2" i="1"/>
  <c r="G23" i="1"/>
  <c r="G3" i="1"/>
  <c r="G18" i="1"/>
  <c r="G15" i="1"/>
  <c r="G20" i="1"/>
  <c r="G21" i="1"/>
  <c r="G11" i="1"/>
  <c r="G7" i="1"/>
  <c r="G24" i="1"/>
  <c r="G19" i="1"/>
  <c r="G17" i="1"/>
  <c r="G27" i="1"/>
  <c r="G28" i="1"/>
  <c r="G29" i="1"/>
  <c r="G25" i="1"/>
  <c r="K7" i="1" l="1"/>
  <c r="L7" i="1" s="1"/>
  <c r="K15" i="1"/>
  <c r="L15" i="1" s="1"/>
  <c r="K26" i="1"/>
  <c r="L26" i="1" s="1"/>
  <c r="K22" i="1"/>
  <c r="L22" i="1" s="1"/>
  <c r="K10" i="1"/>
  <c r="L10" i="1" s="1"/>
  <c r="K11" i="1"/>
  <c r="L11" i="1" s="1"/>
  <c r="K16" i="1"/>
  <c r="L16" i="1" s="1"/>
  <c r="K2" i="1"/>
  <c r="L2" i="1" s="1"/>
  <c r="K17" i="1"/>
  <c r="L17" i="1" s="1"/>
  <c r="K18" i="1"/>
  <c r="L18" i="1" s="1"/>
  <c r="K14" i="1"/>
  <c r="L14" i="1" s="1"/>
  <c r="K6" i="1"/>
  <c r="L6" i="1" s="1"/>
  <c r="G34" i="1"/>
  <c r="H34" i="1"/>
  <c r="K29" i="1"/>
  <c r="L29" i="1" s="1"/>
  <c r="K19" i="1"/>
  <c r="L19" i="1" s="1"/>
  <c r="H35" i="1"/>
  <c r="H33" i="1"/>
  <c r="G36" i="1"/>
  <c r="H36" i="1"/>
  <c r="K25" i="1"/>
  <c r="L25" i="1" s="1"/>
  <c r="K21" i="1"/>
  <c r="L21" i="1" s="1"/>
  <c r="K3" i="1"/>
  <c r="L3" i="1" s="1"/>
  <c r="K13" i="1"/>
  <c r="L13" i="1" s="1"/>
  <c r="K9" i="1"/>
  <c r="L9" i="1" s="1"/>
  <c r="K5" i="1"/>
  <c r="L5" i="1" s="1"/>
  <c r="K28" i="1"/>
  <c r="L28" i="1" s="1"/>
  <c r="G33" i="1"/>
  <c r="G35" i="1"/>
  <c r="K24" i="1"/>
  <c r="L24" i="1" s="1"/>
  <c r="K20" i="1"/>
  <c r="L20" i="1" s="1"/>
  <c r="K23" i="1"/>
  <c r="L23" i="1" s="1"/>
  <c r="K12" i="1"/>
  <c r="L12" i="1" s="1"/>
  <c r="K8" i="1"/>
  <c r="L8" i="1" s="1"/>
  <c r="K4" i="1"/>
  <c r="L4" i="1" s="1"/>
  <c r="K27" i="1"/>
  <c r="L27" i="1" s="1"/>
  <c r="J28" i="1"/>
  <c r="J17" i="1"/>
  <c r="J24" i="1"/>
  <c r="J11" i="1"/>
  <c r="J20" i="1"/>
  <c r="J18" i="1"/>
  <c r="J23" i="1"/>
  <c r="J14" i="1"/>
  <c r="J12" i="1"/>
  <c r="J16" i="1"/>
  <c r="J8" i="1"/>
  <c r="J6" i="1"/>
  <c r="J4" i="1"/>
  <c r="J25" i="1"/>
  <c r="J29" i="1"/>
  <c r="J27" i="1"/>
  <c r="J19" i="1"/>
  <c r="J7" i="1"/>
  <c r="J21" i="1"/>
  <c r="J15" i="1"/>
  <c r="J3" i="1"/>
  <c r="J2" i="1"/>
  <c r="J13" i="1"/>
  <c r="J26" i="1"/>
  <c r="J9" i="1"/>
  <c r="J22" i="1"/>
  <c r="J5" i="1"/>
  <c r="J10" i="1"/>
</calcChain>
</file>

<file path=xl/sharedStrings.xml><?xml version="1.0" encoding="utf-8"?>
<sst xmlns="http://schemas.openxmlformats.org/spreadsheetml/2006/main" count="388" uniqueCount="75">
  <si>
    <t>Item No.</t>
  </si>
  <si>
    <t>Device Type</t>
  </si>
  <si>
    <t>Unit Cost</t>
  </si>
  <si>
    <t>Unit Sales 
Price</t>
  </si>
  <si>
    <t>Average Units On Hand</t>
  </si>
  <si>
    <t>Average Unit Sales/Year</t>
  </si>
  <si>
    <t>Z115</t>
  </si>
  <si>
    <t>HP Ultrabook</t>
  </si>
  <si>
    <t>T212</t>
  </si>
  <si>
    <t>HP Notebook</t>
  </si>
  <si>
    <t>T213</t>
  </si>
  <si>
    <t>HP Laptop</t>
  </si>
  <si>
    <t>T214</t>
  </si>
  <si>
    <t>Sony Vaio</t>
  </si>
  <si>
    <t>T215</t>
  </si>
  <si>
    <t>Sony Vaio Pro</t>
  </si>
  <si>
    <t>T216</t>
  </si>
  <si>
    <t>Sony Vaio Tap</t>
  </si>
  <si>
    <t>T217</t>
  </si>
  <si>
    <t>Apple iPad Air</t>
  </si>
  <si>
    <t>B1021</t>
  </si>
  <si>
    <t>Apple iPad Mini</t>
  </si>
  <si>
    <t>B1022</t>
  </si>
  <si>
    <t>Apple iPad 2</t>
  </si>
  <si>
    <t>B1023</t>
  </si>
  <si>
    <t>Galaxy Tab 1</t>
  </si>
  <si>
    <t>P2421</t>
  </si>
  <si>
    <t>Galaxy Tab 2</t>
  </si>
  <si>
    <t>P2422</t>
  </si>
  <si>
    <t>Galaxy Tab 3</t>
  </si>
  <si>
    <t>P2423</t>
  </si>
  <si>
    <t xml:space="preserve">Dell Inspiron </t>
  </si>
  <si>
    <t>P2424</t>
  </si>
  <si>
    <t>P2425</t>
  </si>
  <si>
    <t>C5121</t>
  </si>
  <si>
    <t xml:space="preserve">Dell Latitude </t>
  </si>
  <si>
    <t>C5122</t>
  </si>
  <si>
    <t xml:space="preserve">Dell Latitude Pro </t>
  </si>
  <si>
    <t>C5123</t>
  </si>
  <si>
    <t>C5124</t>
  </si>
  <si>
    <t>C5125</t>
  </si>
  <si>
    <t>Apple Mac Book Air 1</t>
  </si>
  <si>
    <t>C5126</t>
  </si>
  <si>
    <t>Apple Mac Book Air 2</t>
  </si>
  <si>
    <t>C5127</t>
  </si>
  <si>
    <t>Apple Mac Book Air 3</t>
  </si>
  <si>
    <t>T5212</t>
  </si>
  <si>
    <t>Apple Mac Book Pro 1</t>
  </si>
  <si>
    <t>T5213</t>
  </si>
  <si>
    <t>Apple Mac Book Pro 2</t>
  </si>
  <si>
    <t>T5214</t>
  </si>
  <si>
    <t>Acer Laptop</t>
  </si>
  <si>
    <t>T5215</t>
  </si>
  <si>
    <t>T5216</t>
  </si>
  <si>
    <t>H2128</t>
  </si>
  <si>
    <t>Column1</t>
  </si>
  <si>
    <t>Column2</t>
  </si>
  <si>
    <t>Acer</t>
  </si>
  <si>
    <t>Dell</t>
  </si>
  <si>
    <t>Apple</t>
  </si>
  <si>
    <t>HP</t>
  </si>
  <si>
    <t>Sony</t>
  </si>
  <si>
    <t>Galaxy</t>
  </si>
  <si>
    <t>Cost of average inventory</t>
  </si>
  <si>
    <t>Annual sales</t>
  </si>
  <si>
    <t>Cost of goods sold</t>
  </si>
  <si>
    <t>Annual gross profit</t>
  </si>
  <si>
    <t>Inventory turnover</t>
  </si>
  <si>
    <t>Days in inventory</t>
  </si>
  <si>
    <t>Minimum</t>
  </si>
  <si>
    <t>Maximum</t>
  </si>
  <si>
    <t>Average</t>
  </si>
  <si>
    <t>Total Value</t>
  </si>
  <si>
    <t>Management to Review</t>
  </si>
  <si>
    <t>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</si>
</sst>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2" fontId="3" fillId="2" borderId="1" xfId="1" applyNumberFormat="1" applyFont="1" applyBorder="1" applyAlignment="1">
      <alignment horizontal="center"/>
    </xf>
    <xf numFmtId="164" fontId="3" fillId="2" borderId="1" xfId="1" applyNumberFormat="1" applyFont="1" applyBorder="1" applyAlignment="1">
      <alignment horizontal="center"/>
    </xf>
    <xf numFmtId="44" fontId="3" fillId="2" borderId="1" xfId="2" applyFont="1" applyFill="1" applyBorder="1" applyAlignment="1">
      <alignment horizontal="center"/>
    </xf>
    <xf numFmtId="0" fontId="4" fillId="0" borderId="0" xfId="0" applyFont="1"/>
    <xf numFmtId="2" fontId="4" fillId="0" borderId="0" xfId="0" applyNumberFormat="1" applyFont="1"/>
    <xf numFmtId="2" fontId="5" fillId="0" borderId="0" xfId="0" applyNumberFormat="1" applyFont="1"/>
    <xf numFmtId="164" fontId="4" fillId="0" borderId="0" xfId="0" applyNumberFormat="1" applyFont="1"/>
    <xf numFmtId="44" fontId="4" fillId="0" borderId="0" xfId="2" applyFont="1"/>
    <xf numFmtId="44" fontId="6" fillId="0" borderId="1" xfId="2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4" fontId="4" fillId="0" borderId="1" xfId="2" applyFont="1" applyBorder="1"/>
    <xf numFmtId="44" fontId="4" fillId="4" borderId="1" xfId="2" applyFont="1" applyFill="1" applyBorder="1"/>
    <xf numFmtId="0" fontId="5" fillId="0" borderId="0" xfId="0" applyFont="1"/>
    <xf numFmtId="0" fontId="4" fillId="0" borderId="0" xfId="0" applyFont="1" applyAlignment="1">
      <alignment horizontal="right"/>
    </xf>
    <xf numFmtId="9" fontId="4" fillId="0" borderId="0" xfId="3" applyFont="1"/>
    <xf numFmtId="9" fontId="4" fillId="0" borderId="0" xfId="0" applyNumberFormat="1" applyFont="1"/>
  </cellXfs>
  <cellStyles count="4">
    <cellStyle name="Accent1" xfId="1" builtinId="29"/>
    <cellStyle name="Monétaire" xfId="2" builtinId="4"/>
    <cellStyle name="Normal" xfId="0" builtinId="0"/>
    <cellStyle name="Pourcentage" xfId="3" builtinId="5"/>
  </cellStyles>
  <dxfs count="68"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Best10 Sellers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CompuSense2!$F$1</c:f>
              <c:strCache>
                <c:ptCount val="1"/>
                <c:pt idx="0">
                  <c:v>Average Unit Sales/Year</c:v>
                </c:pt>
              </c:strCache>
            </c:strRef>
          </c:tx>
          <c:spPr>
            <a:solidFill>
              <a:srgbClr val="FFCC00"/>
            </a:solidFill>
          </c:spPr>
          <c:invertIfNegative val="0"/>
          <c:cat>
            <c:strRef>
              <c:f>CompuSense2!$B$2:$B$26</c:f>
              <c:strCache>
                <c:ptCount val="10"/>
                <c:pt idx="0">
                  <c:v>Dell Inspiron </c:v>
                </c:pt>
                <c:pt idx="1">
                  <c:v>Dell Latitude </c:v>
                </c:pt>
                <c:pt idx="2">
                  <c:v>Apple Mac Book Air 3</c:v>
                </c:pt>
                <c:pt idx="3">
                  <c:v>HP Notebook</c:v>
                </c:pt>
                <c:pt idx="4">
                  <c:v>HP Laptop</c:v>
                </c:pt>
                <c:pt idx="5">
                  <c:v>Acer Laptop</c:v>
                </c:pt>
                <c:pt idx="6">
                  <c:v>Apple Mac Book Pro 2</c:v>
                </c:pt>
                <c:pt idx="7">
                  <c:v>Dell Inspiron </c:v>
                </c:pt>
                <c:pt idx="8">
                  <c:v>HP Ultrabook</c:v>
                </c:pt>
                <c:pt idx="9">
                  <c:v>Galaxy Tab 1</c:v>
                </c:pt>
              </c:strCache>
            </c:strRef>
          </c:cat>
          <c:val>
            <c:numRef>
              <c:f>CompuSense2!$F$2:$F$26</c:f>
              <c:numCache>
                <c:formatCode>0.00</c:formatCode>
                <c:ptCount val="10"/>
                <c:pt idx="0">
                  <c:v>330</c:v>
                </c:pt>
                <c:pt idx="1">
                  <c:v>325</c:v>
                </c:pt>
                <c:pt idx="2">
                  <c:v>302</c:v>
                </c:pt>
                <c:pt idx="3">
                  <c:v>278</c:v>
                </c:pt>
                <c:pt idx="4">
                  <c:v>255</c:v>
                </c:pt>
                <c:pt idx="5">
                  <c:v>241</c:v>
                </c:pt>
                <c:pt idx="6">
                  <c:v>215</c:v>
                </c:pt>
                <c:pt idx="7">
                  <c:v>202</c:v>
                </c:pt>
                <c:pt idx="8">
                  <c:v>201</c:v>
                </c:pt>
                <c:pt idx="9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98304"/>
        <c:axId val="98899840"/>
      </c:barChart>
      <c:catAx>
        <c:axId val="98898304"/>
        <c:scaling>
          <c:orientation val="minMax"/>
        </c:scaling>
        <c:delete val="0"/>
        <c:axPos val="b"/>
        <c:majorTickMark val="out"/>
        <c:minorTickMark val="none"/>
        <c:tickLblPos val="nextTo"/>
        <c:crossAx val="98899840"/>
        <c:crosses val="autoZero"/>
        <c:auto val="1"/>
        <c:lblAlgn val="ctr"/>
        <c:lblOffset val="100"/>
        <c:noMultiLvlLbl val="0"/>
      </c:catAx>
      <c:valAx>
        <c:axId val="9889984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88983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Worst 10 Sellers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0"/>
          <c:order val="0"/>
          <c:tx>
            <c:strRef>
              <c:f>CompuSense3!$F$1</c:f>
              <c:strCache>
                <c:ptCount val="1"/>
                <c:pt idx="0">
                  <c:v>Average Unit Sales/Year</c:v>
                </c:pt>
              </c:strCache>
            </c:strRef>
          </c:tx>
          <c:dPt>
            <c:idx val="0"/>
            <c:bubble3D val="0"/>
            <c:spPr>
              <a:effectLst>
                <a:outerShdw blurRad="50800" dist="50800" dir="5400000" algn="ctr" rotWithShape="0">
                  <a:schemeClr val="tx1">
                    <a:lumMod val="65000"/>
                    <a:lumOff val="35000"/>
                  </a:schemeClr>
                </a:outerShdw>
              </a:effectLst>
            </c:spPr>
          </c:dPt>
          <c:cat>
            <c:strRef>
              <c:f>CompuSense3!$B$2:$B$29</c:f>
              <c:strCache>
                <c:ptCount val="10"/>
                <c:pt idx="0">
                  <c:v>HP Laptop</c:v>
                </c:pt>
                <c:pt idx="1">
                  <c:v>Galaxy Tab 3</c:v>
                </c:pt>
                <c:pt idx="2">
                  <c:v>Galaxy Tab 2</c:v>
                </c:pt>
                <c:pt idx="3">
                  <c:v>Dell Inspiron </c:v>
                </c:pt>
                <c:pt idx="4">
                  <c:v>HP Laptop</c:v>
                </c:pt>
                <c:pt idx="5">
                  <c:v>Apple Mac Book Pro 1</c:v>
                </c:pt>
                <c:pt idx="6">
                  <c:v>Apple iPad Mini</c:v>
                </c:pt>
                <c:pt idx="7">
                  <c:v>Acer Laptop</c:v>
                </c:pt>
                <c:pt idx="8">
                  <c:v>Sony Vaio</c:v>
                </c:pt>
                <c:pt idx="9">
                  <c:v>Sony Vaio Pro</c:v>
                </c:pt>
              </c:strCache>
            </c:strRef>
          </c:cat>
          <c:val>
            <c:numRef>
              <c:f>CompuSense3!$F$2:$F$29</c:f>
              <c:numCache>
                <c:formatCode>0.00</c:formatCode>
                <c:ptCount val="10"/>
                <c:pt idx="0">
                  <c:v>2</c:v>
                </c:pt>
                <c:pt idx="1">
                  <c:v>25</c:v>
                </c:pt>
                <c:pt idx="2">
                  <c:v>35</c:v>
                </c:pt>
                <c:pt idx="3">
                  <c:v>39</c:v>
                </c:pt>
                <c:pt idx="4">
                  <c:v>42</c:v>
                </c:pt>
                <c:pt idx="5">
                  <c:v>50</c:v>
                </c:pt>
                <c:pt idx="6">
                  <c:v>65</c:v>
                </c:pt>
                <c:pt idx="7">
                  <c:v>67</c:v>
                </c:pt>
                <c:pt idx="8">
                  <c:v>75</c:v>
                </c:pt>
                <c:pt idx="9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tx2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38</xdr:row>
      <xdr:rowOff>52387</xdr:rowOff>
    </xdr:from>
    <xdr:to>
      <xdr:col>8</xdr:col>
      <xdr:colOff>295275</xdr:colOff>
      <xdr:row>51</xdr:row>
      <xdr:rowOff>195262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37</xdr:row>
      <xdr:rowOff>119062</xdr:rowOff>
    </xdr:from>
    <xdr:to>
      <xdr:col>8</xdr:col>
      <xdr:colOff>28575</xdr:colOff>
      <xdr:row>51</xdr:row>
      <xdr:rowOff>61912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6" name="Tableau27" displayName="Tableau27" ref="G32:G34" totalsRowCount="1" headerRowDxfId="67" dataDxfId="65" totalsRowDxfId="64" headerRowBorderDxfId="66" headerRowCellStyle="Monétaire" dataCellStyle="Monétaire" totalsRowCellStyle="Monétaire">
  <autoFilter ref="G32:G33"/>
  <tableColumns count="1">
    <tableColumn id="1" name="Cost of average inventory" totalsRowFunction="custom" dataDxfId="63" totalsRowDxfId="62" dataCellStyle="Monétaire">
      <calculatedColumnFormula>AVERAGEA(G2:G29)</calculatedColumnFormula>
      <totalsRowFormula>MIN(G2:G29)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248" displayName="Tableau248" ref="H32:H34" totalsRowCount="1" headerRowDxfId="61" dataDxfId="59" totalsRowDxfId="58" headerRowBorderDxfId="60" headerRowCellStyle="Monétaire" dataCellStyle="Monétaire" totalsRowCellStyle="Monétaire">
  <autoFilter ref="H32:H33"/>
  <tableColumns count="1">
    <tableColumn id="1" name="Annual sales" totalsRowFunction="custom" dataDxfId="57" totalsRowDxfId="56" dataCellStyle="Monétaire">
      <calculatedColumnFormula>AVERAGEA(H2:H29)</calculatedColumnFormula>
      <totalsRowFormula>MIN(H2:H29)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G32:G34" totalsRowCount="1" headerRowDxfId="55" dataDxfId="53" totalsRowDxfId="52" headerRowBorderDxfId="54" headerRowCellStyle="Monétaire" dataCellStyle="Monétaire" totalsRowCellStyle="Monétaire">
  <autoFilter ref="G32:G33"/>
  <tableColumns count="1">
    <tableColumn id="1" name="Cost of average inventory" totalsRowFunction="custom" dataDxfId="51" totalsRowDxfId="50" dataCellStyle="Monétaire">
      <calculatedColumnFormula>AVERAGEA(G2:G29)</calculatedColumnFormula>
      <totalsRowFormula>MIN(G2:G29)</totalsRow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H32:H34" totalsRowCount="1" headerRowDxfId="49" dataDxfId="47" totalsRowDxfId="46" headerRowBorderDxfId="48" headerRowCellStyle="Monétaire" dataCellStyle="Monétaire" totalsRowCellStyle="Monétaire">
  <autoFilter ref="H32:H33"/>
  <tableColumns count="1">
    <tableColumn id="1" name="Annual sales" totalsRowFunction="custom" dataDxfId="45" totalsRowDxfId="44" dataCellStyle="Monétaire">
      <calculatedColumnFormula>AVERAGEA(H2:H29)</calculatedColumnFormula>
      <totalsRowFormula>MIN(H2:H29)</totalsRow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279" displayName="Tableau279" ref="G32:G34" totalsRowCount="1" headerRowDxfId="43" dataDxfId="42" totalsRowDxfId="41" headerRowBorderDxfId="40" headerRowCellStyle="Monétaire" dataCellStyle="Monétaire" totalsRowCellStyle="Monétaire">
  <autoFilter ref="G32:G33"/>
  <tableColumns count="1">
    <tableColumn id="1" name="Cost of average inventory" totalsRowFunction="custom" dataDxfId="38" totalsRowDxfId="39" dataCellStyle="Monétaire">
      <calculatedColumnFormula>AVERAGEA(G2:G29)</calculatedColumnFormula>
      <totalsRowFormula>MIN(G2:G29)</totalsRow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Tableau24810" displayName="Tableau24810" ref="H32:H34" totalsRowCount="1" headerRowDxfId="37" dataDxfId="36" totalsRowDxfId="35" headerRowBorderDxfId="34" headerRowCellStyle="Monétaire" dataCellStyle="Monétaire" totalsRowCellStyle="Monétaire">
  <autoFilter ref="H32:H33"/>
  <tableColumns count="1">
    <tableColumn id="1" name="Annual sales" totalsRowFunction="custom" dataDxfId="32" totalsRowDxfId="33" dataCellStyle="Monétaire">
      <calculatedColumnFormula>AVERAGEA(H2:H29)</calculatedColumnFormula>
      <totalsRowFormula>MIN(H2:H29)</totalsRow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le211" displayName="Table211" ref="B35:C41" totalsRowShown="0" headerRowDxfId="3" dataDxfId="2">
  <autoFilter ref="B35:C41"/>
  <tableColumns count="2">
    <tableColumn id="1" name="Column1" dataDxfId="1"/>
    <tableColumn id="2" name="Column2" dataDxfId="0" dataCellStyle="Pourcentage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ableau212" displayName="Tableau212" ref="G32:G34" totalsRowCount="1" headerRowDxfId="31" dataDxfId="30" totalsRowDxfId="29" headerRowBorderDxfId="28" headerRowCellStyle="Monétaire" dataCellStyle="Monétaire" totalsRowCellStyle="Monétaire">
  <autoFilter ref="G32:G33"/>
  <tableColumns count="1">
    <tableColumn id="1" name="Cost of average inventory" totalsRowFunction="custom" dataDxfId="26" totalsRowDxfId="27" dataCellStyle="Monétaire">
      <calculatedColumnFormula>AVERAGEA(G2:G29)</calculatedColumnFormula>
      <totalsRowFormula>MIN(G2:G29)</totalsRow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2413" displayName="Tableau2413" ref="H32:H34" totalsRowCount="1" headerRowDxfId="25" dataDxfId="24" totalsRowDxfId="23" headerRowBorderDxfId="22" headerRowCellStyle="Monétaire" dataCellStyle="Monétaire" totalsRowCellStyle="Monétaire">
  <autoFilter ref="H32:H33"/>
  <tableColumns count="1">
    <tableColumn id="1" name="Annual sales" totalsRowFunction="custom" dataDxfId="20" totalsRowDxfId="21" dataCellStyle="Monétaire">
      <calculatedColumnFormula>AVERAGEA(H2:H29)</calculatedColumnFormula>
      <totalsRowFormula>MIN(H2:H29)</totalsRow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2" displayName="Table2" ref="B35:C41" totalsRowShown="0" headerRowDxfId="19" dataDxfId="18">
  <autoFilter ref="B35:C41"/>
  <tableColumns count="2">
    <tableColumn id="1" name="Column1" dataDxfId="17"/>
    <tableColumn id="2" name="Column2" dataDxfId="16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4" name="Tableau215" displayName="Tableau215" ref="G32:G34" totalsRowCount="1" headerRowDxfId="15" dataDxfId="14" totalsRowDxfId="13" headerRowBorderDxfId="12" headerRowCellStyle="Monétaire" dataCellStyle="Monétaire" totalsRowCellStyle="Monétaire">
  <autoFilter ref="G32:G33"/>
  <tableColumns count="1">
    <tableColumn id="1" name="Cost of average inventory" totalsRowFunction="custom" dataDxfId="10" totalsRowDxfId="11" dataCellStyle="Monétaire">
      <calculatedColumnFormula>AVERAGEA(G2:G29)</calculatedColumnFormula>
      <totalsRowFormula>MIN(G2:G29)</totalsRow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5" name="Tableau2416" displayName="Tableau2416" ref="H32:H34" totalsRowCount="1" headerRowDxfId="9" dataDxfId="8" totalsRowDxfId="7" headerRowBorderDxfId="6" headerRowCellStyle="Monétaire" dataCellStyle="Monétaire" totalsRowCellStyle="Monétaire">
  <autoFilter ref="H32:H33"/>
  <tableColumns count="1">
    <tableColumn id="1" name="Annual sales" totalsRowFunction="custom" dataDxfId="4" totalsRowDxfId="5" dataCellStyle="Monétaire">
      <calculatedColumnFormula>AVERAGEA(H2:H29)</calculatedColumnFormula>
      <totalsRowFormula>MIN(H2:H29)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D43" sqref="D43"/>
    </sheetView>
  </sheetViews>
  <sheetFormatPr baseColWidth="10" defaultColWidth="9.140625" defaultRowHeight="15.75" x14ac:dyDescent="0.25"/>
  <cols>
    <col min="1" max="1" width="9.42578125" style="4" bestFit="1" customWidth="1"/>
    <col min="2" max="2" width="22" style="4" bestFit="1" customWidth="1"/>
    <col min="3" max="3" width="13.140625" style="7" bestFit="1" customWidth="1"/>
    <col min="4" max="4" width="19.42578125" style="8" bestFit="1" customWidth="1"/>
    <col min="5" max="5" width="24.140625" style="4" bestFit="1" customWidth="1"/>
    <col min="6" max="6" width="24.85546875" style="4" bestFit="1" customWidth="1"/>
    <col min="7" max="7" width="32.140625" style="8" bestFit="1" customWidth="1"/>
    <col min="8" max="8" width="19.140625" style="8" bestFit="1" customWidth="1"/>
    <col min="9" max="9" width="20" style="8" bestFit="1" customWidth="1"/>
    <col min="10" max="10" width="20.7109375" style="8" bestFit="1" customWidth="1"/>
    <col min="11" max="11" width="19.140625" style="4" bestFit="1" customWidth="1"/>
    <col min="12" max="12" width="18" style="4" bestFit="1" customWidth="1"/>
    <col min="13" max="16384" width="9.140625" style="4"/>
  </cols>
  <sheetData>
    <row r="1" spans="1:12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3" t="s">
        <v>63</v>
      </c>
      <c r="H1" s="3" t="s">
        <v>64</v>
      </c>
      <c r="I1" s="3" t="s">
        <v>65</v>
      </c>
      <c r="J1" s="3" t="s">
        <v>66</v>
      </c>
      <c r="K1" s="1" t="s">
        <v>67</v>
      </c>
      <c r="L1" s="1" t="s">
        <v>68</v>
      </c>
    </row>
    <row r="2" spans="1:12" x14ac:dyDescent="0.25">
      <c r="A2" s="5" t="s">
        <v>6</v>
      </c>
      <c r="B2" s="6" t="s">
        <v>7</v>
      </c>
      <c r="C2" s="7">
        <v>1017</v>
      </c>
      <c r="D2" s="8">
        <v>1300</v>
      </c>
      <c r="E2" s="5">
        <v>275</v>
      </c>
      <c r="F2" s="5">
        <v>201</v>
      </c>
      <c r="G2" s="8">
        <f t="shared" ref="G2:G29" si="0">PRODUCT(C2,E2)</f>
        <v>279675</v>
      </c>
      <c r="H2" s="8">
        <f t="shared" ref="H2:H29" si="1">PRODUCT(D2,F2)</f>
        <v>261300</v>
      </c>
      <c r="I2" s="8">
        <f t="shared" ref="I2:I29" si="2">PRODUCT(C2,F2)</f>
        <v>204417</v>
      </c>
      <c r="J2" s="8">
        <f t="shared" ref="J2:J29" si="3">SUM(H2,-I2)</f>
        <v>56883</v>
      </c>
      <c r="K2" s="5">
        <f t="shared" ref="K2:K29" si="4">I2/G2</f>
        <v>0.73090909090909095</v>
      </c>
      <c r="L2" s="5">
        <f t="shared" ref="L2:L29" si="5">365/K2</f>
        <v>499.37810945273628</v>
      </c>
    </row>
    <row r="3" spans="1:12" x14ac:dyDescent="0.25">
      <c r="A3" s="5" t="s">
        <v>8</v>
      </c>
      <c r="B3" s="6" t="s">
        <v>9</v>
      </c>
      <c r="C3" s="7">
        <v>900</v>
      </c>
      <c r="D3" s="8">
        <v>1000</v>
      </c>
      <c r="E3" s="5">
        <v>300</v>
      </c>
      <c r="F3" s="5">
        <v>278</v>
      </c>
      <c r="G3" s="8">
        <f t="shared" si="0"/>
        <v>270000</v>
      </c>
      <c r="H3" s="8">
        <f t="shared" si="1"/>
        <v>278000</v>
      </c>
      <c r="I3" s="8">
        <f t="shared" si="2"/>
        <v>250200</v>
      </c>
      <c r="J3" s="8">
        <f t="shared" si="3"/>
        <v>27800</v>
      </c>
      <c r="K3" s="5">
        <f t="shared" si="4"/>
        <v>0.92666666666666664</v>
      </c>
      <c r="L3" s="5">
        <f t="shared" si="5"/>
        <v>393.88489208633092</v>
      </c>
    </row>
    <row r="4" spans="1:12" x14ac:dyDescent="0.25">
      <c r="A4" s="5" t="s">
        <v>10</v>
      </c>
      <c r="B4" s="6" t="s">
        <v>11</v>
      </c>
      <c r="C4" s="7">
        <v>800</v>
      </c>
      <c r="D4" s="8">
        <v>900</v>
      </c>
      <c r="E4" s="5">
        <v>2</v>
      </c>
      <c r="F4" s="5">
        <v>2</v>
      </c>
      <c r="G4" s="8">
        <f t="shared" si="0"/>
        <v>1600</v>
      </c>
      <c r="H4" s="8">
        <f t="shared" si="1"/>
        <v>1800</v>
      </c>
      <c r="I4" s="8">
        <f t="shared" si="2"/>
        <v>1600</v>
      </c>
      <c r="J4" s="8">
        <f t="shared" si="3"/>
        <v>200</v>
      </c>
      <c r="K4" s="5">
        <f t="shared" si="4"/>
        <v>1</v>
      </c>
      <c r="L4" s="5">
        <f t="shared" si="5"/>
        <v>365</v>
      </c>
    </row>
    <row r="5" spans="1:12" x14ac:dyDescent="0.25">
      <c r="A5" s="5" t="s">
        <v>12</v>
      </c>
      <c r="B5" s="6" t="s">
        <v>13</v>
      </c>
      <c r="C5" s="7">
        <v>650</v>
      </c>
      <c r="D5" s="8">
        <v>800</v>
      </c>
      <c r="E5" s="5">
        <v>72</v>
      </c>
      <c r="F5" s="5">
        <v>75</v>
      </c>
      <c r="G5" s="8">
        <f t="shared" si="0"/>
        <v>46800</v>
      </c>
      <c r="H5" s="8">
        <f t="shared" si="1"/>
        <v>60000</v>
      </c>
      <c r="I5" s="8">
        <f t="shared" si="2"/>
        <v>48750</v>
      </c>
      <c r="J5" s="8">
        <f t="shared" si="3"/>
        <v>11250</v>
      </c>
      <c r="K5" s="5">
        <f t="shared" si="4"/>
        <v>1.0416666666666667</v>
      </c>
      <c r="L5" s="5">
        <f t="shared" si="5"/>
        <v>350.4</v>
      </c>
    </row>
    <row r="6" spans="1:12" x14ac:dyDescent="0.25">
      <c r="A6" s="5" t="s">
        <v>14</v>
      </c>
      <c r="B6" s="6" t="s">
        <v>15</v>
      </c>
      <c r="C6" s="7">
        <v>750</v>
      </c>
      <c r="D6" s="8">
        <v>950</v>
      </c>
      <c r="E6" s="5">
        <v>42</v>
      </c>
      <c r="F6" s="5">
        <v>75</v>
      </c>
      <c r="G6" s="8">
        <f t="shared" si="0"/>
        <v>31500</v>
      </c>
      <c r="H6" s="8">
        <f t="shared" si="1"/>
        <v>71250</v>
      </c>
      <c r="I6" s="8">
        <f t="shared" si="2"/>
        <v>56250</v>
      </c>
      <c r="J6" s="8">
        <f t="shared" si="3"/>
        <v>15000</v>
      </c>
      <c r="K6" s="5">
        <f t="shared" si="4"/>
        <v>1.7857142857142858</v>
      </c>
      <c r="L6" s="5">
        <f t="shared" si="5"/>
        <v>204.39999999999998</v>
      </c>
    </row>
    <row r="7" spans="1:12" x14ac:dyDescent="0.25">
      <c r="A7" s="5" t="s">
        <v>16</v>
      </c>
      <c r="B7" s="6" t="s">
        <v>17</v>
      </c>
      <c r="C7" s="7">
        <v>1000</v>
      </c>
      <c r="D7" s="8">
        <v>1100</v>
      </c>
      <c r="E7" s="5">
        <v>75</v>
      </c>
      <c r="F7" s="5">
        <v>136</v>
      </c>
      <c r="G7" s="8">
        <f t="shared" si="0"/>
        <v>75000</v>
      </c>
      <c r="H7" s="8">
        <f t="shared" si="1"/>
        <v>149600</v>
      </c>
      <c r="I7" s="8">
        <f t="shared" si="2"/>
        <v>136000</v>
      </c>
      <c r="J7" s="8">
        <f t="shared" si="3"/>
        <v>13600</v>
      </c>
      <c r="K7" s="5">
        <f t="shared" si="4"/>
        <v>1.8133333333333332</v>
      </c>
      <c r="L7" s="5">
        <f t="shared" si="5"/>
        <v>201.28676470588238</v>
      </c>
    </row>
    <row r="8" spans="1:12" x14ac:dyDescent="0.25">
      <c r="A8" s="5" t="s">
        <v>18</v>
      </c>
      <c r="B8" s="6" t="s">
        <v>19</v>
      </c>
      <c r="C8" s="7">
        <v>400</v>
      </c>
      <c r="D8" s="8">
        <v>489</v>
      </c>
      <c r="E8" s="5">
        <v>71</v>
      </c>
      <c r="F8" s="5">
        <v>144</v>
      </c>
      <c r="G8" s="8">
        <f t="shared" si="0"/>
        <v>28400</v>
      </c>
      <c r="H8" s="8">
        <f t="shared" si="1"/>
        <v>70416</v>
      </c>
      <c r="I8" s="8">
        <f t="shared" si="2"/>
        <v>57600</v>
      </c>
      <c r="J8" s="8">
        <f t="shared" si="3"/>
        <v>12816</v>
      </c>
      <c r="K8" s="5">
        <f t="shared" si="4"/>
        <v>2.028169014084507</v>
      </c>
      <c r="L8" s="5">
        <f t="shared" si="5"/>
        <v>179.96527777777777</v>
      </c>
    </row>
    <row r="9" spans="1:12" x14ac:dyDescent="0.25">
      <c r="A9" s="5" t="s">
        <v>20</v>
      </c>
      <c r="B9" s="6" t="s">
        <v>21</v>
      </c>
      <c r="C9" s="7">
        <v>250</v>
      </c>
      <c r="D9" s="8">
        <v>299</v>
      </c>
      <c r="E9" s="5">
        <v>32</v>
      </c>
      <c r="F9" s="5">
        <v>65</v>
      </c>
      <c r="G9" s="8">
        <f t="shared" si="0"/>
        <v>8000</v>
      </c>
      <c r="H9" s="8">
        <f t="shared" si="1"/>
        <v>19435</v>
      </c>
      <c r="I9" s="8">
        <f t="shared" si="2"/>
        <v>16250</v>
      </c>
      <c r="J9" s="8">
        <f t="shared" si="3"/>
        <v>3185</v>
      </c>
      <c r="K9" s="5">
        <f t="shared" si="4"/>
        <v>2.03125</v>
      </c>
      <c r="L9" s="5">
        <f t="shared" si="5"/>
        <v>179.69230769230768</v>
      </c>
    </row>
    <row r="10" spans="1:12" x14ac:dyDescent="0.25">
      <c r="A10" s="5" t="s">
        <v>22</v>
      </c>
      <c r="B10" s="6" t="s">
        <v>23</v>
      </c>
      <c r="C10" s="7">
        <v>340</v>
      </c>
      <c r="D10" s="8">
        <v>389</v>
      </c>
      <c r="E10" s="5">
        <v>80</v>
      </c>
      <c r="F10" s="5">
        <v>175</v>
      </c>
      <c r="G10" s="8">
        <f t="shared" si="0"/>
        <v>27200</v>
      </c>
      <c r="H10" s="8">
        <f t="shared" si="1"/>
        <v>68075</v>
      </c>
      <c r="I10" s="8">
        <f t="shared" si="2"/>
        <v>59500</v>
      </c>
      <c r="J10" s="8">
        <f t="shared" si="3"/>
        <v>8575</v>
      </c>
      <c r="K10" s="5">
        <f t="shared" si="4"/>
        <v>2.1875</v>
      </c>
      <c r="L10" s="5">
        <f t="shared" si="5"/>
        <v>166.85714285714286</v>
      </c>
    </row>
    <row r="11" spans="1:12" x14ac:dyDescent="0.25">
      <c r="A11" s="5" t="s">
        <v>24</v>
      </c>
      <c r="B11" s="6" t="s">
        <v>25</v>
      </c>
      <c r="C11" s="7">
        <v>200</v>
      </c>
      <c r="D11" s="8">
        <v>220</v>
      </c>
      <c r="E11" s="5">
        <v>80</v>
      </c>
      <c r="F11" s="5">
        <v>200</v>
      </c>
      <c r="G11" s="8">
        <f t="shared" si="0"/>
        <v>16000</v>
      </c>
      <c r="H11" s="8">
        <f t="shared" si="1"/>
        <v>44000</v>
      </c>
      <c r="I11" s="8">
        <f t="shared" si="2"/>
        <v>40000</v>
      </c>
      <c r="J11" s="8">
        <f t="shared" si="3"/>
        <v>4000</v>
      </c>
      <c r="K11" s="5">
        <f t="shared" si="4"/>
        <v>2.5</v>
      </c>
      <c r="L11" s="5">
        <f t="shared" si="5"/>
        <v>146</v>
      </c>
    </row>
    <row r="12" spans="1:12" x14ac:dyDescent="0.25">
      <c r="A12" s="5" t="s">
        <v>26</v>
      </c>
      <c r="B12" s="6" t="s">
        <v>27</v>
      </c>
      <c r="C12" s="7">
        <v>207</v>
      </c>
      <c r="D12" s="8">
        <v>260</v>
      </c>
      <c r="E12" s="5">
        <v>14</v>
      </c>
      <c r="F12" s="5">
        <v>35</v>
      </c>
      <c r="G12" s="8">
        <f t="shared" si="0"/>
        <v>2898</v>
      </c>
      <c r="H12" s="8">
        <f t="shared" si="1"/>
        <v>9100</v>
      </c>
      <c r="I12" s="8">
        <f t="shared" si="2"/>
        <v>7245</v>
      </c>
      <c r="J12" s="8">
        <f t="shared" si="3"/>
        <v>1855</v>
      </c>
      <c r="K12" s="5">
        <f t="shared" si="4"/>
        <v>2.5</v>
      </c>
      <c r="L12" s="5">
        <f t="shared" si="5"/>
        <v>146</v>
      </c>
    </row>
    <row r="13" spans="1:12" x14ac:dyDescent="0.25">
      <c r="A13" s="5" t="s">
        <v>28</v>
      </c>
      <c r="B13" s="6" t="s">
        <v>29</v>
      </c>
      <c r="C13" s="7">
        <v>300</v>
      </c>
      <c r="D13" s="8">
        <v>360</v>
      </c>
      <c r="E13" s="5">
        <v>10</v>
      </c>
      <c r="F13" s="5">
        <v>25</v>
      </c>
      <c r="G13" s="8">
        <f t="shared" si="0"/>
        <v>3000</v>
      </c>
      <c r="H13" s="8">
        <f t="shared" si="1"/>
        <v>9000</v>
      </c>
      <c r="I13" s="8">
        <f t="shared" si="2"/>
        <v>7500</v>
      </c>
      <c r="J13" s="8">
        <f t="shared" si="3"/>
        <v>1500</v>
      </c>
      <c r="K13" s="5">
        <f t="shared" si="4"/>
        <v>2.5</v>
      </c>
      <c r="L13" s="5">
        <f t="shared" si="5"/>
        <v>146</v>
      </c>
    </row>
    <row r="14" spans="1:12" x14ac:dyDescent="0.25">
      <c r="A14" s="5" t="s">
        <v>30</v>
      </c>
      <c r="B14" s="5" t="s">
        <v>31</v>
      </c>
      <c r="C14" s="7">
        <v>299</v>
      </c>
      <c r="D14" s="8">
        <v>412</v>
      </c>
      <c r="E14" s="5">
        <v>15</v>
      </c>
      <c r="F14" s="5">
        <v>39</v>
      </c>
      <c r="G14" s="8">
        <f t="shared" si="0"/>
        <v>4485</v>
      </c>
      <c r="H14" s="8">
        <f t="shared" si="1"/>
        <v>16068</v>
      </c>
      <c r="I14" s="8">
        <f t="shared" si="2"/>
        <v>11661</v>
      </c>
      <c r="J14" s="8">
        <f t="shared" si="3"/>
        <v>4407</v>
      </c>
      <c r="K14" s="5">
        <f t="shared" si="4"/>
        <v>2.6</v>
      </c>
      <c r="L14" s="5">
        <f t="shared" si="5"/>
        <v>140.38461538461539</v>
      </c>
    </row>
    <row r="15" spans="1:12" x14ac:dyDescent="0.25">
      <c r="A15" s="5" t="s">
        <v>32</v>
      </c>
      <c r="B15" s="5" t="s">
        <v>31</v>
      </c>
      <c r="C15" s="7">
        <v>299</v>
      </c>
      <c r="D15" s="8">
        <v>412</v>
      </c>
      <c r="E15" s="5">
        <v>300</v>
      </c>
      <c r="F15" s="5">
        <v>330</v>
      </c>
      <c r="G15" s="8">
        <f t="shared" si="0"/>
        <v>89700</v>
      </c>
      <c r="H15" s="8">
        <f t="shared" si="1"/>
        <v>135960</v>
      </c>
      <c r="I15" s="8">
        <f t="shared" si="2"/>
        <v>98670</v>
      </c>
      <c r="J15" s="8">
        <f t="shared" si="3"/>
        <v>37290</v>
      </c>
      <c r="K15" s="5">
        <f t="shared" si="4"/>
        <v>1.1000000000000001</v>
      </c>
      <c r="L15" s="5">
        <f t="shared" si="5"/>
        <v>331.81818181818181</v>
      </c>
    </row>
    <row r="16" spans="1:12" x14ac:dyDescent="0.25">
      <c r="A16" s="5" t="s">
        <v>33</v>
      </c>
      <c r="B16" s="5" t="s">
        <v>31</v>
      </c>
      <c r="C16" s="7">
        <v>299</v>
      </c>
      <c r="D16" s="8">
        <v>412</v>
      </c>
      <c r="E16" s="5">
        <v>75</v>
      </c>
      <c r="F16" s="5">
        <v>202</v>
      </c>
      <c r="G16" s="8">
        <f t="shared" si="0"/>
        <v>22425</v>
      </c>
      <c r="H16" s="8">
        <f t="shared" si="1"/>
        <v>83224</v>
      </c>
      <c r="I16" s="8">
        <f t="shared" si="2"/>
        <v>60398</v>
      </c>
      <c r="J16" s="8">
        <f t="shared" si="3"/>
        <v>22826</v>
      </c>
      <c r="K16" s="5">
        <f t="shared" si="4"/>
        <v>2.6933333333333334</v>
      </c>
      <c r="L16" s="5">
        <f t="shared" si="5"/>
        <v>135.51980198019803</v>
      </c>
    </row>
    <row r="17" spans="1:12" x14ac:dyDescent="0.25">
      <c r="A17" s="5" t="s">
        <v>34</v>
      </c>
      <c r="B17" s="6" t="s">
        <v>35</v>
      </c>
      <c r="C17" s="7">
        <v>590</v>
      </c>
      <c r="D17" s="8">
        <v>600</v>
      </c>
      <c r="E17" s="5">
        <v>114</v>
      </c>
      <c r="F17" s="5">
        <v>325</v>
      </c>
      <c r="G17" s="8">
        <f t="shared" si="0"/>
        <v>67260</v>
      </c>
      <c r="H17" s="8">
        <f t="shared" si="1"/>
        <v>195000</v>
      </c>
      <c r="I17" s="8">
        <f t="shared" si="2"/>
        <v>191750</v>
      </c>
      <c r="J17" s="8">
        <f t="shared" si="3"/>
        <v>3250</v>
      </c>
      <c r="K17" s="5">
        <f t="shared" si="4"/>
        <v>2.8508771929824563</v>
      </c>
      <c r="L17" s="5">
        <f t="shared" si="5"/>
        <v>128.03076923076921</v>
      </c>
    </row>
    <row r="18" spans="1:12" x14ac:dyDescent="0.25">
      <c r="A18" s="5" t="s">
        <v>36</v>
      </c>
      <c r="B18" s="6" t="s">
        <v>37</v>
      </c>
      <c r="C18" s="7">
        <v>700</v>
      </c>
      <c r="D18" s="8">
        <v>900</v>
      </c>
      <c r="E18" s="5">
        <v>48</v>
      </c>
      <c r="F18" s="5">
        <v>140</v>
      </c>
      <c r="G18" s="8">
        <f t="shared" si="0"/>
        <v>33600</v>
      </c>
      <c r="H18" s="8">
        <f t="shared" si="1"/>
        <v>126000</v>
      </c>
      <c r="I18" s="8">
        <f t="shared" si="2"/>
        <v>98000</v>
      </c>
      <c r="J18" s="8">
        <f t="shared" si="3"/>
        <v>28000</v>
      </c>
      <c r="K18" s="5">
        <f t="shared" si="4"/>
        <v>2.9166666666666665</v>
      </c>
      <c r="L18" s="5">
        <f t="shared" si="5"/>
        <v>125.14285714285715</v>
      </c>
    </row>
    <row r="19" spans="1:12" x14ac:dyDescent="0.25">
      <c r="A19" s="5" t="s">
        <v>38</v>
      </c>
      <c r="B19" s="5" t="s">
        <v>11</v>
      </c>
      <c r="C19" s="7">
        <v>312</v>
      </c>
      <c r="D19" s="8">
        <v>492</v>
      </c>
      <c r="E19" s="5">
        <v>237</v>
      </c>
      <c r="F19" s="5">
        <v>255</v>
      </c>
      <c r="G19" s="8">
        <f t="shared" si="0"/>
        <v>73944</v>
      </c>
      <c r="H19" s="8">
        <f t="shared" si="1"/>
        <v>125460</v>
      </c>
      <c r="I19" s="8">
        <f t="shared" si="2"/>
        <v>79560</v>
      </c>
      <c r="J19" s="8">
        <f t="shared" si="3"/>
        <v>45900</v>
      </c>
      <c r="K19" s="5">
        <f t="shared" si="4"/>
        <v>1.0759493670886076</v>
      </c>
      <c r="L19" s="5">
        <f t="shared" si="5"/>
        <v>339.23529411764707</v>
      </c>
    </row>
    <row r="20" spans="1:12" x14ac:dyDescent="0.25">
      <c r="A20" s="5" t="s">
        <v>39</v>
      </c>
      <c r="B20" s="5" t="s">
        <v>11</v>
      </c>
      <c r="C20" s="7">
        <v>312</v>
      </c>
      <c r="D20" s="8">
        <v>512</v>
      </c>
      <c r="E20" s="5">
        <v>12</v>
      </c>
      <c r="F20" s="5">
        <v>42</v>
      </c>
      <c r="G20" s="8">
        <f t="shared" si="0"/>
        <v>3744</v>
      </c>
      <c r="H20" s="8">
        <f t="shared" si="1"/>
        <v>21504</v>
      </c>
      <c r="I20" s="8">
        <f t="shared" si="2"/>
        <v>13104</v>
      </c>
      <c r="J20" s="8">
        <f t="shared" si="3"/>
        <v>8400</v>
      </c>
      <c r="K20" s="5">
        <f t="shared" si="4"/>
        <v>3.5</v>
      </c>
      <c r="L20" s="5">
        <f t="shared" si="5"/>
        <v>104.28571428571429</v>
      </c>
    </row>
    <row r="21" spans="1:12" x14ac:dyDescent="0.25">
      <c r="A21" s="5" t="s">
        <v>40</v>
      </c>
      <c r="B21" s="6" t="s">
        <v>41</v>
      </c>
      <c r="C21" s="7">
        <v>1000</v>
      </c>
      <c r="D21" s="8">
        <v>1049</v>
      </c>
      <c r="E21" s="5">
        <v>44</v>
      </c>
      <c r="F21" s="5">
        <v>157</v>
      </c>
      <c r="G21" s="8">
        <f t="shared" si="0"/>
        <v>44000</v>
      </c>
      <c r="H21" s="8">
        <f t="shared" si="1"/>
        <v>164693</v>
      </c>
      <c r="I21" s="8">
        <f t="shared" si="2"/>
        <v>157000</v>
      </c>
      <c r="J21" s="8">
        <f t="shared" si="3"/>
        <v>7693</v>
      </c>
      <c r="K21" s="5">
        <f t="shared" si="4"/>
        <v>3.5681818181818183</v>
      </c>
      <c r="L21" s="5">
        <f t="shared" si="5"/>
        <v>102.29299363057325</v>
      </c>
    </row>
    <row r="22" spans="1:12" x14ac:dyDescent="0.25">
      <c r="A22" s="5" t="s">
        <v>42</v>
      </c>
      <c r="B22" s="6" t="s">
        <v>43</v>
      </c>
      <c r="C22" s="7">
        <v>1100</v>
      </c>
      <c r="D22" s="8">
        <v>1200</v>
      </c>
      <c r="E22" s="5">
        <v>230</v>
      </c>
      <c r="F22" s="5">
        <v>150</v>
      </c>
      <c r="G22" s="8">
        <f t="shared" si="0"/>
        <v>253000</v>
      </c>
      <c r="H22" s="8">
        <f t="shared" si="1"/>
        <v>180000</v>
      </c>
      <c r="I22" s="8">
        <f t="shared" si="2"/>
        <v>165000</v>
      </c>
      <c r="J22" s="8">
        <f t="shared" si="3"/>
        <v>15000</v>
      </c>
      <c r="K22" s="5">
        <f t="shared" si="4"/>
        <v>0.65217391304347827</v>
      </c>
      <c r="L22" s="5">
        <f t="shared" si="5"/>
        <v>559.66666666666663</v>
      </c>
    </row>
    <row r="23" spans="1:12" x14ac:dyDescent="0.25">
      <c r="A23" s="5" t="s">
        <v>44</v>
      </c>
      <c r="B23" s="6" t="s">
        <v>45</v>
      </c>
      <c r="C23" s="7">
        <v>1149</v>
      </c>
      <c r="D23" s="8">
        <v>1250</v>
      </c>
      <c r="E23" s="5">
        <v>80</v>
      </c>
      <c r="F23" s="5">
        <v>302</v>
      </c>
      <c r="G23" s="8">
        <f t="shared" si="0"/>
        <v>91920</v>
      </c>
      <c r="H23" s="8">
        <f t="shared" si="1"/>
        <v>377500</v>
      </c>
      <c r="I23" s="8">
        <f t="shared" si="2"/>
        <v>346998</v>
      </c>
      <c r="J23" s="8">
        <f t="shared" si="3"/>
        <v>30502</v>
      </c>
      <c r="K23" s="5">
        <f t="shared" si="4"/>
        <v>3.7749999999999999</v>
      </c>
      <c r="L23" s="5">
        <f t="shared" si="5"/>
        <v>96.688741721854313</v>
      </c>
    </row>
    <row r="24" spans="1:12" x14ac:dyDescent="0.25">
      <c r="A24" s="5" t="s">
        <v>46</v>
      </c>
      <c r="B24" s="6" t="s">
        <v>47</v>
      </c>
      <c r="C24" s="7">
        <v>700</v>
      </c>
      <c r="D24" s="8">
        <v>850</v>
      </c>
      <c r="E24" s="5">
        <v>12</v>
      </c>
      <c r="F24" s="5">
        <v>50</v>
      </c>
      <c r="G24" s="8">
        <f t="shared" si="0"/>
        <v>8400</v>
      </c>
      <c r="H24" s="8">
        <f t="shared" si="1"/>
        <v>42500</v>
      </c>
      <c r="I24" s="8">
        <f t="shared" si="2"/>
        <v>35000</v>
      </c>
      <c r="J24" s="8">
        <f t="shared" si="3"/>
        <v>7500</v>
      </c>
      <c r="K24" s="5">
        <f t="shared" si="4"/>
        <v>4.166666666666667</v>
      </c>
      <c r="L24" s="5">
        <f t="shared" si="5"/>
        <v>87.6</v>
      </c>
    </row>
    <row r="25" spans="1:12" x14ac:dyDescent="0.25">
      <c r="A25" s="5" t="s">
        <v>48</v>
      </c>
      <c r="B25" s="6" t="s">
        <v>49</v>
      </c>
      <c r="C25" s="7">
        <v>780</v>
      </c>
      <c r="D25" s="8">
        <v>900</v>
      </c>
      <c r="E25" s="5">
        <v>50</v>
      </c>
      <c r="F25" s="5">
        <v>215</v>
      </c>
      <c r="G25" s="8">
        <f t="shared" si="0"/>
        <v>39000</v>
      </c>
      <c r="H25" s="8">
        <f t="shared" si="1"/>
        <v>193500</v>
      </c>
      <c r="I25" s="8">
        <f t="shared" si="2"/>
        <v>167700</v>
      </c>
      <c r="J25" s="8">
        <f t="shared" si="3"/>
        <v>25800</v>
      </c>
      <c r="K25" s="5">
        <f t="shared" si="4"/>
        <v>4.3</v>
      </c>
      <c r="L25" s="5">
        <f t="shared" si="5"/>
        <v>84.883720930232556</v>
      </c>
    </row>
    <row r="26" spans="1:12" x14ac:dyDescent="0.25">
      <c r="A26" s="5" t="s">
        <v>50</v>
      </c>
      <c r="B26" s="6" t="s">
        <v>51</v>
      </c>
      <c r="C26" s="7">
        <v>250</v>
      </c>
      <c r="D26" s="8">
        <v>325</v>
      </c>
      <c r="E26" s="5">
        <v>50</v>
      </c>
      <c r="F26" s="5">
        <v>241</v>
      </c>
      <c r="G26" s="8">
        <f t="shared" si="0"/>
        <v>12500</v>
      </c>
      <c r="H26" s="8">
        <f t="shared" si="1"/>
        <v>78325</v>
      </c>
      <c r="I26" s="8">
        <f t="shared" si="2"/>
        <v>60250</v>
      </c>
      <c r="J26" s="8">
        <f t="shared" si="3"/>
        <v>18075</v>
      </c>
      <c r="K26" s="5">
        <f t="shared" si="4"/>
        <v>4.82</v>
      </c>
      <c r="L26" s="5">
        <f t="shared" si="5"/>
        <v>75.726141078838168</v>
      </c>
    </row>
    <row r="27" spans="1:12" x14ac:dyDescent="0.25">
      <c r="A27" s="5" t="s">
        <v>52</v>
      </c>
      <c r="B27" s="6" t="s">
        <v>51</v>
      </c>
      <c r="C27" s="7">
        <v>250</v>
      </c>
      <c r="D27" s="8">
        <v>325</v>
      </c>
      <c r="E27" s="5">
        <v>20</v>
      </c>
      <c r="F27" s="5">
        <v>100</v>
      </c>
      <c r="G27" s="8">
        <f t="shared" si="0"/>
        <v>5000</v>
      </c>
      <c r="H27" s="8">
        <f t="shared" si="1"/>
        <v>32500</v>
      </c>
      <c r="I27" s="8">
        <f t="shared" si="2"/>
        <v>25000</v>
      </c>
      <c r="J27" s="8">
        <f t="shared" si="3"/>
        <v>7500</v>
      </c>
      <c r="K27" s="5">
        <f t="shared" si="4"/>
        <v>5</v>
      </c>
      <c r="L27" s="5">
        <f t="shared" si="5"/>
        <v>73</v>
      </c>
    </row>
    <row r="28" spans="1:12" x14ac:dyDescent="0.25">
      <c r="A28" s="5" t="s">
        <v>53</v>
      </c>
      <c r="B28" s="6" t="s">
        <v>51</v>
      </c>
      <c r="C28" s="7">
        <v>250</v>
      </c>
      <c r="D28" s="8">
        <v>325</v>
      </c>
      <c r="E28" s="5">
        <v>25</v>
      </c>
      <c r="F28" s="5">
        <v>147</v>
      </c>
      <c r="G28" s="8">
        <f t="shared" si="0"/>
        <v>6250</v>
      </c>
      <c r="H28" s="8">
        <f t="shared" si="1"/>
        <v>47775</v>
      </c>
      <c r="I28" s="8">
        <f t="shared" si="2"/>
        <v>36750</v>
      </c>
      <c r="J28" s="8">
        <f t="shared" si="3"/>
        <v>11025</v>
      </c>
      <c r="K28" s="5">
        <f t="shared" si="4"/>
        <v>5.88</v>
      </c>
      <c r="L28" s="5">
        <f t="shared" si="5"/>
        <v>62.074829931972793</v>
      </c>
    </row>
    <row r="29" spans="1:12" x14ac:dyDescent="0.25">
      <c r="A29" s="5" t="s">
        <v>54</v>
      </c>
      <c r="B29" s="6" t="s">
        <v>51</v>
      </c>
      <c r="C29" s="7">
        <v>250</v>
      </c>
      <c r="D29" s="8">
        <v>325</v>
      </c>
      <c r="E29" s="5">
        <v>10</v>
      </c>
      <c r="F29" s="5">
        <v>67</v>
      </c>
      <c r="G29" s="8">
        <f t="shared" si="0"/>
        <v>2500</v>
      </c>
      <c r="H29" s="8">
        <f t="shared" si="1"/>
        <v>21775</v>
      </c>
      <c r="I29" s="8">
        <f t="shared" si="2"/>
        <v>16750</v>
      </c>
      <c r="J29" s="8">
        <f t="shared" si="3"/>
        <v>5025</v>
      </c>
      <c r="K29" s="5">
        <f t="shared" si="4"/>
        <v>6.7</v>
      </c>
      <c r="L29" s="5">
        <f t="shared" si="5"/>
        <v>54.477611940298509</v>
      </c>
    </row>
    <row r="30" spans="1:12" ht="12" customHeight="1" x14ac:dyDescent="0.25"/>
    <row r="32" spans="1:12" x14ac:dyDescent="0.25">
      <c r="G32" s="9" t="s">
        <v>63</v>
      </c>
      <c r="H32" s="9" t="s">
        <v>64</v>
      </c>
    </row>
    <row r="33" spans="6:8" x14ac:dyDescent="0.25">
      <c r="F33" s="10" t="s">
        <v>71</v>
      </c>
      <c r="G33" s="11">
        <f>AVERAGEA(G2:G29)</f>
        <v>55278.607142857145</v>
      </c>
      <c r="H33" s="11">
        <f>AVERAGEA(H2:H29)</f>
        <v>102991.42857142857</v>
      </c>
    </row>
    <row r="34" spans="6:8" x14ac:dyDescent="0.25">
      <c r="F34" s="10" t="s">
        <v>69</v>
      </c>
      <c r="G34" s="12">
        <f>MIN(G2:G29)</f>
        <v>1600</v>
      </c>
      <c r="H34" s="12">
        <f>MIN(H2:H29)</f>
        <v>1800</v>
      </c>
    </row>
    <row r="35" spans="6:8" x14ac:dyDescent="0.25">
      <c r="F35" s="10" t="s">
        <v>70</v>
      </c>
      <c r="G35" s="12">
        <f>MAX(G2:G29)</f>
        <v>279675</v>
      </c>
      <c r="H35" s="12">
        <f>MAX(G2:G29)</f>
        <v>279675</v>
      </c>
    </row>
    <row r="36" spans="6:8" x14ac:dyDescent="0.25">
      <c r="F36" s="10" t="s">
        <v>72</v>
      </c>
      <c r="G36" s="12">
        <f>SUM(G2:G29)</f>
        <v>1547801</v>
      </c>
      <c r="H36" s="12">
        <f>SUM(H2:H29)</f>
        <v>2883760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6"/>
  <sheetViews>
    <sheetView workbookViewId="0">
      <selection activeCell="D47" sqref="D47"/>
    </sheetView>
  </sheetViews>
  <sheetFormatPr baseColWidth="10" defaultColWidth="9.140625" defaultRowHeight="15.75" x14ac:dyDescent="0.25"/>
  <cols>
    <col min="1" max="1" width="9.42578125" style="4" bestFit="1" customWidth="1"/>
    <col min="2" max="2" width="22" style="4" bestFit="1" customWidth="1"/>
    <col min="3" max="3" width="13.140625" style="7" bestFit="1" customWidth="1"/>
    <col min="4" max="4" width="19.42578125" style="8" bestFit="1" customWidth="1"/>
    <col min="5" max="5" width="24.140625" style="4" bestFit="1" customWidth="1"/>
    <col min="6" max="6" width="24.85546875" style="4" bestFit="1" customWidth="1"/>
    <col min="7" max="7" width="32.140625" style="8" bestFit="1" customWidth="1"/>
    <col min="8" max="8" width="19.140625" style="8" bestFit="1" customWidth="1"/>
    <col min="9" max="9" width="20" style="8" bestFit="1" customWidth="1"/>
    <col min="10" max="10" width="20.7109375" style="8" bestFit="1" customWidth="1"/>
    <col min="11" max="11" width="19.140625" style="4" bestFit="1" customWidth="1"/>
    <col min="12" max="12" width="18" style="4" bestFit="1" customWidth="1"/>
    <col min="13" max="16384" width="9.140625" style="4"/>
  </cols>
  <sheetData>
    <row r="1" spans="1:12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3" t="s">
        <v>63</v>
      </c>
      <c r="H1" s="3" t="s">
        <v>64</v>
      </c>
      <c r="I1" s="3" t="s">
        <v>65</v>
      </c>
      <c r="J1" s="3" t="s">
        <v>66</v>
      </c>
      <c r="K1" s="1" t="s">
        <v>67</v>
      </c>
      <c r="L1" s="1" t="s">
        <v>68</v>
      </c>
    </row>
    <row r="2" spans="1:12" x14ac:dyDescent="0.25">
      <c r="A2" s="5" t="s">
        <v>32</v>
      </c>
      <c r="B2" s="5" t="s">
        <v>31</v>
      </c>
      <c r="C2" s="7">
        <v>299</v>
      </c>
      <c r="D2" s="8">
        <v>412</v>
      </c>
      <c r="E2" s="5">
        <v>300</v>
      </c>
      <c r="F2" s="5">
        <v>330</v>
      </c>
      <c r="G2" s="8">
        <f t="shared" ref="G2:G26" si="0">PRODUCT(C2,E2)</f>
        <v>89700</v>
      </c>
      <c r="H2" s="8">
        <f t="shared" ref="H2:H26" si="1">PRODUCT(D2,F2)</f>
        <v>135960</v>
      </c>
      <c r="I2" s="8">
        <f t="shared" ref="I2:I26" si="2">PRODUCT(C2,F2)</f>
        <v>98670</v>
      </c>
      <c r="J2" s="8">
        <f t="shared" ref="J2:J26" si="3">SUM(H2,-I2)</f>
        <v>37290</v>
      </c>
      <c r="K2" s="5">
        <f t="shared" ref="K2:K26" si="4">I2/G2</f>
        <v>1.1000000000000001</v>
      </c>
      <c r="L2" s="5">
        <f t="shared" ref="L2:L26" si="5">365/K2</f>
        <v>331.81818181818181</v>
      </c>
    </row>
    <row r="3" spans="1:12" x14ac:dyDescent="0.25">
      <c r="A3" s="5" t="s">
        <v>34</v>
      </c>
      <c r="B3" s="6" t="s">
        <v>35</v>
      </c>
      <c r="C3" s="7">
        <v>590</v>
      </c>
      <c r="D3" s="8">
        <v>600</v>
      </c>
      <c r="E3" s="5">
        <v>114</v>
      </c>
      <c r="F3" s="5">
        <v>325</v>
      </c>
      <c r="G3" s="8">
        <f t="shared" si="0"/>
        <v>67260</v>
      </c>
      <c r="H3" s="8">
        <f t="shared" si="1"/>
        <v>195000</v>
      </c>
      <c r="I3" s="8">
        <f t="shared" si="2"/>
        <v>191750</v>
      </c>
      <c r="J3" s="8">
        <f t="shared" si="3"/>
        <v>3250</v>
      </c>
      <c r="K3" s="5">
        <f t="shared" si="4"/>
        <v>2.8508771929824563</v>
      </c>
      <c r="L3" s="5">
        <f t="shared" si="5"/>
        <v>128.03076923076921</v>
      </c>
    </row>
    <row r="4" spans="1:12" hidden="1" x14ac:dyDescent="0.25">
      <c r="A4" s="5" t="s">
        <v>10</v>
      </c>
      <c r="B4" s="6" t="s">
        <v>11</v>
      </c>
      <c r="C4" s="7">
        <v>800</v>
      </c>
      <c r="D4" s="8">
        <v>900</v>
      </c>
      <c r="E4" s="5">
        <v>2</v>
      </c>
      <c r="F4" s="5">
        <v>2</v>
      </c>
      <c r="G4" s="8">
        <f t="shared" si="0"/>
        <v>1600</v>
      </c>
      <c r="H4" s="8">
        <f t="shared" si="1"/>
        <v>1800</v>
      </c>
      <c r="I4" s="8">
        <f t="shared" si="2"/>
        <v>1600</v>
      </c>
      <c r="J4" s="8">
        <f t="shared" si="3"/>
        <v>200</v>
      </c>
      <c r="K4" s="5">
        <f t="shared" si="4"/>
        <v>1</v>
      </c>
      <c r="L4" s="5">
        <f t="shared" si="5"/>
        <v>365</v>
      </c>
    </row>
    <row r="5" spans="1:12" hidden="1" x14ac:dyDescent="0.25">
      <c r="A5" s="5" t="s">
        <v>12</v>
      </c>
      <c r="B5" s="6" t="s">
        <v>13</v>
      </c>
      <c r="C5" s="7">
        <v>650</v>
      </c>
      <c r="D5" s="8">
        <v>800</v>
      </c>
      <c r="E5" s="5">
        <v>72</v>
      </c>
      <c r="F5" s="5">
        <v>75</v>
      </c>
      <c r="G5" s="8">
        <f t="shared" si="0"/>
        <v>46800</v>
      </c>
      <c r="H5" s="8">
        <f t="shared" si="1"/>
        <v>60000</v>
      </c>
      <c r="I5" s="8">
        <f t="shared" si="2"/>
        <v>48750</v>
      </c>
      <c r="J5" s="8">
        <f t="shared" si="3"/>
        <v>11250</v>
      </c>
      <c r="K5" s="5">
        <f t="shared" si="4"/>
        <v>1.0416666666666667</v>
      </c>
      <c r="L5" s="5">
        <f t="shared" si="5"/>
        <v>350.4</v>
      </c>
    </row>
    <row r="6" spans="1:12" hidden="1" x14ac:dyDescent="0.25">
      <c r="A6" s="5" t="s">
        <v>14</v>
      </c>
      <c r="B6" s="6" t="s">
        <v>15</v>
      </c>
      <c r="C6" s="7">
        <v>750</v>
      </c>
      <c r="D6" s="8">
        <v>950</v>
      </c>
      <c r="E6" s="5">
        <v>42</v>
      </c>
      <c r="F6" s="5">
        <v>75</v>
      </c>
      <c r="G6" s="8">
        <f t="shared" si="0"/>
        <v>31500</v>
      </c>
      <c r="H6" s="8">
        <f t="shared" si="1"/>
        <v>71250</v>
      </c>
      <c r="I6" s="8">
        <f t="shared" si="2"/>
        <v>56250</v>
      </c>
      <c r="J6" s="8">
        <f t="shared" si="3"/>
        <v>15000</v>
      </c>
      <c r="K6" s="5">
        <f t="shared" si="4"/>
        <v>1.7857142857142858</v>
      </c>
      <c r="L6" s="5">
        <f t="shared" si="5"/>
        <v>204.39999999999998</v>
      </c>
    </row>
    <row r="7" spans="1:12" x14ac:dyDescent="0.25">
      <c r="A7" s="5" t="s">
        <v>44</v>
      </c>
      <c r="B7" s="6" t="s">
        <v>45</v>
      </c>
      <c r="C7" s="7">
        <v>1149</v>
      </c>
      <c r="D7" s="8">
        <v>1250</v>
      </c>
      <c r="E7" s="5">
        <v>80</v>
      </c>
      <c r="F7" s="5">
        <v>302</v>
      </c>
      <c r="G7" s="8">
        <f t="shared" si="0"/>
        <v>91920</v>
      </c>
      <c r="H7" s="8">
        <f t="shared" si="1"/>
        <v>377500</v>
      </c>
      <c r="I7" s="8">
        <f t="shared" si="2"/>
        <v>346998</v>
      </c>
      <c r="J7" s="8">
        <f t="shared" si="3"/>
        <v>30502</v>
      </c>
      <c r="K7" s="5">
        <f t="shared" si="4"/>
        <v>3.7749999999999999</v>
      </c>
      <c r="L7" s="5">
        <f t="shared" si="5"/>
        <v>96.688741721854313</v>
      </c>
    </row>
    <row r="8" spans="1:12" hidden="1" x14ac:dyDescent="0.25">
      <c r="A8" s="5" t="s">
        <v>18</v>
      </c>
      <c r="B8" s="6" t="s">
        <v>19</v>
      </c>
      <c r="C8" s="7">
        <v>400</v>
      </c>
      <c r="D8" s="8">
        <v>489</v>
      </c>
      <c r="E8" s="5">
        <v>71</v>
      </c>
      <c r="F8" s="5">
        <v>144</v>
      </c>
      <c r="G8" s="8">
        <f t="shared" si="0"/>
        <v>28400</v>
      </c>
      <c r="H8" s="8">
        <f t="shared" si="1"/>
        <v>70416</v>
      </c>
      <c r="I8" s="8">
        <f t="shared" si="2"/>
        <v>57600</v>
      </c>
      <c r="J8" s="8">
        <f t="shared" si="3"/>
        <v>12816</v>
      </c>
      <c r="K8" s="5">
        <f t="shared" si="4"/>
        <v>2.028169014084507</v>
      </c>
      <c r="L8" s="5">
        <f t="shared" si="5"/>
        <v>179.96527777777777</v>
      </c>
    </row>
    <row r="9" spans="1:12" hidden="1" x14ac:dyDescent="0.25">
      <c r="A9" s="5" t="s">
        <v>20</v>
      </c>
      <c r="B9" s="6" t="s">
        <v>21</v>
      </c>
      <c r="C9" s="7">
        <v>250</v>
      </c>
      <c r="D9" s="8">
        <v>299</v>
      </c>
      <c r="E9" s="5">
        <v>32</v>
      </c>
      <c r="F9" s="5">
        <v>65</v>
      </c>
      <c r="G9" s="8">
        <f t="shared" si="0"/>
        <v>8000</v>
      </c>
      <c r="H9" s="8">
        <f t="shared" si="1"/>
        <v>19435</v>
      </c>
      <c r="I9" s="8">
        <f t="shared" si="2"/>
        <v>16250</v>
      </c>
      <c r="J9" s="8">
        <f t="shared" si="3"/>
        <v>3185</v>
      </c>
      <c r="K9" s="5">
        <f t="shared" si="4"/>
        <v>2.03125</v>
      </c>
      <c r="L9" s="5">
        <f t="shared" si="5"/>
        <v>179.69230769230768</v>
      </c>
    </row>
    <row r="10" spans="1:12" x14ac:dyDescent="0.25">
      <c r="A10" s="5" t="s">
        <v>8</v>
      </c>
      <c r="B10" s="6" t="s">
        <v>9</v>
      </c>
      <c r="C10" s="7">
        <v>900</v>
      </c>
      <c r="D10" s="8">
        <v>1000</v>
      </c>
      <c r="E10" s="5">
        <v>300</v>
      </c>
      <c r="F10" s="5">
        <v>278</v>
      </c>
      <c r="G10" s="8">
        <f t="shared" si="0"/>
        <v>270000</v>
      </c>
      <c r="H10" s="8">
        <f t="shared" si="1"/>
        <v>278000</v>
      </c>
      <c r="I10" s="8">
        <f t="shared" si="2"/>
        <v>250200</v>
      </c>
      <c r="J10" s="8">
        <f t="shared" si="3"/>
        <v>27800</v>
      </c>
      <c r="K10" s="5">
        <f t="shared" si="4"/>
        <v>0.92666666666666664</v>
      </c>
      <c r="L10" s="5">
        <f t="shared" si="5"/>
        <v>393.88489208633092</v>
      </c>
    </row>
    <row r="11" spans="1:12" hidden="1" x14ac:dyDescent="0.25">
      <c r="A11" s="5" t="s">
        <v>42</v>
      </c>
      <c r="B11" s="6" t="s">
        <v>43</v>
      </c>
      <c r="C11" s="7">
        <v>1100</v>
      </c>
      <c r="D11" s="8">
        <v>1200</v>
      </c>
      <c r="E11" s="5">
        <v>230</v>
      </c>
      <c r="F11" s="5">
        <v>150</v>
      </c>
      <c r="G11" s="8">
        <f t="shared" si="0"/>
        <v>253000</v>
      </c>
      <c r="H11" s="8">
        <f t="shared" si="1"/>
        <v>180000</v>
      </c>
      <c r="I11" s="8">
        <f t="shared" si="2"/>
        <v>165000</v>
      </c>
      <c r="J11" s="8">
        <f t="shared" si="3"/>
        <v>15000</v>
      </c>
      <c r="K11" s="5">
        <f t="shared" si="4"/>
        <v>0.65217391304347827</v>
      </c>
      <c r="L11" s="5">
        <f t="shared" si="5"/>
        <v>559.66666666666663</v>
      </c>
    </row>
    <row r="12" spans="1:12" hidden="1" x14ac:dyDescent="0.25">
      <c r="A12" s="5" t="s">
        <v>26</v>
      </c>
      <c r="B12" s="6" t="s">
        <v>27</v>
      </c>
      <c r="C12" s="7">
        <v>207</v>
      </c>
      <c r="D12" s="8">
        <v>260</v>
      </c>
      <c r="E12" s="5">
        <v>14</v>
      </c>
      <c r="F12" s="5">
        <v>35</v>
      </c>
      <c r="G12" s="8">
        <f t="shared" si="0"/>
        <v>2898</v>
      </c>
      <c r="H12" s="8">
        <f t="shared" si="1"/>
        <v>9100</v>
      </c>
      <c r="I12" s="8">
        <f t="shared" si="2"/>
        <v>7245</v>
      </c>
      <c r="J12" s="8">
        <f t="shared" si="3"/>
        <v>1855</v>
      </c>
      <c r="K12" s="5">
        <f t="shared" si="4"/>
        <v>2.5</v>
      </c>
      <c r="L12" s="5">
        <f t="shared" si="5"/>
        <v>146</v>
      </c>
    </row>
    <row r="13" spans="1:12" hidden="1" x14ac:dyDescent="0.25">
      <c r="A13" s="5" t="s">
        <v>28</v>
      </c>
      <c r="B13" s="6" t="s">
        <v>29</v>
      </c>
      <c r="C13" s="7">
        <v>300</v>
      </c>
      <c r="D13" s="8">
        <v>360</v>
      </c>
      <c r="E13" s="5">
        <v>10</v>
      </c>
      <c r="F13" s="5">
        <v>25</v>
      </c>
      <c r="G13" s="8">
        <f t="shared" si="0"/>
        <v>3000</v>
      </c>
      <c r="H13" s="8">
        <f t="shared" si="1"/>
        <v>9000</v>
      </c>
      <c r="I13" s="8">
        <f t="shared" si="2"/>
        <v>7500</v>
      </c>
      <c r="J13" s="8">
        <f t="shared" si="3"/>
        <v>1500</v>
      </c>
      <c r="K13" s="5">
        <f t="shared" si="4"/>
        <v>2.5</v>
      </c>
      <c r="L13" s="5">
        <f t="shared" si="5"/>
        <v>146</v>
      </c>
    </row>
    <row r="14" spans="1:12" hidden="1" x14ac:dyDescent="0.25">
      <c r="A14" s="5" t="s">
        <v>30</v>
      </c>
      <c r="B14" s="5" t="s">
        <v>31</v>
      </c>
      <c r="C14" s="7">
        <v>299</v>
      </c>
      <c r="D14" s="8">
        <v>412</v>
      </c>
      <c r="E14" s="5">
        <v>15</v>
      </c>
      <c r="F14" s="5">
        <v>39</v>
      </c>
      <c r="G14" s="8">
        <f t="shared" si="0"/>
        <v>4485</v>
      </c>
      <c r="H14" s="8">
        <f t="shared" si="1"/>
        <v>16068</v>
      </c>
      <c r="I14" s="8">
        <f t="shared" si="2"/>
        <v>11661</v>
      </c>
      <c r="J14" s="8">
        <f t="shared" si="3"/>
        <v>4407</v>
      </c>
      <c r="K14" s="5">
        <f t="shared" si="4"/>
        <v>2.6</v>
      </c>
      <c r="L14" s="5">
        <f t="shared" si="5"/>
        <v>140.38461538461539</v>
      </c>
    </row>
    <row r="15" spans="1:12" x14ac:dyDescent="0.25">
      <c r="A15" s="5" t="s">
        <v>38</v>
      </c>
      <c r="B15" s="5" t="s">
        <v>11</v>
      </c>
      <c r="C15" s="7">
        <v>312</v>
      </c>
      <c r="D15" s="8">
        <v>492</v>
      </c>
      <c r="E15" s="5">
        <v>237</v>
      </c>
      <c r="F15" s="5">
        <v>255</v>
      </c>
      <c r="G15" s="8">
        <f t="shared" si="0"/>
        <v>73944</v>
      </c>
      <c r="H15" s="8">
        <f t="shared" si="1"/>
        <v>125460</v>
      </c>
      <c r="I15" s="8">
        <f t="shared" si="2"/>
        <v>79560</v>
      </c>
      <c r="J15" s="8">
        <f t="shared" si="3"/>
        <v>45900</v>
      </c>
      <c r="K15" s="5">
        <f t="shared" si="4"/>
        <v>1.0759493670886076</v>
      </c>
      <c r="L15" s="5">
        <f t="shared" si="5"/>
        <v>339.23529411764707</v>
      </c>
    </row>
    <row r="16" spans="1:12" hidden="1" x14ac:dyDescent="0.25">
      <c r="A16" s="5" t="s">
        <v>22</v>
      </c>
      <c r="B16" s="6" t="s">
        <v>23</v>
      </c>
      <c r="C16" s="7">
        <v>340</v>
      </c>
      <c r="D16" s="8">
        <v>389</v>
      </c>
      <c r="E16" s="5">
        <v>80</v>
      </c>
      <c r="F16" s="5">
        <v>175</v>
      </c>
      <c r="G16" s="8">
        <f t="shared" si="0"/>
        <v>27200</v>
      </c>
      <c r="H16" s="8">
        <f t="shared" si="1"/>
        <v>68075</v>
      </c>
      <c r="I16" s="8">
        <f t="shared" si="2"/>
        <v>59500</v>
      </c>
      <c r="J16" s="8">
        <f t="shared" si="3"/>
        <v>8575</v>
      </c>
      <c r="K16" s="5">
        <f t="shared" si="4"/>
        <v>2.1875</v>
      </c>
      <c r="L16" s="5">
        <f t="shared" si="5"/>
        <v>166.85714285714286</v>
      </c>
    </row>
    <row r="17" spans="1:12" x14ac:dyDescent="0.25">
      <c r="A17" s="5" t="s">
        <v>50</v>
      </c>
      <c r="B17" s="6" t="s">
        <v>51</v>
      </c>
      <c r="C17" s="7">
        <v>250</v>
      </c>
      <c r="D17" s="8">
        <v>325</v>
      </c>
      <c r="E17" s="5">
        <v>50</v>
      </c>
      <c r="F17" s="5">
        <v>241</v>
      </c>
      <c r="G17" s="8">
        <f t="shared" si="0"/>
        <v>12500</v>
      </c>
      <c r="H17" s="8">
        <f t="shared" si="1"/>
        <v>78325</v>
      </c>
      <c r="I17" s="8">
        <f t="shared" si="2"/>
        <v>60250</v>
      </c>
      <c r="J17" s="8">
        <f t="shared" si="3"/>
        <v>18075</v>
      </c>
      <c r="K17" s="5">
        <f t="shared" si="4"/>
        <v>4.82</v>
      </c>
      <c r="L17" s="5">
        <f t="shared" si="5"/>
        <v>75.726141078838168</v>
      </c>
    </row>
    <row r="18" spans="1:12" hidden="1" x14ac:dyDescent="0.25">
      <c r="A18" s="5" t="s">
        <v>36</v>
      </c>
      <c r="B18" s="6" t="s">
        <v>37</v>
      </c>
      <c r="C18" s="7">
        <v>700</v>
      </c>
      <c r="D18" s="8">
        <v>900</v>
      </c>
      <c r="E18" s="5">
        <v>48</v>
      </c>
      <c r="F18" s="5">
        <v>140</v>
      </c>
      <c r="G18" s="8">
        <f t="shared" si="0"/>
        <v>33600</v>
      </c>
      <c r="H18" s="8">
        <f t="shared" si="1"/>
        <v>126000</v>
      </c>
      <c r="I18" s="8">
        <f t="shared" si="2"/>
        <v>98000</v>
      </c>
      <c r="J18" s="8">
        <f t="shared" si="3"/>
        <v>28000</v>
      </c>
      <c r="K18" s="5">
        <f t="shared" si="4"/>
        <v>2.9166666666666665</v>
      </c>
      <c r="L18" s="5">
        <f t="shared" si="5"/>
        <v>125.14285714285715</v>
      </c>
    </row>
    <row r="19" spans="1:12" x14ac:dyDescent="0.25">
      <c r="A19" s="5" t="s">
        <v>48</v>
      </c>
      <c r="B19" s="6" t="s">
        <v>49</v>
      </c>
      <c r="C19" s="7">
        <v>780</v>
      </c>
      <c r="D19" s="8">
        <v>900</v>
      </c>
      <c r="E19" s="5">
        <v>50</v>
      </c>
      <c r="F19" s="5">
        <v>215</v>
      </c>
      <c r="G19" s="8">
        <f t="shared" si="0"/>
        <v>39000</v>
      </c>
      <c r="H19" s="8">
        <f t="shared" si="1"/>
        <v>193500</v>
      </c>
      <c r="I19" s="8">
        <f t="shared" si="2"/>
        <v>167700</v>
      </c>
      <c r="J19" s="8">
        <f t="shared" si="3"/>
        <v>25800</v>
      </c>
      <c r="K19" s="5">
        <f t="shared" si="4"/>
        <v>4.3</v>
      </c>
      <c r="L19" s="5">
        <f t="shared" si="5"/>
        <v>84.883720930232556</v>
      </c>
    </row>
    <row r="20" spans="1:12" hidden="1" x14ac:dyDescent="0.25">
      <c r="A20" s="5" t="s">
        <v>39</v>
      </c>
      <c r="B20" s="5" t="s">
        <v>11</v>
      </c>
      <c r="C20" s="7">
        <v>312</v>
      </c>
      <c r="D20" s="8">
        <v>512</v>
      </c>
      <c r="E20" s="5">
        <v>12</v>
      </c>
      <c r="F20" s="5">
        <v>42</v>
      </c>
      <c r="G20" s="8">
        <f t="shared" si="0"/>
        <v>3744</v>
      </c>
      <c r="H20" s="8">
        <f t="shared" si="1"/>
        <v>21504</v>
      </c>
      <c r="I20" s="8">
        <f t="shared" si="2"/>
        <v>13104</v>
      </c>
      <c r="J20" s="8">
        <f t="shared" si="3"/>
        <v>8400</v>
      </c>
      <c r="K20" s="5">
        <f t="shared" si="4"/>
        <v>3.5</v>
      </c>
      <c r="L20" s="5">
        <f t="shared" si="5"/>
        <v>104.28571428571429</v>
      </c>
    </row>
    <row r="21" spans="1:12" hidden="1" x14ac:dyDescent="0.25">
      <c r="A21" s="5" t="s">
        <v>40</v>
      </c>
      <c r="B21" s="6" t="s">
        <v>41</v>
      </c>
      <c r="C21" s="7">
        <v>1000</v>
      </c>
      <c r="D21" s="8">
        <v>1049</v>
      </c>
      <c r="E21" s="5">
        <v>44</v>
      </c>
      <c r="F21" s="5">
        <v>157</v>
      </c>
      <c r="G21" s="8">
        <f t="shared" si="0"/>
        <v>44000</v>
      </c>
      <c r="H21" s="8">
        <f t="shared" si="1"/>
        <v>164693</v>
      </c>
      <c r="I21" s="8">
        <f t="shared" si="2"/>
        <v>157000</v>
      </c>
      <c r="J21" s="8">
        <f t="shared" si="3"/>
        <v>7693</v>
      </c>
      <c r="K21" s="5">
        <f t="shared" si="4"/>
        <v>3.5681818181818183</v>
      </c>
      <c r="L21" s="5">
        <f t="shared" si="5"/>
        <v>102.29299363057325</v>
      </c>
    </row>
    <row r="22" spans="1:12" hidden="1" x14ac:dyDescent="0.25">
      <c r="A22" s="5" t="s">
        <v>16</v>
      </c>
      <c r="B22" s="6" t="s">
        <v>17</v>
      </c>
      <c r="C22" s="7">
        <v>1000</v>
      </c>
      <c r="D22" s="8">
        <v>1100</v>
      </c>
      <c r="E22" s="5">
        <v>75</v>
      </c>
      <c r="F22" s="5">
        <v>136</v>
      </c>
      <c r="G22" s="8">
        <f t="shared" si="0"/>
        <v>75000</v>
      </c>
      <c r="H22" s="8">
        <f t="shared" si="1"/>
        <v>149600</v>
      </c>
      <c r="I22" s="8">
        <f t="shared" si="2"/>
        <v>136000</v>
      </c>
      <c r="J22" s="8">
        <f t="shared" si="3"/>
        <v>13600</v>
      </c>
      <c r="K22" s="5">
        <f t="shared" si="4"/>
        <v>1.8133333333333332</v>
      </c>
      <c r="L22" s="5">
        <f t="shared" si="5"/>
        <v>201.28676470588238</v>
      </c>
    </row>
    <row r="23" spans="1:12" x14ac:dyDescent="0.25">
      <c r="A23" s="5" t="s">
        <v>33</v>
      </c>
      <c r="B23" s="5" t="s">
        <v>31</v>
      </c>
      <c r="C23" s="7">
        <v>299</v>
      </c>
      <c r="D23" s="8">
        <v>412</v>
      </c>
      <c r="E23" s="5">
        <v>75</v>
      </c>
      <c r="F23" s="5">
        <v>202</v>
      </c>
      <c r="G23" s="8">
        <f t="shared" si="0"/>
        <v>22425</v>
      </c>
      <c r="H23" s="8">
        <f t="shared" si="1"/>
        <v>83224</v>
      </c>
      <c r="I23" s="8">
        <f t="shared" si="2"/>
        <v>60398</v>
      </c>
      <c r="J23" s="8">
        <f t="shared" si="3"/>
        <v>22826</v>
      </c>
      <c r="K23" s="5">
        <f t="shared" si="4"/>
        <v>2.6933333333333334</v>
      </c>
      <c r="L23" s="5">
        <f t="shared" si="5"/>
        <v>135.51980198019803</v>
      </c>
    </row>
    <row r="24" spans="1:12" hidden="1" x14ac:dyDescent="0.25">
      <c r="A24" s="5" t="s">
        <v>46</v>
      </c>
      <c r="B24" s="6" t="s">
        <v>47</v>
      </c>
      <c r="C24" s="7">
        <v>700</v>
      </c>
      <c r="D24" s="8">
        <v>850</v>
      </c>
      <c r="E24" s="5">
        <v>12</v>
      </c>
      <c r="F24" s="5">
        <v>50</v>
      </c>
      <c r="G24" s="8">
        <f t="shared" si="0"/>
        <v>8400</v>
      </c>
      <c r="H24" s="8">
        <f t="shared" si="1"/>
        <v>42500</v>
      </c>
      <c r="I24" s="8">
        <f t="shared" si="2"/>
        <v>35000</v>
      </c>
      <c r="J24" s="8">
        <f t="shared" si="3"/>
        <v>7500</v>
      </c>
      <c r="K24" s="5">
        <f t="shared" si="4"/>
        <v>4.166666666666667</v>
      </c>
      <c r="L24" s="5">
        <f t="shared" si="5"/>
        <v>87.6</v>
      </c>
    </row>
    <row r="25" spans="1:12" x14ac:dyDescent="0.25">
      <c r="A25" s="5" t="s">
        <v>6</v>
      </c>
      <c r="B25" s="6" t="s">
        <v>7</v>
      </c>
      <c r="C25" s="7">
        <v>1017</v>
      </c>
      <c r="D25" s="8">
        <v>1300</v>
      </c>
      <c r="E25" s="5">
        <v>275</v>
      </c>
      <c r="F25" s="5">
        <v>201</v>
      </c>
      <c r="G25" s="8">
        <f t="shared" si="0"/>
        <v>279675</v>
      </c>
      <c r="H25" s="8">
        <f t="shared" si="1"/>
        <v>261300</v>
      </c>
      <c r="I25" s="8">
        <f t="shared" si="2"/>
        <v>204417</v>
      </c>
      <c r="J25" s="8">
        <f t="shared" si="3"/>
        <v>56883</v>
      </c>
      <c r="K25" s="5">
        <f t="shared" si="4"/>
        <v>0.73090909090909095</v>
      </c>
      <c r="L25" s="5">
        <f t="shared" si="5"/>
        <v>499.37810945273628</v>
      </c>
    </row>
    <row r="26" spans="1:12" x14ac:dyDescent="0.25">
      <c r="A26" s="5" t="s">
        <v>24</v>
      </c>
      <c r="B26" s="6" t="s">
        <v>25</v>
      </c>
      <c r="C26" s="7">
        <v>200</v>
      </c>
      <c r="D26" s="8">
        <v>220</v>
      </c>
      <c r="E26" s="5">
        <v>80</v>
      </c>
      <c r="F26" s="5">
        <v>200</v>
      </c>
      <c r="G26" s="8">
        <f t="shared" si="0"/>
        <v>16000</v>
      </c>
      <c r="H26" s="8">
        <f t="shared" si="1"/>
        <v>44000</v>
      </c>
      <c r="I26" s="8">
        <f t="shared" si="2"/>
        <v>40000</v>
      </c>
      <c r="J26" s="8">
        <f t="shared" si="3"/>
        <v>4000</v>
      </c>
      <c r="K26" s="5">
        <f t="shared" si="4"/>
        <v>2.5</v>
      </c>
      <c r="L26" s="5">
        <f t="shared" si="5"/>
        <v>146</v>
      </c>
    </row>
    <row r="27" spans="1:12" hidden="1" x14ac:dyDescent="0.25">
      <c r="A27" s="5" t="s">
        <v>52</v>
      </c>
      <c r="B27" s="6" t="s">
        <v>51</v>
      </c>
      <c r="C27" s="7">
        <v>250</v>
      </c>
      <c r="D27" s="8">
        <v>325</v>
      </c>
      <c r="E27" s="5">
        <v>20</v>
      </c>
      <c r="F27" s="5">
        <v>100</v>
      </c>
      <c r="G27" s="8">
        <f t="shared" ref="G27:G29" si="6">PRODUCT(C27,E27)</f>
        <v>5000</v>
      </c>
      <c r="H27" s="8">
        <f t="shared" ref="H27:H29" si="7">PRODUCT(D27,F27)</f>
        <v>32500</v>
      </c>
      <c r="I27" s="8">
        <f t="shared" ref="I27:I29" si="8">PRODUCT(C27,F27)</f>
        <v>25000</v>
      </c>
      <c r="J27" s="8">
        <f t="shared" ref="J27:J29" si="9">SUM(H27,-I27)</f>
        <v>7500</v>
      </c>
      <c r="K27" s="5">
        <f t="shared" ref="K27:K29" si="10">I27/G27</f>
        <v>5</v>
      </c>
      <c r="L27" s="5">
        <f t="shared" ref="L27:L29" si="11">365/K27</f>
        <v>73</v>
      </c>
    </row>
    <row r="28" spans="1:12" hidden="1" x14ac:dyDescent="0.25">
      <c r="A28" s="5" t="s">
        <v>53</v>
      </c>
      <c r="B28" s="6" t="s">
        <v>51</v>
      </c>
      <c r="C28" s="7">
        <v>250</v>
      </c>
      <c r="D28" s="8">
        <v>325</v>
      </c>
      <c r="E28" s="5">
        <v>25</v>
      </c>
      <c r="F28" s="5">
        <v>147</v>
      </c>
      <c r="G28" s="8">
        <f t="shared" si="6"/>
        <v>6250</v>
      </c>
      <c r="H28" s="8">
        <f t="shared" si="7"/>
        <v>47775</v>
      </c>
      <c r="I28" s="8">
        <f t="shared" si="8"/>
        <v>36750</v>
      </c>
      <c r="J28" s="8">
        <f t="shared" si="9"/>
        <v>11025</v>
      </c>
      <c r="K28" s="5">
        <f t="shared" si="10"/>
        <v>5.88</v>
      </c>
      <c r="L28" s="5">
        <f t="shared" si="11"/>
        <v>62.074829931972793</v>
      </c>
    </row>
    <row r="29" spans="1:12" hidden="1" x14ac:dyDescent="0.25">
      <c r="A29" s="5" t="s">
        <v>54</v>
      </c>
      <c r="B29" s="6" t="s">
        <v>51</v>
      </c>
      <c r="C29" s="7">
        <v>250</v>
      </c>
      <c r="D29" s="8">
        <v>325</v>
      </c>
      <c r="E29" s="5">
        <v>10</v>
      </c>
      <c r="F29" s="5">
        <v>67</v>
      </c>
      <c r="G29" s="8">
        <f t="shared" si="6"/>
        <v>2500</v>
      </c>
      <c r="H29" s="8">
        <f t="shared" si="7"/>
        <v>21775</v>
      </c>
      <c r="I29" s="8">
        <f t="shared" si="8"/>
        <v>16750</v>
      </c>
      <c r="J29" s="8">
        <f t="shared" si="9"/>
        <v>5025</v>
      </c>
      <c r="K29" s="5">
        <f t="shared" si="10"/>
        <v>6.7</v>
      </c>
      <c r="L29" s="5">
        <f t="shared" si="11"/>
        <v>54.477611940298509</v>
      </c>
    </row>
    <row r="30" spans="1:12" ht="12" customHeight="1" x14ac:dyDescent="0.25"/>
    <row r="32" spans="1:12" x14ac:dyDescent="0.25">
      <c r="G32" s="9" t="s">
        <v>63</v>
      </c>
      <c r="H32" s="9" t="s">
        <v>64</v>
      </c>
    </row>
    <row r="33" spans="6:8" x14ac:dyDescent="0.25">
      <c r="F33" s="10" t="s">
        <v>71</v>
      </c>
      <c r="G33" s="11">
        <f>AVERAGEA(G2:G29)</f>
        <v>55278.607142857145</v>
      </c>
      <c r="H33" s="11">
        <f>AVERAGEA(H2:H29)</f>
        <v>102991.42857142857</v>
      </c>
    </row>
    <row r="34" spans="6:8" x14ac:dyDescent="0.25">
      <c r="F34" s="10" t="s">
        <v>69</v>
      </c>
      <c r="G34" s="12">
        <f>MIN(G2:G29)</f>
        <v>1600</v>
      </c>
      <c r="H34" s="12">
        <f>MIN(H2:H29)</f>
        <v>1800</v>
      </c>
    </row>
    <row r="35" spans="6:8" x14ac:dyDescent="0.25">
      <c r="F35" s="10" t="s">
        <v>70</v>
      </c>
      <c r="G35" s="12">
        <f>MAX(G2:G29)</f>
        <v>279675</v>
      </c>
      <c r="H35" s="12">
        <f>MAX(G2:G29)</f>
        <v>279675</v>
      </c>
    </row>
    <row r="36" spans="6:8" x14ac:dyDescent="0.25">
      <c r="F36" s="10" t="s">
        <v>72</v>
      </c>
      <c r="G36" s="12">
        <f>SUM(G2:G29)</f>
        <v>1547801</v>
      </c>
      <c r="H36" s="12">
        <f>SUM(H2:H29)</f>
        <v>2883760</v>
      </c>
    </row>
  </sheetData>
  <autoFilter ref="F1:F29">
    <filterColumn colId="0">
      <top10 val="10" filterVal="200"/>
    </filterColumn>
    <sortState ref="A2:L26">
      <sortCondition descending="1" ref="F1:F29"/>
    </sortState>
  </autoFilter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6"/>
  <sheetViews>
    <sheetView workbookViewId="0">
      <selection activeCell="E35" sqref="E35"/>
    </sheetView>
  </sheetViews>
  <sheetFormatPr baseColWidth="10" defaultColWidth="9.140625" defaultRowHeight="15.75" x14ac:dyDescent="0.25"/>
  <cols>
    <col min="1" max="1" width="9.42578125" style="4" bestFit="1" customWidth="1"/>
    <col min="2" max="2" width="22" style="4" bestFit="1" customWidth="1"/>
    <col min="3" max="3" width="13.140625" style="7" bestFit="1" customWidth="1"/>
    <col min="4" max="4" width="19.42578125" style="8" bestFit="1" customWidth="1"/>
    <col min="5" max="5" width="24.140625" style="4" bestFit="1" customWidth="1"/>
    <col min="6" max="6" width="24.85546875" style="4" bestFit="1" customWidth="1"/>
    <col min="7" max="7" width="32.140625" style="8" bestFit="1" customWidth="1"/>
    <col min="8" max="8" width="19.140625" style="8" bestFit="1" customWidth="1"/>
    <col min="9" max="9" width="20" style="8" bestFit="1" customWidth="1"/>
    <col min="10" max="10" width="20.7109375" style="8" bestFit="1" customWidth="1"/>
    <col min="11" max="11" width="19.140625" style="4" bestFit="1" customWidth="1"/>
    <col min="12" max="12" width="18" style="4" bestFit="1" customWidth="1"/>
    <col min="13" max="16384" width="9.140625" style="4"/>
  </cols>
  <sheetData>
    <row r="1" spans="1:12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3" t="s">
        <v>63</v>
      </c>
      <c r="H1" s="3" t="s">
        <v>64</v>
      </c>
      <c r="I1" s="3" t="s">
        <v>65</v>
      </c>
      <c r="J1" s="3" t="s">
        <v>66</v>
      </c>
      <c r="K1" s="1" t="s">
        <v>67</v>
      </c>
      <c r="L1" s="1" t="s">
        <v>68</v>
      </c>
    </row>
    <row r="2" spans="1:12" hidden="1" x14ac:dyDescent="0.25">
      <c r="A2" s="5" t="s">
        <v>6</v>
      </c>
      <c r="B2" s="6" t="s">
        <v>7</v>
      </c>
      <c r="C2" s="7">
        <v>1017</v>
      </c>
      <c r="D2" s="8">
        <v>1300</v>
      </c>
      <c r="E2" s="5">
        <v>275</v>
      </c>
      <c r="F2" s="5">
        <v>201</v>
      </c>
      <c r="G2" s="8">
        <f>PRODUCT(C2,E2)</f>
        <v>279675</v>
      </c>
      <c r="H2" s="8">
        <f>PRODUCT(D2,F2)</f>
        <v>261300</v>
      </c>
      <c r="I2" s="8">
        <f>PRODUCT(C2,F2)</f>
        <v>204417</v>
      </c>
      <c r="J2" s="8">
        <f>SUM(H2,-I2)</f>
        <v>56883</v>
      </c>
      <c r="K2" s="5">
        <f>I2/G2</f>
        <v>0.73090909090909095</v>
      </c>
      <c r="L2" s="5">
        <f>365/K2</f>
        <v>499.37810945273628</v>
      </c>
    </row>
    <row r="3" spans="1:12" hidden="1" x14ac:dyDescent="0.25">
      <c r="A3" s="5" t="s">
        <v>8</v>
      </c>
      <c r="B3" s="6" t="s">
        <v>9</v>
      </c>
      <c r="C3" s="7">
        <v>900</v>
      </c>
      <c r="D3" s="8">
        <v>1000</v>
      </c>
      <c r="E3" s="5">
        <v>300</v>
      </c>
      <c r="F3" s="5">
        <v>278</v>
      </c>
      <c r="G3" s="8">
        <f>PRODUCT(C3,E3)</f>
        <v>270000</v>
      </c>
      <c r="H3" s="8">
        <f>PRODUCT(D3,F3)</f>
        <v>278000</v>
      </c>
      <c r="I3" s="8">
        <f>PRODUCT(C3,F3)</f>
        <v>250200</v>
      </c>
      <c r="J3" s="8">
        <f>SUM(H3,-I3)</f>
        <v>27800</v>
      </c>
      <c r="K3" s="5">
        <f>I3/G3</f>
        <v>0.92666666666666664</v>
      </c>
      <c r="L3" s="5">
        <f>365/K3</f>
        <v>393.88489208633092</v>
      </c>
    </row>
    <row r="4" spans="1:12" x14ac:dyDescent="0.25">
      <c r="A4" s="5" t="s">
        <v>10</v>
      </c>
      <c r="B4" s="6" t="s">
        <v>11</v>
      </c>
      <c r="C4" s="7">
        <v>800</v>
      </c>
      <c r="D4" s="8">
        <v>900</v>
      </c>
      <c r="E4" s="5">
        <v>2</v>
      </c>
      <c r="F4" s="5">
        <v>2</v>
      </c>
      <c r="G4" s="8">
        <f>PRODUCT(C4,E4)</f>
        <v>1600</v>
      </c>
      <c r="H4" s="8">
        <f>PRODUCT(D4,F4)</f>
        <v>1800</v>
      </c>
      <c r="I4" s="8">
        <f>PRODUCT(C4,F4)</f>
        <v>1600</v>
      </c>
      <c r="J4" s="8">
        <f>SUM(H4,-I4)</f>
        <v>200</v>
      </c>
      <c r="K4" s="5">
        <f>I4/G4</f>
        <v>1</v>
      </c>
      <c r="L4" s="5">
        <f>365/K4</f>
        <v>365</v>
      </c>
    </row>
    <row r="5" spans="1:12" x14ac:dyDescent="0.25">
      <c r="A5" s="5" t="s">
        <v>28</v>
      </c>
      <c r="B5" s="6" t="s">
        <v>29</v>
      </c>
      <c r="C5" s="7">
        <v>300</v>
      </c>
      <c r="D5" s="8">
        <v>360</v>
      </c>
      <c r="E5" s="5">
        <v>10</v>
      </c>
      <c r="F5" s="5">
        <v>25</v>
      </c>
      <c r="G5" s="8">
        <f>PRODUCT(C5,E5)</f>
        <v>3000</v>
      </c>
      <c r="H5" s="8">
        <f>PRODUCT(D5,F5)</f>
        <v>9000</v>
      </c>
      <c r="I5" s="8">
        <f>PRODUCT(C5,F5)</f>
        <v>7500</v>
      </c>
      <c r="J5" s="8">
        <f>SUM(H5,-I5)</f>
        <v>1500</v>
      </c>
      <c r="K5" s="5">
        <f>I5/G5</f>
        <v>2.5</v>
      </c>
      <c r="L5" s="5">
        <f>365/K5</f>
        <v>146</v>
      </c>
    </row>
    <row r="6" spans="1:12" x14ac:dyDescent="0.25">
      <c r="A6" s="5" t="s">
        <v>26</v>
      </c>
      <c r="B6" s="6" t="s">
        <v>27</v>
      </c>
      <c r="C6" s="7">
        <v>207</v>
      </c>
      <c r="D6" s="8">
        <v>260</v>
      </c>
      <c r="E6" s="5">
        <v>14</v>
      </c>
      <c r="F6" s="5">
        <v>35</v>
      </c>
      <c r="G6" s="8">
        <f>PRODUCT(C6,E6)</f>
        <v>2898</v>
      </c>
      <c r="H6" s="8">
        <f>PRODUCT(D6,F6)</f>
        <v>9100</v>
      </c>
      <c r="I6" s="8">
        <f>PRODUCT(C6,F6)</f>
        <v>7245</v>
      </c>
      <c r="J6" s="8">
        <f>SUM(H6,-I6)</f>
        <v>1855</v>
      </c>
      <c r="K6" s="5">
        <f>I6/G6</f>
        <v>2.5</v>
      </c>
      <c r="L6" s="5">
        <f>365/K6</f>
        <v>146</v>
      </c>
    </row>
    <row r="7" spans="1:12" hidden="1" x14ac:dyDescent="0.25">
      <c r="A7" s="5" t="s">
        <v>16</v>
      </c>
      <c r="B7" s="6" t="s">
        <v>17</v>
      </c>
      <c r="C7" s="7">
        <v>1000</v>
      </c>
      <c r="D7" s="8">
        <v>1100</v>
      </c>
      <c r="E7" s="5">
        <v>75</v>
      </c>
      <c r="F7" s="5">
        <v>136</v>
      </c>
      <c r="G7" s="8">
        <f>PRODUCT(C7,E7)</f>
        <v>75000</v>
      </c>
      <c r="H7" s="8">
        <f>PRODUCT(D7,F7)</f>
        <v>149600</v>
      </c>
      <c r="I7" s="8">
        <f>PRODUCT(C7,F7)</f>
        <v>136000</v>
      </c>
      <c r="J7" s="8">
        <f>SUM(H7,-I7)</f>
        <v>13600</v>
      </c>
      <c r="K7" s="5">
        <f>I7/G7</f>
        <v>1.8133333333333332</v>
      </c>
      <c r="L7" s="5">
        <f>365/K7</f>
        <v>201.28676470588238</v>
      </c>
    </row>
    <row r="8" spans="1:12" hidden="1" x14ac:dyDescent="0.25">
      <c r="A8" s="5" t="s">
        <v>18</v>
      </c>
      <c r="B8" s="6" t="s">
        <v>19</v>
      </c>
      <c r="C8" s="7">
        <v>400</v>
      </c>
      <c r="D8" s="8">
        <v>489</v>
      </c>
      <c r="E8" s="5">
        <v>71</v>
      </c>
      <c r="F8" s="5">
        <v>144</v>
      </c>
      <c r="G8" s="8">
        <f>PRODUCT(C8,E8)</f>
        <v>28400</v>
      </c>
      <c r="H8" s="8">
        <f>PRODUCT(D8,F8)</f>
        <v>70416</v>
      </c>
      <c r="I8" s="8">
        <f>PRODUCT(C8,F8)</f>
        <v>57600</v>
      </c>
      <c r="J8" s="8">
        <f>SUM(H8,-I8)</f>
        <v>12816</v>
      </c>
      <c r="K8" s="5">
        <f>I8/G8</f>
        <v>2.028169014084507</v>
      </c>
      <c r="L8" s="5">
        <f>365/K8</f>
        <v>179.96527777777777</v>
      </c>
    </row>
    <row r="9" spans="1:12" x14ac:dyDescent="0.25">
      <c r="A9" s="5" t="s">
        <v>30</v>
      </c>
      <c r="B9" s="5" t="s">
        <v>31</v>
      </c>
      <c r="C9" s="7">
        <v>299</v>
      </c>
      <c r="D9" s="8">
        <v>412</v>
      </c>
      <c r="E9" s="5">
        <v>15</v>
      </c>
      <c r="F9" s="5">
        <v>39</v>
      </c>
      <c r="G9" s="8">
        <f>PRODUCT(C9,E9)</f>
        <v>4485</v>
      </c>
      <c r="H9" s="8">
        <f>PRODUCT(D9,F9)</f>
        <v>16068</v>
      </c>
      <c r="I9" s="8">
        <f>PRODUCT(C9,F9)</f>
        <v>11661</v>
      </c>
      <c r="J9" s="8">
        <f>SUM(H9,-I9)</f>
        <v>4407</v>
      </c>
      <c r="K9" s="5">
        <f>I9/G9</f>
        <v>2.6</v>
      </c>
      <c r="L9" s="5">
        <f>365/K9</f>
        <v>140.38461538461539</v>
      </c>
    </row>
    <row r="10" spans="1:12" hidden="1" x14ac:dyDescent="0.25">
      <c r="A10" s="5" t="s">
        <v>22</v>
      </c>
      <c r="B10" s="6" t="s">
        <v>23</v>
      </c>
      <c r="C10" s="7">
        <v>340</v>
      </c>
      <c r="D10" s="8">
        <v>389</v>
      </c>
      <c r="E10" s="5">
        <v>80</v>
      </c>
      <c r="F10" s="5">
        <v>175</v>
      </c>
      <c r="G10" s="8">
        <f>PRODUCT(C10,E10)</f>
        <v>27200</v>
      </c>
      <c r="H10" s="8">
        <f>PRODUCT(D10,F10)</f>
        <v>68075</v>
      </c>
      <c r="I10" s="8">
        <f>PRODUCT(C10,F10)</f>
        <v>59500</v>
      </c>
      <c r="J10" s="8">
        <f>SUM(H10,-I10)</f>
        <v>8575</v>
      </c>
      <c r="K10" s="5">
        <f>I10/G10</f>
        <v>2.1875</v>
      </c>
      <c r="L10" s="5">
        <f>365/K10</f>
        <v>166.85714285714286</v>
      </c>
    </row>
    <row r="11" spans="1:12" hidden="1" x14ac:dyDescent="0.25">
      <c r="A11" s="5" t="s">
        <v>24</v>
      </c>
      <c r="B11" s="6" t="s">
        <v>25</v>
      </c>
      <c r="C11" s="7">
        <v>200</v>
      </c>
      <c r="D11" s="8">
        <v>220</v>
      </c>
      <c r="E11" s="5">
        <v>80</v>
      </c>
      <c r="F11" s="5">
        <v>200</v>
      </c>
      <c r="G11" s="8">
        <f>PRODUCT(C11,E11)</f>
        <v>16000</v>
      </c>
      <c r="H11" s="8">
        <f>PRODUCT(D11,F11)</f>
        <v>44000</v>
      </c>
      <c r="I11" s="8">
        <f>PRODUCT(C11,F11)</f>
        <v>40000</v>
      </c>
      <c r="J11" s="8">
        <f>SUM(H11,-I11)</f>
        <v>4000</v>
      </c>
      <c r="K11" s="5">
        <f>I11/G11</f>
        <v>2.5</v>
      </c>
      <c r="L11" s="5">
        <f>365/K11</f>
        <v>146</v>
      </c>
    </row>
    <row r="12" spans="1:12" x14ac:dyDescent="0.25">
      <c r="A12" s="5" t="s">
        <v>39</v>
      </c>
      <c r="B12" s="5" t="s">
        <v>11</v>
      </c>
      <c r="C12" s="7">
        <v>312</v>
      </c>
      <c r="D12" s="8">
        <v>512</v>
      </c>
      <c r="E12" s="5">
        <v>12</v>
      </c>
      <c r="F12" s="5">
        <v>42</v>
      </c>
      <c r="G12" s="8">
        <f>PRODUCT(C12,E12)</f>
        <v>3744</v>
      </c>
      <c r="H12" s="8">
        <f>PRODUCT(D12,F12)</f>
        <v>21504</v>
      </c>
      <c r="I12" s="8">
        <f>PRODUCT(C12,F12)</f>
        <v>13104</v>
      </c>
      <c r="J12" s="8">
        <f>SUM(H12,-I12)</f>
        <v>8400</v>
      </c>
      <c r="K12" s="5">
        <f>I12/G12</f>
        <v>3.5</v>
      </c>
      <c r="L12" s="5">
        <f>365/K12</f>
        <v>104.28571428571429</v>
      </c>
    </row>
    <row r="13" spans="1:12" x14ac:dyDescent="0.25">
      <c r="A13" s="5" t="s">
        <v>46</v>
      </c>
      <c r="B13" s="6" t="s">
        <v>47</v>
      </c>
      <c r="C13" s="7">
        <v>700</v>
      </c>
      <c r="D13" s="8">
        <v>850</v>
      </c>
      <c r="E13" s="5">
        <v>12</v>
      </c>
      <c r="F13" s="5">
        <v>50</v>
      </c>
      <c r="G13" s="8">
        <f>PRODUCT(C13,E13)</f>
        <v>8400</v>
      </c>
      <c r="H13" s="8">
        <f>PRODUCT(D13,F13)</f>
        <v>42500</v>
      </c>
      <c r="I13" s="8">
        <f>PRODUCT(C13,F13)</f>
        <v>35000</v>
      </c>
      <c r="J13" s="8">
        <f>SUM(H13,-I13)</f>
        <v>7500</v>
      </c>
      <c r="K13" s="5">
        <f>I13/G13</f>
        <v>4.166666666666667</v>
      </c>
      <c r="L13" s="5">
        <f>365/K13</f>
        <v>87.6</v>
      </c>
    </row>
    <row r="14" spans="1:12" x14ac:dyDescent="0.25">
      <c r="A14" s="5" t="s">
        <v>20</v>
      </c>
      <c r="B14" s="6" t="s">
        <v>21</v>
      </c>
      <c r="C14" s="7">
        <v>250</v>
      </c>
      <c r="D14" s="8">
        <v>299</v>
      </c>
      <c r="E14" s="5">
        <v>32</v>
      </c>
      <c r="F14" s="5">
        <v>65</v>
      </c>
      <c r="G14" s="8">
        <f>PRODUCT(C14,E14)</f>
        <v>8000</v>
      </c>
      <c r="H14" s="8">
        <f>PRODUCT(D14,F14)</f>
        <v>19435</v>
      </c>
      <c r="I14" s="8">
        <f>PRODUCT(C14,F14)</f>
        <v>16250</v>
      </c>
      <c r="J14" s="8">
        <f>SUM(H14,-I14)</f>
        <v>3185</v>
      </c>
      <c r="K14" s="5">
        <f>I14/G14</f>
        <v>2.03125</v>
      </c>
      <c r="L14" s="5">
        <f>365/K14</f>
        <v>179.69230769230768</v>
      </c>
    </row>
    <row r="15" spans="1:12" hidden="1" x14ac:dyDescent="0.25">
      <c r="A15" s="5" t="s">
        <v>32</v>
      </c>
      <c r="B15" s="5" t="s">
        <v>31</v>
      </c>
      <c r="C15" s="7">
        <v>299</v>
      </c>
      <c r="D15" s="8">
        <v>412</v>
      </c>
      <c r="E15" s="5">
        <v>300</v>
      </c>
      <c r="F15" s="5">
        <v>330</v>
      </c>
      <c r="G15" s="8">
        <f>PRODUCT(C15,E15)</f>
        <v>89700</v>
      </c>
      <c r="H15" s="8">
        <f>PRODUCT(D15,F15)</f>
        <v>135960</v>
      </c>
      <c r="I15" s="8">
        <f>PRODUCT(C15,F15)</f>
        <v>98670</v>
      </c>
      <c r="J15" s="8">
        <f>SUM(H15,-I15)</f>
        <v>37290</v>
      </c>
      <c r="K15" s="5">
        <f>I15/G15</f>
        <v>1.1000000000000001</v>
      </c>
      <c r="L15" s="5">
        <f>365/K15</f>
        <v>331.81818181818181</v>
      </c>
    </row>
    <row r="16" spans="1:12" hidden="1" x14ac:dyDescent="0.25">
      <c r="A16" s="5" t="s">
        <v>33</v>
      </c>
      <c r="B16" s="5" t="s">
        <v>31</v>
      </c>
      <c r="C16" s="7">
        <v>299</v>
      </c>
      <c r="D16" s="8">
        <v>412</v>
      </c>
      <c r="E16" s="5">
        <v>75</v>
      </c>
      <c r="F16" s="5">
        <v>202</v>
      </c>
      <c r="G16" s="8">
        <f>PRODUCT(C16,E16)</f>
        <v>22425</v>
      </c>
      <c r="H16" s="8">
        <f>PRODUCT(D16,F16)</f>
        <v>83224</v>
      </c>
      <c r="I16" s="8">
        <f>PRODUCT(C16,F16)</f>
        <v>60398</v>
      </c>
      <c r="J16" s="8">
        <f>SUM(H16,-I16)</f>
        <v>22826</v>
      </c>
      <c r="K16" s="5">
        <f>I16/G16</f>
        <v>2.6933333333333334</v>
      </c>
      <c r="L16" s="5">
        <f>365/K16</f>
        <v>135.51980198019803</v>
      </c>
    </row>
    <row r="17" spans="1:12" hidden="1" x14ac:dyDescent="0.25">
      <c r="A17" s="5" t="s">
        <v>34</v>
      </c>
      <c r="B17" s="6" t="s">
        <v>35</v>
      </c>
      <c r="C17" s="7">
        <v>590</v>
      </c>
      <c r="D17" s="8">
        <v>600</v>
      </c>
      <c r="E17" s="5">
        <v>114</v>
      </c>
      <c r="F17" s="5">
        <v>325</v>
      </c>
      <c r="G17" s="8">
        <f>PRODUCT(C17,E17)</f>
        <v>67260</v>
      </c>
      <c r="H17" s="8">
        <f>PRODUCT(D17,F17)</f>
        <v>195000</v>
      </c>
      <c r="I17" s="8">
        <f>PRODUCT(C17,F17)</f>
        <v>191750</v>
      </c>
      <c r="J17" s="8">
        <f>SUM(H17,-I17)</f>
        <v>3250</v>
      </c>
      <c r="K17" s="5">
        <f>I17/G17</f>
        <v>2.8508771929824563</v>
      </c>
      <c r="L17" s="5">
        <f>365/K17</f>
        <v>128.03076923076921</v>
      </c>
    </row>
    <row r="18" spans="1:12" hidden="1" x14ac:dyDescent="0.25">
      <c r="A18" s="5" t="s">
        <v>36</v>
      </c>
      <c r="B18" s="6" t="s">
        <v>37</v>
      </c>
      <c r="C18" s="7">
        <v>700</v>
      </c>
      <c r="D18" s="8">
        <v>900</v>
      </c>
      <c r="E18" s="5">
        <v>48</v>
      </c>
      <c r="F18" s="5">
        <v>140</v>
      </c>
      <c r="G18" s="8">
        <f>PRODUCT(C18,E18)</f>
        <v>33600</v>
      </c>
      <c r="H18" s="8">
        <f>PRODUCT(D18,F18)</f>
        <v>126000</v>
      </c>
      <c r="I18" s="8">
        <f>PRODUCT(C18,F18)</f>
        <v>98000</v>
      </c>
      <c r="J18" s="8">
        <f>SUM(H18,-I18)</f>
        <v>28000</v>
      </c>
      <c r="K18" s="5">
        <f>I18/G18</f>
        <v>2.9166666666666665</v>
      </c>
      <c r="L18" s="5">
        <f>365/K18</f>
        <v>125.14285714285715</v>
      </c>
    </row>
    <row r="19" spans="1:12" hidden="1" x14ac:dyDescent="0.25">
      <c r="A19" s="5" t="s">
        <v>38</v>
      </c>
      <c r="B19" s="5" t="s">
        <v>11</v>
      </c>
      <c r="C19" s="7">
        <v>312</v>
      </c>
      <c r="D19" s="8">
        <v>492</v>
      </c>
      <c r="E19" s="5">
        <v>237</v>
      </c>
      <c r="F19" s="5">
        <v>255</v>
      </c>
      <c r="G19" s="8">
        <f>PRODUCT(C19,E19)</f>
        <v>73944</v>
      </c>
      <c r="H19" s="8">
        <f>PRODUCT(D19,F19)</f>
        <v>125460</v>
      </c>
      <c r="I19" s="8">
        <f>PRODUCT(C19,F19)</f>
        <v>79560</v>
      </c>
      <c r="J19" s="8">
        <f>SUM(H19,-I19)</f>
        <v>45900</v>
      </c>
      <c r="K19" s="5">
        <f>I19/G19</f>
        <v>1.0759493670886076</v>
      </c>
      <c r="L19" s="5">
        <f>365/K19</f>
        <v>339.23529411764707</v>
      </c>
    </row>
    <row r="20" spans="1:12" x14ac:dyDescent="0.25">
      <c r="A20" s="5" t="s">
        <v>54</v>
      </c>
      <c r="B20" s="6" t="s">
        <v>51</v>
      </c>
      <c r="C20" s="7">
        <v>250</v>
      </c>
      <c r="D20" s="8">
        <v>325</v>
      </c>
      <c r="E20" s="5">
        <v>10</v>
      </c>
      <c r="F20" s="5">
        <v>67</v>
      </c>
      <c r="G20" s="8">
        <f>PRODUCT(C20,E20)</f>
        <v>2500</v>
      </c>
      <c r="H20" s="8">
        <f>PRODUCT(D20,F20)</f>
        <v>21775</v>
      </c>
      <c r="I20" s="8">
        <f>PRODUCT(C20,F20)</f>
        <v>16750</v>
      </c>
      <c r="J20" s="8">
        <f>SUM(H20,-I20)</f>
        <v>5025</v>
      </c>
      <c r="K20" s="5">
        <f>I20/G20</f>
        <v>6.7</v>
      </c>
      <c r="L20" s="5">
        <f>365/K20</f>
        <v>54.477611940298509</v>
      </c>
    </row>
    <row r="21" spans="1:12" hidden="1" x14ac:dyDescent="0.25">
      <c r="A21" s="5" t="s">
        <v>40</v>
      </c>
      <c r="B21" s="6" t="s">
        <v>41</v>
      </c>
      <c r="C21" s="7">
        <v>1000</v>
      </c>
      <c r="D21" s="8">
        <v>1049</v>
      </c>
      <c r="E21" s="5">
        <v>44</v>
      </c>
      <c r="F21" s="5">
        <v>157</v>
      </c>
      <c r="G21" s="8">
        <f>PRODUCT(C21,E21)</f>
        <v>44000</v>
      </c>
      <c r="H21" s="8">
        <f>PRODUCT(D21,F21)</f>
        <v>164693</v>
      </c>
      <c r="I21" s="8">
        <f>PRODUCT(C21,F21)</f>
        <v>157000</v>
      </c>
      <c r="J21" s="8">
        <f>SUM(H21,-I21)</f>
        <v>7693</v>
      </c>
      <c r="K21" s="5">
        <f>I21/G21</f>
        <v>3.5681818181818183</v>
      </c>
      <c r="L21" s="5">
        <f>365/K21</f>
        <v>102.29299363057325</v>
      </c>
    </row>
    <row r="22" spans="1:12" hidden="1" x14ac:dyDescent="0.25">
      <c r="A22" s="5" t="s">
        <v>42</v>
      </c>
      <c r="B22" s="6" t="s">
        <v>43</v>
      </c>
      <c r="C22" s="7">
        <v>1100</v>
      </c>
      <c r="D22" s="8">
        <v>1200</v>
      </c>
      <c r="E22" s="5">
        <v>230</v>
      </c>
      <c r="F22" s="5">
        <v>150</v>
      </c>
      <c r="G22" s="8">
        <f>PRODUCT(C22,E22)</f>
        <v>253000</v>
      </c>
      <c r="H22" s="8">
        <f>PRODUCT(D22,F22)</f>
        <v>180000</v>
      </c>
      <c r="I22" s="8">
        <f>PRODUCT(C22,F22)</f>
        <v>165000</v>
      </c>
      <c r="J22" s="8">
        <f>SUM(H22,-I22)</f>
        <v>15000</v>
      </c>
      <c r="K22" s="5">
        <f>I22/G22</f>
        <v>0.65217391304347827</v>
      </c>
      <c r="L22" s="5">
        <f>365/K22</f>
        <v>559.66666666666663</v>
      </c>
    </row>
    <row r="23" spans="1:12" hidden="1" x14ac:dyDescent="0.25">
      <c r="A23" s="5" t="s">
        <v>44</v>
      </c>
      <c r="B23" s="6" t="s">
        <v>45</v>
      </c>
      <c r="C23" s="7">
        <v>1149</v>
      </c>
      <c r="D23" s="8">
        <v>1250</v>
      </c>
      <c r="E23" s="5">
        <v>80</v>
      </c>
      <c r="F23" s="5">
        <v>302</v>
      </c>
      <c r="G23" s="8">
        <f>PRODUCT(C23,E23)</f>
        <v>91920</v>
      </c>
      <c r="H23" s="8">
        <f>PRODUCT(D23,F23)</f>
        <v>377500</v>
      </c>
      <c r="I23" s="8">
        <f>PRODUCT(C23,F23)</f>
        <v>346998</v>
      </c>
      <c r="J23" s="8">
        <f>SUM(H23,-I23)</f>
        <v>30502</v>
      </c>
      <c r="K23" s="5">
        <f>I23/G23</f>
        <v>3.7749999999999999</v>
      </c>
      <c r="L23" s="5">
        <f>365/K23</f>
        <v>96.688741721854313</v>
      </c>
    </row>
    <row r="24" spans="1:12" x14ac:dyDescent="0.25">
      <c r="A24" s="5" t="s">
        <v>12</v>
      </c>
      <c r="B24" s="6" t="s">
        <v>13</v>
      </c>
      <c r="C24" s="7">
        <v>650</v>
      </c>
      <c r="D24" s="8">
        <v>800</v>
      </c>
      <c r="E24" s="5">
        <v>72</v>
      </c>
      <c r="F24" s="5">
        <v>75</v>
      </c>
      <c r="G24" s="8">
        <f>PRODUCT(C24,E24)</f>
        <v>46800</v>
      </c>
      <c r="H24" s="8">
        <f>PRODUCT(D24,F24)</f>
        <v>60000</v>
      </c>
      <c r="I24" s="8">
        <f>PRODUCT(C24,F24)</f>
        <v>48750</v>
      </c>
      <c r="J24" s="8">
        <f>SUM(H24,-I24)</f>
        <v>11250</v>
      </c>
      <c r="K24" s="5">
        <f>I24/G24</f>
        <v>1.0416666666666667</v>
      </c>
      <c r="L24" s="5">
        <f>365/K24</f>
        <v>350.4</v>
      </c>
    </row>
    <row r="25" spans="1:12" hidden="1" x14ac:dyDescent="0.25">
      <c r="A25" s="5" t="s">
        <v>48</v>
      </c>
      <c r="B25" s="6" t="s">
        <v>49</v>
      </c>
      <c r="C25" s="7">
        <v>780</v>
      </c>
      <c r="D25" s="8">
        <v>900</v>
      </c>
      <c r="E25" s="5">
        <v>50</v>
      </c>
      <c r="F25" s="5">
        <v>215</v>
      </c>
      <c r="G25" s="8">
        <f>PRODUCT(C25,E25)</f>
        <v>39000</v>
      </c>
      <c r="H25" s="8">
        <f>PRODUCT(D25,F25)</f>
        <v>193500</v>
      </c>
      <c r="I25" s="8">
        <f>PRODUCT(C25,F25)</f>
        <v>167700</v>
      </c>
      <c r="J25" s="8">
        <f>SUM(H25,-I25)</f>
        <v>25800</v>
      </c>
      <c r="K25" s="5">
        <f>I25/G25</f>
        <v>4.3</v>
      </c>
      <c r="L25" s="5">
        <f>365/K25</f>
        <v>84.883720930232556</v>
      </c>
    </row>
    <row r="26" spans="1:12" hidden="1" x14ac:dyDescent="0.25">
      <c r="A26" s="5" t="s">
        <v>50</v>
      </c>
      <c r="B26" s="6" t="s">
        <v>51</v>
      </c>
      <c r="C26" s="7">
        <v>250</v>
      </c>
      <c r="D26" s="8">
        <v>325</v>
      </c>
      <c r="E26" s="5">
        <v>50</v>
      </c>
      <c r="F26" s="5">
        <v>241</v>
      </c>
      <c r="G26" s="8">
        <f>PRODUCT(C26,E26)</f>
        <v>12500</v>
      </c>
      <c r="H26" s="8">
        <f>PRODUCT(D26,F26)</f>
        <v>78325</v>
      </c>
      <c r="I26" s="8">
        <f>PRODUCT(C26,F26)</f>
        <v>60250</v>
      </c>
      <c r="J26" s="8">
        <f>SUM(H26,-I26)</f>
        <v>18075</v>
      </c>
      <c r="K26" s="5">
        <f>I26/G26</f>
        <v>4.82</v>
      </c>
      <c r="L26" s="5">
        <f>365/K26</f>
        <v>75.726141078838168</v>
      </c>
    </row>
    <row r="27" spans="1:12" hidden="1" x14ac:dyDescent="0.25">
      <c r="A27" s="5" t="s">
        <v>52</v>
      </c>
      <c r="B27" s="6" t="s">
        <v>51</v>
      </c>
      <c r="C27" s="7">
        <v>250</v>
      </c>
      <c r="D27" s="8">
        <v>325</v>
      </c>
      <c r="E27" s="5">
        <v>20</v>
      </c>
      <c r="F27" s="5">
        <v>100</v>
      </c>
      <c r="G27" s="8">
        <f>PRODUCT(C27,E27)</f>
        <v>5000</v>
      </c>
      <c r="H27" s="8">
        <f>PRODUCT(D27,F27)</f>
        <v>32500</v>
      </c>
      <c r="I27" s="8">
        <f>PRODUCT(C27,F27)</f>
        <v>25000</v>
      </c>
      <c r="J27" s="8">
        <f>SUM(H27,-I27)</f>
        <v>7500</v>
      </c>
      <c r="K27" s="5">
        <f>I27/G27</f>
        <v>5</v>
      </c>
      <c r="L27" s="5">
        <f>365/K27</f>
        <v>73</v>
      </c>
    </row>
    <row r="28" spans="1:12" hidden="1" x14ac:dyDescent="0.25">
      <c r="A28" s="5" t="s">
        <v>53</v>
      </c>
      <c r="B28" s="6" t="s">
        <v>51</v>
      </c>
      <c r="C28" s="7">
        <v>250</v>
      </c>
      <c r="D28" s="8">
        <v>325</v>
      </c>
      <c r="E28" s="5">
        <v>25</v>
      </c>
      <c r="F28" s="5">
        <v>147</v>
      </c>
      <c r="G28" s="8">
        <f>PRODUCT(C28,E28)</f>
        <v>6250</v>
      </c>
      <c r="H28" s="8">
        <f>PRODUCT(D28,F28)</f>
        <v>47775</v>
      </c>
      <c r="I28" s="8">
        <f>PRODUCT(C28,F28)</f>
        <v>36750</v>
      </c>
      <c r="J28" s="8">
        <f>SUM(H28,-I28)</f>
        <v>11025</v>
      </c>
      <c r="K28" s="5">
        <f>I28/G28</f>
        <v>5.88</v>
      </c>
      <c r="L28" s="5">
        <f>365/K28</f>
        <v>62.074829931972793</v>
      </c>
    </row>
    <row r="29" spans="1:12" x14ac:dyDescent="0.25">
      <c r="A29" s="5" t="s">
        <v>14</v>
      </c>
      <c r="B29" s="6" t="s">
        <v>15</v>
      </c>
      <c r="C29" s="7">
        <v>750</v>
      </c>
      <c r="D29" s="8">
        <v>950</v>
      </c>
      <c r="E29" s="5">
        <v>42</v>
      </c>
      <c r="F29" s="5">
        <v>75</v>
      </c>
      <c r="G29" s="8">
        <f>PRODUCT(C29,E29)</f>
        <v>31500</v>
      </c>
      <c r="H29" s="8">
        <f>PRODUCT(D29,F29)</f>
        <v>71250</v>
      </c>
      <c r="I29" s="8">
        <f>PRODUCT(C29,F29)</f>
        <v>56250</v>
      </c>
      <c r="J29" s="8">
        <f>SUM(H29,-I29)</f>
        <v>15000</v>
      </c>
      <c r="K29" s="5">
        <f>I29/G29</f>
        <v>1.7857142857142858</v>
      </c>
      <c r="L29" s="5">
        <f>365/K29</f>
        <v>204.39999999999998</v>
      </c>
    </row>
    <row r="30" spans="1:12" ht="12" customHeight="1" x14ac:dyDescent="0.25"/>
    <row r="32" spans="1:12" x14ac:dyDescent="0.25">
      <c r="G32" s="9" t="s">
        <v>63</v>
      </c>
      <c r="H32" s="9" t="s">
        <v>64</v>
      </c>
    </row>
    <row r="33" spans="6:8" x14ac:dyDescent="0.25">
      <c r="F33" s="10" t="s">
        <v>71</v>
      </c>
      <c r="G33" s="11">
        <f>AVERAGEA(G2:G29)</f>
        <v>55278.607142857145</v>
      </c>
      <c r="H33" s="11">
        <f>AVERAGEA(H2:H29)</f>
        <v>102991.42857142857</v>
      </c>
    </row>
    <row r="34" spans="6:8" x14ac:dyDescent="0.25">
      <c r="F34" s="10" t="s">
        <v>69</v>
      </c>
      <c r="G34" s="12">
        <f>MIN(G2:G29)</f>
        <v>1600</v>
      </c>
      <c r="H34" s="12">
        <f>MIN(H2:H29)</f>
        <v>1800</v>
      </c>
    </row>
    <row r="35" spans="6:8" x14ac:dyDescent="0.25">
      <c r="F35" s="10" t="s">
        <v>70</v>
      </c>
      <c r="G35" s="12">
        <f>MAX(G2:G29)</f>
        <v>279675</v>
      </c>
      <c r="H35" s="12">
        <f>MAX(G2:G29)</f>
        <v>279675</v>
      </c>
    </row>
    <row r="36" spans="6:8" x14ac:dyDescent="0.25">
      <c r="F36" s="10" t="s">
        <v>72</v>
      </c>
      <c r="G36" s="12">
        <f>SUM(G2:G29)</f>
        <v>1547801</v>
      </c>
      <c r="H36" s="12">
        <f>SUM(H2:H29)</f>
        <v>2883760</v>
      </c>
    </row>
  </sheetData>
  <autoFilter ref="F1:F29">
    <filterColumn colId="0">
      <top10 top="0" val="10" filterVal="75"/>
    </filterColumn>
    <sortState ref="A4:L29">
      <sortCondition ref="F1:F29"/>
    </sortState>
  </autoFilter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B1" workbookViewId="0">
      <selection activeCell="E25" sqref="E25"/>
    </sheetView>
  </sheetViews>
  <sheetFormatPr baseColWidth="10" defaultColWidth="9.140625" defaultRowHeight="15.75" x14ac:dyDescent="0.25"/>
  <cols>
    <col min="1" max="1" width="9.42578125" style="4" bestFit="1" customWidth="1"/>
    <col min="2" max="2" width="22" style="4" bestFit="1" customWidth="1"/>
    <col min="3" max="3" width="13.140625" style="7" bestFit="1" customWidth="1"/>
    <col min="4" max="4" width="19.42578125" style="8" bestFit="1" customWidth="1"/>
    <col min="5" max="5" width="24.140625" style="4" bestFit="1" customWidth="1"/>
    <col min="6" max="6" width="24.85546875" style="4" bestFit="1" customWidth="1"/>
    <col min="7" max="7" width="32.140625" style="8" bestFit="1" customWidth="1"/>
    <col min="8" max="8" width="19.140625" style="8" bestFit="1" customWidth="1"/>
    <col min="9" max="9" width="20" style="8" bestFit="1" customWidth="1"/>
    <col min="10" max="10" width="20.7109375" style="8" bestFit="1" customWidth="1"/>
    <col min="11" max="11" width="19.140625" style="4" bestFit="1" customWidth="1"/>
    <col min="12" max="12" width="18" style="4" bestFit="1" customWidth="1"/>
    <col min="13" max="13" width="24.140625" style="4" bestFit="1" customWidth="1"/>
    <col min="14" max="14" width="9.42578125" style="4" bestFit="1" customWidth="1"/>
    <col min="15" max="16384" width="9.140625" style="4"/>
  </cols>
  <sheetData>
    <row r="1" spans="1:14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3" t="s">
        <v>63</v>
      </c>
      <c r="H1" s="3" t="s">
        <v>64</v>
      </c>
      <c r="I1" s="3" t="s">
        <v>65</v>
      </c>
      <c r="J1" s="3" t="s">
        <v>66</v>
      </c>
      <c r="K1" s="1" t="s">
        <v>67</v>
      </c>
      <c r="L1" s="1" t="s">
        <v>68</v>
      </c>
      <c r="M1" s="1" t="s">
        <v>73</v>
      </c>
      <c r="N1" s="1" t="s">
        <v>74</v>
      </c>
    </row>
    <row r="2" spans="1:14" x14ac:dyDescent="0.25">
      <c r="A2" s="5" t="s">
        <v>6</v>
      </c>
      <c r="B2" s="6" t="s">
        <v>7</v>
      </c>
      <c r="C2" s="7">
        <v>1017</v>
      </c>
      <c r="D2" s="8">
        <v>1300</v>
      </c>
      <c r="E2" s="5">
        <v>275</v>
      </c>
      <c r="F2" s="5">
        <v>201</v>
      </c>
      <c r="G2" s="8">
        <f>PRODUCT(C2,E2)</f>
        <v>279675</v>
      </c>
      <c r="H2" s="8">
        <f>PRODUCT(D2,F2)</f>
        <v>261300</v>
      </c>
      <c r="I2" s="8">
        <f>PRODUCT(C2,F2)</f>
        <v>204417</v>
      </c>
      <c r="J2" s="8">
        <f>SUM(H2,-I2)</f>
        <v>56883</v>
      </c>
      <c r="K2" s="5">
        <f>I2/G2</f>
        <v>0.73090909090909095</v>
      </c>
      <c r="L2" s="5">
        <f>365/K2</f>
        <v>499.37810945273628</v>
      </c>
      <c r="M2" s="14" t="str">
        <f>IF(L2&gt;200,"Review","No review ")</f>
        <v>Review</v>
      </c>
      <c r="N2" s="4">
        <f>VLOOKUP(B2,Table211[],2)</f>
        <v>0.03</v>
      </c>
    </row>
    <row r="3" spans="1:14" x14ac:dyDescent="0.25">
      <c r="A3" s="5" t="s">
        <v>8</v>
      </c>
      <c r="B3" s="6" t="s">
        <v>9</v>
      </c>
      <c r="C3" s="7">
        <v>900</v>
      </c>
      <c r="D3" s="8">
        <v>1000</v>
      </c>
      <c r="E3" s="5">
        <v>300</v>
      </c>
      <c r="F3" s="5">
        <v>278</v>
      </c>
      <c r="G3" s="8">
        <f>PRODUCT(C3,E3)</f>
        <v>270000</v>
      </c>
      <c r="H3" s="8">
        <f>PRODUCT(D3,F3)</f>
        <v>278000</v>
      </c>
      <c r="I3" s="8">
        <f>PRODUCT(C3,F3)</f>
        <v>250200</v>
      </c>
      <c r="J3" s="8">
        <f>SUM(H3,-I3)</f>
        <v>27800</v>
      </c>
      <c r="K3" s="5">
        <f>I3/G3</f>
        <v>0.92666666666666664</v>
      </c>
      <c r="L3" s="5">
        <f>365/K3</f>
        <v>393.88489208633092</v>
      </c>
      <c r="M3" s="14" t="str">
        <f>IF(L3&gt;200,"Review","No review ")</f>
        <v>Review</v>
      </c>
      <c r="N3" s="4">
        <f>VLOOKUP(B3,Table211[],2)</f>
        <v>0.03</v>
      </c>
    </row>
    <row r="4" spans="1:14" x14ac:dyDescent="0.25">
      <c r="A4" s="5" t="s">
        <v>10</v>
      </c>
      <c r="B4" s="6" t="s">
        <v>11</v>
      </c>
      <c r="C4" s="7">
        <v>800</v>
      </c>
      <c r="D4" s="8">
        <v>900</v>
      </c>
      <c r="E4" s="5">
        <v>2</v>
      </c>
      <c r="F4" s="5">
        <v>2</v>
      </c>
      <c r="G4" s="8">
        <f>PRODUCT(C4,E4)</f>
        <v>1600</v>
      </c>
      <c r="H4" s="8">
        <f>PRODUCT(D4,F4)</f>
        <v>1800</v>
      </c>
      <c r="I4" s="8">
        <f>PRODUCT(C4,F4)</f>
        <v>1600</v>
      </c>
      <c r="J4" s="8">
        <f>SUM(H4,-I4)</f>
        <v>200</v>
      </c>
      <c r="K4" s="5">
        <f>I4/G4</f>
        <v>1</v>
      </c>
      <c r="L4" s="5">
        <f>365/K4</f>
        <v>365</v>
      </c>
      <c r="M4" s="14" t="str">
        <f>IF(L4&gt;200,"Review","No review ")</f>
        <v>Review</v>
      </c>
      <c r="N4" s="4">
        <f>VLOOKUP(B4,Table211[],2)</f>
        <v>0.03</v>
      </c>
    </row>
    <row r="5" spans="1:14" x14ac:dyDescent="0.25">
      <c r="A5" s="5" t="s">
        <v>12</v>
      </c>
      <c r="B5" s="6" t="s">
        <v>13</v>
      </c>
      <c r="C5" s="7">
        <v>650</v>
      </c>
      <c r="D5" s="8">
        <v>800</v>
      </c>
      <c r="E5" s="5">
        <v>72</v>
      </c>
      <c r="F5" s="5">
        <v>75</v>
      </c>
      <c r="G5" s="8">
        <f>PRODUCT(C5,E5)</f>
        <v>46800</v>
      </c>
      <c r="H5" s="8">
        <f>PRODUCT(D5,F5)</f>
        <v>60000</v>
      </c>
      <c r="I5" s="8">
        <f>PRODUCT(C5,F5)</f>
        <v>48750</v>
      </c>
      <c r="J5" s="8">
        <f>SUM(H5,-I5)</f>
        <v>11250</v>
      </c>
      <c r="K5" s="5">
        <f>I5/G5</f>
        <v>1.0416666666666667</v>
      </c>
      <c r="L5" s="5">
        <f>365/K5</f>
        <v>350.4</v>
      </c>
      <c r="M5" s="14" t="str">
        <f>IF(L5&gt;200,"Review","No review ")</f>
        <v>Review</v>
      </c>
      <c r="N5" s="4">
        <f>VLOOKUP(B5,Table211[],2)</f>
        <v>0.04</v>
      </c>
    </row>
    <row r="6" spans="1:14" x14ac:dyDescent="0.25">
      <c r="A6" s="5" t="s">
        <v>14</v>
      </c>
      <c r="B6" s="6" t="s">
        <v>15</v>
      </c>
      <c r="C6" s="7">
        <v>750</v>
      </c>
      <c r="D6" s="8">
        <v>950</v>
      </c>
      <c r="E6" s="5">
        <v>42</v>
      </c>
      <c r="F6" s="5">
        <v>75</v>
      </c>
      <c r="G6" s="8">
        <f>PRODUCT(C6,E6)</f>
        <v>31500</v>
      </c>
      <c r="H6" s="8">
        <f>PRODUCT(D6,F6)</f>
        <v>71250</v>
      </c>
      <c r="I6" s="8">
        <f>PRODUCT(C6,F6)</f>
        <v>56250</v>
      </c>
      <c r="J6" s="8">
        <f>SUM(H6,-I6)</f>
        <v>15000</v>
      </c>
      <c r="K6" s="5">
        <f>I6/G6</f>
        <v>1.7857142857142858</v>
      </c>
      <c r="L6" s="5">
        <f>365/K6</f>
        <v>204.39999999999998</v>
      </c>
      <c r="M6" s="14" t="str">
        <f>IF(L6&gt;200,"Review","No review ")</f>
        <v>Review</v>
      </c>
      <c r="N6" s="4">
        <f>VLOOKUP(B6,Table211[],2)</f>
        <v>0.04</v>
      </c>
    </row>
    <row r="7" spans="1:14" x14ac:dyDescent="0.25">
      <c r="A7" s="5" t="s">
        <v>16</v>
      </c>
      <c r="B7" s="6" t="s">
        <v>17</v>
      </c>
      <c r="C7" s="7">
        <v>1000</v>
      </c>
      <c r="D7" s="8">
        <v>1100</v>
      </c>
      <c r="E7" s="5">
        <v>75</v>
      </c>
      <c r="F7" s="5">
        <v>136</v>
      </c>
      <c r="G7" s="8">
        <f>PRODUCT(C7,E7)</f>
        <v>75000</v>
      </c>
      <c r="H7" s="8">
        <f>PRODUCT(D7,F7)</f>
        <v>149600</v>
      </c>
      <c r="I7" s="8">
        <f>PRODUCT(C7,F7)</f>
        <v>136000</v>
      </c>
      <c r="J7" s="8">
        <f>SUM(H7,-I7)</f>
        <v>13600</v>
      </c>
      <c r="K7" s="5">
        <f>I7/G7</f>
        <v>1.8133333333333332</v>
      </c>
      <c r="L7" s="5">
        <f>365/K7</f>
        <v>201.28676470588238</v>
      </c>
      <c r="M7" s="14" t="str">
        <f>IF(L7&gt;200,"Review","No review ")</f>
        <v>Review</v>
      </c>
      <c r="N7" s="4">
        <f>VLOOKUP(B7,Table211[],2)</f>
        <v>0.04</v>
      </c>
    </row>
    <row r="8" spans="1:14" x14ac:dyDescent="0.25">
      <c r="A8" s="5" t="s">
        <v>32</v>
      </c>
      <c r="B8" s="5" t="s">
        <v>31</v>
      </c>
      <c r="C8" s="7">
        <v>299</v>
      </c>
      <c r="D8" s="8">
        <v>412</v>
      </c>
      <c r="E8" s="5">
        <v>300</v>
      </c>
      <c r="F8" s="5">
        <v>330</v>
      </c>
      <c r="G8" s="8">
        <f>PRODUCT(C8,E8)</f>
        <v>89700</v>
      </c>
      <c r="H8" s="8">
        <f>PRODUCT(D8,F8)</f>
        <v>135960</v>
      </c>
      <c r="I8" s="8">
        <f>PRODUCT(C8,F8)</f>
        <v>98670</v>
      </c>
      <c r="J8" s="8">
        <f>SUM(H8,-I8)</f>
        <v>37290</v>
      </c>
      <c r="K8" s="5">
        <f>I8/G8</f>
        <v>1.1000000000000001</v>
      </c>
      <c r="L8" s="5">
        <f>365/K8</f>
        <v>331.81818181818181</v>
      </c>
      <c r="M8" s="14" t="str">
        <f>IF(L8&gt;200,"Review","No review ")</f>
        <v>Review</v>
      </c>
      <c r="N8" s="4">
        <f>VLOOKUP(B8,Table211[],2)</f>
        <v>0.02</v>
      </c>
    </row>
    <row r="9" spans="1:14" x14ac:dyDescent="0.25">
      <c r="A9" s="5" t="s">
        <v>38</v>
      </c>
      <c r="B9" s="5" t="s">
        <v>11</v>
      </c>
      <c r="C9" s="7">
        <v>312</v>
      </c>
      <c r="D9" s="8">
        <v>492</v>
      </c>
      <c r="E9" s="5">
        <v>237</v>
      </c>
      <c r="F9" s="5">
        <v>255</v>
      </c>
      <c r="G9" s="8">
        <f>PRODUCT(C9,E9)</f>
        <v>73944</v>
      </c>
      <c r="H9" s="8">
        <f>PRODUCT(D9,F9)</f>
        <v>125460</v>
      </c>
      <c r="I9" s="8">
        <f>PRODUCT(C9,F9)</f>
        <v>79560</v>
      </c>
      <c r="J9" s="8">
        <f>SUM(H9,-I9)</f>
        <v>45900</v>
      </c>
      <c r="K9" s="5">
        <f>I9/G9</f>
        <v>1.0759493670886076</v>
      </c>
      <c r="L9" s="5">
        <f>365/K9</f>
        <v>339.23529411764707</v>
      </c>
      <c r="M9" s="14" t="str">
        <f>IF(L9&gt;200,"Review","No review ")</f>
        <v>Review</v>
      </c>
      <c r="N9" s="4">
        <f>VLOOKUP(B9,Table211[],2)</f>
        <v>0.03</v>
      </c>
    </row>
    <row r="10" spans="1:14" x14ac:dyDescent="0.25">
      <c r="A10" s="5" t="s">
        <v>42</v>
      </c>
      <c r="B10" s="6" t="s">
        <v>43</v>
      </c>
      <c r="C10" s="7">
        <v>1100</v>
      </c>
      <c r="D10" s="8">
        <v>1200</v>
      </c>
      <c r="E10" s="5">
        <v>230</v>
      </c>
      <c r="F10" s="5">
        <v>150</v>
      </c>
      <c r="G10" s="8">
        <f>PRODUCT(C10,E10)</f>
        <v>253000</v>
      </c>
      <c r="H10" s="8">
        <f>PRODUCT(D10,F10)</f>
        <v>180000</v>
      </c>
      <c r="I10" s="8">
        <f>PRODUCT(C10,F10)</f>
        <v>165000</v>
      </c>
      <c r="J10" s="8">
        <f>SUM(H10,-I10)</f>
        <v>15000</v>
      </c>
      <c r="K10" s="5">
        <f>I10/G10</f>
        <v>0.65217391304347827</v>
      </c>
      <c r="L10" s="5">
        <f>365/K10</f>
        <v>559.66666666666663</v>
      </c>
      <c r="M10" s="14" t="str">
        <f>IF(L10&gt;200,"Review","No review ")</f>
        <v>Review</v>
      </c>
      <c r="N10" s="4">
        <f>VLOOKUP(B10,Table211[],2)</f>
        <v>0.02</v>
      </c>
    </row>
    <row r="11" spans="1:14" x14ac:dyDescent="0.25">
      <c r="A11" s="5" t="s">
        <v>18</v>
      </c>
      <c r="B11" s="6" t="s">
        <v>19</v>
      </c>
      <c r="C11" s="7">
        <v>400</v>
      </c>
      <c r="D11" s="8">
        <v>489</v>
      </c>
      <c r="E11" s="5">
        <v>71</v>
      </c>
      <c r="F11" s="5">
        <v>144</v>
      </c>
      <c r="G11" s="8">
        <f>PRODUCT(C11,E11)</f>
        <v>28400</v>
      </c>
      <c r="H11" s="8">
        <f>PRODUCT(D11,F11)</f>
        <v>70416</v>
      </c>
      <c r="I11" s="8">
        <f>PRODUCT(C11,F11)</f>
        <v>57600</v>
      </c>
      <c r="J11" s="8">
        <f>SUM(H11,-I11)</f>
        <v>12816</v>
      </c>
      <c r="K11" s="5">
        <f>I11/G11</f>
        <v>2.028169014084507</v>
      </c>
      <c r="L11" s="5">
        <f>365/K11</f>
        <v>179.96527777777777</v>
      </c>
      <c r="M11" s="14" t="str">
        <f>IF(L11&gt;200,"Review","No review ")</f>
        <v xml:space="preserve">No review </v>
      </c>
      <c r="N11" s="4">
        <f>VLOOKUP(B11,Table211[],2)</f>
        <v>0.02</v>
      </c>
    </row>
    <row r="12" spans="1:14" x14ac:dyDescent="0.25">
      <c r="A12" s="5" t="s">
        <v>20</v>
      </c>
      <c r="B12" s="6" t="s">
        <v>21</v>
      </c>
      <c r="C12" s="7">
        <v>250</v>
      </c>
      <c r="D12" s="8">
        <v>299</v>
      </c>
      <c r="E12" s="5">
        <v>32</v>
      </c>
      <c r="F12" s="5">
        <v>65</v>
      </c>
      <c r="G12" s="8">
        <f>PRODUCT(C12,E12)</f>
        <v>8000</v>
      </c>
      <c r="H12" s="8">
        <f>PRODUCT(D12,F12)</f>
        <v>19435</v>
      </c>
      <c r="I12" s="8">
        <f>PRODUCT(C12,F12)</f>
        <v>16250</v>
      </c>
      <c r="J12" s="8">
        <f>SUM(H12,-I12)</f>
        <v>3185</v>
      </c>
      <c r="K12" s="5">
        <f>I12/G12</f>
        <v>2.03125</v>
      </c>
      <c r="L12" s="5">
        <f>365/K12</f>
        <v>179.69230769230768</v>
      </c>
      <c r="M12" s="14" t="str">
        <f>IF(L12&gt;200,"Review","No review ")</f>
        <v xml:space="preserve">No review </v>
      </c>
      <c r="N12" s="4">
        <f>VLOOKUP(B12,Table211[],2)</f>
        <v>0.02</v>
      </c>
    </row>
    <row r="13" spans="1:14" x14ac:dyDescent="0.25">
      <c r="A13" s="5" t="s">
        <v>22</v>
      </c>
      <c r="B13" s="6" t="s">
        <v>23</v>
      </c>
      <c r="C13" s="7">
        <v>340</v>
      </c>
      <c r="D13" s="8">
        <v>389</v>
      </c>
      <c r="E13" s="5">
        <v>80</v>
      </c>
      <c r="F13" s="5">
        <v>175</v>
      </c>
      <c r="G13" s="8">
        <f>PRODUCT(C13,E13)</f>
        <v>27200</v>
      </c>
      <c r="H13" s="8">
        <f>PRODUCT(D13,F13)</f>
        <v>68075</v>
      </c>
      <c r="I13" s="8">
        <f>PRODUCT(C13,F13)</f>
        <v>59500</v>
      </c>
      <c r="J13" s="8">
        <f>SUM(H13,-I13)</f>
        <v>8575</v>
      </c>
      <c r="K13" s="5">
        <f>I13/G13</f>
        <v>2.1875</v>
      </c>
      <c r="L13" s="5">
        <f>365/K13</f>
        <v>166.85714285714286</v>
      </c>
      <c r="M13" s="14" t="str">
        <f>IF(L13&gt;200,"Review","No review ")</f>
        <v xml:space="preserve">No review </v>
      </c>
      <c r="N13" s="4">
        <f>VLOOKUP(B13,Table211[],2)</f>
        <v>0.02</v>
      </c>
    </row>
    <row r="14" spans="1:14" x14ac:dyDescent="0.25">
      <c r="A14" s="5" t="s">
        <v>24</v>
      </c>
      <c r="B14" s="6" t="s">
        <v>25</v>
      </c>
      <c r="C14" s="7">
        <v>200</v>
      </c>
      <c r="D14" s="8">
        <v>220</v>
      </c>
      <c r="E14" s="5">
        <v>80</v>
      </c>
      <c r="F14" s="5">
        <v>200</v>
      </c>
      <c r="G14" s="8">
        <f>PRODUCT(C14,E14)</f>
        <v>16000</v>
      </c>
      <c r="H14" s="8">
        <f>PRODUCT(D14,F14)</f>
        <v>44000</v>
      </c>
      <c r="I14" s="8">
        <f>PRODUCT(C14,F14)</f>
        <v>40000</v>
      </c>
      <c r="J14" s="8">
        <f>SUM(H14,-I14)</f>
        <v>4000</v>
      </c>
      <c r="K14" s="5">
        <f>I14/G14</f>
        <v>2.5</v>
      </c>
      <c r="L14" s="5">
        <f>365/K14</f>
        <v>146</v>
      </c>
      <c r="M14" s="14" t="str">
        <f>IF(L14&gt;200,"Review","No review ")</f>
        <v xml:space="preserve">No review </v>
      </c>
      <c r="N14" s="4">
        <f>VLOOKUP(B14,Table211[],2)</f>
        <v>0.02</v>
      </c>
    </row>
    <row r="15" spans="1:14" x14ac:dyDescent="0.25">
      <c r="A15" s="5" t="s">
        <v>26</v>
      </c>
      <c r="B15" s="6" t="s">
        <v>27</v>
      </c>
      <c r="C15" s="7">
        <v>207</v>
      </c>
      <c r="D15" s="8">
        <v>260</v>
      </c>
      <c r="E15" s="5">
        <v>14</v>
      </c>
      <c r="F15" s="5">
        <v>35</v>
      </c>
      <c r="G15" s="8">
        <f>PRODUCT(C15,E15)</f>
        <v>2898</v>
      </c>
      <c r="H15" s="8">
        <f>PRODUCT(D15,F15)</f>
        <v>9100</v>
      </c>
      <c r="I15" s="8">
        <f>PRODUCT(C15,F15)</f>
        <v>7245</v>
      </c>
      <c r="J15" s="8">
        <f>SUM(H15,-I15)</f>
        <v>1855</v>
      </c>
      <c r="K15" s="5">
        <f>I15/G15</f>
        <v>2.5</v>
      </c>
      <c r="L15" s="5">
        <f>365/K15</f>
        <v>146</v>
      </c>
      <c r="M15" s="14" t="str">
        <f>IF(L15&gt;200,"Review","No review ")</f>
        <v xml:space="preserve">No review </v>
      </c>
      <c r="N15" s="4">
        <f>VLOOKUP(B15,Table211[],2)</f>
        <v>0.02</v>
      </c>
    </row>
    <row r="16" spans="1:14" x14ac:dyDescent="0.25">
      <c r="A16" s="5" t="s">
        <v>28</v>
      </c>
      <c r="B16" s="6" t="s">
        <v>29</v>
      </c>
      <c r="C16" s="7">
        <v>300</v>
      </c>
      <c r="D16" s="8">
        <v>360</v>
      </c>
      <c r="E16" s="5">
        <v>10</v>
      </c>
      <c r="F16" s="5">
        <v>25</v>
      </c>
      <c r="G16" s="8">
        <f>PRODUCT(C16,E16)</f>
        <v>3000</v>
      </c>
      <c r="H16" s="8">
        <f>PRODUCT(D16,F16)</f>
        <v>9000</v>
      </c>
      <c r="I16" s="8">
        <f>PRODUCT(C16,F16)</f>
        <v>7500</v>
      </c>
      <c r="J16" s="8">
        <f>SUM(H16,-I16)</f>
        <v>1500</v>
      </c>
      <c r="K16" s="5">
        <f>I16/G16</f>
        <v>2.5</v>
      </c>
      <c r="L16" s="5">
        <f>365/K16</f>
        <v>146</v>
      </c>
      <c r="M16" s="14" t="str">
        <f>IF(L16&gt;200,"Review","No review ")</f>
        <v xml:space="preserve">No review </v>
      </c>
      <c r="N16" s="4">
        <f>VLOOKUP(B16,Table211[],2)</f>
        <v>0.02</v>
      </c>
    </row>
    <row r="17" spans="1:14" x14ac:dyDescent="0.25">
      <c r="A17" s="5" t="s">
        <v>30</v>
      </c>
      <c r="B17" s="5" t="s">
        <v>31</v>
      </c>
      <c r="C17" s="7">
        <v>299</v>
      </c>
      <c r="D17" s="8">
        <v>412</v>
      </c>
      <c r="E17" s="5">
        <v>15</v>
      </c>
      <c r="F17" s="5">
        <v>39</v>
      </c>
      <c r="G17" s="8">
        <f>PRODUCT(C17,E17)</f>
        <v>4485</v>
      </c>
      <c r="H17" s="8">
        <f>PRODUCT(D17,F17)</f>
        <v>16068</v>
      </c>
      <c r="I17" s="8">
        <f>PRODUCT(C17,F17)</f>
        <v>11661</v>
      </c>
      <c r="J17" s="8">
        <f>SUM(H17,-I17)</f>
        <v>4407</v>
      </c>
      <c r="K17" s="5">
        <f>I17/G17</f>
        <v>2.6</v>
      </c>
      <c r="L17" s="5">
        <f>365/K17</f>
        <v>140.38461538461539</v>
      </c>
      <c r="M17" s="14" t="str">
        <f>IF(L17&gt;200,"Review","No review ")</f>
        <v xml:space="preserve">No review </v>
      </c>
      <c r="N17" s="4">
        <f>VLOOKUP(B17,Table211[],2)</f>
        <v>0.02</v>
      </c>
    </row>
    <row r="18" spans="1:14" x14ac:dyDescent="0.25">
      <c r="A18" s="5" t="s">
        <v>33</v>
      </c>
      <c r="B18" s="5" t="s">
        <v>31</v>
      </c>
      <c r="C18" s="7">
        <v>299</v>
      </c>
      <c r="D18" s="8">
        <v>412</v>
      </c>
      <c r="E18" s="5">
        <v>75</v>
      </c>
      <c r="F18" s="5">
        <v>202</v>
      </c>
      <c r="G18" s="8">
        <f>PRODUCT(C18,E18)</f>
        <v>22425</v>
      </c>
      <c r="H18" s="8">
        <f>PRODUCT(D18,F18)</f>
        <v>83224</v>
      </c>
      <c r="I18" s="8">
        <f>PRODUCT(C18,F18)</f>
        <v>60398</v>
      </c>
      <c r="J18" s="8">
        <f>SUM(H18,-I18)</f>
        <v>22826</v>
      </c>
      <c r="K18" s="5">
        <f>I18/G18</f>
        <v>2.6933333333333334</v>
      </c>
      <c r="L18" s="5">
        <f>365/K18</f>
        <v>135.51980198019803</v>
      </c>
      <c r="M18" s="14" t="str">
        <f>IF(L18&gt;200,"Review","No review ")</f>
        <v xml:space="preserve">No review </v>
      </c>
      <c r="N18" s="4">
        <f>VLOOKUP(B18,Table211[],2)</f>
        <v>0.02</v>
      </c>
    </row>
    <row r="19" spans="1:14" x14ac:dyDescent="0.25">
      <c r="A19" s="5" t="s">
        <v>34</v>
      </c>
      <c r="B19" s="6" t="s">
        <v>35</v>
      </c>
      <c r="C19" s="7">
        <v>590</v>
      </c>
      <c r="D19" s="8">
        <v>600</v>
      </c>
      <c r="E19" s="5">
        <v>114</v>
      </c>
      <c r="F19" s="5">
        <v>325</v>
      </c>
      <c r="G19" s="8">
        <f>PRODUCT(C19,E19)</f>
        <v>67260</v>
      </c>
      <c r="H19" s="8">
        <f>PRODUCT(D19,F19)</f>
        <v>195000</v>
      </c>
      <c r="I19" s="8">
        <f>PRODUCT(C19,F19)</f>
        <v>191750</v>
      </c>
      <c r="J19" s="8">
        <f>SUM(H19,-I19)</f>
        <v>3250</v>
      </c>
      <c r="K19" s="5">
        <f>I19/G19</f>
        <v>2.8508771929824563</v>
      </c>
      <c r="L19" s="5">
        <f>365/K19</f>
        <v>128.03076923076921</v>
      </c>
      <c r="M19" s="14" t="str">
        <f>IF(L19&gt;200,"Review","No review ")</f>
        <v xml:space="preserve">No review </v>
      </c>
      <c r="N19" s="4">
        <f>VLOOKUP(B19,Table211[],2)</f>
        <v>0.02</v>
      </c>
    </row>
    <row r="20" spans="1:14" x14ac:dyDescent="0.25">
      <c r="A20" s="5" t="s">
        <v>36</v>
      </c>
      <c r="B20" s="6" t="s">
        <v>37</v>
      </c>
      <c r="C20" s="7">
        <v>700</v>
      </c>
      <c r="D20" s="8">
        <v>900</v>
      </c>
      <c r="E20" s="5">
        <v>48</v>
      </c>
      <c r="F20" s="5">
        <v>140</v>
      </c>
      <c r="G20" s="8">
        <f>PRODUCT(C20,E20)</f>
        <v>33600</v>
      </c>
      <c r="H20" s="8">
        <f>PRODUCT(D20,F20)</f>
        <v>126000</v>
      </c>
      <c r="I20" s="8">
        <f>PRODUCT(C20,F20)</f>
        <v>98000</v>
      </c>
      <c r="J20" s="8">
        <f>SUM(H20,-I20)</f>
        <v>28000</v>
      </c>
      <c r="K20" s="5">
        <f>I20/G20</f>
        <v>2.9166666666666665</v>
      </c>
      <c r="L20" s="5">
        <f>365/K20</f>
        <v>125.14285714285715</v>
      </c>
      <c r="M20" s="14" t="str">
        <f>IF(L20&gt;200,"Review","No review ")</f>
        <v xml:space="preserve">No review </v>
      </c>
      <c r="N20" s="4">
        <f>VLOOKUP(B20,Table211[],2)</f>
        <v>0.02</v>
      </c>
    </row>
    <row r="21" spans="1:14" x14ac:dyDescent="0.25">
      <c r="A21" s="5" t="s">
        <v>39</v>
      </c>
      <c r="B21" s="5" t="s">
        <v>11</v>
      </c>
      <c r="C21" s="7">
        <v>312</v>
      </c>
      <c r="D21" s="8">
        <v>512</v>
      </c>
      <c r="E21" s="5">
        <v>12</v>
      </c>
      <c r="F21" s="5">
        <v>42</v>
      </c>
      <c r="G21" s="8">
        <f>PRODUCT(C21,E21)</f>
        <v>3744</v>
      </c>
      <c r="H21" s="8">
        <f>PRODUCT(D21,F21)</f>
        <v>21504</v>
      </c>
      <c r="I21" s="8">
        <f>PRODUCT(C21,F21)</f>
        <v>13104</v>
      </c>
      <c r="J21" s="8">
        <f>SUM(H21,-I21)</f>
        <v>8400</v>
      </c>
      <c r="K21" s="5">
        <f>I21/G21</f>
        <v>3.5</v>
      </c>
      <c r="L21" s="5">
        <f>365/K21</f>
        <v>104.28571428571429</v>
      </c>
      <c r="M21" s="14" t="str">
        <f>IF(L21&gt;200,"Review","No review ")</f>
        <v xml:space="preserve">No review </v>
      </c>
      <c r="N21" s="4">
        <f>VLOOKUP(B21,Table211[],2)</f>
        <v>0.03</v>
      </c>
    </row>
    <row r="22" spans="1:14" x14ac:dyDescent="0.25">
      <c r="A22" s="5" t="s">
        <v>40</v>
      </c>
      <c r="B22" s="6" t="s">
        <v>41</v>
      </c>
      <c r="C22" s="7">
        <v>1000</v>
      </c>
      <c r="D22" s="8">
        <v>1049</v>
      </c>
      <c r="E22" s="5">
        <v>44</v>
      </c>
      <c r="F22" s="5">
        <v>157</v>
      </c>
      <c r="G22" s="8">
        <f>PRODUCT(C22,E22)</f>
        <v>44000</v>
      </c>
      <c r="H22" s="8">
        <f>PRODUCT(D22,F22)</f>
        <v>164693</v>
      </c>
      <c r="I22" s="8">
        <f>PRODUCT(C22,F22)</f>
        <v>157000</v>
      </c>
      <c r="J22" s="8">
        <f>SUM(H22,-I22)</f>
        <v>7693</v>
      </c>
      <c r="K22" s="5">
        <f>I22/G22</f>
        <v>3.5681818181818183</v>
      </c>
      <c r="L22" s="5">
        <f>365/K22</f>
        <v>102.29299363057325</v>
      </c>
      <c r="M22" s="14" t="str">
        <f>IF(L22&gt;200,"Review","No review ")</f>
        <v xml:space="preserve">No review </v>
      </c>
      <c r="N22" s="4">
        <f>VLOOKUP(B22,Table211[],2)</f>
        <v>0.02</v>
      </c>
    </row>
    <row r="23" spans="1:14" x14ac:dyDescent="0.25">
      <c r="A23" s="5" t="s">
        <v>44</v>
      </c>
      <c r="B23" s="6" t="s">
        <v>45</v>
      </c>
      <c r="C23" s="7">
        <v>1149</v>
      </c>
      <c r="D23" s="8">
        <v>1250</v>
      </c>
      <c r="E23" s="5">
        <v>80</v>
      </c>
      <c r="F23" s="5">
        <v>302</v>
      </c>
      <c r="G23" s="8">
        <f>PRODUCT(C23,E23)</f>
        <v>91920</v>
      </c>
      <c r="H23" s="8">
        <f>PRODUCT(D23,F23)</f>
        <v>377500</v>
      </c>
      <c r="I23" s="8">
        <f>PRODUCT(C23,F23)</f>
        <v>346998</v>
      </c>
      <c r="J23" s="8">
        <f>SUM(H23,-I23)</f>
        <v>30502</v>
      </c>
      <c r="K23" s="5">
        <f>I23/G23</f>
        <v>3.7749999999999999</v>
      </c>
      <c r="L23" s="5">
        <f>365/K23</f>
        <v>96.688741721854313</v>
      </c>
      <c r="M23" s="14" t="str">
        <f>IF(L23&gt;200,"Review","No review ")</f>
        <v xml:space="preserve">No review </v>
      </c>
      <c r="N23" s="4">
        <f>VLOOKUP(B23,Table211[],2)</f>
        <v>0.02</v>
      </c>
    </row>
    <row r="24" spans="1:14" x14ac:dyDescent="0.25">
      <c r="A24" s="5" t="s">
        <v>46</v>
      </c>
      <c r="B24" s="6" t="s">
        <v>47</v>
      </c>
      <c r="C24" s="7">
        <v>700</v>
      </c>
      <c r="D24" s="8">
        <v>850</v>
      </c>
      <c r="E24" s="5">
        <v>12</v>
      </c>
      <c r="F24" s="5">
        <v>50</v>
      </c>
      <c r="G24" s="8">
        <f>PRODUCT(C24,E24)</f>
        <v>8400</v>
      </c>
      <c r="H24" s="8">
        <f>PRODUCT(D24,F24)</f>
        <v>42500</v>
      </c>
      <c r="I24" s="8">
        <f>PRODUCT(C24,F24)</f>
        <v>35000</v>
      </c>
      <c r="J24" s="8">
        <f>SUM(H24,-I24)</f>
        <v>7500</v>
      </c>
      <c r="K24" s="5">
        <f>I24/G24</f>
        <v>4.166666666666667</v>
      </c>
      <c r="L24" s="5">
        <f>365/K24</f>
        <v>87.6</v>
      </c>
      <c r="M24" s="14" t="str">
        <f>IF(L24&gt;200,"Review","No review ")</f>
        <v xml:space="preserve">No review </v>
      </c>
      <c r="N24" s="4">
        <f>VLOOKUP(B24,Table211[],2)</f>
        <v>0.02</v>
      </c>
    </row>
    <row r="25" spans="1:14" x14ac:dyDescent="0.25">
      <c r="A25" s="5" t="s">
        <v>48</v>
      </c>
      <c r="B25" s="6" t="s">
        <v>49</v>
      </c>
      <c r="C25" s="7">
        <v>780</v>
      </c>
      <c r="D25" s="8">
        <v>900</v>
      </c>
      <c r="E25" s="5">
        <v>50</v>
      </c>
      <c r="F25" s="5">
        <v>215</v>
      </c>
      <c r="G25" s="8">
        <f>PRODUCT(C25,E25)</f>
        <v>39000</v>
      </c>
      <c r="H25" s="8">
        <f>PRODUCT(D25,F25)</f>
        <v>193500</v>
      </c>
      <c r="I25" s="8">
        <f>PRODUCT(C25,F25)</f>
        <v>167700</v>
      </c>
      <c r="J25" s="8">
        <f>SUM(H25,-I25)</f>
        <v>25800</v>
      </c>
      <c r="K25" s="5">
        <f>I25/G25</f>
        <v>4.3</v>
      </c>
      <c r="L25" s="5">
        <f>365/K25</f>
        <v>84.883720930232556</v>
      </c>
      <c r="M25" s="14" t="str">
        <f>IF(L25&gt;200,"Review","No review ")</f>
        <v xml:space="preserve">No review </v>
      </c>
      <c r="N25" s="4">
        <f>VLOOKUP(B25,Table211[],2)</f>
        <v>0.02</v>
      </c>
    </row>
    <row r="26" spans="1:14" x14ac:dyDescent="0.25">
      <c r="A26" s="5" t="s">
        <v>50</v>
      </c>
      <c r="B26" s="6" t="s">
        <v>51</v>
      </c>
      <c r="C26" s="7">
        <v>250</v>
      </c>
      <c r="D26" s="8">
        <v>325</v>
      </c>
      <c r="E26" s="5">
        <v>50</v>
      </c>
      <c r="F26" s="5">
        <v>241</v>
      </c>
      <c r="G26" s="8">
        <f>PRODUCT(C26,E26)</f>
        <v>12500</v>
      </c>
      <c r="H26" s="8">
        <f>PRODUCT(D26,F26)</f>
        <v>78325</v>
      </c>
      <c r="I26" s="8">
        <f>PRODUCT(C26,F26)</f>
        <v>60250</v>
      </c>
      <c r="J26" s="8">
        <f>SUM(H26,-I26)</f>
        <v>18075</v>
      </c>
      <c r="K26" s="5">
        <f>I26/G26</f>
        <v>4.82</v>
      </c>
      <c r="L26" s="5">
        <f>365/K26</f>
        <v>75.726141078838168</v>
      </c>
      <c r="M26" s="14" t="str">
        <f>IF(L26&gt;200,"Review","No review ")</f>
        <v xml:space="preserve">No review </v>
      </c>
      <c r="N26" s="4">
        <f>VLOOKUP(B26,Table211[],2)</f>
        <v>0.1</v>
      </c>
    </row>
    <row r="27" spans="1:14" x14ac:dyDescent="0.25">
      <c r="A27" s="5" t="s">
        <v>52</v>
      </c>
      <c r="B27" s="6" t="s">
        <v>51</v>
      </c>
      <c r="C27" s="7">
        <v>250</v>
      </c>
      <c r="D27" s="8">
        <v>325</v>
      </c>
      <c r="E27" s="5">
        <v>20</v>
      </c>
      <c r="F27" s="5">
        <v>100</v>
      </c>
      <c r="G27" s="8">
        <f>PRODUCT(C27,E27)</f>
        <v>5000</v>
      </c>
      <c r="H27" s="8">
        <f>PRODUCT(D27,F27)</f>
        <v>32500</v>
      </c>
      <c r="I27" s="8">
        <f>PRODUCT(C27,F27)</f>
        <v>25000</v>
      </c>
      <c r="J27" s="8">
        <f>SUM(H27,-I27)</f>
        <v>7500</v>
      </c>
      <c r="K27" s="5">
        <f>I27/G27</f>
        <v>5</v>
      </c>
      <c r="L27" s="5">
        <f>365/K27</f>
        <v>73</v>
      </c>
      <c r="M27" s="14" t="str">
        <f>IF(L27&gt;200,"Review","No review ")</f>
        <v xml:space="preserve">No review </v>
      </c>
      <c r="N27" s="4">
        <f>VLOOKUP(B27,Table211[],2)</f>
        <v>0.1</v>
      </c>
    </row>
    <row r="28" spans="1:14" x14ac:dyDescent="0.25">
      <c r="A28" s="5" t="s">
        <v>53</v>
      </c>
      <c r="B28" s="6" t="s">
        <v>51</v>
      </c>
      <c r="C28" s="7">
        <v>250</v>
      </c>
      <c r="D28" s="8">
        <v>325</v>
      </c>
      <c r="E28" s="5">
        <v>25</v>
      </c>
      <c r="F28" s="5">
        <v>147</v>
      </c>
      <c r="G28" s="8">
        <f>PRODUCT(C28,E28)</f>
        <v>6250</v>
      </c>
      <c r="H28" s="8">
        <f>PRODUCT(D28,F28)</f>
        <v>47775</v>
      </c>
      <c r="I28" s="8">
        <f>PRODUCT(C28,F28)</f>
        <v>36750</v>
      </c>
      <c r="J28" s="8">
        <f>SUM(H28,-I28)</f>
        <v>11025</v>
      </c>
      <c r="K28" s="5">
        <f>I28/G28</f>
        <v>5.88</v>
      </c>
      <c r="L28" s="5">
        <f>365/K28</f>
        <v>62.074829931972793</v>
      </c>
      <c r="M28" s="14" t="str">
        <f>IF(L28&gt;200,"Review","No review ")</f>
        <v xml:space="preserve">No review </v>
      </c>
      <c r="N28" s="4">
        <f>VLOOKUP(B28,Table211[],2)</f>
        <v>0.1</v>
      </c>
    </row>
    <row r="29" spans="1:14" x14ac:dyDescent="0.25">
      <c r="A29" s="5" t="s">
        <v>54</v>
      </c>
      <c r="B29" s="6" t="s">
        <v>51</v>
      </c>
      <c r="C29" s="7">
        <v>250</v>
      </c>
      <c r="D29" s="8">
        <v>325</v>
      </c>
      <c r="E29" s="5">
        <v>10</v>
      </c>
      <c r="F29" s="5">
        <v>67</v>
      </c>
      <c r="G29" s="8">
        <f>PRODUCT(C29,E29)</f>
        <v>2500</v>
      </c>
      <c r="H29" s="8">
        <f>PRODUCT(D29,F29)</f>
        <v>21775</v>
      </c>
      <c r="I29" s="8">
        <f>PRODUCT(C29,F29)</f>
        <v>16750</v>
      </c>
      <c r="J29" s="8">
        <f>SUM(H29,-I29)</f>
        <v>5025</v>
      </c>
      <c r="K29" s="5">
        <f>I29/G29</f>
        <v>6.7</v>
      </c>
      <c r="L29" s="5">
        <f>365/K29</f>
        <v>54.477611940298509</v>
      </c>
      <c r="M29" s="14" t="str">
        <f>IF(L29&gt;200,"Review","No review ")</f>
        <v xml:space="preserve">No review </v>
      </c>
      <c r="N29" s="4">
        <f>VLOOKUP(B29,Table211[],2)</f>
        <v>0.1</v>
      </c>
    </row>
    <row r="30" spans="1:14" ht="12" customHeight="1" x14ac:dyDescent="0.25"/>
    <row r="32" spans="1:14" x14ac:dyDescent="0.25">
      <c r="G32" s="9" t="s">
        <v>63</v>
      </c>
      <c r="H32" s="9" t="s">
        <v>64</v>
      </c>
    </row>
    <row r="33" spans="2:8" x14ac:dyDescent="0.25">
      <c r="F33" s="10" t="s">
        <v>71</v>
      </c>
      <c r="G33" s="11">
        <f>AVERAGEA(G2:G29)</f>
        <v>55278.607142857145</v>
      </c>
      <c r="H33" s="11">
        <f>AVERAGEA(H2:H29)</f>
        <v>102991.42857142857</v>
      </c>
    </row>
    <row r="34" spans="2:8" x14ac:dyDescent="0.25">
      <c r="F34" s="10" t="s">
        <v>69</v>
      </c>
      <c r="G34" s="12">
        <f>MIN(G2:G29)</f>
        <v>1600</v>
      </c>
      <c r="H34" s="12">
        <f>MIN(H2:H29)</f>
        <v>1800</v>
      </c>
    </row>
    <row r="35" spans="2:8" x14ac:dyDescent="0.25">
      <c r="B35" s="13" t="s">
        <v>55</v>
      </c>
      <c r="C35" s="7" t="s">
        <v>56</v>
      </c>
      <c r="F35" s="10" t="s">
        <v>70</v>
      </c>
      <c r="G35" s="12">
        <f>MAX(G2:G29)</f>
        <v>279675</v>
      </c>
      <c r="H35" s="12">
        <f>MAX(G2:G29)</f>
        <v>279675</v>
      </c>
    </row>
    <row r="36" spans="2:8" x14ac:dyDescent="0.25">
      <c r="B36" s="13" t="s">
        <v>57</v>
      </c>
      <c r="C36" s="15">
        <v>0.1</v>
      </c>
      <c r="F36" s="10" t="s">
        <v>72</v>
      </c>
      <c r="G36" s="12">
        <f>SUM(G2:G29)</f>
        <v>1547801</v>
      </c>
      <c r="H36" s="12">
        <f>SUM(H2:H29)</f>
        <v>2883760</v>
      </c>
    </row>
    <row r="37" spans="2:8" x14ac:dyDescent="0.25">
      <c r="B37" s="13" t="s">
        <v>58</v>
      </c>
      <c r="C37" s="15">
        <v>7.0000000000000007E-2</v>
      </c>
    </row>
    <row r="38" spans="2:8" x14ac:dyDescent="0.25">
      <c r="B38" s="13" t="s">
        <v>59</v>
      </c>
      <c r="C38" s="15">
        <v>0.02</v>
      </c>
    </row>
    <row r="39" spans="2:8" x14ac:dyDescent="0.25">
      <c r="B39" s="13" t="s">
        <v>60</v>
      </c>
      <c r="C39" s="15">
        <v>0.03</v>
      </c>
    </row>
    <row r="40" spans="2:8" x14ac:dyDescent="0.25">
      <c r="B40" s="13" t="s">
        <v>61</v>
      </c>
      <c r="C40" s="15">
        <v>0.05</v>
      </c>
    </row>
    <row r="41" spans="2:8" x14ac:dyDescent="0.25">
      <c r="B41" s="13" t="s">
        <v>62</v>
      </c>
      <c r="C41" s="15">
        <v>0.04</v>
      </c>
      <c r="F41" s="16"/>
    </row>
    <row r="42" spans="2:8" x14ac:dyDescent="0.25">
      <c r="F42" s="16"/>
    </row>
    <row r="43" spans="2:8" x14ac:dyDescent="0.25">
      <c r="F43" s="16"/>
    </row>
    <row r="44" spans="2:8" x14ac:dyDescent="0.25">
      <c r="F44" s="16"/>
    </row>
    <row r="45" spans="2:8" x14ac:dyDescent="0.25">
      <c r="F45" s="16"/>
    </row>
    <row r="46" spans="2:8" x14ac:dyDescent="0.25">
      <c r="F46" s="16"/>
    </row>
  </sheetData>
  <sortState ref="A2:M29">
    <sortCondition descending="1" ref="M29"/>
  </sortState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selection activeCell="E32" sqref="E32"/>
    </sheetView>
  </sheetViews>
  <sheetFormatPr baseColWidth="10" defaultColWidth="9.140625" defaultRowHeight="15.75" x14ac:dyDescent="0.25"/>
  <cols>
    <col min="1" max="1" width="9.42578125" style="4" bestFit="1" customWidth="1"/>
    <col min="2" max="2" width="22" style="4" bestFit="1" customWidth="1"/>
    <col min="3" max="3" width="13.140625" style="7" bestFit="1" customWidth="1"/>
    <col min="4" max="4" width="19.42578125" style="8" bestFit="1" customWidth="1"/>
    <col min="5" max="5" width="24.140625" style="4" bestFit="1" customWidth="1"/>
    <col min="6" max="6" width="24.85546875" style="4" bestFit="1" customWidth="1"/>
    <col min="7" max="7" width="32.140625" style="8" bestFit="1" customWidth="1"/>
    <col min="8" max="8" width="19.140625" style="8" bestFit="1" customWidth="1"/>
    <col min="9" max="9" width="20" style="8" bestFit="1" customWidth="1"/>
    <col min="10" max="10" width="20.7109375" style="8" bestFit="1" customWidth="1"/>
    <col min="11" max="11" width="19.140625" style="4" bestFit="1" customWidth="1"/>
    <col min="12" max="12" width="18" style="4" bestFit="1" customWidth="1"/>
    <col min="13" max="16384" width="9.140625" style="4"/>
  </cols>
  <sheetData>
    <row r="1" spans="1:12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1" t="s">
        <v>5</v>
      </c>
      <c r="G1" s="3" t="s">
        <v>63</v>
      </c>
      <c r="H1" s="3" t="s">
        <v>64</v>
      </c>
      <c r="I1" s="3" t="s">
        <v>65</v>
      </c>
      <c r="J1" s="3" t="s">
        <v>66</v>
      </c>
      <c r="K1" s="1" t="s">
        <v>67</v>
      </c>
      <c r="L1" s="1" t="s">
        <v>68</v>
      </c>
    </row>
    <row r="2" spans="1:12" x14ac:dyDescent="0.25">
      <c r="A2" s="5" t="s">
        <v>6</v>
      </c>
      <c r="B2" s="6" t="s">
        <v>7</v>
      </c>
      <c r="C2" s="7">
        <v>1017</v>
      </c>
      <c r="D2" s="8">
        <v>1300</v>
      </c>
      <c r="E2" s="5">
        <v>275</v>
      </c>
      <c r="F2" s="5">
        <v>201</v>
      </c>
      <c r="G2" s="8">
        <f>PRODUCT(C2,E2)</f>
        <v>279675</v>
      </c>
      <c r="H2" s="8">
        <f>PRODUCT(D2,F2)</f>
        <v>261300</v>
      </c>
      <c r="I2" s="8">
        <f>PRODUCT(C2,F2)</f>
        <v>204417</v>
      </c>
      <c r="J2" s="8">
        <f>SUM(H2,-I2)</f>
        <v>56883</v>
      </c>
      <c r="K2" s="5">
        <f>I2/G2</f>
        <v>0.73090909090909095</v>
      </c>
      <c r="L2" s="5">
        <f>365/K2</f>
        <v>499.37810945273628</v>
      </c>
    </row>
    <row r="3" spans="1:12" x14ac:dyDescent="0.25">
      <c r="A3" s="5" t="s">
        <v>8</v>
      </c>
      <c r="B3" s="6" t="s">
        <v>9</v>
      </c>
      <c r="C3" s="7">
        <v>900</v>
      </c>
      <c r="D3" s="8">
        <v>1000</v>
      </c>
      <c r="E3" s="5">
        <v>300</v>
      </c>
      <c r="F3" s="5">
        <v>278</v>
      </c>
      <c r="G3" s="8">
        <f>PRODUCT(C3,E3)</f>
        <v>270000</v>
      </c>
      <c r="H3" s="8">
        <f>PRODUCT(D3,F3)</f>
        <v>278000</v>
      </c>
      <c r="I3" s="8">
        <f>PRODUCT(C3,F3)</f>
        <v>250200</v>
      </c>
      <c r="J3" s="8">
        <f>SUM(H3,-I3)</f>
        <v>27800</v>
      </c>
      <c r="K3" s="5">
        <f>I3/G3</f>
        <v>0.92666666666666664</v>
      </c>
      <c r="L3" s="5">
        <f>365/K3</f>
        <v>393.88489208633092</v>
      </c>
    </row>
    <row r="4" spans="1:12" x14ac:dyDescent="0.25">
      <c r="A4" s="5" t="s">
        <v>10</v>
      </c>
      <c r="B4" s="6" t="s">
        <v>11</v>
      </c>
      <c r="C4" s="7">
        <v>800</v>
      </c>
      <c r="D4" s="8">
        <v>900</v>
      </c>
      <c r="E4" s="5">
        <v>2</v>
      </c>
      <c r="F4" s="5">
        <v>2</v>
      </c>
      <c r="G4" s="8">
        <f>PRODUCT(C4,E4)</f>
        <v>1600</v>
      </c>
      <c r="H4" s="8">
        <f>PRODUCT(D4,F4)</f>
        <v>1800</v>
      </c>
      <c r="I4" s="8">
        <f>PRODUCT(C4,F4)</f>
        <v>1600</v>
      </c>
      <c r="J4" s="8">
        <f>SUM(H4,-I4)</f>
        <v>200</v>
      </c>
      <c r="K4" s="5">
        <f>I4/G4</f>
        <v>1</v>
      </c>
      <c r="L4" s="5">
        <f>365/K4</f>
        <v>365</v>
      </c>
    </row>
    <row r="5" spans="1:12" x14ac:dyDescent="0.25">
      <c r="A5" s="5" t="s">
        <v>12</v>
      </c>
      <c r="B5" s="6" t="s">
        <v>13</v>
      </c>
      <c r="C5" s="7">
        <v>650</v>
      </c>
      <c r="D5" s="8">
        <v>800</v>
      </c>
      <c r="E5" s="5">
        <v>72</v>
      </c>
      <c r="F5" s="5">
        <v>75</v>
      </c>
      <c r="G5" s="8">
        <f>PRODUCT(C5,E5)</f>
        <v>46800</v>
      </c>
      <c r="H5" s="8">
        <f>PRODUCT(D5,F5)</f>
        <v>60000</v>
      </c>
      <c r="I5" s="8">
        <f>PRODUCT(C5,F5)</f>
        <v>48750</v>
      </c>
      <c r="J5" s="8">
        <f>SUM(H5,-I5)</f>
        <v>11250</v>
      </c>
      <c r="K5" s="5">
        <f>I5/G5</f>
        <v>1.0416666666666667</v>
      </c>
      <c r="L5" s="5">
        <f>365/K5</f>
        <v>350.4</v>
      </c>
    </row>
    <row r="6" spans="1:12" x14ac:dyDescent="0.25">
      <c r="A6" s="5" t="s">
        <v>14</v>
      </c>
      <c r="B6" s="6" t="s">
        <v>15</v>
      </c>
      <c r="C6" s="7">
        <v>750</v>
      </c>
      <c r="D6" s="8">
        <v>950</v>
      </c>
      <c r="E6" s="5">
        <v>42</v>
      </c>
      <c r="F6" s="5">
        <v>75</v>
      </c>
      <c r="G6" s="8">
        <f>PRODUCT(C6,E6)</f>
        <v>31500</v>
      </c>
      <c r="H6" s="8">
        <f>PRODUCT(D6,F6)</f>
        <v>71250</v>
      </c>
      <c r="I6" s="8">
        <f>PRODUCT(C6,F6)</f>
        <v>56250</v>
      </c>
      <c r="J6" s="8">
        <f>SUM(H6,-I6)</f>
        <v>15000</v>
      </c>
      <c r="K6" s="5">
        <f>I6/G6</f>
        <v>1.7857142857142858</v>
      </c>
      <c r="L6" s="5">
        <f>365/K6</f>
        <v>204.39999999999998</v>
      </c>
    </row>
    <row r="7" spans="1:12" x14ac:dyDescent="0.25">
      <c r="A7" s="5" t="s">
        <v>16</v>
      </c>
      <c r="B7" s="6" t="s">
        <v>17</v>
      </c>
      <c r="C7" s="7">
        <v>1000</v>
      </c>
      <c r="D7" s="8">
        <v>1100</v>
      </c>
      <c r="E7" s="5">
        <v>75</v>
      </c>
      <c r="F7" s="5">
        <v>136</v>
      </c>
      <c r="G7" s="8">
        <f>PRODUCT(C7,E7)</f>
        <v>75000</v>
      </c>
      <c r="H7" s="8">
        <f>PRODUCT(D7,F7)</f>
        <v>149600</v>
      </c>
      <c r="I7" s="8">
        <f>PRODUCT(C7,F7)</f>
        <v>136000</v>
      </c>
      <c r="J7" s="8">
        <f>SUM(H7,-I7)</f>
        <v>13600</v>
      </c>
      <c r="K7" s="5">
        <f>I7/G7</f>
        <v>1.8133333333333332</v>
      </c>
      <c r="L7" s="5">
        <f>365/K7</f>
        <v>201.28676470588238</v>
      </c>
    </row>
    <row r="8" spans="1:12" x14ac:dyDescent="0.25">
      <c r="A8" s="5" t="s">
        <v>18</v>
      </c>
      <c r="B8" s="6" t="s">
        <v>19</v>
      </c>
      <c r="C8" s="7">
        <v>400</v>
      </c>
      <c r="D8" s="8">
        <v>489</v>
      </c>
      <c r="E8" s="5">
        <v>71</v>
      </c>
      <c r="F8" s="5">
        <v>144</v>
      </c>
      <c r="G8" s="8">
        <f>PRODUCT(C8,E8)</f>
        <v>28400</v>
      </c>
      <c r="H8" s="8">
        <f>PRODUCT(D8,F8)</f>
        <v>70416</v>
      </c>
      <c r="I8" s="8">
        <f>PRODUCT(C8,F8)</f>
        <v>57600</v>
      </c>
      <c r="J8" s="8">
        <f>SUM(H8,-I8)</f>
        <v>12816</v>
      </c>
      <c r="K8" s="5">
        <f>I8/G8</f>
        <v>2.028169014084507</v>
      </c>
      <c r="L8" s="5">
        <f>365/K8</f>
        <v>179.96527777777777</v>
      </c>
    </row>
    <row r="9" spans="1:12" x14ac:dyDescent="0.25">
      <c r="A9" s="5" t="s">
        <v>20</v>
      </c>
      <c r="B9" s="6" t="s">
        <v>21</v>
      </c>
      <c r="C9" s="7">
        <v>250</v>
      </c>
      <c r="D9" s="8">
        <v>299</v>
      </c>
      <c r="E9" s="5">
        <v>32</v>
      </c>
      <c r="F9" s="5">
        <v>65</v>
      </c>
      <c r="G9" s="8">
        <f>PRODUCT(C9,E9)</f>
        <v>8000</v>
      </c>
      <c r="H9" s="8">
        <f>PRODUCT(D9,F9)</f>
        <v>19435</v>
      </c>
      <c r="I9" s="8">
        <f>PRODUCT(C9,F9)</f>
        <v>16250</v>
      </c>
      <c r="J9" s="8">
        <f>SUM(H9,-I9)</f>
        <v>3185</v>
      </c>
      <c r="K9" s="5">
        <f>I9/G9</f>
        <v>2.03125</v>
      </c>
      <c r="L9" s="5">
        <f>365/K9</f>
        <v>179.69230769230768</v>
      </c>
    </row>
    <row r="10" spans="1:12" x14ac:dyDescent="0.25">
      <c r="A10" s="5" t="s">
        <v>22</v>
      </c>
      <c r="B10" s="6" t="s">
        <v>23</v>
      </c>
      <c r="C10" s="7">
        <v>340</v>
      </c>
      <c r="D10" s="8">
        <v>389</v>
      </c>
      <c r="E10" s="5">
        <v>80</v>
      </c>
      <c r="F10" s="5">
        <v>175</v>
      </c>
      <c r="G10" s="8">
        <f>PRODUCT(C10,E10)</f>
        <v>27200</v>
      </c>
      <c r="H10" s="8">
        <f>PRODUCT(D10,F10)</f>
        <v>68075</v>
      </c>
      <c r="I10" s="8">
        <f>PRODUCT(C10,F10)</f>
        <v>59500</v>
      </c>
      <c r="J10" s="8">
        <f>SUM(H10,-I10)</f>
        <v>8575</v>
      </c>
      <c r="K10" s="5">
        <f>I10/G10</f>
        <v>2.1875</v>
      </c>
      <c r="L10" s="5">
        <f>365/K10</f>
        <v>166.85714285714286</v>
      </c>
    </row>
    <row r="11" spans="1:12" x14ac:dyDescent="0.25">
      <c r="A11" s="5" t="s">
        <v>24</v>
      </c>
      <c r="B11" s="6" t="s">
        <v>25</v>
      </c>
      <c r="C11" s="7">
        <v>200</v>
      </c>
      <c r="D11" s="8">
        <v>220</v>
      </c>
      <c r="E11" s="5">
        <v>80</v>
      </c>
      <c r="F11" s="5">
        <v>200</v>
      </c>
      <c r="G11" s="8">
        <f>PRODUCT(C11,E11)</f>
        <v>16000</v>
      </c>
      <c r="H11" s="8">
        <f>PRODUCT(D11,F11)</f>
        <v>44000</v>
      </c>
      <c r="I11" s="8">
        <f>PRODUCT(C11,F11)</f>
        <v>40000</v>
      </c>
      <c r="J11" s="8">
        <f>SUM(H11,-I11)</f>
        <v>4000</v>
      </c>
      <c r="K11" s="5">
        <f>I11/G11</f>
        <v>2.5</v>
      </c>
      <c r="L11" s="5">
        <f>365/K11</f>
        <v>146</v>
      </c>
    </row>
    <row r="12" spans="1:12" x14ac:dyDescent="0.25">
      <c r="A12" s="5" t="s">
        <v>26</v>
      </c>
      <c r="B12" s="6" t="s">
        <v>27</v>
      </c>
      <c r="C12" s="7">
        <v>207</v>
      </c>
      <c r="D12" s="8">
        <v>260</v>
      </c>
      <c r="E12" s="5">
        <v>14</v>
      </c>
      <c r="F12" s="5">
        <v>35</v>
      </c>
      <c r="G12" s="8">
        <f>PRODUCT(C12,E12)</f>
        <v>2898</v>
      </c>
      <c r="H12" s="8">
        <f>PRODUCT(D12,F12)</f>
        <v>9100</v>
      </c>
      <c r="I12" s="8">
        <f>PRODUCT(C12,F12)</f>
        <v>7245</v>
      </c>
      <c r="J12" s="8">
        <f>SUM(H12,-I12)</f>
        <v>1855</v>
      </c>
      <c r="K12" s="5">
        <f>I12/G12</f>
        <v>2.5</v>
      </c>
      <c r="L12" s="5">
        <f>365/K12</f>
        <v>146</v>
      </c>
    </row>
    <row r="13" spans="1:12" x14ac:dyDescent="0.25">
      <c r="A13" s="5" t="s">
        <v>28</v>
      </c>
      <c r="B13" s="6" t="s">
        <v>29</v>
      </c>
      <c r="C13" s="7">
        <v>300</v>
      </c>
      <c r="D13" s="8">
        <v>360</v>
      </c>
      <c r="E13" s="5">
        <v>10</v>
      </c>
      <c r="F13" s="5">
        <v>25</v>
      </c>
      <c r="G13" s="8">
        <f>PRODUCT(C13,E13)</f>
        <v>3000</v>
      </c>
      <c r="H13" s="8">
        <f>PRODUCT(D13,F13)</f>
        <v>9000</v>
      </c>
      <c r="I13" s="8">
        <f>PRODUCT(C13,F13)</f>
        <v>7500</v>
      </c>
      <c r="J13" s="8">
        <f>SUM(H13,-I13)</f>
        <v>1500</v>
      </c>
      <c r="K13" s="5">
        <f>I13/G13</f>
        <v>2.5</v>
      </c>
      <c r="L13" s="5">
        <f>365/K13</f>
        <v>146</v>
      </c>
    </row>
    <row r="14" spans="1:12" x14ac:dyDescent="0.25">
      <c r="A14" s="5" t="s">
        <v>30</v>
      </c>
      <c r="B14" s="5" t="s">
        <v>31</v>
      </c>
      <c r="C14" s="7">
        <v>299</v>
      </c>
      <c r="D14" s="8">
        <v>412</v>
      </c>
      <c r="E14" s="5">
        <v>15</v>
      </c>
      <c r="F14" s="5">
        <v>39</v>
      </c>
      <c r="G14" s="8">
        <f>PRODUCT(C14,E14)</f>
        <v>4485</v>
      </c>
      <c r="H14" s="8">
        <f>PRODUCT(D14,F14)</f>
        <v>16068</v>
      </c>
      <c r="I14" s="8">
        <f>PRODUCT(C14,F14)</f>
        <v>11661</v>
      </c>
      <c r="J14" s="8">
        <f>SUM(H14,-I14)</f>
        <v>4407</v>
      </c>
      <c r="K14" s="5">
        <f>I14/G14</f>
        <v>2.6</v>
      </c>
      <c r="L14" s="5">
        <f>365/K14</f>
        <v>140.38461538461539</v>
      </c>
    </row>
    <row r="15" spans="1:12" x14ac:dyDescent="0.25">
      <c r="A15" s="5" t="s">
        <v>32</v>
      </c>
      <c r="B15" s="5" t="s">
        <v>31</v>
      </c>
      <c r="C15" s="7">
        <v>299</v>
      </c>
      <c r="D15" s="8">
        <v>412</v>
      </c>
      <c r="E15" s="5">
        <v>300</v>
      </c>
      <c r="F15" s="5">
        <v>330</v>
      </c>
      <c r="G15" s="8">
        <f>PRODUCT(C15,E15)</f>
        <v>89700</v>
      </c>
      <c r="H15" s="8">
        <f>PRODUCT(D15,F15)</f>
        <v>135960</v>
      </c>
      <c r="I15" s="8">
        <f>PRODUCT(C15,F15)</f>
        <v>98670</v>
      </c>
      <c r="J15" s="8">
        <f>SUM(H15,-I15)</f>
        <v>37290</v>
      </c>
      <c r="K15" s="5">
        <f>I15/G15</f>
        <v>1.1000000000000001</v>
      </c>
      <c r="L15" s="5">
        <f>365/K15</f>
        <v>331.81818181818181</v>
      </c>
    </row>
    <row r="16" spans="1:12" x14ac:dyDescent="0.25">
      <c r="A16" s="5" t="s">
        <v>33</v>
      </c>
      <c r="B16" s="5" t="s">
        <v>31</v>
      </c>
      <c r="C16" s="7">
        <v>299</v>
      </c>
      <c r="D16" s="8">
        <v>412</v>
      </c>
      <c r="E16" s="5">
        <v>75</v>
      </c>
      <c r="F16" s="5">
        <v>202</v>
      </c>
      <c r="G16" s="8">
        <f>PRODUCT(C16,E16)</f>
        <v>22425</v>
      </c>
      <c r="H16" s="8">
        <f>PRODUCT(D16,F16)</f>
        <v>83224</v>
      </c>
      <c r="I16" s="8">
        <f>PRODUCT(C16,F16)</f>
        <v>60398</v>
      </c>
      <c r="J16" s="8">
        <f>SUM(H16,-I16)</f>
        <v>22826</v>
      </c>
      <c r="K16" s="5">
        <f>I16/G16</f>
        <v>2.6933333333333334</v>
      </c>
      <c r="L16" s="5">
        <f>365/K16</f>
        <v>135.51980198019803</v>
      </c>
    </row>
    <row r="17" spans="1:12" x14ac:dyDescent="0.25">
      <c r="A17" s="5" t="s">
        <v>34</v>
      </c>
      <c r="B17" s="6" t="s">
        <v>35</v>
      </c>
      <c r="C17" s="7">
        <v>590</v>
      </c>
      <c r="D17" s="8">
        <v>600</v>
      </c>
      <c r="E17" s="5">
        <v>114</v>
      </c>
      <c r="F17" s="5">
        <v>325</v>
      </c>
      <c r="G17" s="8">
        <f>PRODUCT(C17,E17)</f>
        <v>67260</v>
      </c>
      <c r="H17" s="8">
        <f>PRODUCT(D17,F17)</f>
        <v>195000</v>
      </c>
      <c r="I17" s="8">
        <f>PRODUCT(C17,F17)</f>
        <v>191750</v>
      </c>
      <c r="J17" s="8">
        <f>SUM(H17,-I17)</f>
        <v>3250</v>
      </c>
      <c r="K17" s="5">
        <f>I17/G17</f>
        <v>2.8508771929824563</v>
      </c>
      <c r="L17" s="5">
        <f>365/K17</f>
        <v>128.03076923076921</v>
      </c>
    </row>
    <row r="18" spans="1:12" x14ac:dyDescent="0.25">
      <c r="A18" s="5" t="s">
        <v>36</v>
      </c>
      <c r="B18" s="6" t="s">
        <v>37</v>
      </c>
      <c r="C18" s="7">
        <v>700</v>
      </c>
      <c r="D18" s="8">
        <v>900</v>
      </c>
      <c r="E18" s="5">
        <v>48</v>
      </c>
      <c r="F18" s="5">
        <v>140</v>
      </c>
      <c r="G18" s="8">
        <f>PRODUCT(C18,E18)</f>
        <v>33600</v>
      </c>
      <c r="H18" s="8">
        <f>PRODUCT(D18,F18)</f>
        <v>126000</v>
      </c>
      <c r="I18" s="8">
        <f>PRODUCT(C18,F18)</f>
        <v>98000</v>
      </c>
      <c r="J18" s="8">
        <f>SUM(H18,-I18)</f>
        <v>28000</v>
      </c>
      <c r="K18" s="5">
        <f>I18/G18</f>
        <v>2.9166666666666665</v>
      </c>
      <c r="L18" s="5">
        <f>365/K18</f>
        <v>125.14285714285715</v>
      </c>
    </row>
    <row r="19" spans="1:12" x14ac:dyDescent="0.25">
      <c r="A19" s="5" t="s">
        <v>38</v>
      </c>
      <c r="B19" s="5" t="s">
        <v>11</v>
      </c>
      <c r="C19" s="7">
        <v>312</v>
      </c>
      <c r="D19" s="8">
        <v>492</v>
      </c>
      <c r="E19" s="5">
        <v>237</v>
      </c>
      <c r="F19" s="5">
        <v>255</v>
      </c>
      <c r="G19" s="8">
        <f>PRODUCT(C19,E19)</f>
        <v>73944</v>
      </c>
      <c r="H19" s="8">
        <f>PRODUCT(D19,F19)</f>
        <v>125460</v>
      </c>
      <c r="I19" s="8">
        <f>PRODUCT(C19,F19)</f>
        <v>79560</v>
      </c>
      <c r="J19" s="8">
        <f>SUM(H19,-I19)</f>
        <v>45900</v>
      </c>
      <c r="K19" s="5">
        <f>I19/G19</f>
        <v>1.0759493670886076</v>
      </c>
      <c r="L19" s="5">
        <f>365/K19</f>
        <v>339.23529411764707</v>
      </c>
    </row>
    <row r="20" spans="1:12" x14ac:dyDescent="0.25">
      <c r="A20" s="5" t="s">
        <v>39</v>
      </c>
      <c r="B20" s="5" t="s">
        <v>11</v>
      </c>
      <c r="C20" s="7">
        <v>312</v>
      </c>
      <c r="D20" s="8">
        <v>512</v>
      </c>
      <c r="E20" s="5">
        <v>12</v>
      </c>
      <c r="F20" s="5">
        <v>42</v>
      </c>
      <c r="G20" s="8">
        <f>PRODUCT(C20,E20)</f>
        <v>3744</v>
      </c>
      <c r="H20" s="8">
        <f>PRODUCT(D20,F20)</f>
        <v>21504</v>
      </c>
      <c r="I20" s="8">
        <f>PRODUCT(C20,F20)</f>
        <v>13104</v>
      </c>
      <c r="J20" s="8">
        <f>SUM(H20,-I20)</f>
        <v>8400</v>
      </c>
      <c r="K20" s="5">
        <f>I20/G20</f>
        <v>3.5</v>
      </c>
      <c r="L20" s="5">
        <f>365/K20</f>
        <v>104.28571428571429</v>
      </c>
    </row>
    <row r="21" spans="1:12" x14ac:dyDescent="0.25">
      <c r="A21" s="5" t="s">
        <v>40</v>
      </c>
      <c r="B21" s="6" t="s">
        <v>41</v>
      </c>
      <c r="C21" s="7">
        <v>1000</v>
      </c>
      <c r="D21" s="8">
        <v>1049</v>
      </c>
      <c r="E21" s="5">
        <v>44</v>
      </c>
      <c r="F21" s="5">
        <v>157</v>
      </c>
      <c r="G21" s="8">
        <f>PRODUCT(C21,E21)</f>
        <v>44000</v>
      </c>
      <c r="H21" s="8">
        <f>PRODUCT(D21,F21)</f>
        <v>164693</v>
      </c>
      <c r="I21" s="8">
        <f>PRODUCT(C21,F21)</f>
        <v>157000</v>
      </c>
      <c r="J21" s="8">
        <f>SUM(H21,-I21)</f>
        <v>7693</v>
      </c>
      <c r="K21" s="5">
        <f>I21/G21</f>
        <v>3.5681818181818183</v>
      </c>
      <c r="L21" s="5">
        <f>365/K21</f>
        <v>102.29299363057325</v>
      </c>
    </row>
    <row r="22" spans="1:12" x14ac:dyDescent="0.25">
      <c r="A22" s="5" t="s">
        <v>42</v>
      </c>
      <c r="B22" s="6" t="s">
        <v>43</v>
      </c>
      <c r="C22" s="7">
        <v>1100</v>
      </c>
      <c r="D22" s="8">
        <v>1200</v>
      </c>
      <c r="E22" s="5">
        <v>230</v>
      </c>
      <c r="F22" s="5">
        <v>150</v>
      </c>
      <c r="G22" s="8">
        <f>PRODUCT(C22,E22)</f>
        <v>253000</v>
      </c>
      <c r="H22" s="8">
        <f>PRODUCT(D22,F22)</f>
        <v>180000</v>
      </c>
      <c r="I22" s="8">
        <f>PRODUCT(C22,F22)</f>
        <v>165000</v>
      </c>
      <c r="J22" s="8">
        <f>SUM(H22,-I22)</f>
        <v>15000</v>
      </c>
      <c r="K22" s="5">
        <f>I22/G22</f>
        <v>0.65217391304347827</v>
      </c>
      <c r="L22" s="5">
        <f>365/K22</f>
        <v>559.66666666666663</v>
      </c>
    </row>
    <row r="23" spans="1:12" x14ac:dyDescent="0.25">
      <c r="A23" s="5" t="s">
        <v>44</v>
      </c>
      <c r="B23" s="6" t="s">
        <v>45</v>
      </c>
      <c r="C23" s="7">
        <v>1149</v>
      </c>
      <c r="D23" s="8">
        <v>1250</v>
      </c>
      <c r="E23" s="5">
        <v>80</v>
      </c>
      <c r="F23" s="5">
        <v>302</v>
      </c>
      <c r="G23" s="8">
        <f>PRODUCT(C23,E23)</f>
        <v>91920</v>
      </c>
      <c r="H23" s="8">
        <f>PRODUCT(D23,F23)</f>
        <v>377500</v>
      </c>
      <c r="I23" s="8">
        <f>PRODUCT(C23,F23)</f>
        <v>346998</v>
      </c>
      <c r="J23" s="8">
        <f>SUM(H23,-I23)</f>
        <v>30502</v>
      </c>
      <c r="K23" s="5">
        <f>I23/G23</f>
        <v>3.7749999999999999</v>
      </c>
      <c r="L23" s="5">
        <f>365/K23</f>
        <v>96.688741721854313</v>
      </c>
    </row>
    <row r="24" spans="1:12" x14ac:dyDescent="0.25">
      <c r="A24" s="5" t="s">
        <v>46</v>
      </c>
      <c r="B24" s="6" t="s">
        <v>47</v>
      </c>
      <c r="C24" s="7">
        <v>700</v>
      </c>
      <c r="D24" s="8">
        <v>850</v>
      </c>
      <c r="E24" s="5">
        <v>12</v>
      </c>
      <c r="F24" s="5">
        <v>50</v>
      </c>
      <c r="G24" s="8">
        <f>PRODUCT(C24,E24)</f>
        <v>8400</v>
      </c>
      <c r="H24" s="8">
        <f>PRODUCT(D24,F24)</f>
        <v>42500</v>
      </c>
      <c r="I24" s="8">
        <f>PRODUCT(C24,F24)</f>
        <v>35000</v>
      </c>
      <c r="J24" s="8">
        <f>SUM(H24,-I24)</f>
        <v>7500</v>
      </c>
      <c r="K24" s="5">
        <f>I24/G24</f>
        <v>4.166666666666667</v>
      </c>
      <c r="L24" s="5">
        <f>365/K24</f>
        <v>87.6</v>
      </c>
    </row>
    <row r="25" spans="1:12" x14ac:dyDescent="0.25">
      <c r="A25" s="5" t="s">
        <v>48</v>
      </c>
      <c r="B25" s="6" t="s">
        <v>49</v>
      </c>
      <c r="C25" s="7">
        <v>780</v>
      </c>
      <c r="D25" s="8">
        <v>900</v>
      </c>
      <c r="E25" s="5">
        <v>50</v>
      </c>
      <c r="F25" s="5">
        <v>215</v>
      </c>
      <c r="G25" s="8">
        <f>PRODUCT(C25,E25)</f>
        <v>39000</v>
      </c>
      <c r="H25" s="8">
        <f>PRODUCT(D25,F25)</f>
        <v>193500</v>
      </c>
      <c r="I25" s="8">
        <f>PRODUCT(C25,F25)</f>
        <v>167700</v>
      </c>
      <c r="J25" s="8">
        <f>SUM(H25,-I25)</f>
        <v>25800</v>
      </c>
      <c r="K25" s="5">
        <f>I25/G25</f>
        <v>4.3</v>
      </c>
      <c r="L25" s="5">
        <f>365/K25</f>
        <v>84.883720930232556</v>
      </c>
    </row>
    <row r="26" spans="1:12" x14ac:dyDescent="0.25">
      <c r="A26" s="5" t="s">
        <v>50</v>
      </c>
      <c r="B26" s="6" t="s">
        <v>51</v>
      </c>
      <c r="C26" s="7">
        <v>250</v>
      </c>
      <c r="D26" s="8">
        <v>325</v>
      </c>
      <c r="E26" s="5">
        <v>50</v>
      </c>
      <c r="F26" s="5">
        <v>241</v>
      </c>
      <c r="G26" s="8">
        <f>PRODUCT(C26,E26)</f>
        <v>12500</v>
      </c>
      <c r="H26" s="8">
        <f>PRODUCT(D26,F26)</f>
        <v>78325</v>
      </c>
      <c r="I26" s="8">
        <f>PRODUCT(C26,F26)</f>
        <v>60250</v>
      </c>
      <c r="J26" s="8">
        <f>SUM(H26,-I26)</f>
        <v>18075</v>
      </c>
      <c r="K26" s="5">
        <f>I26/G26</f>
        <v>4.82</v>
      </c>
      <c r="L26" s="5">
        <f>365/K26</f>
        <v>75.726141078838168</v>
      </c>
    </row>
    <row r="27" spans="1:12" x14ac:dyDescent="0.25">
      <c r="A27" s="5" t="s">
        <v>52</v>
      </c>
      <c r="B27" s="6" t="s">
        <v>51</v>
      </c>
      <c r="C27" s="7">
        <v>250</v>
      </c>
      <c r="D27" s="8">
        <v>325</v>
      </c>
      <c r="E27" s="5">
        <v>20</v>
      </c>
      <c r="F27" s="5">
        <v>100</v>
      </c>
      <c r="G27" s="8">
        <f>PRODUCT(C27,E27)</f>
        <v>5000</v>
      </c>
      <c r="H27" s="8">
        <f>PRODUCT(D27,F27)</f>
        <v>32500</v>
      </c>
      <c r="I27" s="8">
        <f>PRODUCT(C27,F27)</f>
        <v>25000</v>
      </c>
      <c r="J27" s="8">
        <f>SUM(H27,-I27)</f>
        <v>7500</v>
      </c>
      <c r="K27" s="5">
        <f>I27/G27</f>
        <v>5</v>
      </c>
      <c r="L27" s="5">
        <f>365/K27</f>
        <v>73</v>
      </c>
    </row>
    <row r="28" spans="1:12" x14ac:dyDescent="0.25">
      <c r="A28" s="5" t="s">
        <v>53</v>
      </c>
      <c r="B28" s="6" t="s">
        <v>51</v>
      </c>
      <c r="C28" s="7">
        <v>250</v>
      </c>
      <c r="D28" s="8">
        <v>325</v>
      </c>
      <c r="E28" s="5">
        <v>25</v>
      </c>
      <c r="F28" s="5">
        <v>147</v>
      </c>
      <c r="G28" s="8">
        <f>PRODUCT(C28,E28)</f>
        <v>6250</v>
      </c>
      <c r="H28" s="8">
        <f>PRODUCT(D28,F28)</f>
        <v>47775</v>
      </c>
      <c r="I28" s="8">
        <f>PRODUCT(C28,F28)</f>
        <v>36750</v>
      </c>
      <c r="J28" s="8">
        <f>SUM(H28,-I28)</f>
        <v>11025</v>
      </c>
      <c r="K28" s="5">
        <f>I28/G28</f>
        <v>5.88</v>
      </c>
      <c r="L28" s="5">
        <f>365/K28</f>
        <v>62.074829931972793</v>
      </c>
    </row>
    <row r="29" spans="1:12" x14ac:dyDescent="0.25">
      <c r="A29" s="5" t="s">
        <v>54</v>
      </c>
      <c r="B29" s="6" t="s">
        <v>51</v>
      </c>
      <c r="C29" s="7">
        <v>250</v>
      </c>
      <c r="D29" s="8">
        <v>325</v>
      </c>
      <c r="E29" s="5">
        <v>10</v>
      </c>
      <c r="F29" s="5">
        <v>67</v>
      </c>
      <c r="G29" s="8">
        <f>PRODUCT(C29,E29)</f>
        <v>2500</v>
      </c>
      <c r="H29" s="8">
        <f>PRODUCT(D29,F29)</f>
        <v>21775</v>
      </c>
      <c r="I29" s="8">
        <f>PRODUCT(C29,F29)</f>
        <v>16750</v>
      </c>
      <c r="J29" s="8">
        <f>SUM(H29,-I29)</f>
        <v>5025</v>
      </c>
      <c r="K29" s="5">
        <f>I29/G29</f>
        <v>6.7</v>
      </c>
      <c r="L29" s="5">
        <f>365/K29</f>
        <v>54.477611940298509</v>
      </c>
    </row>
    <row r="30" spans="1:12" ht="12" customHeight="1" x14ac:dyDescent="0.25"/>
    <row r="32" spans="1:12" x14ac:dyDescent="0.25">
      <c r="G32" s="9" t="s">
        <v>63</v>
      </c>
      <c r="H32" s="9" t="s">
        <v>64</v>
      </c>
    </row>
    <row r="33" spans="2:8" x14ac:dyDescent="0.25">
      <c r="F33" s="10" t="s">
        <v>71</v>
      </c>
      <c r="G33" s="11">
        <f>AVERAGEA(G2:G29)</f>
        <v>55278.607142857145</v>
      </c>
      <c r="H33" s="11">
        <f>AVERAGEA(H2:H29)</f>
        <v>102991.42857142857</v>
      </c>
    </row>
    <row r="34" spans="2:8" x14ac:dyDescent="0.25">
      <c r="F34" s="10" t="s">
        <v>69</v>
      </c>
      <c r="G34" s="12">
        <f>MIN(G2:G29)</f>
        <v>1600</v>
      </c>
      <c r="H34" s="12">
        <f>MIN(H2:H29)</f>
        <v>1800</v>
      </c>
    </row>
    <row r="35" spans="2:8" x14ac:dyDescent="0.25">
      <c r="B35" s="13" t="s">
        <v>55</v>
      </c>
      <c r="C35" s="7" t="s">
        <v>56</v>
      </c>
      <c r="F35" s="10" t="s">
        <v>70</v>
      </c>
      <c r="G35" s="12">
        <f>MAX(G2:G29)</f>
        <v>279675</v>
      </c>
      <c r="H35" s="12">
        <f>MAX(G2:G29)</f>
        <v>279675</v>
      </c>
    </row>
    <row r="36" spans="2:8" x14ac:dyDescent="0.25">
      <c r="B36" s="13" t="s">
        <v>57</v>
      </c>
      <c r="C36" s="7">
        <v>0.1</v>
      </c>
      <c r="F36" s="10" t="s">
        <v>72</v>
      </c>
      <c r="G36" s="12">
        <f>SUM(G2:G29)</f>
        <v>1547801</v>
      </c>
      <c r="H36" s="12">
        <f>SUM(H2:H29)</f>
        <v>2883760</v>
      </c>
    </row>
    <row r="37" spans="2:8" x14ac:dyDescent="0.25">
      <c r="B37" s="13" t="s">
        <v>58</v>
      </c>
      <c r="C37" s="7">
        <v>7.0000000000000007E-2</v>
      </c>
    </row>
    <row r="38" spans="2:8" x14ac:dyDescent="0.25">
      <c r="B38" s="13" t="s">
        <v>59</v>
      </c>
      <c r="C38" s="7">
        <v>0.02</v>
      </c>
    </row>
    <row r="39" spans="2:8" x14ac:dyDescent="0.25">
      <c r="B39" s="13" t="s">
        <v>60</v>
      </c>
      <c r="C39" s="7">
        <v>0.03</v>
      </c>
    </row>
    <row r="40" spans="2:8" x14ac:dyDescent="0.25">
      <c r="B40" s="13" t="s">
        <v>61</v>
      </c>
      <c r="C40" s="7">
        <v>0.05</v>
      </c>
    </row>
    <row r="41" spans="2:8" x14ac:dyDescent="0.25">
      <c r="B41" s="13" t="s">
        <v>62</v>
      </c>
      <c r="C41" s="7">
        <v>0.04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0" sqref="A1:A10"/>
    </sheetView>
  </sheetViews>
  <sheetFormatPr baseColWidth="10" defaultColWidth="9.140625" defaultRowHeight="15" x14ac:dyDescent="0.25"/>
  <cols>
    <col min="1" max="1" width="59.7109375" customWidth="1"/>
    <col min="2" max="2" width="43.140625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CompuSense1</vt:lpstr>
      <vt:lpstr>CompuSense2</vt:lpstr>
      <vt:lpstr>CompuSense3</vt:lpstr>
      <vt:lpstr>CompuSense4</vt:lpstr>
      <vt:lpstr>CompuSense5</vt:lpstr>
      <vt:lpstr>Sheet2</vt:lpstr>
      <vt:lpstr>Sheet3</vt:lpstr>
    </vt:vector>
  </TitlesOfParts>
  <Company>Dublin City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Dublin City University</dc:creator>
  <cp:lastModifiedBy>Twixx</cp:lastModifiedBy>
  <dcterms:created xsi:type="dcterms:W3CDTF">2013-11-06T12:29:35Z</dcterms:created>
  <dcterms:modified xsi:type="dcterms:W3CDTF">2013-11-26T22:49:21Z</dcterms:modified>
</cp:coreProperties>
</file>