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
    </mc:Choice>
  </mc:AlternateContent>
  <bookViews>
    <workbookView xWindow="15" yWindow="240" windowWidth="11010" windowHeight="7905" tabRatio="907"/>
  </bookViews>
  <sheets>
    <sheet name="BDD" sheetId="27" r:id="rId1"/>
    <sheet name="animaux" sheetId="48" r:id="rId2"/>
    <sheet name="coût" sheetId="51" r:id="rId3"/>
  </sheets>
  <definedNames>
    <definedName name="_xlnm._FilterDatabase" localSheetId="1" hidden="1">animaux!$Z$2:$Z$4</definedName>
    <definedName name="ListeBovins" localSheetId="1">animaux!$AC:$AC</definedName>
    <definedName name="ListeBovins">#REF!</definedName>
    <definedName name="ListeCanards">#REF!</definedName>
    <definedName name="ListeCaprins">#REF!</definedName>
    <definedName name="ListeCatégorie">#REF!</definedName>
    <definedName name="ListeChevauxSelle">#REF!</definedName>
    <definedName name="ListeChevauxTrait">#REF!</definedName>
    <definedName name="ListeCultures">#REF!</definedName>
    <definedName name="ListeDivers" localSheetId="0">BDD!$BE:$BE</definedName>
    <definedName name="ListeDivers">#REF!</definedName>
    <definedName name="ListeMatériels" localSheetId="0">BDD!$A:$A</definedName>
    <definedName name="ListeMatériels">#REF!</definedName>
    <definedName name="ListeModèles">#REF!</definedName>
    <definedName name="ListeOies">#REF!</definedName>
    <definedName name="ListeOvins">#REF!</definedName>
    <definedName name="ListePays" localSheetId="1">animaux!$AD$3:$AH$3</definedName>
    <definedName name="ListePays">#REF!</definedName>
    <definedName name="ListePoneys">#REF!</definedName>
    <definedName name="ListePorcins">#REF!</definedName>
    <definedName name="ListePoules">#REF!</definedName>
    <definedName name="ListeRegions">#REF!</definedName>
    <definedName name="TêteListe" localSheetId="0">BDD!$1:$1</definedName>
    <definedName name="TêteListe">#REF!</definedName>
    <definedName name="Z_EE76D120_5D4A_4AD8_A1CB_952C682DC0B3_.wvu.FilterData" localSheetId="1" hidden="1">animaux!$Z$2:$Z$4</definedName>
  </definedNames>
  <calcPr calcId="152511"/>
  <customWorkbookViews>
    <customWorkbookView name="SEGULA - Affichage personnalisé" guid="{EE76D120-5D4A-4AD8-A1CB-952C682DC0B3}" mergeInterval="0" personalView="1" maximized="1" windowWidth="1020" windowHeight="552" tabRatio="761" activeSheetId="21"/>
  </customWorkbookViews>
</workbook>
</file>

<file path=xl/calcChain.xml><?xml version="1.0" encoding="utf-8"?>
<calcChain xmlns="http://schemas.openxmlformats.org/spreadsheetml/2006/main">
  <c r="AQ49" i="27" l="1"/>
  <c r="AQ42" i="27"/>
  <c r="AL32" i="27" l="1"/>
  <c r="AI32" i="27"/>
  <c r="AJ32" i="27"/>
  <c r="AK32" i="27"/>
  <c r="AH32" i="27"/>
  <c r="AF32" i="27"/>
  <c r="AA32" i="27"/>
  <c r="AB32" i="27"/>
  <c r="AC32" i="27"/>
  <c r="AD32" i="27"/>
  <c r="AE32" i="27"/>
  <c r="Z32" i="27"/>
  <c r="X32" i="27"/>
  <c r="Q32" i="27"/>
  <c r="R32" i="27"/>
  <c r="S32" i="27"/>
  <c r="T32" i="27"/>
  <c r="U32" i="27"/>
  <c r="V32" i="27"/>
  <c r="W32" i="27"/>
  <c r="P32" i="27"/>
  <c r="AQ15" i="27" l="1"/>
  <c r="J20" i="48" l="1"/>
  <c r="J21" i="48"/>
  <c r="C21" i="48"/>
  <c r="C20" i="48"/>
  <c r="C19" i="48"/>
  <c r="C18" i="48"/>
  <c r="C17" i="48"/>
  <c r="C16" i="48"/>
  <c r="C15" i="48"/>
  <c r="C14" i="48"/>
  <c r="C13" i="48"/>
  <c r="C12" i="48"/>
  <c r="C11" i="48"/>
  <c r="C10" i="48"/>
  <c r="C9" i="48"/>
  <c r="C8" i="48"/>
  <c r="AQ26" i="27" l="1"/>
  <c r="AP19" i="27" l="1"/>
  <c r="AP20" i="27" s="1"/>
  <c r="AP21" i="27" s="1"/>
  <c r="AP22" i="27" s="1"/>
  <c r="AP23" i="27" s="1"/>
  <c r="AP24" i="27" s="1"/>
  <c r="AP25" i="27" s="1"/>
  <c r="AP26" i="27" s="1"/>
  <c r="AP27" i="27" s="1"/>
  <c r="AP28" i="27" s="1"/>
  <c r="AP29" i="27" s="1"/>
  <c r="AP30" i="27" s="1"/>
  <c r="AP31" i="27" s="1"/>
  <c r="AP32" i="27" s="1"/>
  <c r="AP33" i="27" s="1"/>
  <c r="AP34" i="27" s="1"/>
  <c r="AP35" i="27" s="1"/>
  <c r="AP36" i="27" s="1"/>
  <c r="AP37" i="27" s="1"/>
  <c r="AP38" i="27" l="1"/>
  <c r="AP39" i="27" s="1"/>
  <c r="AY33" i="27"/>
  <c r="AY35" i="27"/>
  <c r="AY27" i="27"/>
  <c r="AY26" i="27"/>
  <c r="AY25" i="27"/>
  <c r="AY19" i="27"/>
  <c r="AY34" i="27"/>
  <c r="AY18" i="27"/>
  <c r="AY32" i="27"/>
  <c r="AY24" i="27"/>
  <c r="AY31" i="27"/>
  <c r="AY38" i="27"/>
  <c r="AY30" i="27"/>
  <c r="AY22" i="27"/>
  <c r="AY37" i="27"/>
  <c r="AY21" i="27"/>
  <c r="AY23" i="27"/>
  <c r="AY29" i="27"/>
  <c r="AY36" i="27"/>
  <c r="AY28" i="27"/>
  <c r="AY20" i="27"/>
  <c r="AP40" i="27" l="1"/>
  <c r="AY39" i="27"/>
  <c r="AR10" i="27"/>
  <c r="AR9" i="27"/>
  <c r="AQ16" i="27"/>
  <c r="AQ12" i="27"/>
  <c r="AQ11" i="27"/>
  <c r="AQ10" i="27"/>
  <c r="AQ9" i="27"/>
  <c r="AP41" i="27" l="1"/>
  <c r="AY40" i="27"/>
  <c r="AP42" i="27" l="1"/>
  <c r="AY41" i="27"/>
  <c r="C12" i="51" l="1"/>
  <c r="AP43" i="27"/>
  <c r="AY42" i="27"/>
  <c r="AP44" i="27" l="1"/>
  <c r="AY43" i="27"/>
  <c r="C38" i="51"/>
  <c r="B38" i="51" s="1"/>
  <c r="C37" i="51"/>
  <c r="B37" i="51" s="1"/>
  <c r="C36" i="51"/>
  <c r="B36" i="51" s="1"/>
  <c r="C35" i="51"/>
  <c r="B35" i="51" s="1"/>
  <c r="C34" i="51"/>
  <c r="B34" i="51" s="1"/>
  <c r="C33" i="51"/>
  <c r="C32" i="51"/>
  <c r="H29" i="51"/>
  <c r="AP45" i="27" l="1"/>
  <c r="AY44" i="27"/>
  <c r="B33" i="51"/>
  <c r="D33" i="51"/>
  <c r="G33" i="51" s="1"/>
  <c r="B32" i="51"/>
  <c r="D32" i="51"/>
  <c r="G32" i="51" s="1"/>
  <c r="C30" i="51"/>
  <c r="B30" i="51" s="1"/>
  <c r="C14" i="51"/>
  <c r="C25" i="51"/>
  <c r="C24" i="51"/>
  <c r="C31" i="51"/>
  <c r="C26" i="51"/>
  <c r="AP46" i="27" l="1"/>
  <c r="AY46" i="27" s="1"/>
  <c r="AY45" i="27"/>
  <c r="AP49" i="27"/>
  <c r="AP50" i="27" s="1"/>
  <c r="AQ50" i="27" s="1"/>
  <c r="C15" i="51"/>
  <c r="D15" i="51" s="1"/>
  <c r="G15" i="51" s="1"/>
  <c r="C28" i="51"/>
  <c r="B28" i="51" s="1"/>
  <c r="B24" i="51"/>
  <c r="B12" i="51"/>
  <c r="D37" i="51" s="1"/>
  <c r="G37" i="51" s="1"/>
  <c r="D12" i="51"/>
  <c r="G12" i="51" s="1"/>
  <c r="C16" i="51"/>
  <c r="C20" i="51"/>
  <c r="B14" i="51"/>
  <c r="D14" i="51"/>
  <c r="G14" i="51" s="1"/>
  <c r="C29" i="51"/>
  <c r="C17" i="51"/>
  <c r="B25" i="51"/>
  <c r="D25" i="51"/>
  <c r="G25" i="51" s="1"/>
  <c r="C27" i="51"/>
  <c r="B26" i="51"/>
  <c r="D26" i="51"/>
  <c r="G26" i="51" s="1"/>
  <c r="C19" i="51"/>
  <c r="B31" i="51"/>
  <c r="D31" i="51"/>
  <c r="G31" i="51" s="1"/>
  <c r="AP51" i="27" l="1"/>
  <c r="AQ51" i="27" s="1"/>
  <c r="B15" i="51"/>
  <c r="D28" i="51"/>
  <c r="G28" i="51" s="1"/>
  <c r="B20" i="51"/>
  <c r="B19" i="51"/>
  <c r="D19" i="51"/>
  <c r="G19" i="51" s="1"/>
  <c r="B17" i="51"/>
  <c r="B27" i="51"/>
  <c r="D27" i="51"/>
  <c r="G27" i="51" s="1"/>
  <c r="B29" i="51"/>
  <c r="B16" i="51"/>
  <c r="D16" i="51"/>
  <c r="G16" i="51" s="1"/>
  <c r="AP52" i="27" l="1"/>
  <c r="AQ52" i="27" s="1"/>
  <c r="AP53" i="27" l="1"/>
  <c r="AQ53" i="27" s="1"/>
  <c r="AP54" i="27" l="1"/>
  <c r="AQ54" i="27" s="1"/>
  <c r="AP55" i="27" l="1"/>
  <c r="AQ55" i="27" s="1"/>
  <c r="AP56" i="27" l="1"/>
  <c r="AQ56" i="27" s="1"/>
  <c r="C22" i="51"/>
  <c r="AP57" i="27" l="1"/>
  <c r="AQ57" i="27" s="1"/>
  <c r="D24" i="51"/>
  <c r="G24" i="51" s="1"/>
  <c r="C23" i="51"/>
  <c r="B23" i="51" s="1"/>
  <c r="C18" i="51"/>
  <c r="B18" i="51" s="1"/>
  <c r="D20" i="51"/>
  <c r="G20" i="51" s="1"/>
  <c r="C21" i="51"/>
  <c r="D22" i="51"/>
  <c r="G22" i="51" s="1"/>
  <c r="B22" i="51"/>
  <c r="D30" i="51"/>
  <c r="G30" i="51" s="1"/>
  <c r="F21" i="48"/>
  <c r="F20" i="48"/>
  <c r="F19" i="48"/>
  <c r="F18" i="48"/>
  <c r="F17" i="48"/>
  <c r="F16" i="48"/>
  <c r="F15" i="48"/>
  <c r="F14" i="48"/>
  <c r="F13" i="48"/>
  <c r="F12" i="48"/>
  <c r="F11" i="48"/>
  <c r="F10" i="48"/>
  <c r="F9" i="48"/>
  <c r="F8" i="48"/>
  <c r="D29" i="51"/>
  <c r="G29" i="51" s="1"/>
  <c r="AP58" i="27" l="1"/>
  <c r="D23" i="51"/>
  <c r="G23" i="51" s="1"/>
  <c r="D18" i="51"/>
  <c r="G18" i="51" s="1"/>
  <c r="D17" i="51"/>
  <c r="G17" i="51" s="1"/>
  <c r="D21" i="51"/>
  <c r="G21" i="51" s="1"/>
  <c r="B21" i="51"/>
  <c r="AQ58" i="27" l="1"/>
  <c r="AP59" i="27"/>
  <c r="AQ59" i="27" l="1"/>
  <c r="AP60" i="27"/>
  <c r="AQ60" i="27" l="1"/>
  <c r="AP61" i="27"/>
  <c r="AQ61" i="27" l="1"/>
  <c r="AP62" i="27"/>
  <c r="AQ62" i="27" l="1"/>
  <c r="AP63" i="27"/>
  <c r="AQ63" i="27" l="1"/>
  <c r="AP64" i="27"/>
  <c r="AQ64" i="27" l="1"/>
  <c r="AP65" i="27"/>
  <c r="AQ65" i="27" l="1"/>
  <c r="C13" i="51" l="1"/>
  <c r="C10" i="51" l="1"/>
  <c r="D10" i="51" s="1"/>
  <c r="G10" i="51" s="1"/>
  <c r="B10" i="51" l="1"/>
  <c r="D35" i="51" s="1"/>
  <c r="G35" i="51" s="1"/>
  <c r="C9" i="51" l="1"/>
  <c r="D9" i="51" s="1"/>
  <c r="C11" i="51"/>
  <c r="B9" i="51" l="1"/>
  <c r="D34" i="51" s="1"/>
  <c r="G34" i="51" s="1"/>
  <c r="B13" i="51"/>
  <c r="D38" i="51" s="1"/>
  <c r="G38" i="51" s="1"/>
  <c r="D13" i="51"/>
  <c r="G13" i="51" s="1"/>
  <c r="B11" i="51"/>
  <c r="D36" i="51" s="1"/>
  <c r="G36" i="51" s="1"/>
  <c r="D11" i="51"/>
  <c r="G11" i="51" s="1"/>
  <c r="G9" i="51"/>
</calcChain>
</file>

<file path=xl/comments1.xml><?xml version="1.0" encoding="utf-8"?>
<comments xmlns="http://schemas.openxmlformats.org/spreadsheetml/2006/main">
  <authors>
    <author>appart</author>
    <author>Administrateur HH</author>
  </authors>
  <commentList>
    <comment ref="AZ43"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AZ50" authorId="1" shapeId="0">
      <text>
        <r>
          <rPr>
            <sz val="10"/>
            <color indexed="81"/>
            <rFont val="Times New Roman"/>
            <family val="1"/>
          </rPr>
          <t xml:space="preserve">Choisis : 
-orge, blé ou triticale
-colza/canola ou soja
</t>
        </r>
        <r>
          <rPr>
            <b/>
            <u/>
            <sz val="10"/>
            <color indexed="14"/>
            <rFont val="Times New Roman"/>
            <family val="1"/>
          </rPr>
          <t>INFO :</t>
        </r>
        <r>
          <rPr>
            <sz val="10"/>
            <color indexed="10"/>
            <rFont val="Times New Roman"/>
            <family val="1"/>
          </rPr>
          <t xml:space="preserve">
C'est une liste de choix dans les 2 cas. Tu dois sélectionner un pays pour faire le 2e choix.</t>
        </r>
      </text>
    </comment>
  </commentList>
</comments>
</file>

<file path=xl/comments2.xml><?xml version="1.0" encoding="utf-8"?>
<comments xmlns="http://schemas.openxmlformats.org/spreadsheetml/2006/main">
  <authors>
    <author>appart</author>
    <author>Administrateur HH</author>
  </authors>
  <commentList>
    <comment ref="C7" authorId="0" shapeId="0">
      <text>
        <r>
          <rPr>
            <sz val="10"/>
            <color indexed="81"/>
            <rFont val="Times New Roman"/>
            <family val="1"/>
          </rPr>
          <t>Sur cette colonne, remplis le nombre de bovins (toutes races) que tu as, suivant sexe et tranche d'âge.</t>
        </r>
      </text>
    </comment>
    <comment ref="F7" authorId="0" shapeId="0">
      <text>
        <r>
          <rPr>
            <b/>
            <u/>
            <sz val="10"/>
            <color indexed="14"/>
            <rFont val="Times New Roman"/>
            <family val="1"/>
          </rPr>
          <t>INFO :</t>
        </r>
        <r>
          <rPr>
            <sz val="10"/>
            <color indexed="10"/>
            <rFont val="Times New Roman"/>
            <family val="1"/>
          </rPr>
          <t xml:space="preserve">
Les bovins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7"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10"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6" authorId="1" shapeId="0">
      <text>
        <r>
          <rPr>
            <sz val="10"/>
            <color indexed="81"/>
            <rFont val="Times New Roman"/>
            <family val="1"/>
          </rPr>
          <t xml:space="preserve">Choisis : 
-orge, blé ou triticale
-colza/canola ou soja
</t>
        </r>
        <r>
          <rPr>
            <b/>
            <u/>
            <sz val="10"/>
            <color indexed="14"/>
            <rFont val="Times New Roman"/>
            <family val="1"/>
          </rPr>
          <t>INFO :</t>
        </r>
        <r>
          <rPr>
            <sz val="10"/>
            <color indexed="10"/>
            <rFont val="Times New Roman"/>
            <family val="1"/>
          </rPr>
          <t xml:space="preserve">
C'est une liste de choix dans les 2 cas. Tu dois sélectionner un pays pour faire le 2e choix.</t>
        </r>
      </text>
    </comment>
    <comment ref="H2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24"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24"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30" authorId="1" shapeId="0">
      <text>
        <r>
          <rPr>
            <sz val="10"/>
            <color indexed="81"/>
            <rFont val="Times New Roman"/>
            <family val="1"/>
          </rPr>
          <t xml:space="preserve">Ici, choisis : 
-triticale ou blé
</t>
        </r>
        <r>
          <rPr>
            <b/>
            <u/>
            <sz val="10"/>
            <color indexed="14"/>
            <rFont val="Times New Roman"/>
            <family val="1"/>
          </rPr>
          <t>INFO :</t>
        </r>
        <r>
          <rPr>
            <sz val="10"/>
            <color indexed="10"/>
            <rFont val="Times New Roman"/>
            <family val="1"/>
          </rPr>
          <t xml:space="preserve">
C'est une liste de choix.</t>
        </r>
      </text>
    </comment>
    <comment ref="C41" authorId="0" shapeId="0">
      <text>
        <r>
          <rPr>
            <sz val="10"/>
            <color indexed="81"/>
            <rFont val="Times New Roman"/>
            <family val="1"/>
          </rPr>
          <t>Sur cette colonne, remplis le nombre de caprins que tu as, suivant sexe et tranche d'âge.</t>
        </r>
      </text>
    </comment>
    <comment ref="D41" authorId="0" shapeId="0">
      <text>
        <r>
          <rPr>
            <b/>
            <u/>
            <sz val="10"/>
            <color indexed="14"/>
            <rFont val="Times New Roman"/>
            <family val="1"/>
          </rPr>
          <t>INFO :</t>
        </r>
        <r>
          <rPr>
            <sz val="10"/>
            <color indexed="10"/>
            <rFont val="Times New Roman"/>
            <family val="1"/>
          </rPr>
          <t xml:space="preserve">
Si tu as des caprins en pâture, ils se renseigneront directement ici (si tu as renseigné la page concernée en utilisant le lien "tes animaux doivent aller au pré?" que tu trouveras ci-dessous). Attention à bien penser à les effacer (dans la page des pâturages) quand ils n'y sont plus, sinon les résultats ici seront faux).</t>
        </r>
      </text>
    </comment>
    <comment ref="H41"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47" authorId="1" shapeId="0">
      <text>
        <r>
          <rPr>
            <sz val="10"/>
            <color indexed="81"/>
            <rFont val="Times New Roman"/>
            <family val="1"/>
          </rPr>
          <t>C</t>
        </r>
        <r>
          <rPr>
            <sz val="10"/>
            <rFont val="Times New Roman"/>
            <family val="1"/>
          </rPr>
          <t xml:space="preserve">hoisis : 
-triticale ou blé
</t>
        </r>
        <r>
          <rPr>
            <b/>
            <u/>
            <sz val="10"/>
            <color indexed="14"/>
            <rFont val="Times New Roman"/>
            <family val="1"/>
          </rPr>
          <t>INFO :</t>
        </r>
        <r>
          <rPr>
            <sz val="10"/>
            <color indexed="10"/>
            <rFont val="Times New Roman"/>
            <family val="1"/>
          </rPr>
          <t xml:space="preserve">
C'est une liste de choix.</t>
        </r>
      </text>
    </comment>
    <comment ref="H5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54" authorId="0" shapeId="0">
      <text>
        <r>
          <rPr>
            <sz val="10"/>
            <color indexed="81"/>
            <rFont val="Times New Roman"/>
            <family val="1"/>
          </rPr>
          <t>Sur cette colonne, remplis le nombre de porcins que tu as, suivant sexe et tranche d'âge.</t>
        </r>
      </text>
    </comment>
    <comment ref="H54"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6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6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67" authorId="0" shapeId="0">
      <text>
        <r>
          <rPr>
            <sz val="10"/>
            <color indexed="81"/>
            <rFont val="Times New Roman"/>
            <family val="1"/>
          </rPr>
          <t>Sur cette colonne, remplis le nombre de volailles que tu as, suivant sexe et tranche d'âge.</t>
        </r>
      </text>
    </comment>
    <comment ref="H67"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73"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7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80" authorId="0" shapeId="0">
      <text>
        <r>
          <rPr>
            <sz val="10"/>
            <color indexed="81"/>
            <rFont val="Times New Roman"/>
            <family val="1"/>
          </rPr>
          <t>Sur cette colonne, remplis le nombre de pintades que tu as, suivant sexe et tranche d'âge.</t>
        </r>
      </text>
    </comment>
    <comment ref="H80"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86"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89"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93" authorId="0" shapeId="0">
      <text>
        <r>
          <rPr>
            <sz val="10"/>
            <color indexed="81"/>
            <rFont val="Times New Roman"/>
            <family val="1"/>
          </rPr>
          <t>Sur cette colonne, remplis le nombre de lapin(e)s que tu as, suivant sexe et tranche d'âge.</t>
        </r>
      </text>
    </comment>
    <comment ref="H93"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99" authorId="1" shapeId="0">
      <text>
        <r>
          <rPr>
            <sz val="10"/>
            <color indexed="81"/>
            <rFont val="Times New Roman"/>
            <family val="1"/>
          </rPr>
          <t>I</t>
        </r>
        <r>
          <rPr>
            <sz val="10"/>
            <rFont val="Times New Roman"/>
            <family val="1"/>
          </rPr>
          <t xml:space="preserve">ci, tu choisis : 
-triticale ou blé
-pois ou fèverole
</t>
        </r>
        <r>
          <rPr>
            <b/>
            <u/>
            <sz val="10"/>
            <color indexed="14"/>
            <rFont val="Times New Roman"/>
            <family val="1"/>
          </rPr>
          <t>INFO :</t>
        </r>
        <r>
          <rPr>
            <sz val="10"/>
            <color indexed="10"/>
            <rFont val="Times New Roman"/>
            <family val="1"/>
          </rPr>
          <t xml:space="preserve">
C'est une liste de choix.</t>
        </r>
      </text>
    </comment>
    <comment ref="H10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07" authorId="0" shapeId="0">
      <text>
        <r>
          <rPr>
            <sz val="10"/>
            <color indexed="81"/>
            <rFont val="Times New Roman"/>
            <family val="1"/>
          </rPr>
          <t>Sur cette colonne, remplis le nombre d'oies que tu as, suivant sexe et tranche d'âge.</t>
        </r>
      </text>
    </comment>
    <comment ref="H11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1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17" authorId="0" shapeId="0">
      <text>
        <r>
          <rPr>
            <sz val="10"/>
            <color indexed="81"/>
            <rFont val="Times New Roman"/>
            <family val="1"/>
          </rPr>
          <t>Sur cette colonne, remplis le nombre de canards que tu as, suivant sexe et tranche d'âge.</t>
        </r>
      </text>
    </comment>
    <comment ref="H12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2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28" authorId="0" shapeId="0">
      <text>
        <r>
          <rPr>
            <sz val="10"/>
            <color indexed="81"/>
            <rFont val="Times New Roman"/>
            <family val="1"/>
          </rPr>
          <t>Sur cette colonne, remplis le nombre d'oies que tu as, suivant sexe et tranche d'âge.</t>
        </r>
      </text>
    </comment>
    <comment ref="F128" authorId="0" shapeId="0">
      <text>
        <r>
          <rPr>
            <sz val="10"/>
            <color indexed="81"/>
            <rFont val="Times New Roman"/>
            <family val="1"/>
          </rPr>
          <t>Sur cette colonne, remplis le nombre d'oies que tu as, suivant sexe et tranche d'âge.</t>
        </r>
      </text>
    </comment>
    <comment ref="H13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3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38" authorId="0" shapeId="0">
      <text>
        <r>
          <rPr>
            <sz val="10"/>
            <color indexed="81"/>
            <rFont val="Times New Roman"/>
            <family val="1"/>
          </rPr>
          <t>Sur cette colonne, remplis le nombre de canards que tu as, suivant sexe et tranche d'âge.</t>
        </r>
      </text>
    </comment>
    <comment ref="F138" authorId="0" shapeId="0">
      <text>
        <r>
          <rPr>
            <sz val="10"/>
            <color indexed="81"/>
            <rFont val="Times New Roman"/>
            <family val="1"/>
          </rPr>
          <t>Sur cette colonne, remplis le nombre de canards que tu as, suivant sexe et tranche d'âge.</t>
        </r>
      </text>
    </comment>
    <comment ref="H14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4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47" authorId="0" shapeId="0">
      <text>
        <r>
          <rPr>
            <sz val="10"/>
            <color indexed="81"/>
            <rFont val="Times New Roman"/>
            <family val="1"/>
          </rPr>
          <t>Sur cette colonne, remplis le nombre d'ovins que tu as, suivant sexe et tranche d'âge.</t>
        </r>
      </text>
    </comment>
    <comment ref="F147" authorId="0" shapeId="0">
      <text>
        <r>
          <rPr>
            <b/>
            <u/>
            <sz val="10"/>
            <color indexed="14"/>
            <rFont val="Times New Roman"/>
            <family val="1"/>
          </rPr>
          <t>INFO :</t>
        </r>
        <r>
          <rPr>
            <sz val="10"/>
            <color indexed="10"/>
            <rFont val="Times New Roman"/>
            <family val="1"/>
          </rPr>
          <t xml:space="preserve">
Si tu as des ovins en pâture, ils se renseigneront directement ici (si tu as renseigné la page concernée en utilisant le lien que tu trouveras ci-dessous). Attention à bien penser à les effacer (dans la page des pâturages) quand ils n'y sont plus, sinon les résultats ici seront faux).</t>
        </r>
      </text>
    </comment>
    <comment ref="H14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53" authorId="1" shapeId="0">
      <text>
        <r>
          <rPr>
            <sz val="10"/>
            <color indexed="81"/>
            <rFont val="Times New Roman"/>
            <family val="1"/>
          </rPr>
          <t xml:space="preserve">Ici, tu choisis : 
-orge, blé ou triticale.
</t>
        </r>
        <r>
          <rPr>
            <b/>
            <u/>
            <sz val="10"/>
            <color indexed="14"/>
            <rFont val="Times New Roman"/>
            <family val="1"/>
          </rPr>
          <t>INFO :</t>
        </r>
        <r>
          <rPr>
            <sz val="10"/>
            <color indexed="81"/>
            <rFont val="Times New Roman"/>
            <family val="1"/>
          </rPr>
          <t xml:space="preserve">
</t>
        </r>
        <r>
          <rPr>
            <sz val="10"/>
            <color indexed="10"/>
            <rFont val="Times New Roman"/>
            <family val="1"/>
          </rPr>
          <t>C'est une liste de choix.</t>
        </r>
      </text>
    </comment>
    <comment ref="H15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60"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163" authorId="1" shapeId="0">
      <text>
        <r>
          <rPr>
            <sz val="10"/>
            <color indexed="81"/>
            <rFont val="Times New Roman"/>
            <family val="1"/>
          </rPr>
          <t xml:space="preserve">Ici, choisis : 
-triticale ou blé
-soja ou tourteau colza
</t>
        </r>
        <r>
          <rPr>
            <b/>
            <u/>
            <sz val="10"/>
            <color indexed="14"/>
            <rFont val="Times New Roman"/>
            <family val="1"/>
          </rPr>
          <t>INFO :</t>
        </r>
        <r>
          <rPr>
            <sz val="10"/>
            <color indexed="10"/>
            <rFont val="Times New Roman"/>
            <family val="1"/>
          </rPr>
          <t xml:space="preserve">
C'est une liste de choix dans les 2 cas.</t>
        </r>
      </text>
    </comment>
    <comment ref="C177" authorId="0" shapeId="0">
      <text>
        <r>
          <rPr>
            <sz val="10"/>
            <color indexed="81"/>
            <rFont val="Times New Roman"/>
            <family val="1"/>
          </rPr>
          <t>Sur cette colonne, remplis le nombre de chevaux de selle (toutes races) que tu as, suivant sexe et tranche d'âge.</t>
        </r>
      </text>
    </comment>
    <comment ref="D177"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7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8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88" authorId="0" shapeId="0">
      <text>
        <r>
          <rPr>
            <sz val="10"/>
            <color indexed="81"/>
            <rFont val="Times New Roman"/>
            <family val="1"/>
          </rPr>
          <t>Sur cette colonne, remplis le nombre de chevaux de selle (toutes races) que tu as, suivant sexe et tranche d'âge.</t>
        </r>
      </text>
    </comment>
    <comment ref="D188"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88"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91"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99" authorId="0" shapeId="0">
      <text>
        <r>
          <rPr>
            <sz val="10"/>
            <color indexed="81"/>
            <rFont val="Times New Roman"/>
            <family val="1"/>
          </rPr>
          <t>Sur cette colonne, remplis le nombre de chevaux de selle (toutes races) que tu as, suivant sexe et tranche d'âge.</t>
        </r>
      </text>
    </comment>
    <comment ref="D199"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99"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202"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List>
</comments>
</file>

<file path=xl/comments3.xml><?xml version="1.0" encoding="utf-8"?>
<comments xmlns="http://schemas.openxmlformats.org/spreadsheetml/2006/main">
  <authors>
    <author>appart</author>
  </authors>
  <commentList>
    <comment ref="B5" authorId="0" shapeId="0">
      <text>
        <r>
          <rPr>
            <sz val="10"/>
            <color indexed="81"/>
            <rFont val="Times New Roman"/>
            <family val="1"/>
          </rPr>
          <t xml:space="preserve">Ici, tu choisis le nombre de jours pour lesquels tu veux stocker tes aliments.
</t>
        </r>
        <r>
          <rPr>
            <b/>
            <u/>
            <sz val="10"/>
            <color indexed="14"/>
            <rFont val="Times New Roman"/>
            <family val="1"/>
          </rPr>
          <t>INFO :</t>
        </r>
        <r>
          <rPr>
            <sz val="10"/>
            <color indexed="10"/>
            <rFont val="Times New Roman"/>
            <family val="1"/>
          </rPr>
          <t xml:space="preserve">
C'est une liste de choix (qui va de 1jour à 1 an).
Le résultat n'est qu'approximatif : tes animaux grandissant ne mangeant pas la même quantité d'aliments, le résultat correspond aux bêtes sous abris que tu as renseigné dans les élevages qui te concernent!
Pour la paille, si tu choisis ici "1 an", il te faut dire si tu mets en pature ou pas (en bas de ce tableau) pour avoir la bonne valeur (basée sur une mise au pré sur toute la durée de la période estivale).</t>
        </r>
      </text>
    </comment>
    <comment ref="F8" authorId="0" shapeId="0">
      <text>
        <r>
          <rPr>
            <sz val="10"/>
            <color indexed="81"/>
            <rFont val="Times New Roman"/>
            <family val="1"/>
          </rPr>
          <t xml:space="preserve">Sur cette colonne,  remplis le prix de vente des aliments.
</t>
        </r>
        <r>
          <rPr>
            <b/>
            <u/>
            <sz val="10"/>
            <color indexed="14"/>
            <rFont val="Times New Roman"/>
            <family val="1"/>
          </rPr>
          <t xml:space="preserve">INFO : </t>
        </r>
        <r>
          <rPr>
            <sz val="10"/>
            <color indexed="10"/>
            <rFont val="Times New Roman"/>
            <family val="1"/>
          </rPr>
          <t xml:space="preserve">
Les cases blanches (déjà remplies) sont des prix fixes.</t>
        </r>
      </text>
    </comment>
    <comment ref="H29" authorId="0" shapeId="0">
      <text>
        <r>
          <rPr>
            <b/>
            <u/>
            <sz val="10"/>
            <color indexed="14"/>
            <rFont val="Times New Roman"/>
            <family val="1"/>
          </rPr>
          <t>RAPPEL :</t>
        </r>
        <r>
          <rPr>
            <sz val="10"/>
            <color indexed="10"/>
            <rFont val="Times New Roman"/>
            <family val="1"/>
          </rPr>
          <t xml:space="preserve"> 
Le vaccin n'es pas obligatoire. Il ne produit pas de fumier, mais protège aussi bien les bêtes des maladies que le paillage (à condition de ne pas oublier les rappels des vaccins, 1 fois par an SIMAGRI)</t>
        </r>
      </text>
    </comment>
    <comment ref="G41" authorId="0" shapeId="0">
      <text>
        <r>
          <rPr>
            <b/>
            <u/>
            <sz val="10"/>
            <color indexed="14"/>
            <rFont val="Times New Roman"/>
            <family val="1"/>
          </rPr>
          <t>INFO :</t>
        </r>
        <r>
          <rPr>
            <sz val="10"/>
            <color indexed="10"/>
            <rFont val="Times New Roman"/>
            <family val="1"/>
          </rPr>
          <t xml:space="preserve"> 
sur cette case, tu vois combien tu dois dépenser pour régler ta commande.
Bien entendu, à la coop, ne pouvant acheter exactement la quantité marquée ici, ce montant est MINIMUM!!
ATTENTION : ce montant correspond aux animaux que tu as renseigné dans ce fichier. Il ne tient pas compte du fait que tu auras certainement des animaux qui grandiront!!!</t>
        </r>
      </text>
    </comment>
  </commentList>
</comments>
</file>

<file path=xl/sharedStrings.xml><?xml version="1.0" encoding="utf-8"?>
<sst xmlns="http://schemas.openxmlformats.org/spreadsheetml/2006/main" count="132" uniqueCount="103">
  <si>
    <t>OUI</t>
  </si>
  <si>
    <t>NON</t>
  </si>
  <si>
    <t>nombre dans pré</t>
  </si>
  <si>
    <t>nombre total</t>
  </si>
  <si>
    <t>Tabac</t>
  </si>
  <si>
    <t>Soja</t>
  </si>
  <si>
    <t>Lin</t>
  </si>
  <si>
    <t>Pomme de terre</t>
  </si>
  <si>
    <t>3 jours</t>
  </si>
  <si>
    <t>Triticale</t>
  </si>
  <si>
    <t xml:space="preserve">Mode d'élevage : </t>
  </si>
  <si>
    <t>Est-ce que tu vaccines?</t>
  </si>
  <si>
    <t>Est-ce que tu pailles?</t>
  </si>
  <si>
    <t>Cliques → ICI ←</t>
  </si>
  <si>
    <t>Foin</t>
  </si>
  <si>
    <t>Blé</t>
  </si>
  <si>
    <t>Tournesol</t>
  </si>
  <si>
    <t>Pois</t>
  </si>
  <si>
    <t>Féverole</t>
  </si>
  <si>
    <t>Epinard</t>
  </si>
  <si>
    <t>Haricot vert</t>
  </si>
  <si>
    <t>Lentille</t>
  </si>
  <si>
    <t>Maïs grain</t>
  </si>
  <si>
    <t>Maïs ensilé</t>
  </si>
  <si>
    <t>prix unitaire</t>
  </si>
  <si>
    <t>montant de la commande</t>
  </si>
  <si>
    <t>Pays :</t>
  </si>
  <si>
    <t>Tu veux stocker pour combien de jours?</t>
  </si>
  <si>
    <t>Etats-Unis</t>
  </si>
  <si>
    <t>Belgique</t>
  </si>
  <si>
    <t>Canada</t>
  </si>
  <si>
    <t>Suisse</t>
  </si>
  <si>
    <t>BOVINS</t>
  </si>
  <si>
    <t xml:space="preserve">Choix de la ration : </t>
  </si>
  <si>
    <t xml:space="preserve">Spécificité : </t>
  </si>
  <si>
    <t>veau mâle 0-3 mois</t>
  </si>
  <si>
    <t>veau femelle 0-3 mois</t>
  </si>
  <si>
    <t>veau mâle 3-6 mois</t>
  </si>
  <si>
    <t>veau femelle 3-6 mois</t>
  </si>
  <si>
    <t>veau mâle 6-12 mois</t>
  </si>
  <si>
    <t>veau femelle 6-12 mois</t>
  </si>
  <si>
    <t>taurillon 12-18 mois</t>
  </si>
  <si>
    <t>génisse 12-18 mois</t>
  </si>
  <si>
    <t>taurillon 18-24 mois</t>
  </si>
  <si>
    <t>génisse 18-24 mois</t>
  </si>
  <si>
    <t>taurillon 24-36 mois</t>
  </si>
  <si>
    <t>génisse 24-36 mois</t>
  </si>
  <si>
    <t>taureau</t>
  </si>
  <si>
    <t>vache</t>
  </si>
  <si>
    <t>ALIMENTS A COMMANDER</t>
  </si>
  <si>
    <t>Orge de printemps</t>
  </si>
  <si>
    <t>Avoine de printemps</t>
  </si>
  <si>
    <t>Seigle</t>
  </si>
  <si>
    <t>Coton</t>
  </si>
  <si>
    <t>Betterave</t>
  </si>
  <si>
    <t>France</t>
  </si>
  <si>
    <t>Sorgho ensilé</t>
  </si>
  <si>
    <t>Orge</t>
  </si>
  <si>
    <t>Avoine</t>
  </si>
  <si>
    <t>Colza</t>
  </si>
  <si>
    <t>Canola</t>
  </si>
  <si>
    <t>- Taureaux et vaches plus de 3 ans :</t>
  </si>
  <si>
    <t>Ration complète</t>
  </si>
  <si>
    <t>Foin + maïs ensilé</t>
  </si>
  <si>
    <t>Tourteau colza</t>
  </si>
  <si>
    <t>Ensilage d'herbe</t>
  </si>
  <si>
    <t>Foin + maïs ensilé + sorgho ensilé + ensilage d'herbe</t>
  </si>
  <si>
    <t>Concentré jeune bovin</t>
  </si>
  <si>
    <t>Minéraux et vitamines</t>
  </si>
  <si>
    <t>Eau</t>
  </si>
  <si>
    <t>Ration complète?</t>
  </si>
  <si>
    <t>races laitières</t>
  </si>
  <si>
    <t>races allaitantes</t>
  </si>
  <si>
    <t>RETOUR AU SOMMAIRE</t>
  </si>
  <si>
    <t>Soufre (S)</t>
  </si>
  <si>
    <t>Chanvre Industriel</t>
  </si>
  <si>
    <t xml:space="preserve">RATIONS : </t>
  </si>
  <si>
    <t>spécificité 1</t>
  </si>
  <si>
    <t>Spécificité 2</t>
  </si>
  <si>
    <t>Liste pays</t>
  </si>
  <si>
    <t>bovins allaitants au pré en hiver?</t>
  </si>
  <si>
    <t>Aliments nécessaire</t>
  </si>
  <si>
    <t>Aliments à commander</t>
  </si>
  <si>
    <t>Ration utilisée dans la ferme</t>
  </si>
  <si>
    <t>ici doit apparaitre pour la ration ci-dessus (foin + maïs ensilé) la quantité de "ration complète" multiplié par le nombre de taureaux, soit dans le cas présent : AR19*AZ48</t>
  </si>
  <si>
    <t>ici doit apparaitre pour la ration ci-dessus (foin + maïs ensilé) la quantité de "foin" multiplié par le nombre de taureaux, soit dans le cas présent : AR20*AZ48</t>
  </si>
  <si>
    <t>ici doit apparaitre pour la ration ci-dessus (foin + maïs ensilé) la quantité de "maïs ensilé" multiplié par le nombre de taureaux, soit dans le cas présent : AR21*AZ48</t>
  </si>
  <si>
    <t>ici, si(ou(AZ51=AQ10;AZ51=AQ11) doit apparaitre pour la ration ci-dessus (foin + maïs ensilé) la quantité de "orge" multiplié par le nombre de taureaux (donc si le joueur a choisi de l'orge ou orge de printemps), donc AR22*AZ48. S'il a choisi autre chose, alors on met 0</t>
  </si>
  <si>
    <t>ici doit apparaitre pour la ration ci-dessus (foin + maïs ensilé) la quantité de "tourteau colza" multiplié par le nombre de taureaux, soit dans le cas présent : AR25*AZ48</t>
  </si>
  <si>
    <t>ici, si(AZ51=AQ12 doit apparaitre pour la ration ci-dessus (foin + maïs ensilé) la quantité de "triticale" multiplié par le nombre de taureaux (donc si le joueur a choisi du triticale), donc AR24*AZ48. S'il a choisi autre chose, alors on met 0</t>
  </si>
  <si>
    <t>ici, si(AZ51=AQ9 doit apparaitre pour la ration ci-dessus (foin + maïs ensilé) la quantité de "blé" multiplié par le nombre de taureaux (donc si le joueur a choisi du blé), donc AR23*AZ48. S'il a choisi autre chose, alors on met 0</t>
  </si>
  <si>
    <t>ici, si(AZ52=AQ16 doit apparaitre pour la ration ci-dessus (foin + maïs ensilé) la quantité de "soja" multiplié par le nombre de taureaux (donc si le joueur a choisi du soja), donc AR27*AZ48. S'il a choisi autre chose, alors on met 0</t>
  </si>
  <si>
    <t>ici doit apparaitre pour la ration ci-dessus (foin + maïs ensilé) la quantité de "minéraux et vitamines" multiplié par le nombre de taureaux, soit dans le cas présent : AR28*AZ48</t>
  </si>
  <si>
    <t>ici doit apparaitre pour la ration ci-dessus (foin + maïs ensilé) la quantité de "concentré jeune bovin" multiplié par le nombre de taureaux, soit dans le cas présent : AR29*AZ48</t>
  </si>
  <si>
    <t>ici doit apparaitre pour la ration ci-dessus (foin + maïs ensilé) la quantité de "eau" multiplié par le nombre de taureaux, soit dans le cas présent : AR30*AZ48</t>
  </si>
  <si>
    <t>ici, si(AZ52=AQ15 doit apparaitre pour la ration ci-dessus (foin + maïs ensilé) la quantité de "colza" multiplié par le nombre de taureaux (donc si le joueur a choisi du colza), donc AR26*AZ48. S'il a choisi autre chose, alors on met 0</t>
  </si>
  <si>
    <t>le problème c'est que selon la ration choisie, les aliments ne sont pas toujours à la même place…et c'est là que je coince car je n'arrive pas à trouver une formule générique…</t>
  </si>
  <si>
    <t>mon souhait</t>
  </si>
  <si>
    <t>si AQ70 ("mon souhait") correspond à AZ51 (spécificité1) alors afficher ici la quantité correspondant l"aliment en spécificité1; si AQ70 correspond à AZ51 (spécificité2) alors afficher ici la quantité correspondant l(aliment en spécificité2; siAQ70 ne correspond pas à AZ51 mais qu'il correspond à un des choix de spécificité1, alors afficher 0;  siAQ70 ne correspond pas à AZ52 mais qu'il correspond à un des choix de spécificité2, alors afficher 0; sinonafficher ici la quantité correspondant à AQ70</t>
  </si>
  <si>
    <t>par ex</t>
  </si>
  <si>
    <t>foin</t>
  </si>
  <si>
    <t>aliment recherché : foin. Spécificité1 : blé. Spécificité 2 : colza</t>
  </si>
  <si>
    <t>si(foin=blé;quantité de blé*nombre de taureaux;si(foin=colza;quantité de colza*nombre de taureaux;si(et(foin&lt;&gt;blé;ou(foin=orge;foin=orge de printemps;foin=triticale));0;si(et(foin&lt;&gt;colza;foin=soja));0;quantité de foin*nbre de tauraux)</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</si>
</sst>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 &quot;€&quot;&quot;/&quot;\t"/>
    <numFmt numFmtId="165" formatCode="#,##0.00\ &quot;€&quot;"/>
    <numFmt numFmtId="166" formatCode="#,##0.00\ &quot;€&quot;&quot;/&quot;\k&quot;g&quot;"/>
    <numFmt numFmtId="167" formatCode="#,##0.0000\ &quot;€&quot;&quot;/&quot;\l"/>
    <numFmt numFmtId="168" formatCode="####&quot; en trop&quot;"/>
    <numFmt numFmtId="169" formatCode="#,##0.00\ _€"/>
    <numFmt numFmtId="170" formatCode="####0.00&quot; m2&quot;"/>
  </numFmts>
  <fonts count="26" x14ac:knownFonts="1">
    <font>
      <sz val="10"/>
      <name val="Arial"/>
    </font>
    <font>
      <u/>
      <sz val="10"/>
      <color indexed="12"/>
      <name val="Arial"/>
      <family val="2"/>
    </font>
    <font>
      <b/>
      <sz val="12"/>
      <name val="Times New Roman"/>
      <family val="1"/>
    </font>
    <font>
      <b/>
      <sz val="10"/>
      <name val="Times New Roman"/>
      <family val="1"/>
    </font>
    <font>
      <sz val="10"/>
      <name val="Times New Roman"/>
      <family val="1"/>
    </font>
    <font>
      <sz val="10"/>
      <color indexed="9"/>
      <name val="Times New Roman"/>
      <family val="1"/>
    </font>
    <font>
      <b/>
      <sz val="10"/>
      <color indexed="10"/>
      <name val="Times New Roman"/>
      <family val="1"/>
    </font>
    <font>
      <sz val="10"/>
      <color indexed="8"/>
      <name val="Times New Roman"/>
      <family val="1"/>
    </font>
    <font>
      <b/>
      <u/>
      <sz val="10"/>
      <color indexed="10"/>
      <name val="Times New Roman"/>
      <family val="1"/>
    </font>
    <font>
      <b/>
      <sz val="10"/>
      <color indexed="8"/>
      <name val="Times New Roman"/>
      <family val="1"/>
    </font>
    <font>
      <b/>
      <u/>
      <sz val="10"/>
      <color indexed="12"/>
      <name val="Times New Roman"/>
      <family val="1"/>
    </font>
    <font>
      <b/>
      <sz val="10"/>
      <color indexed="9"/>
      <name val="Times New Roman"/>
      <family val="1"/>
    </font>
    <font>
      <b/>
      <sz val="10"/>
      <color indexed="12"/>
      <name val="Times New Roman"/>
      <family val="1"/>
    </font>
    <font>
      <sz val="10"/>
      <color indexed="10"/>
      <name val="Times New Roman"/>
      <family val="1"/>
    </font>
    <font>
      <sz val="10"/>
      <color indexed="81"/>
      <name val="Times New Roman"/>
      <family val="1"/>
    </font>
    <font>
      <b/>
      <u/>
      <sz val="10"/>
      <color indexed="14"/>
      <name val="Times New Roman"/>
      <family val="1"/>
    </font>
    <font>
      <sz val="10"/>
      <color indexed="16"/>
      <name val="Times New Roman"/>
      <family val="1"/>
    </font>
    <font>
      <sz val="10"/>
      <color indexed="9"/>
      <name val="Times New Roman"/>
      <family val="1"/>
    </font>
    <font>
      <sz val="10"/>
      <color rgb="FFFF0000"/>
      <name val="Times New Roman"/>
      <family val="1"/>
    </font>
    <font>
      <b/>
      <sz val="10"/>
      <color theme="0"/>
      <name val="Times New Roman"/>
      <family val="1"/>
    </font>
    <font>
      <sz val="10"/>
      <color theme="0"/>
      <name val="Times New Roman"/>
      <family val="1"/>
    </font>
    <font>
      <sz val="10"/>
      <name val="Arial"/>
      <family val="2"/>
    </font>
    <font>
      <sz val="10"/>
      <color rgb="FFFFC000"/>
      <name val="Times New Roman"/>
      <family val="1"/>
    </font>
    <font>
      <b/>
      <sz val="10"/>
      <color rgb="FFFFC000"/>
      <name val="Times New Roman"/>
      <family val="1"/>
    </font>
    <font>
      <sz val="10"/>
      <color theme="3" tint="-0.249977111117893"/>
      <name val="Times New Roman"/>
      <family val="1"/>
    </font>
    <font>
      <b/>
      <sz val="10"/>
      <color theme="3" tint="-0.249977111117893"/>
      <name val="Times New Roman"/>
      <family val="1"/>
    </font>
  </fonts>
  <fills count="14">
    <fill>
      <patternFill patternType="none"/>
    </fill>
    <fill>
      <patternFill patternType="gray125"/>
    </fill>
    <fill>
      <patternFill patternType="solid">
        <fgColor indexed="15"/>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7"/>
        <bgColor indexed="64"/>
      </patternFill>
    </fill>
    <fill>
      <patternFill patternType="solid">
        <fgColor indexed="41"/>
        <bgColor indexed="64"/>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FF0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medium">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medium">
        <color indexed="64"/>
      </bottom>
      <diagonal/>
    </border>
    <border>
      <left style="thin">
        <color indexed="64"/>
      </left>
      <right/>
      <top/>
      <bottom style="thin">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21" fillId="0" borderId="0"/>
  </cellStyleXfs>
  <cellXfs count="354">
    <xf numFmtId="0" fontId="0" fillId="0" borderId="0" xfId="0"/>
    <xf numFmtId="0" fontId="4" fillId="3" borderId="0" xfId="0" applyFont="1" applyFill="1" applyProtection="1">
      <protection locked="0"/>
    </xf>
    <xf numFmtId="0" fontId="4" fillId="3" borderId="0" xfId="0" applyFont="1" applyFill="1" applyProtection="1"/>
    <xf numFmtId="0" fontId="4" fillId="0" borderId="0" xfId="0" applyFont="1" applyProtection="1"/>
    <xf numFmtId="0" fontId="3" fillId="3" borderId="0" xfId="0" applyFont="1" applyFill="1" applyBorder="1" applyAlignment="1" applyProtection="1">
      <alignment vertical="center" wrapText="1"/>
    </xf>
    <xf numFmtId="0" fontId="4" fillId="3" borderId="0" xfId="0" applyFont="1" applyFill="1" applyBorder="1" applyProtection="1"/>
    <xf numFmtId="0" fontId="4" fillId="2" borderId="1" xfId="0" applyFont="1" applyFill="1" applyBorder="1" applyProtection="1">
      <protection locked="0"/>
    </xf>
    <xf numFmtId="0" fontId="3" fillId="4" borderId="3" xfId="0" applyFont="1" applyFill="1" applyBorder="1" applyAlignment="1" applyProtection="1"/>
    <xf numFmtId="0" fontId="4" fillId="3" borderId="0" xfId="0" applyFont="1" applyFill="1" applyAlignment="1" applyProtection="1"/>
    <xf numFmtId="0" fontId="8" fillId="3" borderId="0" xfId="0" applyFont="1" applyFill="1" applyBorder="1" applyAlignment="1" applyProtection="1"/>
    <xf numFmtId="0" fontId="13" fillId="3" borderId="0" xfId="0" applyFont="1" applyFill="1" applyProtection="1"/>
    <xf numFmtId="0" fontId="13" fillId="3" borderId="0" xfId="0" applyFont="1" applyFill="1" applyBorder="1" applyProtection="1"/>
    <xf numFmtId="0" fontId="3" fillId="2" borderId="4" xfId="0" applyFont="1" applyFill="1" applyBorder="1" applyProtection="1">
      <protection locked="0"/>
    </xf>
    <xf numFmtId="0" fontId="3" fillId="2" borderId="5" xfId="0" applyFont="1" applyFill="1" applyBorder="1" applyProtection="1">
      <protection locked="0"/>
    </xf>
    <xf numFmtId="0" fontId="3" fillId="2" borderId="6" xfId="0" applyFont="1" applyFill="1" applyBorder="1" applyProtection="1">
      <protection locked="0"/>
    </xf>
    <xf numFmtId="0" fontId="3" fillId="2" borderId="7" xfId="0" applyFont="1" applyFill="1" applyBorder="1" applyProtection="1">
      <protection locked="0"/>
    </xf>
    <xf numFmtId="0" fontId="3" fillId="5" borderId="8" xfId="0" applyFont="1" applyFill="1" applyBorder="1" applyAlignment="1" applyProtection="1">
      <alignment horizontal="center" vertical="center" wrapText="1"/>
    </xf>
    <xf numFmtId="0" fontId="3" fillId="0" borderId="10" xfId="0" applyFont="1" applyBorder="1" applyProtection="1"/>
    <xf numFmtId="0" fontId="3" fillId="2" borderId="11" xfId="0" applyFont="1" applyFill="1" applyBorder="1" applyProtection="1">
      <protection locked="0"/>
    </xf>
    <xf numFmtId="0" fontId="3" fillId="2" borderId="12" xfId="0" applyFont="1" applyFill="1" applyBorder="1" applyProtection="1">
      <protection locked="0"/>
    </xf>
    <xf numFmtId="0" fontId="3" fillId="2" borderId="10" xfId="0" applyFont="1" applyFill="1" applyBorder="1" applyProtection="1">
      <protection locked="0"/>
    </xf>
    <xf numFmtId="0" fontId="3" fillId="2" borderId="13" xfId="0" applyFont="1" applyFill="1" applyBorder="1" applyProtection="1">
      <protection locked="0"/>
    </xf>
    <xf numFmtId="0" fontId="6" fillId="3" borderId="0" xfId="0" applyFont="1" applyFill="1" applyBorder="1" applyAlignment="1" applyProtection="1"/>
    <xf numFmtId="0" fontId="3" fillId="2" borderId="16" xfId="0" applyFont="1" applyFill="1" applyBorder="1" applyAlignment="1" applyProtection="1">
      <alignment vertical="center"/>
      <protection locked="0"/>
    </xf>
    <xf numFmtId="0" fontId="3" fillId="2" borderId="13" xfId="0" applyFont="1" applyFill="1" applyBorder="1" applyAlignment="1" applyProtection="1">
      <alignment vertical="center"/>
      <protection locked="0"/>
    </xf>
    <xf numFmtId="165" fontId="4" fillId="0" borderId="10" xfId="0" applyNumberFormat="1" applyFont="1" applyBorder="1" applyProtection="1"/>
    <xf numFmtId="0" fontId="3" fillId="0" borderId="18" xfId="0" applyFont="1" applyBorder="1" applyProtection="1"/>
    <xf numFmtId="165" fontId="4" fillId="0" borderId="18" xfId="0" applyNumberFormat="1" applyFont="1" applyBorder="1" applyProtection="1"/>
    <xf numFmtId="165" fontId="3" fillId="0" borderId="1" xfId="0" applyNumberFormat="1" applyFont="1" applyBorder="1" applyProtection="1"/>
    <xf numFmtId="0" fontId="3" fillId="5" borderId="20" xfId="0" applyFont="1" applyFill="1" applyBorder="1" applyAlignment="1" applyProtection="1">
      <alignment horizontal="center" vertical="center" wrapText="1"/>
    </xf>
    <xf numFmtId="0" fontId="3" fillId="5" borderId="21" xfId="0" applyFont="1" applyFill="1" applyBorder="1" applyAlignment="1" applyProtection="1">
      <alignment horizontal="center" vertical="center" wrapText="1"/>
    </xf>
    <xf numFmtId="165" fontId="4" fillId="3" borderId="0" xfId="0" applyNumberFormat="1" applyFont="1" applyFill="1" applyBorder="1" applyProtection="1"/>
    <xf numFmtId="165" fontId="4" fillId="0" borderId="13" xfId="0" applyNumberFormat="1" applyFont="1" applyBorder="1" applyProtection="1"/>
    <xf numFmtId="0" fontId="4" fillId="3" borderId="0" xfId="0" applyFont="1" applyFill="1" applyBorder="1" applyAlignment="1" applyProtection="1"/>
    <xf numFmtId="0" fontId="5" fillId="3" borderId="0" xfId="0" applyFont="1" applyFill="1" applyProtection="1"/>
    <xf numFmtId="170" fontId="4" fillId="3" borderId="0" xfId="0" applyNumberFormat="1" applyFont="1" applyFill="1" applyBorder="1" applyAlignment="1" applyProtection="1">
      <alignment horizontal="right"/>
    </xf>
    <xf numFmtId="0" fontId="4" fillId="2" borderId="1" xfId="0" applyFont="1" applyFill="1" applyBorder="1" applyAlignment="1" applyProtection="1">
      <alignment horizontal="right"/>
      <protection locked="0"/>
    </xf>
    <xf numFmtId="0" fontId="5" fillId="3" borderId="0" xfId="0" applyFont="1" applyFill="1" applyBorder="1" applyProtection="1"/>
    <xf numFmtId="0" fontId="3" fillId="2" borderId="1" xfId="0" applyFont="1" applyFill="1" applyBorder="1" applyProtection="1">
      <protection locked="0"/>
    </xf>
    <xf numFmtId="0" fontId="4" fillId="0" borderId="0" xfId="0" applyFont="1" applyFill="1" applyBorder="1" applyAlignment="1" applyProtection="1">
      <alignment horizontal="center" vertical="center"/>
    </xf>
    <xf numFmtId="0" fontId="3" fillId="0" borderId="14" xfId="0" applyFont="1" applyFill="1" applyBorder="1" applyAlignment="1" applyProtection="1">
      <alignment vertical="center"/>
    </xf>
    <xf numFmtId="0" fontId="3" fillId="0" borderId="7" xfId="0" applyFont="1" applyFill="1" applyBorder="1" applyAlignment="1" applyProtection="1">
      <alignment vertical="center"/>
    </xf>
    <xf numFmtId="0" fontId="3" fillId="0" borderId="14" xfId="0" applyFont="1" applyBorder="1" applyAlignment="1" applyProtection="1">
      <alignment vertical="center"/>
    </xf>
    <xf numFmtId="0" fontId="3" fillId="0" borderId="7" xfId="0" applyFont="1" applyBorder="1" applyAlignment="1" applyProtection="1">
      <alignment vertical="center"/>
    </xf>
    <xf numFmtId="0" fontId="3" fillId="7" borderId="14" xfId="0" applyFont="1" applyFill="1" applyBorder="1" applyAlignment="1" applyProtection="1">
      <alignment vertical="center"/>
    </xf>
    <xf numFmtId="0" fontId="3" fillId="7" borderId="7" xfId="0" applyFont="1" applyFill="1" applyBorder="1" applyAlignment="1" applyProtection="1">
      <alignment vertical="center"/>
    </xf>
    <xf numFmtId="0" fontId="3" fillId="5" borderId="1" xfId="0" applyFont="1" applyFill="1" applyBorder="1" applyAlignment="1" applyProtection="1">
      <alignment horizontal="right" vertical="center"/>
    </xf>
    <xf numFmtId="0" fontId="3" fillId="0" borderId="1" xfId="0" applyFont="1" applyFill="1" applyBorder="1" applyAlignment="1" applyProtection="1">
      <alignment horizontal="right" vertical="center"/>
    </xf>
    <xf numFmtId="0" fontId="3" fillId="0" borderId="22" xfId="0" applyFont="1" applyBorder="1" applyAlignment="1" applyProtection="1">
      <alignment vertical="center"/>
    </xf>
    <xf numFmtId="0" fontId="3" fillId="0" borderId="27" xfId="0" applyFont="1" applyBorder="1" applyAlignment="1" applyProtection="1">
      <alignment vertical="center"/>
    </xf>
    <xf numFmtId="0" fontId="3" fillId="7" borderId="22" xfId="0" applyFont="1" applyFill="1" applyBorder="1" applyAlignment="1" applyProtection="1">
      <alignment vertical="center"/>
    </xf>
    <xf numFmtId="0" fontId="3" fillId="7" borderId="24" xfId="0" applyFont="1" applyFill="1" applyBorder="1" applyAlignment="1" applyProtection="1">
      <alignment vertical="center"/>
    </xf>
    <xf numFmtId="0" fontId="3" fillId="0" borderId="28" xfId="0" applyFont="1" applyBorder="1" applyAlignment="1" applyProtection="1">
      <alignment vertical="center"/>
    </xf>
    <xf numFmtId="0" fontId="3" fillId="0" borderId="24" xfId="0" applyFont="1" applyBorder="1" applyAlignment="1" applyProtection="1">
      <alignment vertical="center"/>
    </xf>
    <xf numFmtId="0" fontId="3" fillId="0" borderId="6" xfId="0" applyFont="1" applyBorder="1" applyAlignment="1" applyProtection="1">
      <alignment vertical="center"/>
    </xf>
    <xf numFmtId="0" fontId="3" fillId="7" borderId="6" xfId="0" applyFont="1" applyFill="1" applyBorder="1" applyAlignment="1" applyProtection="1">
      <alignment vertical="center"/>
    </xf>
    <xf numFmtId="0" fontId="3" fillId="0" borderId="4" xfId="0" applyFont="1" applyBorder="1" applyAlignment="1" applyProtection="1">
      <alignment vertical="center"/>
    </xf>
    <xf numFmtId="0" fontId="3" fillId="0" borderId="5" xfId="0" applyFont="1" applyBorder="1" applyAlignment="1" applyProtection="1">
      <alignment vertical="center"/>
    </xf>
    <xf numFmtId="0" fontId="3" fillId="0" borderId="28" xfId="0" applyFont="1" applyFill="1" applyBorder="1" applyAlignment="1" applyProtection="1">
      <alignment vertical="center"/>
    </xf>
    <xf numFmtId="0" fontId="3" fillId="0" borderId="27" xfId="0" applyFont="1" applyFill="1" applyBorder="1" applyAlignment="1" applyProtection="1">
      <alignment vertical="center"/>
    </xf>
    <xf numFmtId="0" fontId="3" fillId="0" borderId="24" xfId="0" applyFont="1" applyFill="1" applyBorder="1" applyAlignment="1" applyProtection="1">
      <alignment vertical="center"/>
    </xf>
    <xf numFmtId="0" fontId="7" fillId="3" borderId="1" xfId="0" applyFont="1" applyFill="1" applyBorder="1" applyAlignment="1" applyProtection="1">
      <alignment horizontal="center" vertical="center" wrapText="1"/>
    </xf>
    <xf numFmtId="0" fontId="3" fillId="5" borderId="20" xfId="0" applyFont="1" applyFill="1" applyBorder="1" applyAlignment="1" applyProtection="1">
      <alignment horizontal="center" vertical="center"/>
    </xf>
    <xf numFmtId="0" fontId="3" fillId="0" borderId="21" xfId="0" applyFont="1" applyBorder="1" applyAlignment="1" applyProtection="1">
      <alignment horizontal="center" vertical="center" wrapText="1"/>
    </xf>
    <xf numFmtId="0" fontId="4" fillId="3" borderId="31" xfId="0" applyFont="1" applyFill="1" applyBorder="1" applyProtection="1"/>
    <xf numFmtId="0" fontId="4" fillId="3" borderId="32" xfId="0" applyFont="1" applyFill="1" applyBorder="1" applyProtection="1"/>
    <xf numFmtId="0" fontId="12" fillId="3" borderId="0" xfId="0" applyFont="1" applyFill="1" applyBorder="1" applyProtection="1"/>
    <xf numFmtId="165" fontId="6" fillId="6" borderId="0" xfId="0" applyNumberFormat="1" applyFont="1" applyFill="1" applyBorder="1" applyAlignment="1" applyProtection="1">
      <alignment horizontal="left"/>
    </xf>
    <xf numFmtId="0" fontId="3" fillId="0" borderId="18" xfId="0" applyFont="1" applyFill="1" applyBorder="1" applyProtection="1"/>
    <xf numFmtId="0" fontId="3" fillId="9" borderId="10" xfId="0" applyFont="1" applyFill="1" applyBorder="1" applyProtection="1"/>
    <xf numFmtId="0" fontId="3" fillId="9" borderId="35" xfId="0" applyFont="1" applyFill="1" applyBorder="1" applyProtection="1"/>
    <xf numFmtId="0" fontId="3" fillId="3" borderId="0" xfId="0" applyFont="1" applyFill="1" applyBorder="1" applyAlignment="1" applyProtection="1">
      <alignment horizontal="center" vertical="center" wrapText="1"/>
    </xf>
    <xf numFmtId="0" fontId="3" fillId="9" borderId="37" xfId="0" applyFont="1" applyFill="1" applyBorder="1" applyProtection="1"/>
    <xf numFmtId="0" fontId="4" fillId="0" borderId="0" xfId="0" applyFont="1" applyFill="1" applyProtection="1"/>
    <xf numFmtId="0" fontId="3" fillId="0" borderId="12" xfId="0" applyFont="1" applyFill="1" applyBorder="1" applyProtection="1"/>
    <xf numFmtId="164" fontId="4" fillId="3" borderId="0" xfId="0" applyNumberFormat="1" applyFont="1" applyFill="1" applyBorder="1" applyProtection="1"/>
    <xf numFmtId="165" fontId="4" fillId="0" borderId="0" xfId="0" applyNumberFormat="1" applyFont="1" applyBorder="1" applyProtection="1"/>
    <xf numFmtId="0" fontId="4" fillId="3" borderId="0" xfId="0" applyNumberFormat="1" applyFont="1" applyFill="1" applyBorder="1" applyProtection="1"/>
    <xf numFmtId="0" fontId="3" fillId="0" borderId="14" xfId="0" applyFont="1" applyBorder="1" applyAlignment="1" applyProtection="1">
      <alignment horizontal="left" vertical="center"/>
    </xf>
    <xf numFmtId="0" fontId="3" fillId="2" borderId="16" xfId="0" applyFont="1" applyFill="1" applyBorder="1" applyAlignment="1" applyProtection="1">
      <alignment horizontal="right" vertical="center"/>
      <protection locked="0"/>
    </xf>
    <xf numFmtId="0" fontId="3" fillId="2" borderId="26" xfId="0" applyFont="1" applyFill="1" applyBorder="1" applyProtection="1">
      <protection locked="0"/>
    </xf>
    <xf numFmtId="0" fontId="3" fillId="2" borderId="14" xfId="0" applyFont="1" applyFill="1" applyBorder="1" applyProtection="1">
      <protection locked="0"/>
    </xf>
    <xf numFmtId="0" fontId="3" fillId="0" borderId="16" xfId="0" applyFont="1" applyBorder="1" applyAlignment="1" applyProtection="1">
      <alignment horizontal="center" vertical="center" wrapText="1"/>
    </xf>
    <xf numFmtId="0" fontId="5" fillId="3" borderId="0" xfId="0" applyFont="1" applyFill="1" applyBorder="1" applyAlignment="1" applyProtection="1">
      <alignment horizontal="right"/>
    </xf>
    <xf numFmtId="0" fontId="3" fillId="2" borderId="13" xfId="0" applyFont="1" applyFill="1" applyBorder="1" applyAlignment="1" applyProtection="1">
      <alignment horizontal="right" vertical="center"/>
      <protection locked="0"/>
    </xf>
    <xf numFmtId="0" fontId="3" fillId="3" borderId="7" xfId="0" applyFont="1" applyFill="1" applyBorder="1" applyAlignment="1" applyProtection="1">
      <alignment horizontal="left" vertical="center"/>
    </xf>
    <xf numFmtId="0" fontId="4" fillId="3" borderId="0" xfId="0" applyFont="1" applyFill="1" applyAlignment="1" applyProtection="1">
      <alignment horizontal="right"/>
      <protection locked="0"/>
    </xf>
    <xf numFmtId="169" fontId="13" fillId="3" borderId="0" xfId="0" applyNumberFormat="1" applyFont="1" applyFill="1" applyProtection="1"/>
    <xf numFmtId="0" fontId="4" fillId="7" borderId="41" xfId="0" applyNumberFormat="1" applyFont="1" applyFill="1" applyBorder="1" applyAlignment="1" applyProtection="1">
      <alignment horizontal="center" vertical="center"/>
    </xf>
    <xf numFmtId="0" fontId="4" fillId="7" borderId="32" xfId="0" applyNumberFormat="1" applyFont="1" applyFill="1" applyBorder="1" applyAlignment="1" applyProtection="1">
      <alignment horizontal="center" vertical="center"/>
    </xf>
    <xf numFmtId="0" fontId="3" fillId="0" borderId="11" xfId="0" applyFont="1" applyBorder="1" applyProtection="1"/>
    <xf numFmtId="0" fontId="3" fillId="0" borderId="13" xfId="0" applyFont="1" applyFill="1" applyBorder="1" applyProtection="1"/>
    <xf numFmtId="165" fontId="4" fillId="3" borderId="0" xfId="0" applyNumberFormat="1" applyFont="1" applyFill="1" applyBorder="1" applyAlignment="1" applyProtection="1">
      <alignment horizontal="left"/>
    </xf>
    <xf numFmtId="0" fontId="19" fillId="8" borderId="0" xfId="0" applyFont="1" applyFill="1" applyBorder="1" applyProtection="1"/>
    <xf numFmtId="0" fontId="20" fillId="8" borderId="0" xfId="0" applyFont="1" applyFill="1" applyBorder="1" applyAlignment="1" applyProtection="1">
      <alignment horizontal="center"/>
    </xf>
    <xf numFmtId="0" fontId="20" fillId="8" borderId="0" xfId="0" applyFont="1" applyFill="1" applyProtection="1"/>
    <xf numFmtId="0" fontId="20" fillId="8" borderId="0" xfId="0" applyFont="1" applyFill="1" applyBorder="1" applyProtection="1"/>
    <xf numFmtId="0" fontId="19" fillId="8" borderId="1" xfId="0" applyFont="1" applyFill="1" applyBorder="1" applyProtection="1"/>
    <xf numFmtId="0" fontId="20" fillId="8" borderId="1" xfId="0" applyFont="1" applyFill="1" applyBorder="1" applyAlignment="1" applyProtection="1">
      <alignment horizontal="center"/>
    </xf>
    <xf numFmtId="0" fontId="20" fillId="8" borderId="0" xfId="0" applyFont="1" applyFill="1" applyAlignment="1" applyProtection="1">
      <alignment horizontal="center"/>
    </xf>
    <xf numFmtId="0" fontId="20" fillId="8" borderId="0" xfId="0" applyFont="1" applyFill="1" applyBorder="1" applyAlignment="1" applyProtection="1"/>
    <xf numFmtId="0" fontId="20" fillId="8" borderId="1" xfId="0" applyFont="1" applyFill="1" applyBorder="1" applyProtection="1"/>
    <xf numFmtId="0" fontId="19" fillId="8" borderId="0" xfId="0" applyFont="1" applyFill="1" applyBorder="1" applyAlignment="1" applyProtection="1"/>
    <xf numFmtId="0" fontId="20" fillId="8" borderId="0" xfId="1" applyFont="1" applyFill="1" applyBorder="1" applyAlignment="1" applyProtection="1">
      <alignment horizontal="center"/>
    </xf>
    <xf numFmtId="0" fontId="20" fillId="8" borderId="0" xfId="0" applyFont="1" applyFill="1" applyBorder="1" applyAlignment="1" applyProtection="1">
      <alignment horizontal="center" vertical="center"/>
    </xf>
    <xf numFmtId="0" fontId="20" fillId="3" borderId="0" xfId="0" applyFont="1" applyFill="1" applyBorder="1" applyProtection="1"/>
    <xf numFmtId="0" fontId="20" fillId="8" borderId="0" xfId="0" applyFont="1" applyFill="1" applyBorder="1" applyAlignment="1" applyProtection="1">
      <alignment horizontal="left"/>
    </xf>
    <xf numFmtId="0" fontId="20" fillId="3" borderId="0" xfId="0" applyFont="1" applyFill="1" applyBorder="1" applyAlignment="1" applyProtection="1">
      <alignment vertical="center"/>
    </xf>
    <xf numFmtId="0" fontId="20" fillId="7" borderId="0" xfId="0" applyFont="1" applyFill="1" applyBorder="1" applyAlignment="1" applyProtection="1">
      <alignment vertical="center"/>
    </xf>
    <xf numFmtId="0" fontId="20" fillId="8" borderId="0" xfId="0" applyFont="1" applyFill="1" applyAlignment="1" applyProtection="1">
      <alignment horizontal="left"/>
    </xf>
    <xf numFmtId="0" fontId="20" fillId="8" borderId="2" xfId="0" applyFont="1" applyFill="1" applyBorder="1" applyProtection="1"/>
    <xf numFmtId="0" fontId="3" fillId="9" borderId="16" xfId="0" applyFont="1" applyFill="1" applyBorder="1" applyProtection="1"/>
    <xf numFmtId="0" fontId="3" fillId="9" borderId="13" xfId="0" applyFont="1" applyFill="1" applyBorder="1" applyProtection="1"/>
    <xf numFmtId="0" fontId="4" fillId="11" borderId="39" xfId="0" applyFont="1" applyFill="1" applyBorder="1" applyProtection="1"/>
    <xf numFmtId="0" fontId="4" fillId="11" borderId="39" xfId="0" applyFont="1" applyFill="1" applyBorder="1" applyProtection="1">
      <protection locked="0"/>
    </xf>
    <xf numFmtId="0" fontId="4" fillId="11" borderId="40" xfId="0" applyFont="1" applyFill="1" applyBorder="1" applyProtection="1">
      <protection locked="0"/>
    </xf>
    <xf numFmtId="0" fontId="4" fillId="11" borderId="26" xfId="0" applyFont="1" applyFill="1" applyBorder="1" applyProtection="1"/>
    <xf numFmtId="0" fontId="4" fillId="11" borderId="0" xfId="0" applyFont="1" applyFill="1" applyBorder="1" applyProtection="1"/>
    <xf numFmtId="0" fontId="4" fillId="11" borderId="0" xfId="0" applyFont="1" applyFill="1" applyBorder="1" applyProtection="1">
      <protection locked="0"/>
    </xf>
    <xf numFmtId="0" fontId="4" fillId="11" borderId="38" xfId="0" applyFont="1" applyFill="1" applyBorder="1" applyProtection="1">
      <protection locked="0"/>
    </xf>
    <xf numFmtId="0" fontId="4" fillId="11" borderId="36" xfId="0" applyFont="1" applyFill="1" applyBorder="1" applyProtection="1"/>
    <xf numFmtId="0" fontId="4" fillId="11" borderId="42" xfId="0" applyFont="1" applyFill="1" applyBorder="1" applyProtection="1"/>
    <xf numFmtId="0" fontId="4" fillId="11" borderId="42" xfId="0" applyFont="1" applyFill="1" applyBorder="1" applyProtection="1">
      <protection locked="0"/>
    </xf>
    <xf numFmtId="0" fontId="4" fillId="11" borderId="31" xfId="0" applyFont="1" applyFill="1" applyBorder="1" applyProtection="1">
      <protection locked="0"/>
    </xf>
    <xf numFmtId="0" fontId="4" fillId="12" borderId="39" xfId="0" applyFont="1" applyFill="1" applyBorder="1" applyProtection="1"/>
    <xf numFmtId="0" fontId="4" fillId="12" borderId="39" xfId="0" applyFont="1" applyFill="1" applyBorder="1" applyProtection="1">
      <protection locked="0"/>
    </xf>
    <xf numFmtId="0" fontId="4" fillId="12" borderId="40" xfId="0" applyFont="1" applyFill="1" applyBorder="1" applyProtection="1">
      <protection locked="0"/>
    </xf>
    <xf numFmtId="0" fontId="4" fillId="12" borderId="26" xfId="0" applyFont="1" applyFill="1" applyBorder="1" applyProtection="1"/>
    <xf numFmtId="0" fontId="4" fillId="12" borderId="0" xfId="0" applyFont="1" applyFill="1" applyBorder="1" applyProtection="1"/>
    <xf numFmtId="0" fontId="4" fillId="12" borderId="0" xfId="0" applyFont="1" applyFill="1" applyBorder="1" applyProtection="1">
      <protection locked="0"/>
    </xf>
    <xf numFmtId="0" fontId="4" fillId="12" borderId="38" xfId="0" applyFont="1" applyFill="1" applyBorder="1" applyProtection="1">
      <protection locked="0"/>
    </xf>
    <xf numFmtId="0" fontId="4" fillId="12" borderId="38" xfId="0" applyFont="1" applyFill="1" applyBorder="1" applyProtection="1"/>
    <xf numFmtId="0" fontId="4" fillId="12" borderId="36" xfId="0" applyFont="1" applyFill="1" applyBorder="1" applyProtection="1"/>
    <xf numFmtId="0" fontId="3" fillId="12" borderId="42" xfId="0" applyFont="1" applyFill="1" applyBorder="1" applyAlignment="1" applyProtection="1">
      <alignment vertical="center"/>
    </xf>
    <xf numFmtId="0" fontId="3" fillId="12" borderId="42" xfId="0" applyFont="1" applyFill="1" applyBorder="1" applyProtection="1">
      <protection locked="0"/>
    </xf>
    <xf numFmtId="0" fontId="4" fillId="12" borderId="42" xfId="0" applyFont="1" applyFill="1" applyBorder="1" applyProtection="1"/>
    <xf numFmtId="0" fontId="4" fillId="12" borderId="42" xfId="0" applyFont="1" applyFill="1" applyBorder="1" applyProtection="1">
      <protection locked="0"/>
    </xf>
    <xf numFmtId="0" fontId="4" fillId="12" borderId="31" xfId="0" applyFont="1" applyFill="1" applyBorder="1" applyProtection="1">
      <protection locked="0"/>
    </xf>
    <xf numFmtId="0" fontId="4" fillId="11" borderId="40" xfId="0" applyFont="1" applyFill="1" applyBorder="1" applyProtection="1"/>
    <xf numFmtId="0" fontId="4" fillId="11" borderId="38" xfId="0" applyFont="1" applyFill="1" applyBorder="1" applyProtection="1"/>
    <xf numFmtId="0" fontId="3" fillId="11" borderId="42" xfId="0" applyFont="1" applyFill="1" applyBorder="1" applyAlignment="1" applyProtection="1">
      <alignment vertical="center"/>
    </xf>
    <xf numFmtId="0" fontId="3" fillId="11" borderId="42" xfId="0" applyFont="1" applyFill="1" applyBorder="1" applyProtection="1"/>
    <xf numFmtId="0" fontId="3" fillId="11" borderId="42" xfId="0" applyFont="1" applyFill="1" applyBorder="1" applyProtection="1">
      <protection locked="0"/>
    </xf>
    <xf numFmtId="0" fontId="4" fillId="11" borderId="31" xfId="0" applyFont="1" applyFill="1" applyBorder="1" applyProtection="1"/>
    <xf numFmtId="0" fontId="6" fillId="6" borderId="3" xfId="0" applyFont="1" applyFill="1" applyBorder="1" applyAlignment="1" applyProtection="1">
      <alignment vertical="center"/>
    </xf>
    <xf numFmtId="0" fontId="20" fillId="8" borderId="2" xfId="0" applyFont="1" applyFill="1" applyBorder="1" applyAlignment="1" applyProtection="1">
      <alignment horizontal="center"/>
    </xf>
    <xf numFmtId="0" fontId="20" fillId="8" borderId="1" xfId="0" applyFont="1" applyFill="1" applyBorder="1" applyAlignment="1" applyProtection="1"/>
    <xf numFmtId="0" fontId="20" fillId="8" borderId="1" xfId="0" applyFont="1" applyFill="1" applyBorder="1" applyAlignment="1" applyProtection="1">
      <alignment horizontal="center"/>
    </xf>
    <xf numFmtId="0" fontId="20" fillId="8" borderId="25" xfId="0" applyFont="1" applyFill="1" applyBorder="1" applyProtection="1"/>
    <xf numFmtId="0" fontId="20" fillId="8" borderId="1" xfId="0" applyFont="1" applyFill="1" applyBorder="1" applyAlignment="1" applyProtection="1">
      <alignment horizontal="center"/>
    </xf>
    <xf numFmtId="0" fontId="20" fillId="8" borderId="1" xfId="0" applyFont="1" applyFill="1" applyBorder="1" applyAlignment="1" applyProtection="1">
      <alignment horizontal="right"/>
    </xf>
    <xf numFmtId="0" fontId="19" fillId="8" borderId="1" xfId="0" applyFont="1" applyFill="1" applyBorder="1" applyAlignment="1" applyProtection="1"/>
    <xf numFmtId="0" fontId="20" fillId="8" borderId="19" xfId="0" applyFont="1" applyFill="1" applyBorder="1" applyProtection="1"/>
    <xf numFmtId="0" fontId="20" fillId="8" borderId="2" xfId="0" quotePrefix="1" applyFont="1" applyFill="1" applyBorder="1" applyProtection="1"/>
    <xf numFmtId="0" fontId="20" fillId="8" borderId="2" xfId="0" applyFont="1" applyFill="1" applyBorder="1" applyAlignment="1" applyProtection="1"/>
    <xf numFmtId="0" fontId="19" fillId="8" borderId="2" xfId="0" applyFont="1" applyFill="1" applyBorder="1" applyAlignment="1" applyProtection="1"/>
    <xf numFmtId="0" fontId="20" fillId="8" borderId="1" xfId="0" applyFont="1" applyFill="1" applyBorder="1" applyAlignment="1" applyProtection="1">
      <alignment horizontal="center"/>
    </xf>
    <xf numFmtId="9" fontId="20" fillId="8" borderId="1" xfId="0" applyNumberFormat="1" applyFont="1" applyFill="1" applyBorder="1" applyAlignment="1" applyProtection="1">
      <alignment horizontal="center"/>
    </xf>
    <xf numFmtId="9" fontId="20" fillId="8" borderId="1" xfId="0" applyNumberFormat="1" applyFont="1" applyFill="1" applyBorder="1" applyProtection="1"/>
    <xf numFmtId="0" fontId="20" fillId="8" borderId="3" xfId="0" applyFont="1" applyFill="1" applyBorder="1" applyProtection="1"/>
    <xf numFmtId="0" fontId="20" fillId="8" borderId="15" xfId="0" applyFont="1" applyFill="1" applyBorder="1" applyProtection="1"/>
    <xf numFmtId="0" fontId="20" fillId="8" borderId="9" xfId="0" applyFont="1" applyFill="1" applyBorder="1" applyProtection="1"/>
    <xf numFmtId="0" fontId="4" fillId="12" borderId="15" xfId="0" applyFont="1" applyFill="1" applyBorder="1" applyProtection="1"/>
    <xf numFmtId="0" fontId="13" fillId="12" borderId="0" xfId="0" applyFont="1" applyFill="1" applyBorder="1" applyProtection="1"/>
    <xf numFmtId="0" fontId="4" fillId="12" borderId="38" xfId="0" applyFont="1" applyFill="1" applyBorder="1" applyAlignment="1" applyProtection="1">
      <alignment horizontal="left" vertical="center"/>
    </xf>
    <xf numFmtId="0" fontId="2" fillId="2" borderId="11" xfId="0" applyFont="1" applyFill="1" applyBorder="1" applyProtection="1">
      <protection locked="0"/>
    </xf>
    <xf numFmtId="0" fontId="2" fillId="2" borderId="12" xfId="0" applyFont="1" applyFill="1" applyBorder="1" applyProtection="1">
      <protection locked="0"/>
    </xf>
    <xf numFmtId="0" fontId="2" fillId="2" borderId="10" xfId="0" applyFont="1" applyFill="1" applyBorder="1" applyProtection="1">
      <protection locked="0"/>
    </xf>
    <xf numFmtId="0" fontId="2" fillId="2" borderId="13" xfId="0" applyFont="1" applyFill="1" applyBorder="1" applyProtection="1">
      <protection locked="0"/>
    </xf>
    <xf numFmtId="0" fontId="2" fillId="2" borderId="16" xfId="0" applyFont="1" applyFill="1" applyBorder="1" applyAlignment="1" applyProtection="1">
      <alignment vertical="center"/>
      <protection locked="0"/>
    </xf>
    <xf numFmtId="0" fontId="2" fillId="2" borderId="13" xfId="0" applyFont="1" applyFill="1" applyBorder="1" applyAlignment="1" applyProtection="1">
      <alignment vertical="center"/>
      <protection locked="0"/>
    </xf>
    <xf numFmtId="0" fontId="4" fillId="11" borderId="38" xfId="0" applyFont="1" applyFill="1" applyBorder="1" applyAlignment="1" applyProtection="1">
      <alignment vertical="center"/>
    </xf>
    <xf numFmtId="0" fontId="3" fillId="11" borderId="0" xfId="0" applyFont="1" applyFill="1" applyBorder="1" applyAlignment="1" applyProtection="1"/>
    <xf numFmtId="0" fontId="3" fillId="11" borderId="0" xfId="0" applyFont="1" applyFill="1" applyBorder="1" applyAlignment="1" applyProtection="1">
      <protection locked="0"/>
    </xf>
    <xf numFmtId="0" fontId="4" fillId="12" borderId="38" xfId="0" applyFont="1" applyFill="1" applyBorder="1" applyAlignment="1" applyProtection="1">
      <alignment vertical="center"/>
    </xf>
    <xf numFmtId="0" fontId="13" fillId="12" borderId="0" xfId="0" applyFont="1" applyFill="1" applyBorder="1" applyAlignment="1" applyProtection="1">
      <alignment horizontal="center"/>
    </xf>
    <xf numFmtId="0" fontId="5" fillId="12" borderId="0" xfId="0" applyFont="1" applyFill="1" applyBorder="1" applyAlignment="1" applyProtection="1">
      <alignment horizontal="center"/>
    </xf>
    <xf numFmtId="0" fontId="3" fillId="12" borderId="0" xfId="0" applyFont="1" applyFill="1" applyBorder="1" applyAlignment="1" applyProtection="1">
      <protection locked="0"/>
    </xf>
    <xf numFmtId="0" fontId="3" fillId="12" borderId="0" xfId="0" applyFont="1" applyFill="1" applyBorder="1" applyAlignment="1" applyProtection="1"/>
    <xf numFmtId="0" fontId="4" fillId="12" borderId="0" xfId="0" applyFont="1" applyFill="1" applyBorder="1" applyAlignment="1" applyProtection="1"/>
    <xf numFmtId="0" fontId="4" fillId="12" borderId="42" xfId="0" applyFont="1" applyFill="1" applyBorder="1" applyAlignment="1" applyProtection="1"/>
    <xf numFmtId="0" fontId="4" fillId="12" borderId="31" xfId="0" applyFont="1" applyFill="1" applyBorder="1" applyAlignment="1" applyProtection="1"/>
    <xf numFmtId="0" fontId="4" fillId="12" borderId="40" xfId="0" applyFont="1" applyFill="1" applyBorder="1" applyProtection="1"/>
    <xf numFmtId="0" fontId="4" fillId="12" borderId="31" xfId="0" applyFont="1" applyFill="1" applyBorder="1" applyProtection="1"/>
    <xf numFmtId="0" fontId="3" fillId="12" borderId="42" xfId="0" applyFont="1" applyFill="1" applyBorder="1" applyAlignment="1" applyProtection="1">
      <alignment horizontal="right" vertical="center"/>
    </xf>
    <xf numFmtId="0" fontId="4" fillId="12" borderId="31" xfId="0" applyFont="1" applyFill="1" applyBorder="1" applyAlignment="1" applyProtection="1">
      <alignment vertical="center"/>
    </xf>
    <xf numFmtId="0" fontId="3" fillId="12" borderId="31" xfId="0" applyFont="1" applyFill="1" applyBorder="1" applyProtection="1"/>
    <xf numFmtId="0" fontId="3" fillId="11" borderId="14" xfId="0" applyFont="1" applyFill="1" applyBorder="1" applyProtection="1"/>
    <xf numFmtId="0" fontId="3" fillId="12" borderId="14" xfId="0" applyFont="1" applyFill="1" applyBorder="1" applyProtection="1"/>
    <xf numFmtId="0" fontId="20" fillId="8" borderId="1" xfId="0" applyFont="1" applyFill="1" applyBorder="1" applyAlignment="1" applyProtection="1">
      <alignment horizontal="center"/>
    </xf>
    <xf numFmtId="0" fontId="3" fillId="3" borderId="0" xfId="0" applyFont="1" applyFill="1" applyBorder="1" applyAlignment="1" applyProtection="1">
      <alignment horizontal="center"/>
    </xf>
    <xf numFmtId="0" fontId="4" fillId="3" borderId="0" xfId="0" applyFont="1" applyFill="1" applyBorder="1" applyAlignment="1" applyProtection="1">
      <alignment horizontal="left"/>
    </xf>
    <xf numFmtId="0" fontId="3" fillId="3" borderId="0" xfId="0" applyFont="1" applyFill="1" applyBorder="1" applyAlignment="1" applyProtection="1">
      <alignment horizontal="center"/>
      <protection locked="0"/>
    </xf>
    <xf numFmtId="0" fontId="4" fillId="3" borderId="0" xfId="0" applyFont="1" applyFill="1" applyBorder="1" applyAlignment="1" applyProtection="1">
      <alignment horizontal="right"/>
    </xf>
    <xf numFmtId="0" fontId="4" fillId="3" borderId="0" xfId="0" applyFont="1" applyFill="1" applyAlignment="1" applyProtection="1">
      <alignment horizontal="right"/>
    </xf>
    <xf numFmtId="0" fontId="4" fillId="7" borderId="15" xfId="0" applyNumberFormat="1" applyFont="1" applyFill="1" applyBorder="1" applyAlignment="1" applyProtection="1">
      <alignment horizontal="center" vertical="center"/>
    </xf>
    <xf numFmtId="2" fontId="4" fillId="7" borderId="15" xfId="0" applyNumberFormat="1" applyFont="1" applyFill="1" applyBorder="1" applyAlignment="1" applyProtection="1">
      <alignment horizontal="center" vertical="center"/>
    </xf>
    <xf numFmtId="2" fontId="4" fillId="7" borderId="9" xfId="0" applyNumberFormat="1" applyFont="1" applyFill="1" applyBorder="1" applyAlignment="1" applyProtection="1">
      <alignment horizontal="center" vertical="center"/>
    </xf>
    <xf numFmtId="2" fontId="4" fillId="7" borderId="23" xfId="0" applyNumberFormat="1" applyFont="1" applyFill="1" applyBorder="1" applyAlignment="1" applyProtection="1">
      <alignment horizontal="center" vertical="center"/>
    </xf>
    <xf numFmtId="0" fontId="3" fillId="3" borderId="0" xfId="0" applyFont="1" applyFill="1" applyBorder="1" applyProtection="1"/>
    <xf numFmtId="0" fontId="4" fillId="3" borderId="3" xfId="0" applyFont="1" applyFill="1" applyBorder="1" applyAlignment="1" applyProtection="1">
      <alignment horizontal="center" vertical="center"/>
    </xf>
    <xf numFmtId="0" fontId="19" fillId="8" borderId="0" xfId="0" applyFont="1" applyFill="1" applyProtection="1"/>
    <xf numFmtId="0" fontId="20" fillId="8" borderId="30" xfId="0" applyFont="1" applyFill="1" applyBorder="1" applyAlignment="1" applyProtection="1">
      <alignment horizontal="center"/>
    </xf>
    <xf numFmtId="16" fontId="20" fillId="8" borderId="0" xfId="0" applyNumberFormat="1" applyFont="1" applyFill="1" applyProtection="1"/>
    <xf numFmtId="16" fontId="20" fillId="8" borderId="1" xfId="0" quotePrefix="1" applyNumberFormat="1" applyFont="1" applyFill="1" applyBorder="1" applyProtection="1"/>
    <xf numFmtId="17" fontId="20" fillId="8" borderId="1" xfId="0" quotePrefix="1" applyNumberFormat="1" applyFont="1" applyFill="1" applyBorder="1" applyProtection="1"/>
    <xf numFmtId="0" fontId="4" fillId="7" borderId="10" xfId="0" applyNumberFormat="1" applyFont="1" applyFill="1" applyBorder="1" applyAlignment="1" applyProtection="1">
      <alignment horizontal="center" vertical="center"/>
    </xf>
    <xf numFmtId="0" fontId="4" fillId="7" borderId="18" xfId="0" applyNumberFormat="1" applyFont="1" applyFill="1" applyBorder="1" applyAlignment="1" applyProtection="1">
      <alignment horizontal="center" vertical="center"/>
    </xf>
    <xf numFmtId="0" fontId="4" fillId="7" borderId="13" xfId="0" applyNumberFormat="1" applyFont="1" applyFill="1" applyBorder="1" applyAlignment="1" applyProtection="1">
      <alignment horizontal="center" vertical="center"/>
    </xf>
    <xf numFmtId="0" fontId="5" fillId="13" borderId="0" xfId="0" applyFont="1" applyFill="1" applyAlignment="1" applyProtection="1">
      <alignment vertical="center"/>
    </xf>
    <xf numFmtId="0" fontId="5" fillId="13" borderId="0" xfId="0" applyFont="1" applyFill="1" applyProtection="1"/>
    <xf numFmtId="0" fontId="5" fillId="13" borderId="0" xfId="0" applyFont="1" applyFill="1" applyBorder="1" applyAlignment="1" applyProtection="1">
      <alignment vertical="center"/>
    </xf>
    <xf numFmtId="0" fontId="5" fillId="13" borderId="0" xfId="0" applyFont="1" applyFill="1" applyBorder="1" applyProtection="1"/>
    <xf numFmtId="0" fontId="4" fillId="3" borderId="1" xfId="0" applyFont="1" applyFill="1" applyBorder="1" applyAlignment="1" applyProtection="1"/>
    <xf numFmtId="0" fontId="20" fillId="3" borderId="0" xfId="0" applyFont="1" applyFill="1" applyBorder="1" applyAlignment="1" applyProtection="1">
      <alignment horizontal="left"/>
    </xf>
    <xf numFmtId="0" fontId="20" fillId="3" borderId="0" xfId="0" applyFont="1" applyFill="1" applyBorder="1" applyAlignment="1" applyProtection="1">
      <alignment horizontal="left" vertical="center"/>
    </xf>
    <xf numFmtId="0" fontId="20" fillId="7" borderId="0" xfId="0" applyFont="1" applyFill="1" applyBorder="1" applyAlignment="1" applyProtection="1">
      <alignment horizontal="left" vertical="center"/>
    </xf>
    <xf numFmtId="0" fontId="20" fillId="8" borderId="0" xfId="0" applyFont="1" applyFill="1" applyAlignment="1" applyProtection="1">
      <alignment horizontal="right"/>
    </xf>
    <xf numFmtId="0" fontId="20" fillId="3" borderId="0" xfId="0" applyFont="1" applyFill="1" applyBorder="1" applyAlignment="1" applyProtection="1">
      <alignment horizontal="right"/>
    </xf>
    <xf numFmtId="0" fontId="20" fillId="3" borderId="0" xfId="0" applyFont="1" applyFill="1" applyBorder="1" applyAlignment="1" applyProtection="1">
      <alignment horizontal="right" vertical="center"/>
    </xf>
    <xf numFmtId="0" fontId="20" fillId="7" borderId="0" xfId="0" applyFont="1" applyFill="1" applyBorder="1" applyAlignment="1" applyProtection="1">
      <alignment horizontal="right" vertical="center"/>
    </xf>
    <xf numFmtId="0" fontId="4" fillId="11" borderId="0" xfId="0" applyFont="1" applyFill="1" applyBorder="1" applyAlignment="1" applyProtection="1">
      <alignment vertical="center"/>
    </xf>
    <xf numFmtId="0" fontId="4" fillId="11" borderId="29" xfId="0" applyFont="1" applyFill="1" applyBorder="1" applyAlignment="1" applyProtection="1">
      <alignment horizontal="left" vertical="center"/>
    </xf>
    <xf numFmtId="0" fontId="3" fillId="12" borderId="0" xfId="0" applyFont="1" applyFill="1" applyBorder="1" applyAlignment="1" applyProtection="1">
      <alignment horizontal="right" vertical="center"/>
    </xf>
    <xf numFmtId="0" fontId="4" fillId="12" borderId="0" xfId="0" applyFont="1" applyFill="1" applyBorder="1" applyAlignment="1" applyProtection="1">
      <alignment horizontal="left" vertical="center"/>
    </xf>
    <xf numFmtId="0" fontId="4" fillId="12" borderId="0" xfId="0" applyFont="1" applyFill="1" applyBorder="1" applyAlignment="1" applyProtection="1">
      <alignment vertical="center"/>
    </xf>
    <xf numFmtId="0" fontId="4" fillId="12" borderId="42" xfId="0" applyFont="1" applyFill="1" applyBorder="1" applyAlignment="1" applyProtection="1">
      <alignment vertical="center"/>
    </xf>
    <xf numFmtId="0" fontId="4" fillId="12" borderId="29" xfId="0" applyFont="1" applyFill="1" applyBorder="1" applyAlignment="1" applyProtection="1">
      <alignment horizontal="left" vertical="center"/>
    </xf>
    <xf numFmtId="0" fontId="4" fillId="11" borderId="38" xfId="0" applyFont="1" applyFill="1" applyBorder="1" applyAlignment="1" applyProtection="1">
      <alignment horizontal="left" vertical="center"/>
    </xf>
    <xf numFmtId="0" fontId="4" fillId="11" borderId="0" xfId="0" applyFont="1" applyFill="1" applyBorder="1" applyAlignment="1" applyProtection="1">
      <alignment horizontal="left" vertical="center"/>
    </xf>
    <xf numFmtId="0" fontId="16" fillId="0" borderId="0" xfId="0" applyFont="1" applyFill="1" applyProtection="1"/>
    <xf numFmtId="0" fontId="5" fillId="0" borderId="0" xfId="0" applyFont="1" applyFill="1" applyProtection="1"/>
    <xf numFmtId="0" fontId="18" fillId="0" borderId="0" xfId="0" applyFont="1" applyFill="1" applyProtection="1"/>
    <xf numFmtId="0" fontId="18" fillId="0" borderId="0" xfId="0" applyFont="1" applyFill="1" applyAlignment="1" applyProtection="1">
      <alignment horizontal="right"/>
    </xf>
    <xf numFmtId="0" fontId="13" fillId="0" borderId="0" xfId="0" applyFont="1" applyFill="1" applyProtection="1"/>
    <xf numFmtId="0" fontId="18" fillId="0" borderId="0" xfId="0" applyFont="1" applyFill="1" applyBorder="1" applyProtection="1"/>
    <xf numFmtId="0" fontId="18" fillId="0" borderId="0" xfId="0" applyFont="1" applyFill="1" applyAlignment="1" applyProtection="1">
      <alignment vertical="center"/>
    </xf>
    <xf numFmtId="0" fontId="4" fillId="0" borderId="0" xfId="0" applyFont="1" applyFill="1" applyBorder="1" applyAlignment="1" applyProtection="1">
      <alignment horizontal="left" vertical="center"/>
    </xf>
    <xf numFmtId="0" fontId="18" fillId="0" borderId="0" xfId="0" applyFont="1" applyFill="1" applyAlignment="1" applyProtection="1">
      <alignment horizontal="center"/>
    </xf>
    <xf numFmtId="0" fontId="4" fillId="0" borderId="0" xfId="0" applyFont="1" applyFill="1" applyBorder="1" applyProtection="1"/>
    <xf numFmtId="0" fontId="11" fillId="0" borderId="0" xfId="0" applyFont="1" applyFill="1" applyBorder="1" applyAlignment="1" applyProtection="1">
      <alignment horizontal="center" vertical="center" wrapText="1"/>
    </xf>
    <xf numFmtId="0" fontId="18" fillId="0" borderId="0" xfId="0" applyFont="1" applyFill="1" applyAlignment="1" applyProtection="1">
      <alignment horizontal="center" vertical="center"/>
    </xf>
    <xf numFmtId="0" fontId="17"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7" fillId="0" borderId="0" xfId="0" applyFont="1" applyFill="1" applyBorder="1" applyAlignment="1" applyProtection="1">
      <alignment horizontal="center" vertical="center"/>
      <protection locked="0"/>
    </xf>
    <xf numFmtId="0" fontId="18" fillId="0" borderId="0" xfId="0" applyFont="1" applyFill="1" applyAlignment="1" applyProtection="1"/>
    <xf numFmtId="0" fontId="4" fillId="0" borderId="0" xfId="0" applyFont="1" applyFill="1" applyBorder="1" applyProtection="1">
      <protection locked="0"/>
    </xf>
    <xf numFmtId="0" fontId="4" fillId="0" borderId="0" xfId="0" applyFont="1" applyFill="1" applyProtection="1">
      <protection locked="0"/>
    </xf>
    <xf numFmtId="0" fontId="16" fillId="0" borderId="0" xfId="0" applyFont="1" applyFill="1" applyProtection="1">
      <protection locked="0"/>
    </xf>
    <xf numFmtId="0" fontId="17" fillId="0" borderId="0" xfId="0" applyFont="1" applyFill="1" applyProtection="1">
      <protection locked="0"/>
    </xf>
    <xf numFmtId="0" fontId="18" fillId="0" borderId="0" xfId="0" applyFont="1" applyFill="1" applyBorder="1" applyAlignment="1" applyProtection="1">
      <alignment horizontal="center"/>
    </xf>
    <xf numFmtId="0" fontId="16" fillId="0" borderId="0" xfId="0" applyFont="1" applyFill="1" applyBorder="1" applyProtection="1">
      <protection locked="0"/>
    </xf>
    <xf numFmtId="0" fontId="3" fillId="0" borderId="0" xfId="0" applyFont="1" applyFill="1" applyBorder="1" applyAlignment="1" applyProtection="1"/>
    <xf numFmtId="0" fontId="5" fillId="0" borderId="0" xfId="0" applyFont="1" applyFill="1" applyBorder="1" applyAlignment="1" applyProtection="1">
      <alignment horizontal="center"/>
    </xf>
    <xf numFmtId="0" fontId="17" fillId="0" borderId="0" xfId="0" applyFont="1" applyFill="1" applyProtection="1"/>
    <xf numFmtId="0" fontId="3" fillId="0" borderId="0" xfId="0" applyFont="1" applyFill="1" applyBorder="1" applyAlignment="1" applyProtection="1">
      <alignment horizontal="right"/>
    </xf>
    <xf numFmtId="0" fontId="3" fillId="0" borderId="0" xfId="0" applyFont="1" applyFill="1" applyAlignment="1" applyProtection="1">
      <alignment horizontal="left"/>
    </xf>
    <xf numFmtId="0" fontId="3" fillId="0" borderId="0" xfId="0" applyFont="1" applyFill="1" applyAlignment="1" applyProtection="1">
      <alignment horizontal="right"/>
    </xf>
    <xf numFmtId="0" fontId="11" fillId="0" borderId="0" xfId="0" applyFont="1" applyFill="1" applyAlignment="1" applyProtection="1">
      <alignment horizontal="right"/>
    </xf>
    <xf numFmtId="0" fontId="3" fillId="0" borderId="0" xfId="0" applyNumberFormat="1" applyFont="1" applyFill="1" applyBorder="1" applyAlignment="1" applyProtection="1">
      <alignment horizontal="right"/>
    </xf>
    <xf numFmtId="168" fontId="3" fillId="0" borderId="0" xfId="0" applyNumberFormat="1" applyFont="1" applyFill="1" applyBorder="1" applyAlignment="1" applyProtection="1">
      <alignment horizontal="right"/>
    </xf>
    <xf numFmtId="0" fontId="16" fillId="0" borderId="0" xfId="0" applyFont="1" applyFill="1" applyAlignment="1" applyProtection="1">
      <alignment horizontal="center" vertical="center"/>
    </xf>
    <xf numFmtId="0" fontId="17" fillId="0" borderId="0" xfId="0" applyFont="1" applyFill="1" applyAlignment="1" applyProtection="1">
      <alignment horizontal="center" vertical="center"/>
    </xf>
    <xf numFmtId="0" fontId="5" fillId="0" borderId="0" xfId="0" applyFont="1" applyFill="1" applyBorder="1" applyAlignment="1" applyProtection="1">
      <alignment horizontal="center" vertical="center"/>
    </xf>
    <xf numFmtId="0" fontId="20" fillId="8" borderId="1" xfId="0" quotePrefix="1" applyFont="1" applyFill="1" applyBorder="1" applyProtection="1"/>
    <xf numFmtId="0" fontId="20" fillId="8" borderId="1" xfId="0" applyFont="1" applyFill="1" applyBorder="1" applyAlignment="1" applyProtection="1">
      <alignment horizontal="center"/>
    </xf>
    <xf numFmtId="0" fontId="19" fillId="8" borderId="0" xfId="0" applyFont="1" applyFill="1" applyBorder="1" applyAlignment="1" applyProtection="1">
      <alignment horizontal="left"/>
    </xf>
    <xf numFmtId="0" fontId="20" fillId="8" borderId="0" xfId="0" quotePrefix="1" applyFont="1" applyFill="1" applyBorder="1" applyAlignment="1" applyProtection="1">
      <alignment horizontal="left"/>
    </xf>
    <xf numFmtId="0" fontId="20" fillId="8" borderId="1" xfId="0" applyFont="1" applyFill="1" applyBorder="1" applyAlignment="1" applyProtection="1">
      <alignment horizontal="center"/>
    </xf>
    <xf numFmtId="0" fontId="20" fillId="8" borderId="1" xfId="0" applyFont="1" applyFill="1" applyBorder="1" applyAlignment="1" applyProtection="1">
      <alignment horizontal="center"/>
    </xf>
    <xf numFmtId="0" fontId="3" fillId="0" borderId="10" xfId="0" applyFont="1" applyBorder="1" applyAlignment="1" applyProtection="1">
      <alignment vertical="center"/>
    </xf>
    <xf numFmtId="0" fontId="3" fillId="7" borderId="18" xfId="0" applyFont="1" applyFill="1" applyBorder="1" applyAlignment="1" applyProtection="1">
      <alignment vertical="center"/>
    </xf>
    <xf numFmtId="0" fontId="3" fillId="7" borderId="17" xfId="0" applyFont="1" applyFill="1" applyBorder="1" applyAlignment="1" applyProtection="1">
      <alignment vertical="center"/>
    </xf>
    <xf numFmtId="0" fontId="3" fillId="5" borderId="16" xfId="0" applyFont="1" applyFill="1" applyBorder="1" applyAlignment="1" applyProtection="1">
      <alignment horizontal="center" vertical="center"/>
    </xf>
    <xf numFmtId="0" fontId="2" fillId="2" borderId="18" xfId="0" applyFont="1" applyFill="1" applyBorder="1" applyProtection="1">
      <protection locked="0"/>
    </xf>
    <xf numFmtId="0" fontId="3" fillId="10" borderId="7" xfId="0" applyFont="1" applyFill="1" applyBorder="1" applyAlignment="1" applyProtection="1">
      <alignment vertical="center"/>
    </xf>
    <xf numFmtId="0" fontId="3" fillId="7" borderId="21" xfId="0" applyFont="1" applyFill="1" applyBorder="1" applyAlignment="1" applyProtection="1">
      <alignment vertical="center"/>
    </xf>
    <xf numFmtId="0" fontId="2" fillId="2" borderId="20" xfId="0" applyFont="1" applyFill="1" applyBorder="1" applyProtection="1">
      <protection locked="0"/>
    </xf>
    <xf numFmtId="0" fontId="3" fillId="7" borderId="20" xfId="0" applyFont="1" applyFill="1" applyBorder="1" applyAlignment="1" applyProtection="1">
      <alignment vertical="center"/>
    </xf>
    <xf numFmtId="0" fontId="3" fillId="10" borderId="13" xfId="0" applyFont="1" applyFill="1" applyBorder="1" applyAlignment="1" applyProtection="1">
      <alignment vertical="center"/>
    </xf>
    <xf numFmtId="164" fontId="4" fillId="0" borderId="6" xfId="0" applyNumberFormat="1" applyFont="1" applyFill="1" applyBorder="1" applyProtection="1">
      <protection locked="0"/>
    </xf>
    <xf numFmtId="164" fontId="4" fillId="0" borderId="4" xfId="0" applyNumberFormat="1" applyFont="1" applyFill="1" applyBorder="1" applyProtection="1">
      <protection locked="0"/>
    </xf>
    <xf numFmtId="166" fontId="4" fillId="3" borderId="4" xfId="0" applyNumberFormat="1" applyFont="1" applyFill="1" applyBorder="1" applyProtection="1"/>
    <xf numFmtId="167" fontId="4" fillId="3" borderId="4" xfId="0" applyNumberFormat="1" applyFont="1" applyFill="1" applyBorder="1" applyProtection="1"/>
    <xf numFmtId="166" fontId="4" fillId="3" borderId="26" xfId="0" applyNumberFormat="1" applyFont="1" applyFill="1" applyBorder="1" applyProtection="1"/>
    <xf numFmtId="164" fontId="4" fillId="0" borderId="17" xfId="0" applyNumberFormat="1" applyFont="1" applyFill="1" applyBorder="1" applyProtection="1">
      <protection locked="0"/>
    </xf>
    <xf numFmtId="164" fontId="4" fillId="0" borderId="7" xfId="0" applyNumberFormat="1" applyFont="1" applyFill="1" applyBorder="1" applyProtection="1">
      <protection locked="0"/>
    </xf>
    <xf numFmtId="0" fontId="22" fillId="8" borderId="0" xfId="0" applyFont="1" applyFill="1" applyProtection="1"/>
    <xf numFmtId="0" fontId="23" fillId="8" borderId="0" xfId="0" applyFont="1" applyFill="1" applyBorder="1" applyProtection="1"/>
    <xf numFmtId="0" fontId="22" fillId="8" borderId="0" xfId="0" applyFont="1" applyFill="1" applyBorder="1" applyAlignment="1" applyProtection="1">
      <alignment horizontal="center"/>
    </xf>
    <xf numFmtId="0" fontId="22" fillId="8" borderId="0" xfId="0" applyFont="1" applyFill="1" applyBorder="1" applyProtection="1"/>
    <xf numFmtId="0" fontId="22" fillId="8" borderId="0" xfId="0" applyFont="1" applyFill="1" applyAlignment="1" applyProtection="1">
      <alignment horizontal="left"/>
    </xf>
    <xf numFmtId="0" fontId="23" fillId="8" borderId="1" xfId="0" applyFont="1" applyFill="1" applyBorder="1" applyProtection="1"/>
    <xf numFmtId="0" fontId="22" fillId="8" borderId="1" xfId="0" applyFont="1" applyFill="1" applyBorder="1" applyProtection="1"/>
    <xf numFmtId="0" fontId="22" fillId="8" borderId="1" xfId="0" applyFont="1" applyFill="1" applyBorder="1" applyAlignment="1" applyProtection="1">
      <alignment horizontal="center"/>
    </xf>
    <xf numFmtId="0" fontId="22" fillId="8" borderId="0" xfId="0" applyFont="1" applyFill="1" applyAlignment="1" applyProtection="1">
      <alignment horizontal="center"/>
    </xf>
    <xf numFmtId="0" fontId="20" fillId="8" borderId="1" xfId="0" applyFont="1" applyFill="1" applyBorder="1" applyAlignment="1" applyProtection="1">
      <alignment horizontal="center"/>
    </xf>
    <xf numFmtId="0" fontId="20" fillId="8" borderId="3" xfId="0" applyFont="1" applyFill="1" applyBorder="1" applyAlignment="1" applyProtection="1">
      <alignment horizontal="center"/>
    </xf>
    <xf numFmtId="0" fontId="20" fillId="8" borderId="15" xfId="0" applyFont="1" applyFill="1" applyBorder="1" applyAlignment="1" applyProtection="1">
      <alignment horizontal="center"/>
    </xf>
    <xf numFmtId="0" fontId="20" fillId="8" borderId="9" xfId="0" applyFont="1" applyFill="1" applyBorder="1" applyAlignment="1" applyProtection="1">
      <alignment horizontal="center"/>
    </xf>
    <xf numFmtId="0" fontId="19" fillId="8" borderId="1" xfId="0" applyFont="1" applyFill="1" applyBorder="1" applyAlignment="1" applyProtection="1">
      <alignment horizontal="center"/>
    </xf>
    <xf numFmtId="0" fontId="19" fillId="8" borderId="3" xfId="0" applyFont="1" applyFill="1" applyBorder="1" applyAlignment="1" applyProtection="1">
      <alignment horizontal="center"/>
    </xf>
    <xf numFmtId="0" fontId="19" fillId="8" borderId="15" xfId="0" applyFont="1" applyFill="1" applyBorder="1" applyAlignment="1" applyProtection="1">
      <alignment horizontal="center"/>
    </xf>
    <xf numFmtId="0" fontId="19" fillId="8" borderId="9" xfId="0" applyFont="1" applyFill="1" applyBorder="1" applyAlignment="1" applyProtection="1">
      <alignment horizontal="center"/>
    </xf>
    <xf numFmtId="0" fontId="20" fillId="8" borderId="30" xfId="0" applyFont="1" applyFill="1" applyBorder="1" applyAlignment="1" applyProtection="1">
      <alignment horizontal="center"/>
    </xf>
    <xf numFmtId="0" fontId="23" fillId="8" borderId="1" xfId="0" applyFont="1" applyFill="1" applyBorder="1" applyAlignment="1" applyProtection="1">
      <alignment horizontal="center"/>
    </xf>
    <xf numFmtId="0" fontId="3" fillId="5" borderId="3" xfId="0" applyFont="1" applyFill="1" applyBorder="1" applyAlignment="1" applyProtection="1">
      <alignment horizontal="left" vertical="center"/>
    </xf>
    <xf numFmtId="0" fontId="3" fillId="5" borderId="9" xfId="0" applyFont="1" applyFill="1" applyBorder="1" applyAlignment="1" applyProtection="1">
      <alignment horizontal="left" vertical="center"/>
    </xf>
    <xf numFmtId="0" fontId="3" fillId="2" borderId="3" xfId="0" applyFont="1" applyFill="1" applyBorder="1" applyAlignment="1" applyProtection="1">
      <alignment horizontal="left"/>
      <protection locked="0"/>
    </xf>
    <xf numFmtId="0" fontId="3" fillId="2" borderId="9" xfId="0" applyFont="1" applyFill="1" applyBorder="1" applyAlignment="1" applyProtection="1">
      <alignment horizontal="left"/>
      <protection locked="0"/>
    </xf>
    <xf numFmtId="0" fontId="3" fillId="2" borderId="3" xfId="0" applyFont="1" applyFill="1" applyBorder="1" applyAlignment="1" applyProtection="1">
      <alignment horizontal="center"/>
      <protection locked="0"/>
    </xf>
    <xf numFmtId="0" fontId="3" fillId="2" borderId="9" xfId="0" applyFont="1" applyFill="1" applyBorder="1" applyAlignment="1" applyProtection="1">
      <alignment horizontal="center"/>
      <protection locked="0"/>
    </xf>
    <xf numFmtId="0" fontId="3" fillId="5" borderId="3" xfId="0" applyFont="1" applyFill="1" applyBorder="1" applyAlignment="1" applyProtection="1">
      <alignment horizontal="center" vertical="center"/>
    </xf>
    <xf numFmtId="0" fontId="3" fillId="5" borderId="9" xfId="0" applyFont="1" applyFill="1" applyBorder="1" applyAlignment="1" applyProtection="1">
      <alignment horizontal="center" vertical="center"/>
    </xf>
    <xf numFmtId="0" fontId="9" fillId="3" borderId="3" xfId="0" applyFont="1" applyFill="1" applyBorder="1" applyAlignment="1" applyProtection="1">
      <alignment horizontal="center" vertical="center" wrapText="1"/>
    </xf>
    <xf numFmtId="0" fontId="9" fillId="3" borderId="9" xfId="0" applyFont="1" applyFill="1" applyBorder="1" applyAlignment="1" applyProtection="1">
      <alignment horizontal="center" vertical="center" wrapText="1"/>
    </xf>
    <xf numFmtId="0" fontId="3" fillId="5" borderId="1" xfId="0" applyFont="1" applyFill="1" applyBorder="1" applyAlignment="1" applyProtection="1">
      <alignment horizontal="left" vertical="center"/>
    </xf>
    <xf numFmtId="0" fontId="3" fillId="5" borderId="1" xfId="0" applyFont="1" applyFill="1" applyBorder="1" applyAlignment="1" applyProtection="1">
      <alignment horizontal="center" vertical="center"/>
    </xf>
    <xf numFmtId="0" fontId="3" fillId="2" borderId="1" xfId="0" applyFont="1" applyFill="1" applyBorder="1" applyAlignment="1" applyProtection="1">
      <alignment horizontal="center"/>
      <protection locked="0"/>
    </xf>
    <xf numFmtId="0" fontId="8" fillId="6" borderId="15" xfId="1" applyFont="1" applyFill="1" applyBorder="1" applyAlignment="1" applyProtection="1">
      <alignment horizontal="left" vertical="center"/>
      <protection locked="0"/>
    </xf>
    <xf numFmtId="0" fontId="8" fillId="6" borderId="9" xfId="1" applyFont="1" applyFill="1" applyBorder="1" applyAlignment="1" applyProtection="1">
      <alignment horizontal="left" vertical="center"/>
      <protection locked="0"/>
    </xf>
    <xf numFmtId="0" fontId="4" fillId="5" borderId="0" xfId="0" applyFont="1" applyFill="1" applyBorder="1" applyAlignment="1" applyProtection="1">
      <alignment horizontal="left"/>
    </xf>
    <xf numFmtId="0" fontId="8" fillId="6" borderId="3" xfId="0" applyFont="1" applyFill="1" applyBorder="1" applyAlignment="1" applyProtection="1">
      <alignment horizontal="left"/>
    </xf>
    <xf numFmtId="0" fontId="8" fillId="6" borderId="15" xfId="0" applyFont="1" applyFill="1" applyBorder="1" applyAlignment="1" applyProtection="1">
      <alignment horizontal="left"/>
    </xf>
    <xf numFmtId="0" fontId="8" fillId="6" borderId="9" xfId="0" applyFont="1" applyFill="1" applyBorder="1" applyAlignment="1" applyProtection="1">
      <alignment horizontal="left"/>
    </xf>
    <xf numFmtId="0" fontId="3" fillId="5" borderId="33" xfId="0" applyFont="1" applyFill="1" applyBorder="1" applyAlignment="1" applyProtection="1">
      <alignment horizontal="center"/>
    </xf>
    <xf numFmtId="0" fontId="3" fillId="5" borderId="34" xfId="0" applyFont="1" applyFill="1" applyBorder="1" applyAlignment="1" applyProtection="1">
      <alignment horizontal="center"/>
    </xf>
    <xf numFmtId="0" fontId="3" fillId="5" borderId="3" xfId="0" applyFont="1" applyFill="1" applyBorder="1" applyAlignment="1" applyProtection="1">
      <alignment horizontal="center"/>
    </xf>
    <xf numFmtId="0" fontId="3" fillId="5" borderId="9" xfId="0" applyFont="1" applyFill="1" applyBorder="1" applyAlignment="1" applyProtection="1">
      <alignment horizontal="center"/>
    </xf>
    <xf numFmtId="0" fontId="10" fillId="4" borderId="3" xfId="1" applyFont="1" applyFill="1" applyBorder="1" applyAlignment="1" applyProtection="1">
      <alignment vertical="center"/>
      <protection locked="0"/>
    </xf>
    <xf numFmtId="0" fontId="10" fillId="4" borderId="15" xfId="1" applyFont="1" applyFill="1" applyBorder="1" applyAlignment="1" applyProtection="1">
      <alignment vertical="center"/>
      <protection locked="0"/>
    </xf>
    <xf numFmtId="0" fontId="4" fillId="4" borderId="15" xfId="0" applyFont="1" applyFill="1" applyBorder="1" applyAlignment="1" applyProtection="1">
      <alignment horizontal="left"/>
    </xf>
    <xf numFmtId="0" fontId="4" fillId="4" borderId="9" xfId="0" applyFont="1" applyFill="1" applyBorder="1" applyAlignment="1" applyProtection="1">
      <alignment horizontal="left"/>
    </xf>
    <xf numFmtId="0" fontId="4" fillId="3" borderId="0" xfId="0" applyFont="1" applyFill="1" applyBorder="1" applyAlignment="1" applyProtection="1">
      <alignment horizontal="right"/>
    </xf>
    <xf numFmtId="0" fontId="4" fillId="4" borderId="32" xfId="0" applyFont="1" applyFill="1" applyBorder="1" applyAlignment="1" applyProtection="1">
      <alignment horizontal="left"/>
    </xf>
    <xf numFmtId="0" fontId="4" fillId="4" borderId="34" xfId="0" applyFont="1" applyFill="1" applyBorder="1" applyAlignment="1" applyProtection="1">
      <alignment horizontal="left"/>
    </xf>
    <xf numFmtId="0" fontId="10" fillId="4" borderId="9" xfId="1" applyFont="1" applyFill="1" applyBorder="1" applyAlignment="1" applyProtection="1">
      <alignment vertical="center"/>
      <protection locked="0"/>
    </xf>
    <xf numFmtId="0" fontId="6" fillId="3" borderId="0" xfId="0" applyFont="1" applyFill="1" applyBorder="1" applyAlignment="1" applyProtection="1">
      <alignment horizontal="left"/>
    </xf>
    <xf numFmtId="0" fontId="24" fillId="8" borderId="0" xfId="0" applyFont="1" applyFill="1" applyProtection="1"/>
    <xf numFmtId="0" fontId="24" fillId="8" borderId="0" xfId="0" applyFont="1" applyFill="1" applyBorder="1" applyAlignment="1" applyProtection="1">
      <alignment horizontal="center"/>
    </xf>
    <xf numFmtId="0" fontId="24" fillId="8" borderId="0" xfId="0" applyFont="1" applyFill="1" applyBorder="1" applyProtection="1"/>
    <xf numFmtId="0" fontId="24" fillId="8" borderId="0" xfId="0" applyFont="1" applyFill="1" applyAlignment="1" applyProtection="1">
      <alignment horizontal="left"/>
    </xf>
    <xf numFmtId="0" fontId="25" fillId="8" borderId="1" xfId="0" applyFont="1" applyFill="1" applyBorder="1" applyProtection="1"/>
    <xf numFmtId="0" fontId="24" fillId="8" borderId="1" xfId="0" applyFont="1" applyFill="1" applyBorder="1" applyProtection="1"/>
    <xf numFmtId="0" fontId="25" fillId="8" borderId="1" xfId="0" applyFont="1" applyFill="1" applyBorder="1" applyAlignment="1" applyProtection="1">
      <alignment horizontal="center"/>
    </xf>
    <xf numFmtId="0" fontId="24" fillId="8" borderId="1" xfId="0" applyFont="1" applyFill="1" applyBorder="1" applyAlignment="1" applyProtection="1">
      <alignment horizontal="center"/>
    </xf>
    <xf numFmtId="0" fontId="22" fillId="8" borderId="1" xfId="0" applyFont="1" applyFill="1" applyBorder="1" applyAlignment="1" applyProtection="1"/>
    <xf numFmtId="0" fontId="22" fillId="8" borderId="33" xfId="0" applyFont="1" applyFill="1" applyBorder="1" applyAlignment="1" applyProtection="1">
      <alignment horizontal="center" wrapText="1"/>
    </xf>
    <xf numFmtId="0" fontId="22" fillId="8" borderId="32" xfId="0" applyFont="1" applyFill="1" applyBorder="1" applyAlignment="1" applyProtection="1">
      <alignment horizontal="center" wrapText="1"/>
    </xf>
    <xf numFmtId="0" fontId="22" fillId="8" borderId="34" xfId="0" applyFont="1" applyFill="1" applyBorder="1" applyAlignment="1" applyProtection="1">
      <alignment horizontal="center" wrapText="1"/>
    </xf>
    <xf numFmtId="0" fontId="22" fillId="8" borderId="43" xfId="0" applyFont="1" applyFill="1" applyBorder="1" applyAlignment="1" applyProtection="1">
      <alignment horizontal="center" wrapText="1"/>
    </xf>
    <xf numFmtId="0" fontId="22" fillId="8" borderId="30" xfId="0" applyFont="1" applyFill="1" applyBorder="1" applyAlignment="1" applyProtection="1">
      <alignment horizontal="center" wrapText="1"/>
    </xf>
    <xf numFmtId="0" fontId="22" fillId="8" borderId="25" xfId="0" applyFont="1" applyFill="1" applyBorder="1" applyAlignment="1" applyProtection="1">
      <alignment horizontal="center" wrapText="1"/>
    </xf>
    <xf numFmtId="0" fontId="24" fillId="8" borderId="1" xfId="0" applyFont="1" applyFill="1" applyBorder="1" applyAlignment="1" applyProtection="1"/>
  </cellXfs>
  <cellStyles count="3">
    <cellStyle name="Lien hypertexte" xfId="1" builtinId="8"/>
    <cellStyle name="Normal" xfId="0" builtinId="0"/>
    <cellStyle name="Normal 2" xfId="2"/>
  </cellStyles>
  <dxfs count="1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color indexed="10"/>
      </font>
      <fill>
        <patternFill>
          <bgColor indexed="4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color indexed="10"/>
      </font>
      <fill>
        <patternFill>
          <bgColor indexed="13"/>
        </patternFill>
      </fill>
    </dxf>
    <dxf>
      <font>
        <b/>
        <i val="0"/>
        <condense val="0"/>
        <extend val="0"/>
        <color indexed="10"/>
      </font>
      <fill>
        <patternFill>
          <bgColor indexed="13"/>
        </patternFill>
      </fill>
    </dxf>
    <dxf>
      <fill>
        <patternFill>
          <bgColor indexed="15"/>
        </patternFill>
      </fill>
    </dxf>
    <dxf>
      <fill>
        <patternFill patternType="darkUp"/>
      </fill>
    </dxf>
    <dxf>
      <font>
        <condense val="0"/>
        <extend val="0"/>
        <color indexed="9"/>
      </font>
      <fill>
        <patternFill>
          <bgColor indexed="9"/>
        </patternFill>
      </fill>
      <border>
        <left/>
        <right/>
        <top/>
        <bottom/>
      </border>
    </dxf>
    <dxf>
      <font>
        <color theme="0"/>
      </font>
    </dxf>
    <dxf>
      <font>
        <color theme="0"/>
      </font>
    </dxf>
    <dxf>
      <font>
        <color theme="0"/>
      </font>
    </dxf>
    <dxf>
      <font>
        <color theme="0"/>
      </font>
    </dxf>
    <dxf>
      <font>
        <color theme="0"/>
      </font>
    </dxf>
    <dxf>
      <font>
        <condense val="0"/>
        <extend val="0"/>
        <color indexed="9"/>
      </font>
      <fill>
        <patternFill>
          <bgColor indexed="9"/>
        </patternFill>
      </fill>
      <border>
        <left/>
        <right/>
        <top/>
        <bottom/>
      </border>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dimension ref="A1:JR1335"/>
  <sheetViews>
    <sheetView tabSelected="1" topLeftCell="AP43" zoomScale="70" zoomScaleNormal="70" workbookViewId="0">
      <selection activeCell="AR74" sqref="AR74"/>
    </sheetView>
  </sheetViews>
  <sheetFormatPr baseColWidth="10" defaultRowHeight="12.75" x14ac:dyDescent="0.2"/>
  <cols>
    <col min="1" max="1" width="33.85546875" style="96" bestFit="1" customWidth="1"/>
    <col min="2" max="2" width="16.7109375" style="99" customWidth="1"/>
    <col min="3" max="3" width="16.7109375" style="95" customWidth="1"/>
    <col min="4" max="4" width="11.42578125" style="95" customWidth="1"/>
    <col min="5" max="5" width="16.7109375" style="95" customWidth="1"/>
    <col min="6" max="7" width="11.42578125" style="95" customWidth="1"/>
    <col min="8" max="8" width="16.7109375" style="95" customWidth="1"/>
    <col min="9" max="9" width="11.42578125" style="95" customWidth="1"/>
    <col min="10" max="10" width="16.7109375" style="95" customWidth="1"/>
    <col min="11" max="11" width="11.42578125" style="95" customWidth="1"/>
    <col min="12" max="41" width="16.7109375" style="95" customWidth="1"/>
    <col min="42" max="42" width="11.42578125" style="95" customWidth="1"/>
    <col min="43" max="43" width="31.7109375" style="95" bestFit="1" customWidth="1"/>
    <col min="44" max="44" width="11.42578125" style="95" customWidth="1"/>
    <col min="45" max="45" width="16.7109375" style="95" customWidth="1"/>
    <col min="46" max="46" width="11.42578125" style="95" customWidth="1"/>
    <col min="47" max="47" width="16.7109375" style="95" customWidth="1"/>
    <col min="48" max="48" width="11.42578125" style="95" customWidth="1"/>
    <col min="49" max="49" width="16.7109375" style="95" customWidth="1"/>
    <col min="50" max="50" width="11.42578125" style="95" customWidth="1"/>
    <col min="51" max="51" width="16.7109375" style="109" customWidth="1"/>
    <col min="52" max="52" width="16.7109375" style="217" customWidth="1"/>
    <col min="53" max="53" width="11.42578125" style="95" customWidth="1"/>
    <col min="54" max="54" width="16.7109375" style="95" customWidth="1"/>
    <col min="55" max="55" width="11.42578125" style="95" customWidth="1"/>
    <col min="56" max="56" width="16.7109375" style="95" customWidth="1"/>
    <col min="57" max="57" width="11.42578125" style="95" customWidth="1"/>
    <col min="58" max="58" width="16.7109375" style="95" customWidth="1"/>
    <col min="59" max="59" width="11.42578125" style="95" customWidth="1"/>
    <col min="60" max="60" width="16.7109375" style="95" customWidth="1"/>
    <col min="61" max="61" width="16.7109375" style="109" customWidth="1"/>
    <col min="62" max="62" width="11.42578125" style="95" customWidth="1"/>
    <col min="63" max="63" width="16.7109375" style="95" customWidth="1"/>
    <col min="64" max="64" width="11.42578125" style="95" customWidth="1"/>
    <col min="65" max="65" width="16.7109375" style="95" customWidth="1"/>
    <col min="66" max="66" width="11.42578125" style="95" customWidth="1"/>
    <col min="67" max="67" width="16.7109375" style="95" customWidth="1"/>
    <col min="68" max="68" width="16.7109375" style="109" customWidth="1"/>
    <col min="69" max="69" width="11.42578125" style="95" customWidth="1"/>
    <col min="70" max="70" width="16.7109375" style="96" customWidth="1"/>
    <col min="71" max="71" width="11.42578125" style="95" customWidth="1"/>
    <col min="72" max="72" width="16.7109375" style="95" customWidth="1"/>
    <col min="73" max="73" width="11.42578125" style="95" customWidth="1"/>
    <col min="74" max="74" width="16.7109375" style="95" customWidth="1"/>
    <col min="75" max="98" width="11.42578125" style="95" customWidth="1"/>
    <col min="99" max="101" width="11.42578125" style="95"/>
    <col min="102" max="102" width="11.42578125" style="109"/>
    <col min="103" max="103" width="11.42578125" style="217"/>
    <col min="104" max="111" width="11.42578125" style="95"/>
    <col min="112" max="112" width="11.42578125" style="109"/>
    <col min="113" max="117" width="11.42578125" style="95"/>
    <col min="118" max="118" width="11.42578125" style="109"/>
    <col min="119" max="123" width="11.42578125" style="95"/>
    <col min="124" max="124" width="11.42578125" style="109"/>
    <col min="125" max="130" width="11.42578125" style="95"/>
    <col min="131" max="131" width="11.42578125" style="109"/>
    <col min="132" max="137" width="11.42578125" style="95"/>
    <col min="138" max="138" width="11.42578125" style="109"/>
    <col min="139" max="144" width="11.42578125" style="95"/>
    <col min="145" max="145" width="11.42578125" style="109"/>
    <col min="146" max="150" width="11.42578125" style="95"/>
    <col min="151" max="151" width="11.42578125" style="109"/>
    <col min="152" max="16384" width="11.42578125" style="95"/>
  </cols>
  <sheetData>
    <row r="1" spans="1:150" ht="12.75" customHeight="1" x14ac:dyDescent="0.2">
      <c r="A1" s="93"/>
      <c r="B1" s="94"/>
      <c r="Q1" s="101"/>
      <c r="R1" s="101"/>
    </row>
    <row r="2" spans="1:150" ht="12.75" customHeight="1" x14ac:dyDescent="0.2">
      <c r="A2" s="95"/>
      <c r="B2" s="95"/>
      <c r="D2" s="93"/>
      <c r="E2" s="94"/>
      <c r="M2" s="95" t="s">
        <v>0</v>
      </c>
      <c r="P2" s="101"/>
      <c r="Q2" s="101"/>
      <c r="R2" s="101"/>
      <c r="BR2" s="95"/>
      <c r="BU2" s="96"/>
    </row>
    <row r="3" spans="1:150" ht="12.75" customHeight="1" x14ac:dyDescent="0.2">
      <c r="A3" s="97"/>
      <c r="B3" s="98"/>
      <c r="D3" s="93"/>
      <c r="E3" s="94"/>
      <c r="F3" s="97"/>
      <c r="G3" s="98"/>
      <c r="M3" s="95" t="s">
        <v>1</v>
      </c>
      <c r="P3" s="101" t="s">
        <v>15</v>
      </c>
      <c r="Q3" s="101" t="s">
        <v>57</v>
      </c>
      <c r="R3" s="101" t="s">
        <v>50</v>
      </c>
      <c r="S3" s="101" t="s">
        <v>58</v>
      </c>
      <c r="T3" s="101" t="s">
        <v>51</v>
      </c>
      <c r="U3" s="101" t="s">
        <v>9</v>
      </c>
      <c r="V3" s="101" t="s">
        <v>52</v>
      </c>
      <c r="W3" s="101" t="s">
        <v>22</v>
      </c>
      <c r="X3" s="101" t="s">
        <v>23</v>
      </c>
      <c r="Y3" s="101" t="s">
        <v>54</v>
      </c>
      <c r="Z3" s="101" t="s">
        <v>60</v>
      </c>
      <c r="AA3" s="101" t="s">
        <v>16</v>
      </c>
      <c r="AB3" s="101" t="s">
        <v>17</v>
      </c>
      <c r="AC3" s="101" t="s">
        <v>18</v>
      </c>
      <c r="AD3" s="101" t="s">
        <v>5</v>
      </c>
      <c r="AE3" s="101" t="s">
        <v>6</v>
      </c>
      <c r="AF3" s="101" t="s">
        <v>7</v>
      </c>
      <c r="AG3" s="297" t="s">
        <v>75</v>
      </c>
      <c r="AH3" s="299"/>
      <c r="AI3" s="101" t="s">
        <v>19</v>
      </c>
      <c r="AJ3" s="101" t="s">
        <v>20</v>
      </c>
      <c r="AK3" s="101" t="s">
        <v>21</v>
      </c>
      <c r="AL3" s="101" t="s">
        <v>56</v>
      </c>
      <c r="AM3" s="101" t="s">
        <v>53</v>
      </c>
      <c r="AN3" s="101" t="s">
        <v>4</v>
      </c>
      <c r="AQ3" s="93"/>
      <c r="AR3" s="99"/>
      <c r="BR3" s="95"/>
    </row>
    <row r="4" spans="1:150" ht="12.75" customHeight="1" x14ac:dyDescent="0.2">
      <c r="F4" s="97"/>
      <c r="G4" s="98"/>
      <c r="P4" s="101"/>
      <c r="Q4" s="101"/>
      <c r="R4" s="101"/>
      <c r="S4" s="101"/>
      <c r="T4" s="101"/>
      <c r="U4" s="101"/>
      <c r="V4" s="101"/>
      <c r="W4" s="101"/>
      <c r="X4" s="101"/>
      <c r="Y4" s="101"/>
      <c r="Z4" s="101"/>
      <c r="AA4" s="101"/>
      <c r="AB4" s="101"/>
      <c r="AC4" s="101"/>
      <c r="AD4" s="101"/>
      <c r="AE4" s="101"/>
      <c r="AF4" s="101"/>
      <c r="AG4" s="297"/>
      <c r="AH4" s="299"/>
      <c r="AI4" s="101"/>
      <c r="AJ4" s="101"/>
      <c r="AK4" s="101"/>
      <c r="AL4" s="101"/>
      <c r="AM4" s="101"/>
      <c r="AN4" s="101"/>
      <c r="AQ4" s="93"/>
      <c r="AR4" s="99"/>
      <c r="BR4" s="95"/>
    </row>
    <row r="5" spans="1:150" ht="12.75" customHeight="1" x14ac:dyDescent="0.2">
      <c r="A5" s="93"/>
      <c r="B5" s="300"/>
      <c r="C5" s="300"/>
      <c r="D5" s="97"/>
      <c r="F5" s="93"/>
      <c r="G5" s="93"/>
      <c r="H5" s="99"/>
      <c r="M5" s="95" t="s">
        <v>79</v>
      </c>
      <c r="O5" s="101"/>
      <c r="P5" s="101"/>
      <c r="Q5" s="101"/>
      <c r="R5" s="101"/>
      <c r="S5" s="101"/>
      <c r="T5" s="101"/>
      <c r="U5" s="101"/>
      <c r="V5" s="101"/>
      <c r="W5" s="101"/>
      <c r="X5" s="101"/>
      <c r="Y5" s="101"/>
      <c r="Z5" s="101"/>
      <c r="AA5" s="101"/>
      <c r="AB5" s="101"/>
      <c r="AC5" s="101"/>
      <c r="AD5" s="101"/>
      <c r="AE5" s="101"/>
      <c r="AF5" s="101"/>
      <c r="AG5" s="297"/>
      <c r="AH5" s="299"/>
      <c r="AI5" s="101"/>
      <c r="AJ5" s="101"/>
      <c r="AK5" s="101"/>
      <c r="AL5" s="101"/>
      <c r="AM5" s="101"/>
      <c r="AN5" s="101"/>
      <c r="AQ5" s="93"/>
      <c r="AR5" s="99"/>
      <c r="BA5" s="97"/>
      <c r="BB5" s="97"/>
      <c r="BC5" s="97"/>
      <c r="BR5" s="95"/>
      <c r="EQ5" s="97"/>
      <c r="ER5" s="156"/>
      <c r="ES5" s="101"/>
      <c r="ET5" s="101"/>
    </row>
    <row r="6" spans="1:150" ht="12.75" customHeight="1" x14ac:dyDescent="0.2">
      <c r="A6" s="97"/>
      <c r="B6" s="97"/>
      <c r="C6" s="97"/>
      <c r="D6" s="97"/>
      <c r="F6" s="97"/>
      <c r="G6" s="97"/>
      <c r="H6" s="98"/>
      <c r="I6" s="101"/>
      <c r="J6" s="101"/>
      <c r="K6" s="101"/>
      <c r="M6" s="95" t="s">
        <v>55</v>
      </c>
      <c r="N6" s="96"/>
      <c r="O6" s="101"/>
      <c r="P6" s="101"/>
      <c r="Q6" s="101"/>
      <c r="R6" s="101"/>
      <c r="S6" s="101"/>
      <c r="T6" s="101"/>
      <c r="U6" s="101"/>
      <c r="V6" s="101"/>
      <c r="W6" s="101"/>
      <c r="X6" s="101"/>
      <c r="Y6" s="101"/>
      <c r="Z6" s="101"/>
      <c r="AA6" s="101"/>
      <c r="AB6" s="101"/>
      <c r="AC6" s="101"/>
      <c r="AD6" s="101"/>
      <c r="AE6" s="101"/>
      <c r="AF6" s="101"/>
      <c r="AG6" s="297"/>
      <c r="AH6" s="299"/>
      <c r="AI6" s="101"/>
      <c r="AJ6" s="101"/>
      <c r="AK6" s="101"/>
      <c r="AL6" s="101"/>
      <c r="AM6" s="101"/>
      <c r="AN6" s="101"/>
      <c r="AQ6" s="93"/>
      <c r="AR6" s="99"/>
      <c r="BA6" s="97"/>
      <c r="BB6" s="97"/>
      <c r="BC6" s="97"/>
      <c r="BK6" s="101"/>
      <c r="BL6" s="97"/>
      <c r="BM6" s="97"/>
      <c r="BN6" s="97"/>
      <c r="BO6" s="97"/>
      <c r="BP6" s="266"/>
      <c r="BR6" s="95"/>
      <c r="BT6" s="96"/>
      <c r="CO6" s="99"/>
      <c r="CP6" s="99"/>
      <c r="EQ6" s="97"/>
      <c r="ER6" s="156"/>
      <c r="ES6" s="101"/>
      <c r="ET6" s="101"/>
    </row>
    <row r="7" spans="1:150" ht="12.75" customHeight="1" x14ac:dyDescent="0.2">
      <c r="A7" s="97"/>
      <c r="B7" s="97"/>
      <c r="C7" s="97"/>
      <c r="D7" s="97"/>
      <c r="F7" s="97"/>
      <c r="G7" s="97"/>
      <c r="H7" s="189"/>
      <c r="I7" s="101"/>
      <c r="J7" s="101"/>
      <c r="K7" s="101"/>
      <c r="M7" s="95" t="s">
        <v>29</v>
      </c>
      <c r="N7" s="96"/>
      <c r="O7" s="101"/>
      <c r="P7" s="101"/>
      <c r="Q7" s="101"/>
      <c r="R7" s="101"/>
      <c r="S7" s="101"/>
      <c r="T7" s="101"/>
      <c r="U7" s="101"/>
      <c r="V7" s="101"/>
      <c r="W7" s="101"/>
      <c r="X7" s="101"/>
      <c r="Y7" s="101"/>
      <c r="Z7" s="101"/>
      <c r="AA7" s="101"/>
      <c r="AB7" s="101"/>
      <c r="AC7" s="101"/>
      <c r="AD7" s="101"/>
      <c r="AE7" s="101"/>
      <c r="AF7" s="101"/>
      <c r="AG7" s="297"/>
      <c r="AH7" s="299"/>
      <c r="AI7" s="101"/>
      <c r="AJ7" s="101"/>
      <c r="AK7" s="101"/>
      <c r="AL7" s="101"/>
      <c r="AM7" s="101"/>
      <c r="AN7" s="101"/>
      <c r="AQ7" s="93"/>
      <c r="AR7" s="99"/>
      <c r="BA7" s="97"/>
      <c r="BB7" s="97"/>
      <c r="BC7" s="97"/>
      <c r="BD7" s="100"/>
      <c r="BK7" s="101"/>
      <c r="BL7" s="101"/>
      <c r="BM7" s="101"/>
      <c r="BN7" s="101"/>
      <c r="BO7" s="101"/>
      <c r="BP7" s="106"/>
      <c r="BR7" s="101"/>
      <c r="BS7" s="97"/>
      <c r="BT7" s="97"/>
      <c r="BZ7" s="101"/>
      <c r="CA7" s="97"/>
      <c r="CB7" s="97"/>
      <c r="CC7" s="101"/>
      <c r="CG7" s="101"/>
      <c r="CH7" s="97"/>
      <c r="CI7" s="97"/>
      <c r="CJ7" s="101"/>
      <c r="CK7" s="96"/>
      <c r="CM7" s="101"/>
      <c r="CN7" s="97"/>
      <c r="CO7" s="300"/>
      <c r="CP7" s="300"/>
      <c r="CQ7" s="101"/>
      <c r="CZ7" s="146"/>
      <c r="DA7" s="151"/>
      <c r="DB7" s="151"/>
      <c r="DJ7" s="146"/>
      <c r="DK7" s="151"/>
      <c r="DL7" s="151"/>
      <c r="DP7" s="146"/>
      <c r="DQ7" s="151"/>
      <c r="DR7" s="151"/>
      <c r="DS7" s="101"/>
      <c r="DT7" s="106"/>
      <c r="DV7" s="154"/>
      <c r="DW7" s="155"/>
      <c r="DX7" s="155"/>
      <c r="DY7" s="101"/>
      <c r="DZ7" s="96"/>
      <c r="EA7" s="106"/>
      <c r="EC7" s="146"/>
      <c r="ED7" s="151"/>
      <c r="EE7" s="151"/>
      <c r="EF7" s="101"/>
      <c r="EG7" s="96"/>
      <c r="EH7" s="106"/>
      <c r="EJ7" s="146"/>
      <c r="EK7" s="151"/>
      <c r="EL7" s="151"/>
      <c r="EM7" s="101"/>
      <c r="EQ7" s="101"/>
      <c r="ER7" s="156"/>
      <c r="ES7" s="101"/>
      <c r="ET7" s="101"/>
    </row>
    <row r="8" spans="1:150" ht="12.75" customHeight="1" x14ac:dyDescent="0.2">
      <c r="A8" s="97"/>
      <c r="B8" s="97"/>
      <c r="C8" s="97"/>
      <c r="D8" s="97"/>
      <c r="F8" s="97"/>
      <c r="G8" s="97"/>
      <c r="H8" s="189"/>
      <c r="I8" s="101"/>
      <c r="J8" s="101"/>
      <c r="K8" s="101"/>
      <c r="M8" s="95" t="s">
        <v>31</v>
      </c>
      <c r="N8" s="96"/>
      <c r="O8" s="101"/>
      <c r="P8" s="101"/>
      <c r="Q8" s="101"/>
      <c r="R8" s="101"/>
      <c r="S8" s="101"/>
      <c r="T8" s="101"/>
      <c r="U8" s="101"/>
      <c r="V8" s="101"/>
      <c r="W8" s="101"/>
      <c r="X8" s="101"/>
      <c r="Y8" s="101"/>
      <c r="Z8" s="101"/>
      <c r="AA8" s="101"/>
      <c r="AB8" s="101"/>
      <c r="AC8" s="101"/>
      <c r="AD8" s="101"/>
      <c r="AE8" s="101"/>
      <c r="AF8" s="101"/>
      <c r="AG8" s="297"/>
      <c r="AH8" s="299"/>
      <c r="AI8" s="101"/>
      <c r="AJ8" s="101"/>
      <c r="AK8" s="101"/>
      <c r="AL8" s="101"/>
      <c r="AM8" s="101"/>
      <c r="AN8" s="101"/>
      <c r="AQ8" s="95" t="s">
        <v>77</v>
      </c>
      <c r="AR8" s="95" t="s">
        <v>76</v>
      </c>
      <c r="BD8" s="96"/>
      <c r="BK8" s="101"/>
      <c r="BL8" s="101"/>
      <c r="BM8" s="101"/>
      <c r="BN8" s="101"/>
      <c r="BO8" s="101"/>
      <c r="BP8" s="106"/>
      <c r="BR8" s="101"/>
      <c r="BS8" s="101"/>
      <c r="BT8" s="101"/>
      <c r="BV8" s="101"/>
      <c r="BW8" s="101"/>
      <c r="BX8" s="96"/>
      <c r="BZ8" s="101"/>
      <c r="CA8" s="101"/>
      <c r="CB8" s="101"/>
      <c r="CC8" s="101"/>
      <c r="CG8" s="147"/>
      <c r="CH8" s="147"/>
      <c r="CI8" s="147"/>
      <c r="CJ8" s="147"/>
      <c r="CK8" s="94"/>
      <c r="CM8" s="101"/>
      <c r="CN8" s="101"/>
      <c r="CO8" s="101"/>
      <c r="CP8" s="101"/>
      <c r="CQ8" s="101"/>
      <c r="CZ8" s="101"/>
      <c r="DA8" s="101"/>
      <c r="DB8" s="101"/>
      <c r="DJ8" s="101"/>
      <c r="DK8" s="101"/>
      <c r="DL8" s="101"/>
      <c r="DP8" s="101"/>
      <c r="DQ8" s="101"/>
      <c r="DR8" s="101"/>
      <c r="DS8" s="101"/>
      <c r="DT8" s="106"/>
      <c r="DV8" s="101"/>
      <c r="DW8" s="101"/>
      <c r="DX8" s="101"/>
      <c r="DY8" s="101"/>
      <c r="DZ8" s="96"/>
      <c r="EA8" s="106"/>
      <c r="EC8" s="101"/>
      <c r="ED8" s="101"/>
      <c r="EE8" s="101"/>
      <c r="EF8" s="101"/>
      <c r="EG8" s="96"/>
      <c r="EH8" s="106"/>
      <c r="EJ8" s="101"/>
      <c r="EK8" s="101"/>
      <c r="EL8" s="101"/>
      <c r="EM8" s="101"/>
      <c r="EQ8" s="101"/>
      <c r="ER8" s="156"/>
      <c r="ES8" s="101"/>
      <c r="ET8" s="101"/>
    </row>
    <row r="9" spans="1:150" ht="12.75" customHeight="1" x14ac:dyDescent="0.2">
      <c r="A9" s="97"/>
      <c r="B9" s="97"/>
      <c r="C9" s="97"/>
      <c r="D9" s="97"/>
      <c r="F9" s="97"/>
      <c r="G9" s="97"/>
      <c r="H9" s="189"/>
      <c r="I9" s="101"/>
      <c r="J9" s="101"/>
      <c r="K9" s="101"/>
      <c r="M9" s="95" t="s">
        <v>30</v>
      </c>
      <c r="N9" s="96"/>
      <c r="O9" s="101"/>
      <c r="P9" s="101"/>
      <c r="Q9" s="101"/>
      <c r="R9" s="101"/>
      <c r="S9" s="101"/>
      <c r="T9" s="101"/>
      <c r="U9" s="101"/>
      <c r="V9" s="101"/>
      <c r="W9" s="101"/>
      <c r="X9" s="101"/>
      <c r="Y9" s="101"/>
      <c r="Z9" s="101"/>
      <c r="AA9" s="101"/>
      <c r="AB9" s="101"/>
      <c r="AC9" s="101"/>
      <c r="AD9" s="101"/>
      <c r="AE9" s="101"/>
      <c r="AF9" s="101"/>
      <c r="AG9" s="296"/>
      <c r="AH9" s="296"/>
      <c r="AI9" s="101"/>
      <c r="AJ9" s="101"/>
      <c r="AK9" s="101"/>
      <c r="AL9" s="101"/>
      <c r="AM9" s="101"/>
      <c r="AN9" s="101"/>
      <c r="AQ9" s="95" t="str">
        <f>IF(animaux!D4="","","Blé")</f>
        <v>Blé</v>
      </c>
      <c r="AR9" s="95" t="str">
        <f>IF(animaux!D4="","",AQ18)</f>
        <v>Foin + maïs ensilé</v>
      </c>
      <c r="BB9" s="110"/>
      <c r="BC9" s="110"/>
      <c r="BD9" s="145"/>
      <c r="BE9" s="110"/>
      <c r="BF9" s="110"/>
      <c r="BG9" s="110"/>
      <c r="BH9" s="110"/>
      <c r="BK9" s="101"/>
      <c r="BL9" s="101"/>
      <c r="BM9" s="101"/>
      <c r="BN9" s="101"/>
      <c r="BO9" s="101"/>
      <c r="BP9" s="106"/>
      <c r="BR9" s="101"/>
      <c r="BS9" s="101"/>
      <c r="BT9" s="101"/>
      <c r="BV9" s="101"/>
      <c r="BW9" s="101"/>
      <c r="BX9" s="96"/>
      <c r="BZ9" s="101"/>
      <c r="CA9" s="101"/>
      <c r="CB9" s="101"/>
      <c r="CC9" s="101"/>
      <c r="CG9" s="147"/>
      <c r="CH9" s="147"/>
      <c r="CI9" s="147"/>
      <c r="CJ9" s="147"/>
      <c r="CK9" s="94"/>
      <c r="DJ9" s="101"/>
      <c r="DK9" s="101"/>
      <c r="DL9" s="101"/>
      <c r="DP9" s="101"/>
      <c r="DQ9" s="101"/>
      <c r="DR9" s="101"/>
      <c r="DS9" s="101"/>
      <c r="DT9" s="106"/>
      <c r="DV9" s="101"/>
      <c r="DW9" s="101"/>
      <c r="DX9" s="101"/>
      <c r="DY9" s="101"/>
      <c r="DZ9" s="96"/>
      <c r="EA9" s="106"/>
      <c r="EC9" s="101"/>
      <c r="ED9" s="101"/>
      <c r="EE9" s="101"/>
      <c r="EF9" s="101"/>
      <c r="EG9" s="96"/>
      <c r="EH9" s="106"/>
      <c r="EJ9" s="101"/>
      <c r="EK9" s="101"/>
      <c r="EL9" s="101"/>
      <c r="EM9" s="101"/>
    </row>
    <row r="10" spans="1:150" ht="12.75" customHeight="1" x14ac:dyDescent="0.2">
      <c r="A10" s="97"/>
      <c r="B10" s="97"/>
      <c r="C10" s="97"/>
      <c r="D10" s="97"/>
      <c r="F10" s="101"/>
      <c r="G10" s="101"/>
      <c r="H10" s="101"/>
      <c r="I10" s="101"/>
      <c r="J10" s="101"/>
      <c r="K10" s="101"/>
      <c r="M10" s="95" t="s">
        <v>28</v>
      </c>
      <c r="N10" s="96"/>
      <c r="O10" s="101"/>
      <c r="P10" s="101"/>
      <c r="Q10" s="101"/>
      <c r="R10" s="101"/>
      <c r="S10" s="101"/>
      <c r="T10" s="101"/>
      <c r="U10" s="101"/>
      <c r="V10" s="101"/>
      <c r="W10" s="101"/>
      <c r="X10" s="101"/>
      <c r="Y10" s="101"/>
      <c r="Z10" s="101"/>
      <c r="AA10" s="101"/>
      <c r="AB10" s="101"/>
      <c r="AC10" s="101"/>
      <c r="AD10" s="101"/>
      <c r="AE10" s="101"/>
      <c r="AF10" s="101"/>
      <c r="AG10" s="296"/>
      <c r="AH10" s="296"/>
      <c r="AI10" s="101"/>
      <c r="AJ10" s="101"/>
      <c r="AK10" s="101"/>
      <c r="AL10" s="101"/>
      <c r="AM10" s="101"/>
      <c r="AN10" s="101"/>
      <c r="AQ10" s="95" t="str">
        <f>IF(animaux!D4="","","Orge")</f>
        <v>Orge</v>
      </c>
      <c r="AR10" s="95" t="str">
        <f>IF(animaux!D4="","",AQ32)</f>
        <v>Foin + maïs ensilé + sorgho ensilé + ensilage d'herbe</v>
      </c>
      <c r="BA10" s="296"/>
      <c r="BB10" s="296"/>
      <c r="BC10" s="296"/>
      <c r="BD10" s="296"/>
      <c r="BE10" s="296"/>
      <c r="BF10" s="296"/>
      <c r="BG10" s="296"/>
      <c r="BH10" s="296"/>
      <c r="BI10" s="106"/>
      <c r="BK10" s="101"/>
      <c r="BL10" s="101"/>
      <c r="BM10" s="101"/>
      <c r="BN10" s="101"/>
      <c r="BO10" s="101"/>
      <c r="BP10" s="106"/>
      <c r="BR10" s="101"/>
      <c r="BS10" s="101"/>
      <c r="BT10" s="101"/>
      <c r="BU10" s="96"/>
      <c r="BV10" s="101"/>
      <c r="BW10" s="101"/>
      <c r="BX10" s="96"/>
      <c r="BZ10" s="101"/>
      <c r="CA10" s="101"/>
      <c r="CB10" s="101"/>
      <c r="CC10" s="101"/>
      <c r="CG10" s="147"/>
      <c r="CH10" s="147"/>
      <c r="CI10" s="147"/>
      <c r="CJ10" s="147"/>
      <c r="CK10" s="94"/>
      <c r="DJ10" s="101"/>
      <c r="DK10" s="101"/>
      <c r="DL10" s="101"/>
      <c r="DP10" s="101"/>
      <c r="DQ10" s="101"/>
      <c r="DR10" s="101"/>
      <c r="DS10" s="101"/>
      <c r="DT10" s="106"/>
      <c r="DV10" s="101"/>
      <c r="DW10" s="101"/>
      <c r="DX10" s="101"/>
      <c r="DY10" s="101"/>
      <c r="DZ10" s="96"/>
      <c r="EA10" s="106"/>
      <c r="EC10" s="101"/>
      <c r="ED10" s="101"/>
      <c r="EE10" s="101"/>
      <c r="EF10" s="101"/>
      <c r="EG10" s="96"/>
      <c r="EH10" s="106"/>
      <c r="EJ10" s="101"/>
      <c r="EK10" s="101"/>
      <c r="EL10" s="101"/>
      <c r="EM10" s="101"/>
    </row>
    <row r="11" spans="1:150" ht="12.75" customHeight="1" x14ac:dyDescent="0.2">
      <c r="A11" s="97"/>
      <c r="B11" s="97"/>
      <c r="C11" s="97"/>
      <c r="D11" s="97"/>
      <c r="F11" s="101"/>
      <c r="G11" s="101"/>
      <c r="H11" s="101"/>
      <c r="I11" s="101"/>
      <c r="J11" s="101"/>
      <c r="K11" s="101"/>
      <c r="N11" s="96"/>
      <c r="O11" s="101"/>
      <c r="P11" s="101"/>
      <c r="Q11" s="101"/>
      <c r="R11" s="101"/>
      <c r="S11" s="101"/>
      <c r="T11" s="101"/>
      <c r="U11" s="101"/>
      <c r="V11" s="101"/>
      <c r="W11" s="101"/>
      <c r="X11" s="101"/>
      <c r="Y11" s="101"/>
      <c r="Z11" s="101"/>
      <c r="AA11" s="101"/>
      <c r="AB11" s="101"/>
      <c r="AC11" s="101"/>
      <c r="AD11" s="101"/>
      <c r="AE11" s="101"/>
      <c r="AF11" s="101"/>
      <c r="AG11" s="296"/>
      <c r="AH11" s="296"/>
      <c r="AI11" s="101"/>
      <c r="AJ11" s="101"/>
      <c r="AK11" s="101"/>
      <c r="AL11" s="101"/>
      <c r="AM11" s="101"/>
      <c r="AN11" s="101"/>
      <c r="AQ11" s="95" t="str">
        <f>IF(animaux!D4="","","Orge de printemps")</f>
        <v>Orge de printemps</v>
      </c>
      <c r="BA11" s="101"/>
      <c r="BB11" s="110"/>
      <c r="BC11" s="110"/>
      <c r="BD11" s="145"/>
      <c r="BE11" s="110"/>
      <c r="BF11" s="110"/>
      <c r="BG11" s="110"/>
      <c r="BH11" s="110"/>
      <c r="BI11" s="106"/>
      <c r="BK11" s="101"/>
      <c r="BL11" s="101"/>
      <c r="BM11" s="101"/>
      <c r="BN11" s="101"/>
      <c r="BO11" s="101"/>
      <c r="BP11" s="106"/>
      <c r="BR11" s="101"/>
      <c r="BS11" s="101"/>
      <c r="BT11" s="101"/>
      <c r="BU11" s="96"/>
      <c r="BV11" s="101"/>
      <c r="BW11" s="101"/>
      <c r="BX11" s="96"/>
      <c r="BZ11" s="101"/>
      <c r="CA11" s="101"/>
      <c r="CB11" s="101"/>
      <c r="CC11" s="101"/>
      <c r="CG11" s="147"/>
      <c r="CH11" s="147"/>
      <c r="CI11" s="147"/>
      <c r="CJ11" s="147"/>
      <c r="CK11" s="94"/>
      <c r="CN11" s="110"/>
      <c r="CO11" s="110"/>
      <c r="CP11" s="110"/>
      <c r="DA11" s="110"/>
      <c r="DB11" s="110"/>
      <c r="DC11" s="110"/>
      <c r="DD11" s="110"/>
      <c r="DE11" s="110"/>
      <c r="DF11" s="110"/>
      <c r="DG11" s="153"/>
      <c r="DH11" s="267"/>
      <c r="DJ11" s="101"/>
      <c r="DK11" s="101"/>
      <c r="DL11" s="101"/>
      <c r="DP11" s="101"/>
      <c r="DQ11" s="101"/>
      <c r="DR11" s="101"/>
      <c r="DS11" s="101"/>
      <c r="DT11" s="106"/>
      <c r="DV11" s="101"/>
      <c r="DW11" s="101"/>
      <c r="DX11" s="101"/>
      <c r="DY11" s="101"/>
      <c r="DZ11" s="96"/>
      <c r="EA11" s="106"/>
      <c r="EC11" s="101"/>
      <c r="ED11" s="101"/>
      <c r="EE11" s="101"/>
      <c r="EF11" s="101"/>
      <c r="EG11" s="96"/>
      <c r="EH11" s="106"/>
      <c r="EJ11" s="101"/>
      <c r="EK11" s="101"/>
      <c r="EL11" s="101"/>
      <c r="EM11" s="101"/>
      <c r="EQ11" s="101"/>
      <c r="ER11" s="101"/>
      <c r="ES11" s="101"/>
    </row>
    <row r="12" spans="1:150" ht="12.75" customHeight="1" x14ac:dyDescent="0.2">
      <c r="A12" s="97"/>
      <c r="B12" s="97"/>
      <c r="C12" s="97"/>
      <c r="D12" s="97"/>
      <c r="F12" s="101"/>
      <c r="G12" s="101"/>
      <c r="H12" s="101"/>
      <c r="I12" s="101"/>
      <c r="J12" s="101"/>
      <c r="K12" s="101"/>
      <c r="N12" s="96"/>
      <c r="O12" s="110"/>
      <c r="P12" s="159"/>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1"/>
      <c r="AQ12" s="95" t="str">
        <f>IF(animaux!D4="","","Triticale")</f>
        <v>Triticale</v>
      </c>
      <c r="BA12" s="101"/>
      <c r="BB12" s="101"/>
      <c r="BC12" s="101"/>
      <c r="BD12" s="146"/>
      <c r="BE12" s="101"/>
      <c r="BF12" s="101"/>
      <c r="BG12" s="101"/>
      <c r="BH12" s="101"/>
      <c r="BI12" s="106"/>
      <c r="BK12" s="101"/>
      <c r="BL12" s="101"/>
      <c r="BM12" s="101"/>
      <c r="BN12" s="101"/>
      <c r="BO12" s="101"/>
      <c r="BP12" s="106"/>
      <c r="BR12" s="101"/>
      <c r="BS12" s="101"/>
      <c r="BT12" s="101"/>
      <c r="BU12" s="96"/>
      <c r="BV12" s="101"/>
      <c r="BW12" s="101"/>
      <c r="BX12" s="96"/>
      <c r="BZ12" s="101"/>
      <c r="CA12" s="101"/>
      <c r="CB12" s="101"/>
      <c r="CC12" s="101"/>
      <c r="CG12" s="147"/>
      <c r="CH12" s="147"/>
      <c r="CI12" s="147"/>
      <c r="CJ12" s="147"/>
      <c r="CK12" s="94"/>
      <c r="CM12" s="296"/>
      <c r="CN12" s="296"/>
      <c r="CO12" s="296"/>
      <c r="CP12" s="296"/>
      <c r="CQ12" s="106"/>
      <c r="CZ12" s="296"/>
      <c r="DA12" s="296"/>
      <c r="DB12" s="296"/>
      <c r="DC12" s="296"/>
      <c r="DD12" s="296"/>
      <c r="DE12" s="296"/>
      <c r="DF12" s="296"/>
      <c r="DG12" s="296"/>
      <c r="DH12" s="106"/>
      <c r="DJ12" s="101"/>
      <c r="DK12" s="101"/>
      <c r="DL12" s="101"/>
      <c r="DP12" s="101"/>
      <c r="DQ12" s="101"/>
      <c r="DR12" s="101"/>
      <c r="DS12" s="101"/>
      <c r="DT12" s="106"/>
      <c r="DV12" s="101"/>
      <c r="DW12" s="101"/>
      <c r="DX12" s="101"/>
      <c r="DY12" s="101"/>
      <c r="DZ12" s="96"/>
      <c r="EA12" s="106"/>
      <c r="EC12" s="101"/>
      <c r="ED12" s="101"/>
      <c r="EE12" s="101"/>
      <c r="EF12" s="101"/>
      <c r="EG12" s="96"/>
      <c r="EH12" s="106"/>
      <c r="EJ12" s="101"/>
      <c r="EK12" s="101"/>
      <c r="EL12" s="101"/>
      <c r="EM12" s="101"/>
      <c r="EQ12" s="101"/>
      <c r="ER12" s="101"/>
      <c r="ES12" s="101"/>
    </row>
    <row r="13" spans="1:150" ht="12.75" customHeight="1" x14ac:dyDescent="0.2">
      <c r="A13" s="97"/>
      <c r="B13" s="97"/>
      <c r="C13" s="97"/>
      <c r="D13" s="97"/>
      <c r="F13" s="101"/>
      <c r="G13" s="101"/>
      <c r="H13" s="101"/>
      <c r="I13" s="101"/>
      <c r="J13" s="101"/>
      <c r="K13" s="101"/>
      <c r="N13" s="96"/>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BA13" s="101"/>
      <c r="BB13" s="101"/>
      <c r="BC13" s="101"/>
      <c r="BD13" s="101"/>
      <c r="BE13" s="101"/>
      <c r="BF13" s="101"/>
      <c r="BG13" s="101"/>
      <c r="BH13" s="101"/>
      <c r="BI13" s="106"/>
      <c r="BK13" s="101"/>
      <c r="BL13" s="101"/>
      <c r="BM13" s="101"/>
      <c r="BN13" s="101"/>
      <c r="BO13" s="101"/>
      <c r="BP13" s="106"/>
      <c r="BR13" s="101"/>
      <c r="BS13" s="101"/>
      <c r="BT13" s="101"/>
      <c r="BU13" s="96"/>
      <c r="BZ13" s="101"/>
      <c r="CA13" s="101"/>
      <c r="CB13" s="101"/>
      <c r="CC13" s="101"/>
      <c r="CG13" s="147"/>
      <c r="CH13" s="147"/>
      <c r="CI13" s="147"/>
      <c r="CJ13" s="147"/>
      <c r="CK13" s="94"/>
      <c r="CM13" s="101"/>
      <c r="CN13" s="101"/>
      <c r="CO13" s="101"/>
      <c r="CP13" s="101"/>
      <c r="CQ13" s="106"/>
      <c r="CZ13" s="101"/>
      <c r="DA13" s="101"/>
      <c r="DB13" s="101"/>
      <c r="DC13" s="101"/>
      <c r="DD13" s="101"/>
      <c r="DE13" s="101"/>
      <c r="DF13" s="101"/>
      <c r="DG13" s="101"/>
      <c r="DH13" s="106"/>
      <c r="DJ13" s="101"/>
      <c r="DK13" s="101"/>
      <c r="DL13" s="101"/>
      <c r="DP13" s="101"/>
      <c r="DQ13" s="101"/>
      <c r="DR13" s="101"/>
      <c r="DS13" s="101"/>
      <c r="DT13" s="106"/>
      <c r="DV13" s="101"/>
      <c r="DW13" s="101"/>
      <c r="DX13" s="101"/>
      <c r="DY13" s="101"/>
      <c r="DZ13" s="96"/>
      <c r="EA13" s="106"/>
      <c r="EC13" s="101"/>
      <c r="ED13" s="101"/>
      <c r="EE13" s="101"/>
      <c r="EF13" s="101"/>
      <c r="EG13" s="96"/>
      <c r="EH13" s="106"/>
      <c r="EJ13" s="101"/>
      <c r="EK13" s="101"/>
      <c r="EL13" s="101"/>
      <c r="EM13" s="101"/>
      <c r="EQ13" s="101"/>
      <c r="ER13" s="101"/>
      <c r="ES13" s="101"/>
    </row>
    <row r="14" spans="1:150" ht="12.75" customHeight="1" x14ac:dyDescent="0.2">
      <c r="A14" s="97"/>
      <c r="B14" s="97"/>
      <c r="C14" s="97"/>
      <c r="D14" s="97"/>
      <c r="F14" s="101"/>
      <c r="G14" s="101"/>
      <c r="H14" s="101"/>
      <c r="I14" s="101"/>
      <c r="J14" s="101"/>
      <c r="K14" s="101"/>
      <c r="N14" s="96"/>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Q14" s="95" t="s">
        <v>78</v>
      </c>
      <c r="BA14" s="101"/>
      <c r="BB14" s="101"/>
      <c r="BC14" s="101"/>
      <c r="BD14" s="101"/>
      <c r="BE14" s="101"/>
      <c r="BF14" s="101"/>
      <c r="BG14" s="101"/>
      <c r="BH14" s="101"/>
      <c r="BI14" s="106"/>
      <c r="BK14" s="101"/>
      <c r="BL14" s="101"/>
      <c r="BM14" s="101"/>
      <c r="BN14" s="101"/>
      <c r="BO14" s="101"/>
      <c r="BP14" s="106"/>
      <c r="BR14" s="95"/>
      <c r="BU14" s="96"/>
      <c r="BZ14" s="101"/>
      <c r="CA14" s="101"/>
      <c r="CB14" s="101"/>
      <c r="CC14" s="101"/>
      <c r="CM14" s="101"/>
      <c r="CN14" s="101"/>
      <c r="CO14" s="101"/>
      <c r="CP14" s="101"/>
      <c r="CQ14" s="106"/>
      <c r="CZ14" s="101"/>
      <c r="DA14" s="101"/>
      <c r="DB14" s="101"/>
      <c r="DC14" s="101"/>
      <c r="DD14" s="101"/>
      <c r="DE14" s="101"/>
      <c r="DF14" s="101"/>
      <c r="DG14" s="101"/>
      <c r="DH14" s="106"/>
      <c r="DJ14" s="101"/>
      <c r="DK14" s="101"/>
      <c r="DL14" s="101"/>
      <c r="DV14" s="101"/>
      <c r="DW14" s="101"/>
      <c r="DX14" s="101"/>
      <c r="DY14" s="101"/>
      <c r="DZ14" s="96"/>
      <c r="EA14" s="106"/>
      <c r="EC14" s="101"/>
      <c r="ED14" s="101"/>
      <c r="EE14" s="101"/>
      <c r="EF14" s="101"/>
      <c r="EG14" s="96"/>
      <c r="EH14" s="106"/>
      <c r="EJ14" s="101"/>
      <c r="EK14" s="101"/>
      <c r="EL14" s="101"/>
      <c r="EM14" s="101"/>
    </row>
    <row r="15" spans="1:150" ht="12.75" customHeight="1" x14ac:dyDescent="0.2">
      <c r="A15" s="97"/>
      <c r="B15" s="97"/>
      <c r="C15" s="97"/>
      <c r="D15" s="97"/>
      <c r="F15" s="101"/>
      <c r="G15" s="101"/>
      <c r="H15" s="101"/>
      <c r="I15" s="101"/>
      <c r="J15" s="101"/>
      <c r="K15" s="101"/>
      <c r="N15" s="96"/>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Q15" s="95" t="str">
        <f>IF(animaux!D4="","",IF(OR(animaux!D4=M6,animaux!D4=M7,animaux!D4=M8),"Colza","Canola"))</f>
        <v>Colza</v>
      </c>
      <c r="BA15" s="101"/>
      <c r="BB15" s="101"/>
      <c r="BC15" s="101"/>
      <c r="BD15" s="101"/>
      <c r="BE15" s="101"/>
      <c r="BF15" s="101"/>
      <c r="BG15" s="101"/>
      <c r="BH15" s="101"/>
      <c r="BI15" s="106"/>
      <c r="BR15" s="95"/>
      <c r="BU15" s="96"/>
      <c r="BZ15" s="101"/>
      <c r="CA15" s="101"/>
      <c r="CB15" s="101"/>
      <c r="CC15" s="101"/>
      <c r="CM15" s="101"/>
      <c r="CN15" s="101"/>
      <c r="CO15" s="101"/>
      <c r="CP15" s="101"/>
      <c r="CQ15" s="106"/>
      <c r="CZ15" s="101"/>
      <c r="DA15" s="101"/>
      <c r="DB15" s="101"/>
      <c r="DC15" s="101"/>
      <c r="DD15" s="101"/>
      <c r="DE15" s="101"/>
      <c r="DF15" s="101"/>
      <c r="DG15" s="101"/>
      <c r="DH15" s="106"/>
      <c r="DJ15" s="101"/>
      <c r="DK15" s="101"/>
      <c r="DL15" s="101"/>
      <c r="DV15" s="101"/>
      <c r="DW15" s="101"/>
      <c r="DX15" s="101"/>
      <c r="DY15" s="101"/>
      <c r="DZ15" s="96"/>
      <c r="EA15" s="106"/>
      <c r="EC15" s="101"/>
      <c r="ED15" s="101"/>
      <c r="EE15" s="101"/>
      <c r="EF15" s="101"/>
      <c r="EG15" s="96"/>
      <c r="EH15" s="106"/>
      <c r="EJ15" s="101"/>
      <c r="EK15" s="101"/>
      <c r="EL15" s="101"/>
      <c r="EM15" s="101"/>
    </row>
    <row r="16" spans="1:150" ht="12.75" customHeight="1" x14ac:dyDescent="0.2">
      <c r="A16" s="97"/>
      <c r="B16" s="97"/>
      <c r="C16" s="97"/>
      <c r="D16" s="97"/>
      <c r="F16" s="101"/>
      <c r="G16" s="101"/>
      <c r="H16" s="101"/>
      <c r="I16" s="101"/>
      <c r="J16" s="101"/>
      <c r="K16" s="101"/>
      <c r="N16" s="96"/>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1"/>
      <c r="AL16" s="101"/>
      <c r="AM16" s="101"/>
      <c r="AN16" s="101"/>
      <c r="AQ16" s="95" t="str">
        <f>IF(animaux!D4="","","Soja")</f>
        <v>Soja</v>
      </c>
      <c r="BA16" s="101"/>
      <c r="BB16" s="101"/>
      <c r="BC16" s="101"/>
      <c r="BD16" s="101"/>
      <c r="BE16" s="101"/>
      <c r="BF16" s="101"/>
      <c r="BG16" s="101"/>
      <c r="BH16" s="101"/>
      <c r="BI16" s="106"/>
      <c r="BR16" s="95"/>
      <c r="BU16" s="96"/>
      <c r="BZ16" s="101"/>
      <c r="CA16" s="101"/>
      <c r="CB16" s="101"/>
      <c r="CC16" s="101"/>
      <c r="CH16" s="110"/>
      <c r="CI16" s="110"/>
      <c r="CJ16" s="110"/>
      <c r="CK16" s="96"/>
      <c r="CM16" s="101"/>
      <c r="CN16" s="101"/>
      <c r="CO16" s="101"/>
      <c r="CP16" s="101"/>
      <c r="CQ16" s="106"/>
      <c r="CZ16" s="101"/>
      <c r="DA16" s="101"/>
      <c r="DB16" s="101"/>
      <c r="DC16" s="101"/>
      <c r="DD16" s="101"/>
      <c r="DE16" s="101"/>
      <c r="DF16" s="101"/>
      <c r="DG16" s="101"/>
      <c r="DH16" s="106"/>
      <c r="DQ16" s="110"/>
      <c r="DR16" s="110"/>
      <c r="DS16" s="110"/>
      <c r="DT16" s="106"/>
      <c r="DV16" s="101"/>
      <c r="DW16" s="101"/>
      <c r="DX16" s="101"/>
      <c r="DY16" s="101"/>
      <c r="DZ16" s="96"/>
      <c r="EA16" s="106"/>
      <c r="EC16" s="101"/>
      <c r="ED16" s="101"/>
      <c r="EE16" s="101"/>
      <c r="EF16" s="101"/>
      <c r="EG16" s="96"/>
      <c r="EH16" s="106"/>
      <c r="EJ16" s="101"/>
      <c r="EK16" s="101"/>
      <c r="EL16" s="101"/>
      <c r="EM16" s="101"/>
      <c r="ER16" s="101"/>
      <c r="ES16" s="101"/>
    </row>
    <row r="17" spans="1:150" ht="12.75" customHeight="1" x14ac:dyDescent="0.2">
      <c r="A17" s="97"/>
      <c r="B17" s="97"/>
      <c r="C17" s="97"/>
      <c r="D17" s="97"/>
      <c r="F17" s="101"/>
      <c r="G17" s="101"/>
      <c r="H17" s="101"/>
      <c r="I17" s="101"/>
      <c r="J17" s="101"/>
      <c r="K17" s="101"/>
      <c r="N17" s="96"/>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BA17" s="101"/>
      <c r="BB17" s="101"/>
      <c r="BC17" s="101"/>
      <c r="BD17" s="101"/>
      <c r="BE17" s="101"/>
      <c r="BF17" s="101"/>
      <c r="BG17" s="101"/>
      <c r="BH17" s="101"/>
      <c r="BI17" s="106"/>
      <c r="BK17" s="101"/>
      <c r="BL17" s="101"/>
      <c r="BR17" s="148"/>
      <c r="BS17" s="101"/>
      <c r="BT17" s="101"/>
      <c r="BU17" s="101"/>
      <c r="BV17" s="101"/>
      <c r="BW17" s="264"/>
      <c r="BX17" s="96"/>
      <c r="BZ17" s="101"/>
      <c r="CA17" s="101"/>
      <c r="CB17" s="101"/>
      <c r="CC17" s="101"/>
      <c r="CG17" s="296"/>
      <c r="CH17" s="298"/>
      <c r="CI17" s="298"/>
      <c r="CJ17" s="299"/>
      <c r="CK17" s="106"/>
      <c r="CM17" s="101"/>
      <c r="CN17" s="101"/>
      <c r="CO17" s="101"/>
      <c r="CP17" s="101"/>
      <c r="CQ17" s="106"/>
      <c r="CZ17" s="101"/>
      <c r="DA17" s="101"/>
      <c r="DB17" s="101"/>
      <c r="DC17" s="101"/>
      <c r="DD17" s="101"/>
      <c r="DE17" s="101"/>
      <c r="DF17" s="101"/>
      <c r="DG17" s="101"/>
      <c r="DH17" s="106"/>
      <c r="DP17" s="296"/>
      <c r="DQ17" s="296"/>
      <c r="DR17" s="296"/>
      <c r="DS17" s="296"/>
      <c r="DT17" s="106"/>
      <c r="DV17" s="101"/>
      <c r="DW17" s="101"/>
      <c r="DX17" s="101"/>
      <c r="DY17" s="101"/>
      <c r="DZ17" s="96"/>
      <c r="EA17" s="106"/>
      <c r="EC17" s="101"/>
      <c r="ED17" s="101"/>
      <c r="EE17" s="101"/>
      <c r="EF17" s="101"/>
      <c r="EG17" s="96"/>
      <c r="EH17" s="106"/>
      <c r="EJ17" s="101"/>
      <c r="EK17" s="101"/>
      <c r="EL17" s="101"/>
      <c r="EM17" s="101"/>
      <c r="EQ17" s="101"/>
      <c r="ER17" s="101"/>
      <c r="ES17" s="101"/>
    </row>
    <row r="18" spans="1:150" ht="12.75" customHeight="1" x14ac:dyDescent="0.2">
      <c r="A18" s="97"/>
      <c r="B18" s="97"/>
      <c r="C18" s="97"/>
      <c r="D18" s="97"/>
      <c r="F18" s="93"/>
      <c r="G18" s="93"/>
      <c r="H18" s="94"/>
      <c r="N18" s="96"/>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P18" s="95">
        <v>1</v>
      </c>
      <c r="AQ18" s="301" t="s">
        <v>63</v>
      </c>
      <c r="AR18" s="302"/>
      <c r="AS18" s="302"/>
      <c r="AT18" s="302"/>
      <c r="AU18" s="302"/>
      <c r="AV18" s="302"/>
      <c r="AW18" s="302"/>
      <c r="AX18" s="303"/>
      <c r="AY18" s="109">
        <f t="shared" ref="AY18:AY43" si="0">AP18</f>
        <v>1</v>
      </c>
      <c r="BA18" s="101"/>
      <c r="BB18" s="101"/>
      <c r="BC18" s="101"/>
      <c r="BD18" s="101"/>
      <c r="BE18" s="101"/>
      <c r="BF18" s="101"/>
      <c r="BG18" s="101"/>
      <c r="BH18" s="101"/>
      <c r="BI18" s="106"/>
      <c r="BK18" s="101"/>
      <c r="BL18" s="101"/>
      <c r="BR18" s="296"/>
      <c r="BS18" s="296"/>
      <c r="BT18" s="296"/>
      <c r="BU18" s="296"/>
      <c r="BV18" s="296"/>
      <c r="BW18" s="296"/>
      <c r="BX18" s="106"/>
      <c r="BZ18" s="101"/>
      <c r="CA18" s="101"/>
      <c r="CB18" s="101"/>
      <c r="CC18" s="101"/>
      <c r="CG18" s="101"/>
      <c r="CH18" s="101"/>
      <c r="CI18" s="101"/>
      <c r="CJ18" s="101"/>
      <c r="CK18" s="106"/>
      <c r="CM18" s="101"/>
      <c r="CN18" s="101"/>
      <c r="CO18" s="101"/>
      <c r="CP18" s="101"/>
      <c r="CQ18" s="106"/>
      <c r="CZ18" s="101"/>
      <c r="DA18" s="101"/>
      <c r="DB18" s="101"/>
      <c r="DC18" s="101"/>
      <c r="DD18" s="101"/>
      <c r="DE18" s="101"/>
      <c r="DF18" s="101"/>
      <c r="DG18" s="101"/>
      <c r="DH18" s="106"/>
      <c r="DK18" s="110"/>
      <c r="DL18" s="110"/>
      <c r="DM18" s="110"/>
      <c r="DN18" s="106"/>
      <c r="DP18" s="101"/>
      <c r="DQ18" s="101"/>
      <c r="DR18" s="101"/>
      <c r="DS18" s="101"/>
      <c r="DT18" s="106"/>
      <c r="DV18" s="101"/>
      <c r="DW18" s="101"/>
      <c r="DX18" s="101"/>
      <c r="DY18" s="101"/>
      <c r="DZ18" s="96"/>
      <c r="EA18" s="106"/>
      <c r="EC18" s="101"/>
      <c r="ED18" s="101"/>
      <c r="EE18" s="101"/>
      <c r="EF18" s="101"/>
      <c r="EG18" s="96"/>
      <c r="EH18" s="106"/>
      <c r="EJ18" s="101"/>
      <c r="EK18" s="101"/>
      <c r="EL18" s="101"/>
      <c r="EM18" s="101"/>
      <c r="EQ18" s="101"/>
      <c r="ER18" s="101"/>
      <c r="ES18" s="101"/>
    </row>
    <row r="19" spans="1:150" ht="12.75" customHeight="1" x14ac:dyDescent="0.2">
      <c r="A19" s="97"/>
      <c r="B19" s="97"/>
      <c r="C19" s="97"/>
      <c r="D19" s="97"/>
      <c r="F19" s="300"/>
      <c r="G19" s="300"/>
      <c r="N19" s="96"/>
      <c r="O19" s="101"/>
      <c r="P19" s="101"/>
      <c r="Q19" s="101"/>
      <c r="R19" s="101"/>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P19" s="95">
        <f t="shared" ref="AP19:AP44" si="1">AP18+1</f>
        <v>2</v>
      </c>
      <c r="AQ19" s="97" t="s">
        <v>62</v>
      </c>
      <c r="AR19" s="98">
        <v>169</v>
      </c>
      <c r="AS19" s="101"/>
      <c r="AT19" s="101"/>
      <c r="AU19" s="101"/>
      <c r="AV19" s="101"/>
      <c r="AW19" s="101"/>
      <c r="AX19" s="101"/>
      <c r="AY19" s="109">
        <f t="shared" si="0"/>
        <v>2</v>
      </c>
      <c r="BA19" s="101"/>
      <c r="BB19" s="101"/>
      <c r="BC19" s="101"/>
      <c r="BD19" s="101"/>
      <c r="BE19" s="101"/>
      <c r="BF19" s="101"/>
      <c r="BG19" s="101"/>
      <c r="BH19" s="101"/>
      <c r="BI19" s="106"/>
      <c r="BK19" s="101"/>
      <c r="BL19" s="101"/>
      <c r="BR19" s="101"/>
      <c r="BS19" s="101"/>
      <c r="BT19" s="101"/>
      <c r="BU19" s="101"/>
      <c r="BV19" s="101"/>
      <c r="BW19" s="101"/>
      <c r="BX19" s="106"/>
      <c r="BZ19" s="101"/>
      <c r="CA19" s="101"/>
      <c r="CB19" s="101"/>
      <c r="CC19" s="101"/>
      <c r="CG19" s="101"/>
      <c r="CH19" s="101"/>
      <c r="CI19" s="101"/>
      <c r="CJ19" s="101"/>
      <c r="CK19" s="106"/>
      <c r="CM19" s="101"/>
      <c r="CN19" s="101"/>
      <c r="CO19" s="101"/>
      <c r="CP19" s="101"/>
      <c r="CQ19" s="106"/>
      <c r="CS19" s="146"/>
      <c r="CT19" s="151"/>
      <c r="CU19" s="151"/>
      <c r="CV19" s="146"/>
      <c r="CW19" s="146"/>
      <c r="CZ19" s="101"/>
      <c r="DA19" s="101"/>
      <c r="DB19" s="101"/>
      <c r="DC19" s="101"/>
      <c r="DD19" s="101"/>
      <c r="DE19" s="101"/>
      <c r="DF19" s="101"/>
      <c r="DG19" s="101"/>
      <c r="DH19" s="106"/>
      <c r="DJ19" s="296"/>
      <c r="DK19" s="296"/>
      <c r="DL19" s="296"/>
      <c r="DM19" s="296"/>
      <c r="DN19" s="106"/>
      <c r="DP19" s="101"/>
      <c r="DQ19" s="101"/>
      <c r="DR19" s="101"/>
      <c r="DS19" s="101"/>
      <c r="DT19" s="106"/>
      <c r="DV19" s="101"/>
      <c r="DW19" s="101"/>
      <c r="DX19" s="101"/>
      <c r="DY19" s="101"/>
      <c r="DZ19" s="96"/>
      <c r="EA19" s="106"/>
      <c r="EC19" s="101"/>
      <c r="ED19" s="101"/>
      <c r="EE19" s="101"/>
      <c r="EF19" s="101"/>
      <c r="EG19" s="96"/>
      <c r="EH19" s="106"/>
      <c r="EJ19" s="101"/>
      <c r="EK19" s="101"/>
      <c r="EL19" s="101"/>
      <c r="EM19" s="101"/>
    </row>
    <row r="20" spans="1:150" ht="12.75" customHeight="1" x14ac:dyDescent="0.2">
      <c r="A20" s="97"/>
      <c r="B20" s="97"/>
      <c r="C20" s="97"/>
      <c r="D20" s="97"/>
      <c r="F20" s="97"/>
      <c r="G20" s="98"/>
      <c r="J20" s="201"/>
      <c r="N20" s="96"/>
      <c r="O20" s="101"/>
      <c r="P20" s="101"/>
      <c r="Q20" s="101"/>
      <c r="R20" s="101"/>
      <c r="S20" s="101"/>
      <c r="T20" s="101"/>
      <c r="U20" s="101"/>
      <c r="V20" s="101"/>
      <c r="W20" s="101"/>
      <c r="X20" s="101"/>
      <c r="Y20" s="101"/>
      <c r="Z20" s="101"/>
      <c r="AA20" s="101"/>
      <c r="AB20" s="101"/>
      <c r="AC20" s="101"/>
      <c r="AD20" s="101"/>
      <c r="AE20" s="101"/>
      <c r="AF20" s="101"/>
      <c r="AG20" s="101"/>
      <c r="AH20" s="101"/>
      <c r="AI20" s="101"/>
      <c r="AJ20" s="101"/>
      <c r="AK20" s="101"/>
      <c r="AL20" s="101"/>
      <c r="AM20" s="101"/>
      <c r="AN20" s="101"/>
      <c r="AP20" s="95">
        <f t="shared" si="1"/>
        <v>3</v>
      </c>
      <c r="AQ20" s="97" t="s">
        <v>14</v>
      </c>
      <c r="AR20" s="98">
        <v>72</v>
      </c>
      <c r="AS20" s="101"/>
      <c r="AT20" s="101"/>
      <c r="AU20" s="101"/>
      <c r="AV20" s="101"/>
      <c r="AW20" s="101"/>
      <c r="AX20" s="101"/>
      <c r="AY20" s="109">
        <f t="shared" si="0"/>
        <v>3</v>
      </c>
      <c r="BA20" s="101"/>
      <c r="BB20" s="101"/>
      <c r="BC20" s="101"/>
      <c r="BD20" s="101"/>
      <c r="BE20" s="101"/>
      <c r="BF20" s="101"/>
      <c r="BG20" s="101"/>
      <c r="BH20" s="101"/>
      <c r="BI20" s="106"/>
      <c r="BK20" s="101"/>
      <c r="BL20" s="101"/>
      <c r="BR20" s="101"/>
      <c r="BS20" s="101"/>
      <c r="BT20" s="101"/>
      <c r="BU20" s="101"/>
      <c r="BV20" s="101"/>
      <c r="BW20" s="101"/>
      <c r="BX20" s="106"/>
      <c r="BZ20" s="96"/>
      <c r="CA20" s="96"/>
      <c r="CB20" s="96"/>
      <c r="CC20" s="96"/>
      <c r="CG20" s="101"/>
      <c r="CH20" s="101"/>
      <c r="CI20" s="101"/>
      <c r="CJ20" s="101"/>
      <c r="CK20" s="106"/>
      <c r="CQ20" s="106"/>
      <c r="CS20" s="146"/>
      <c r="CT20" s="150"/>
      <c r="CU20" s="150"/>
      <c r="CV20" s="150"/>
      <c r="CW20" s="150"/>
      <c r="CZ20" s="101"/>
      <c r="DA20" s="101"/>
      <c r="DB20" s="101"/>
      <c r="DC20" s="101"/>
      <c r="DD20" s="101"/>
      <c r="DE20" s="101"/>
      <c r="DF20" s="101"/>
      <c r="DG20" s="101"/>
      <c r="DH20" s="106"/>
      <c r="DJ20" s="101"/>
      <c r="DK20" s="101"/>
      <c r="DL20" s="101"/>
      <c r="DM20" s="101"/>
      <c r="DN20" s="106"/>
      <c r="DP20" s="101"/>
      <c r="DQ20" s="101"/>
      <c r="DR20" s="101"/>
      <c r="DS20" s="101"/>
      <c r="DT20" s="106"/>
      <c r="DV20" s="101"/>
      <c r="DW20" s="101"/>
      <c r="DX20" s="101"/>
      <c r="DY20" s="101"/>
      <c r="DZ20" s="96"/>
      <c r="EA20" s="106"/>
      <c r="EC20" s="101"/>
      <c r="ED20" s="101"/>
      <c r="EE20" s="101"/>
      <c r="EF20" s="101"/>
      <c r="EG20" s="96"/>
      <c r="EH20" s="106"/>
      <c r="EJ20" s="101"/>
      <c r="EK20" s="101"/>
      <c r="EL20" s="101"/>
      <c r="EM20" s="101"/>
    </row>
    <row r="21" spans="1:150" ht="12.75" customHeight="1" x14ac:dyDescent="0.2">
      <c r="A21" s="97"/>
      <c r="B21" s="97"/>
      <c r="C21" s="97"/>
      <c r="D21" s="97"/>
      <c r="F21" s="97"/>
      <c r="G21" s="98"/>
      <c r="N21" s="96"/>
      <c r="O21" s="101"/>
      <c r="P21" s="101"/>
      <c r="Q21" s="101"/>
      <c r="R21" s="101"/>
      <c r="S21" s="101"/>
      <c r="T21" s="101"/>
      <c r="U21" s="101"/>
      <c r="V21" s="101"/>
      <c r="W21" s="101"/>
      <c r="X21" s="101"/>
      <c r="Y21" s="101"/>
      <c r="Z21" s="101"/>
      <c r="AA21" s="101"/>
      <c r="AB21" s="101"/>
      <c r="AC21" s="101"/>
      <c r="AD21" s="101"/>
      <c r="AE21" s="101"/>
      <c r="AF21" s="101"/>
      <c r="AG21" s="101"/>
      <c r="AH21" s="101"/>
      <c r="AI21" s="101"/>
      <c r="AJ21" s="101"/>
      <c r="AK21" s="101"/>
      <c r="AL21" s="101"/>
      <c r="AM21" s="101"/>
      <c r="AN21" s="101"/>
      <c r="AP21" s="95">
        <f t="shared" si="1"/>
        <v>4</v>
      </c>
      <c r="AQ21" s="97" t="s">
        <v>23</v>
      </c>
      <c r="AR21" s="98">
        <v>84</v>
      </c>
      <c r="AS21" s="101"/>
      <c r="AT21" s="101"/>
      <c r="AU21" s="101"/>
      <c r="AV21" s="101"/>
      <c r="AW21" s="101"/>
      <c r="AX21" s="101"/>
      <c r="AY21" s="109">
        <f t="shared" si="0"/>
        <v>4</v>
      </c>
      <c r="BA21" s="101"/>
      <c r="BB21" s="101"/>
      <c r="BC21" s="101"/>
      <c r="BD21" s="101"/>
      <c r="BE21" s="101"/>
      <c r="BF21" s="101"/>
      <c r="BG21" s="101"/>
      <c r="BH21" s="101"/>
      <c r="BI21" s="106"/>
      <c r="BK21" s="101"/>
      <c r="BL21" s="101"/>
      <c r="BR21" s="101"/>
      <c r="BS21" s="101"/>
      <c r="BT21" s="101"/>
      <c r="BU21" s="101"/>
      <c r="BV21" s="101"/>
      <c r="BW21" s="101"/>
      <c r="BX21" s="106"/>
      <c r="BZ21" s="297"/>
      <c r="CA21" s="298"/>
      <c r="CB21" s="298"/>
      <c r="CC21" s="299"/>
      <c r="CG21" s="101"/>
      <c r="CH21" s="101"/>
      <c r="CI21" s="101"/>
      <c r="CJ21" s="101"/>
      <c r="CK21" s="106"/>
      <c r="CQ21" s="96"/>
      <c r="CS21" s="146"/>
      <c r="CT21" s="150"/>
      <c r="CU21" s="150"/>
      <c r="CV21" s="150"/>
      <c r="CW21" s="150"/>
      <c r="CZ21" s="101"/>
      <c r="DA21" s="101"/>
      <c r="DB21" s="101"/>
      <c r="DC21" s="101"/>
      <c r="DD21" s="101"/>
      <c r="DE21" s="101"/>
      <c r="DF21" s="101"/>
      <c r="DG21" s="101"/>
      <c r="DH21" s="106"/>
      <c r="DJ21" s="101"/>
      <c r="DK21" s="101"/>
      <c r="DL21" s="101"/>
      <c r="DM21" s="101"/>
      <c r="DN21" s="106"/>
      <c r="DP21" s="101"/>
      <c r="DQ21" s="101"/>
      <c r="DR21" s="101"/>
      <c r="DS21" s="101"/>
      <c r="DT21" s="106"/>
      <c r="DV21" s="101"/>
      <c r="DW21" s="101"/>
      <c r="DX21" s="101"/>
      <c r="DY21" s="101"/>
      <c r="DZ21" s="96"/>
      <c r="EA21" s="106"/>
      <c r="EC21" s="101"/>
      <c r="ED21" s="101"/>
      <c r="EE21" s="101"/>
      <c r="EF21" s="101"/>
      <c r="EG21" s="96"/>
      <c r="EH21" s="106"/>
    </row>
    <row r="22" spans="1:150" ht="12.75" customHeight="1" x14ac:dyDescent="0.2">
      <c r="A22" s="97"/>
      <c r="B22" s="97"/>
      <c r="C22" s="97"/>
      <c r="D22" s="97"/>
      <c r="J22" s="101"/>
      <c r="K22" s="101"/>
      <c r="N22" s="96"/>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01"/>
      <c r="AL22" s="101"/>
      <c r="AM22" s="101"/>
      <c r="AN22" s="101"/>
      <c r="AP22" s="95">
        <f t="shared" si="1"/>
        <v>5</v>
      </c>
      <c r="AQ22" s="97" t="s">
        <v>57</v>
      </c>
      <c r="AR22" s="98">
        <v>7.2</v>
      </c>
      <c r="AS22" s="101"/>
      <c r="AT22" s="101"/>
      <c r="AU22" s="101"/>
      <c r="AV22" s="101"/>
      <c r="AW22" s="101"/>
      <c r="AX22" s="101"/>
      <c r="AY22" s="109">
        <f t="shared" si="0"/>
        <v>5</v>
      </c>
      <c r="BI22" s="106"/>
      <c r="BR22" s="101"/>
      <c r="BS22" s="101"/>
      <c r="BT22" s="101"/>
      <c r="BU22" s="101"/>
      <c r="BV22" s="101"/>
      <c r="BW22" s="101"/>
      <c r="BX22" s="106"/>
      <c r="CA22" s="110"/>
      <c r="CB22" s="110"/>
      <c r="CC22" s="110"/>
      <c r="CG22" s="101"/>
      <c r="CH22" s="101"/>
      <c r="CI22" s="101"/>
      <c r="CJ22" s="101"/>
      <c r="CK22" s="106"/>
      <c r="CQ22" s="96"/>
      <c r="CS22" s="146"/>
      <c r="CT22" s="150"/>
      <c r="CU22" s="150"/>
      <c r="CV22" s="150"/>
      <c r="CW22" s="150"/>
      <c r="CZ22" s="101"/>
      <c r="DA22" s="101"/>
      <c r="DB22" s="101"/>
      <c r="DC22" s="101"/>
      <c r="DD22" s="101"/>
      <c r="DE22" s="101"/>
      <c r="DF22" s="101"/>
      <c r="DG22" s="101"/>
      <c r="DH22" s="106"/>
      <c r="DJ22" s="101"/>
      <c r="DK22" s="101"/>
      <c r="DL22" s="101"/>
      <c r="DM22" s="101"/>
      <c r="DN22" s="106"/>
      <c r="DP22" s="101"/>
      <c r="DQ22" s="101"/>
      <c r="DR22" s="101"/>
      <c r="DS22" s="101"/>
      <c r="DT22" s="106"/>
      <c r="DV22" s="101"/>
      <c r="DW22" s="101"/>
      <c r="DX22" s="101"/>
      <c r="DY22" s="101"/>
      <c r="DZ22" s="96"/>
      <c r="EA22" s="106"/>
      <c r="ER22" s="110"/>
      <c r="ES22" s="110"/>
      <c r="ET22" s="110"/>
    </row>
    <row r="23" spans="1:150" ht="12.75" customHeight="1" x14ac:dyDescent="0.2">
      <c r="A23" s="97"/>
      <c r="B23" s="97"/>
      <c r="C23" s="97"/>
      <c r="D23" s="97"/>
      <c r="F23" s="300"/>
      <c r="G23" s="300"/>
      <c r="J23" s="101"/>
      <c r="K23" s="101"/>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P23" s="95">
        <f t="shared" si="1"/>
        <v>6</v>
      </c>
      <c r="AQ23" s="97" t="s">
        <v>15</v>
      </c>
      <c r="AR23" s="98">
        <v>7.2</v>
      </c>
      <c r="AS23" s="101"/>
      <c r="AT23" s="101"/>
      <c r="AU23" s="101"/>
      <c r="AV23" s="101"/>
      <c r="AW23" s="101"/>
      <c r="AX23" s="101"/>
      <c r="AY23" s="109">
        <f t="shared" si="0"/>
        <v>6</v>
      </c>
      <c r="BR23" s="101"/>
      <c r="BS23" s="101"/>
      <c r="BT23" s="101"/>
      <c r="BU23" s="101"/>
      <c r="BV23" s="101"/>
      <c r="BW23" s="101"/>
      <c r="BX23" s="106"/>
      <c r="BZ23" s="296"/>
      <c r="CA23" s="296"/>
      <c r="CB23" s="296"/>
      <c r="CC23" s="296"/>
      <c r="CD23" s="109"/>
      <c r="CG23" s="101"/>
      <c r="CH23" s="101"/>
      <c r="CI23" s="101"/>
      <c r="CJ23" s="101"/>
      <c r="CK23" s="106"/>
      <c r="CN23" s="110"/>
      <c r="CO23" s="110"/>
      <c r="CP23" s="110"/>
      <c r="CQ23" s="96"/>
      <c r="CS23" s="146"/>
      <c r="CT23" s="150"/>
      <c r="CU23" s="150"/>
      <c r="CV23" s="150"/>
      <c r="CW23" s="150"/>
      <c r="DH23" s="106"/>
      <c r="DJ23" s="101"/>
      <c r="DK23" s="101"/>
      <c r="DL23" s="101"/>
      <c r="DM23" s="101"/>
      <c r="DN23" s="106"/>
      <c r="DP23" s="101"/>
      <c r="DQ23" s="101"/>
      <c r="DR23" s="101"/>
      <c r="DS23" s="101"/>
      <c r="DT23" s="106"/>
      <c r="DV23" s="101"/>
      <c r="DW23" s="101"/>
      <c r="DX23" s="101"/>
      <c r="DY23" s="101"/>
      <c r="DZ23" s="96"/>
      <c r="EA23" s="106"/>
      <c r="EJ23" s="101"/>
      <c r="EK23" s="101"/>
      <c r="EQ23" s="296"/>
      <c r="ER23" s="296"/>
      <c r="ES23" s="296"/>
      <c r="ET23" s="296"/>
    </row>
    <row r="24" spans="1:150" ht="12.75" customHeight="1" x14ac:dyDescent="0.2">
      <c r="A24" s="97"/>
      <c r="B24" s="97"/>
      <c r="C24" s="97"/>
      <c r="D24" s="97"/>
      <c r="F24" s="97"/>
      <c r="G24" s="98"/>
      <c r="J24" s="101"/>
      <c r="K24" s="101"/>
      <c r="N24" s="96"/>
      <c r="O24" s="101"/>
      <c r="P24" s="96"/>
      <c r="Q24" s="96"/>
      <c r="R24" s="96"/>
      <c r="S24" s="96"/>
      <c r="T24" s="96"/>
      <c r="U24" s="96"/>
      <c r="V24" s="96"/>
      <c r="W24" s="96"/>
      <c r="X24" s="96"/>
      <c r="Y24" s="96"/>
      <c r="Z24" s="96"/>
      <c r="AA24" s="96"/>
      <c r="AB24" s="96"/>
      <c r="AC24" s="96"/>
      <c r="AD24" s="96"/>
      <c r="AE24" s="96"/>
      <c r="AF24" s="96"/>
      <c r="AG24" s="202"/>
      <c r="AH24" s="202"/>
      <c r="AI24" s="96"/>
      <c r="AJ24" s="96"/>
      <c r="AK24" s="96"/>
      <c r="AL24" s="96"/>
      <c r="AM24" s="96"/>
      <c r="AN24" s="96"/>
      <c r="AP24" s="95">
        <f t="shared" si="1"/>
        <v>7</v>
      </c>
      <c r="AQ24" s="97" t="s">
        <v>9</v>
      </c>
      <c r="AR24" s="98">
        <v>7.2</v>
      </c>
      <c r="AS24" s="101"/>
      <c r="AT24" s="101"/>
      <c r="AU24" s="101"/>
      <c r="AV24" s="101"/>
      <c r="AW24" s="101"/>
      <c r="AX24" s="101"/>
      <c r="AY24" s="109">
        <f t="shared" si="0"/>
        <v>7</v>
      </c>
      <c r="BB24" s="110"/>
      <c r="BC24" s="110"/>
      <c r="BD24" s="145"/>
      <c r="BE24" s="110"/>
      <c r="BF24" s="110"/>
      <c r="BG24" s="110"/>
      <c r="BH24" s="110"/>
      <c r="BK24" s="148"/>
      <c r="BL24" s="101"/>
      <c r="BM24" s="101"/>
      <c r="BN24" s="101"/>
      <c r="BO24" s="101"/>
      <c r="BP24" s="106"/>
      <c r="BR24" s="101"/>
      <c r="BS24" s="101"/>
      <c r="BT24" s="101"/>
      <c r="BU24" s="101"/>
      <c r="BV24" s="101"/>
      <c r="BW24" s="101"/>
      <c r="BX24" s="106"/>
      <c r="BZ24" s="146"/>
      <c r="CA24" s="146"/>
      <c r="CB24" s="146"/>
      <c r="CC24" s="146"/>
      <c r="CD24" s="109"/>
      <c r="CG24" s="101"/>
      <c r="CH24" s="101"/>
      <c r="CI24" s="101"/>
      <c r="CJ24" s="101"/>
      <c r="CK24" s="106"/>
      <c r="CM24" s="297"/>
      <c r="CN24" s="298"/>
      <c r="CO24" s="298"/>
      <c r="CP24" s="299"/>
      <c r="CQ24" s="96"/>
      <c r="CS24" s="146"/>
      <c r="CT24" s="150"/>
      <c r="CU24" s="150"/>
      <c r="CV24" s="150"/>
      <c r="CW24" s="150"/>
      <c r="DJ24" s="101"/>
      <c r="DK24" s="101"/>
      <c r="DL24" s="101"/>
      <c r="DM24" s="101"/>
      <c r="DN24" s="106"/>
      <c r="DP24" s="101"/>
      <c r="DQ24" s="101"/>
      <c r="DR24" s="101"/>
      <c r="DS24" s="101"/>
      <c r="DT24" s="106"/>
      <c r="DV24" s="101"/>
      <c r="DW24" s="101"/>
      <c r="DX24" s="101"/>
      <c r="DY24" s="101"/>
      <c r="DZ24" s="96"/>
      <c r="EA24" s="106"/>
      <c r="EC24" s="101"/>
      <c r="ED24" s="101"/>
      <c r="EJ24" s="101"/>
      <c r="EK24" s="101"/>
      <c r="EQ24" s="101"/>
      <c r="ER24" s="101"/>
      <c r="ES24" s="101"/>
      <c r="ET24" s="101"/>
    </row>
    <row r="25" spans="1:150" ht="12.75" customHeight="1" x14ac:dyDescent="0.2">
      <c r="A25" s="97"/>
      <c r="B25" s="97"/>
      <c r="C25" s="97"/>
      <c r="D25" s="97"/>
      <c r="F25" s="97"/>
      <c r="G25" s="98"/>
      <c r="J25" s="101"/>
      <c r="K25" s="101"/>
      <c r="N25" s="96"/>
      <c r="O25" s="101"/>
      <c r="P25" s="101"/>
      <c r="Q25" s="101"/>
      <c r="R25" s="101"/>
      <c r="S25" s="101"/>
      <c r="T25" s="101"/>
      <c r="U25" s="101"/>
      <c r="V25" s="101"/>
      <c r="W25" s="101"/>
      <c r="X25" s="101"/>
      <c r="Y25" s="101"/>
      <c r="Z25" s="101"/>
      <c r="AA25" s="101"/>
      <c r="AB25" s="101"/>
      <c r="AC25" s="101"/>
      <c r="AD25" s="101"/>
      <c r="AE25" s="101"/>
      <c r="AF25" s="101"/>
      <c r="AG25" s="101"/>
      <c r="AH25" s="101"/>
      <c r="AI25" s="101"/>
      <c r="AJ25" s="101"/>
      <c r="AK25" s="101"/>
      <c r="AL25" s="101"/>
      <c r="AM25" s="101"/>
      <c r="AN25" s="101"/>
      <c r="AO25" s="96"/>
      <c r="AP25" s="95">
        <f t="shared" si="1"/>
        <v>8</v>
      </c>
      <c r="AQ25" s="97" t="s">
        <v>64</v>
      </c>
      <c r="AR25" s="98">
        <v>4.8</v>
      </c>
      <c r="AS25" s="101"/>
      <c r="AT25" s="101"/>
      <c r="AU25" s="101"/>
      <c r="AV25" s="101"/>
      <c r="AW25" s="101"/>
      <c r="AX25" s="101"/>
      <c r="AY25" s="109">
        <f t="shared" si="0"/>
        <v>8</v>
      </c>
      <c r="BA25" s="296"/>
      <c r="BB25" s="296"/>
      <c r="BC25" s="296"/>
      <c r="BD25" s="296"/>
      <c r="BE25" s="296"/>
      <c r="BF25" s="296"/>
      <c r="BG25" s="296"/>
      <c r="BH25" s="296"/>
      <c r="BI25" s="106"/>
      <c r="BK25" s="296"/>
      <c r="BL25" s="296"/>
      <c r="BM25" s="296"/>
      <c r="BN25" s="296"/>
      <c r="BO25" s="296"/>
      <c r="BP25" s="106"/>
      <c r="BR25" s="101"/>
      <c r="BS25" s="101"/>
      <c r="BT25" s="101"/>
      <c r="BU25" s="101"/>
      <c r="BV25" s="101"/>
      <c r="BW25" s="101"/>
      <c r="BX25" s="106"/>
      <c r="BZ25" s="101"/>
      <c r="CA25" s="101"/>
      <c r="CB25" s="101"/>
      <c r="CC25" s="101"/>
      <c r="CD25" s="109"/>
      <c r="CK25" s="106"/>
      <c r="CM25" s="101"/>
      <c r="CN25" s="101"/>
      <c r="CO25" s="101"/>
      <c r="CP25" s="101"/>
      <c r="CQ25" s="106"/>
      <c r="CS25" s="146"/>
      <c r="CT25" s="150"/>
      <c r="CU25" s="150"/>
      <c r="CV25" s="150"/>
      <c r="CW25" s="150"/>
      <c r="DA25" s="110"/>
      <c r="DB25" s="110"/>
      <c r="DC25" s="110"/>
      <c r="DD25" s="110"/>
      <c r="DE25" s="110"/>
      <c r="DF25" s="110"/>
      <c r="DG25" s="153"/>
      <c r="DH25" s="267"/>
      <c r="DJ25" s="101"/>
      <c r="DK25" s="101"/>
      <c r="DL25" s="101"/>
      <c r="DM25" s="101"/>
      <c r="DN25" s="106"/>
      <c r="DP25" s="101"/>
      <c r="DQ25" s="101"/>
      <c r="DR25" s="101"/>
      <c r="DS25" s="101"/>
      <c r="DT25" s="106"/>
      <c r="DV25" s="101"/>
      <c r="DW25" s="101"/>
      <c r="DX25" s="101"/>
      <c r="DY25" s="101"/>
      <c r="DZ25" s="96"/>
      <c r="EA25" s="106"/>
      <c r="EC25" s="101"/>
      <c r="ED25" s="101"/>
      <c r="EJ25" s="101"/>
      <c r="EK25" s="101"/>
      <c r="EQ25" s="101"/>
      <c r="ER25" s="101"/>
      <c r="ES25" s="101"/>
      <c r="ET25" s="101"/>
    </row>
    <row r="26" spans="1:150" ht="12.75" customHeight="1" x14ac:dyDescent="0.2">
      <c r="A26" s="97"/>
      <c r="B26" s="97"/>
      <c r="C26" s="97"/>
      <c r="D26" s="97"/>
      <c r="J26" s="101"/>
      <c r="K26" s="101"/>
      <c r="N26" s="96"/>
      <c r="O26" s="101"/>
      <c r="P26" s="101"/>
      <c r="Q26" s="101"/>
      <c r="R26" s="101"/>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P26" s="95">
        <f t="shared" si="1"/>
        <v>9</v>
      </c>
      <c r="AQ26" s="97" t="str">
        <f>AQ15</f>
        <v>Colza</v>
      </c>
      <c r="AR26" s="98">
        <v>4.8</v>
      </c>
      <c r="AS26" s="101"/>
      <c r="AT26" s="101"/>
      <c r="AU26" s="101"/>
      <c r="AV26" s="101"/>
      <c r="AW26" s="101"/>
      <c r="AX26" s="101"/>
      <c r="AY26" s="109">
        <f t="shared" si="0"/>
        <v>9</v>
      </c>
      <c r="BA26" s="101"/>
      <c r="BB26" s="110"/>
      <c r="BC26" s="110"/>
      <c r="BD26" s="110"/>
      <c r="BE26" s="110"/>
      <c r="BF26" s="110"/>
      <c r="BG26" s="110"/>
      <c r="BH26" s="110"/>
      <c r="BI26" s="106"/>
      <c r="BK26" s="101"/>
      <c r="BL26" s="101"/>
      <c r="BM26" s="101"/>
      <c r="BN26" s="101"/>
      <c r="BO26" s="101"/>
      <c r="BP26" s="106"/>
      <c r="BR26" s="101"/>
      <c r="BS26" s="101"/>
      <c r="BT26" s="101"/>
      <c r="BU26" s="101"/>
      <c r="BV26" s="101"/>
      <c r="BW26" s="101"/>
      <c r="BX26" s="106"/>
      <c r="BZ26" s="101"/>
      <c r="CA26" s="101"/>
      <c r="CB26" s="101"/>
      <c r="CC26" s="101"/>
      <c r="CD26" s="109"/>
      <c r="CK26" s="96"/>
      <c r="CM26" s="101"/>
      <c r="CN26" s="101"/>
      <c r="CO26" s="101"/>
      <c r="CP26" s="101"/>
      <c r="CQ26" s="106"/>
      <c r="CS26" s="146"/>
      <c r="CT26" s="150"/>
      <c r="CU26" s="150"/>
      <c r="CV26" s="150"/>
      <c r="CW26" s="150"/>
      <c r="CZ26" s="296"/>
      <c r="DA26" s="296"/>
      <c r="DB26" s="296"/>
      <c r="DC26" s="296"/>
      <c r="DD26" s="296"/>
      <c r="DE26" s="296"/>
      <c r="DF26" s="296"/>
      <c r="DG26" s="296"/>
      <c r="DH26" s="106"/>
      <c r="DJ26" s="101"/>
      <c r="DK26" s="101"/>
      <c r="DL26" s="101"/>
      <c r="DM26" s="101"/>
      <c r="DN26" s="106"/>
      <c r="DP26" s="101"/>
      <c r="DQ26" s="101"/>
      <c r="DR26" s="101"/>
      <c r="DS26" s="101"/>
      <c r="DT26" s="106"/>
      <c r="DV26" s="101"/>
      <c r="DW26" s="101"/>
      <c r="DX26" s="101"/>
      <c r="DY26" s="101"/>
      <c r="DZ26" s="96"/>
      <c r="EA26" s="106"/>
      <c r="EC26" s="101"/>
      <c r="ED26" s="101"/>
      <c r="EJ26" s="101"/>
      <c r="EK26" s="101"/>
      <c r="EQ26" s="101"/>
      <c r="ER26" s="101"/>
      <c r="ES26" s="101"/>
      <c r="ET26" s="101"/>
    </row>
    <row r="27" spans="1:150" ht="12.75" customHeight="1" x14ac:dyDescent="0.2">
      <c r="A27" s="97"/>
      <c r="B27" s="97"/>
      <c r="C27" s="97"/>
      <c r="D27" s="97"/>
      <c r="F27" s="300"/>
      <c r="G27" s="300"/>
      <c r="N27" s="96"/>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P27" s="95">
        <f t="shared" si="1"/>
        <v>10</v>
      </c>
      <c r="AQ27" s="97" t="s">
        <v>5</v>
      </c>
      <c r="AR27" s="98">
        <v>4.8</v>
      </c>
      <c r="AS27" s="101"/>
      <c r="AT27" s="101"/>
      <c r="AU27" s="101"/>
      <c r="AV27" s="101"/>
      <c r="AW27" s="101"/>
      <c r="AX27" s="101"/>
      <c r="AY27" s="109">
        <f t="shared" si="0"/>
        <v>10</v>
      </c>
      <c r="BA27" s="101"/>
      <c r="BB27" s="110"/>
      <c r="BC27" s="110"/>
      <c r="BD27" s="110"/>
      <c r="BE27" s="110"/>
      <c r="BF27" s="110"/>
      <c r="BG27" s="110"/>
      <c r="BH27" s="110"/>
      <c r="BI27" s="106"/>
      <c r="BK27" s="101"/>
      <c r="BL27" s="101"/>
      <c r="BM27" s="101"/>
      <c r="BN27" s="101"/>
      <c r="BO27" s="101"/>
      <c r="BP27" s="106"/>
      <c r="BR27" s="101"/>
      <c r="BS27" s="101"/>
      <c r="BT27" s="101"/>
      <c r="BU27" s="101"/>
      <c r="BV27" s="101"/>
      <c r="BW27" s="101"/>
      <c r="BX27" s="106"/>
      <c r="BZ27" s="101"/>
      <c r="CA27" s="101"/>
      <c r="CB27" s="101"/>
      <c r="CC27" s="101"/>
      <c r="CD27" s="109"/>
      <c r="CK27" s="96"/>
      <c r="CM27" s="101"/>
      <c r="CN27" s="101"/>
      <c r="CO27" s="101"/>
      <c r="CP27" s="101"/>
      <c r="CQ27" s="106"/>
      <c r="CS27" s="146"/>
      <c r="CT27" s="150"/>
      <c r="CU27" s="150"/>
      <c r="CV27" s="150"/>
      <c r="CW27" s="150"/>
      <c r="CZ27" s="101"/>
      <c r="DA27" s="101"/>
      <c r="DB27" s="101"/>
      <c r="DC27" s="101"/>
      <c r="DD27" s="101"/>
      <c r="DE27" s="101"/>
      <c r="DF27" s="101"/>
      <c r="DG27" s="101"/>
      <c r="DH27" s="106"/>
      <c r="DN27" s="106"/>
      <c r="DT27" s="106"/>
      <c r="DV27" s="101"/>
      <c r="DW27" s="101"/>
      <c r="DX27" s="101"/>
      <c r="DY27" s="101"/>
      <c r="DZ27" s="96"/>
      <c r="EA27" s="106"/>
      <c r="EC27" s="101"/>
      <c r="ED27" s="101"/>
      <c r="EJ27" s="101"/>
      <c r="EK27" s="101"/>
      <c r="EQ27" s="101"/>
      <c r="ER27" s="101"/>
      <c r="ES27" s="101"/>
      <c r="ET27" s="101"/>
    </row>
    <row r="28" spans="1:150" ht="12.75" customHeight="1" x14ac:dyDescent="0.2">
      <c r="A28" s="97"/>
      <c r="B28" s="97"/>
      <c r="C28" s="97"/>
      <c r="D28" s="97"/>
      <c r="F28" s="97"/>
      <c r="G28" s="98"/>
      <c r="N28" s="96"/>
      <c r="O28" s="101"/>
      <c r="P28" s="101"/>
      <c r="Q28" s="101"/>
      <c r="R28" s="101"/>
      <c r="S28" s="101"/>
      <c r="T28" s="101"/>
      <c r="U28" s="101"/>
      <c r="V28" s="101"/>
      <c r="W28" s="101"/>
      <c r="X28" s="101"/>
      <c r="Y28" s="101"/>
      <c r="Z28" s="101"/>
      <c r="AA28" s="101"/>
      <c r="AB28" s="101"/>
      <c r="AC28" s="101"/>
      <c r="AD28" s="101"/>
      <c r="AE28" s="101"/>
      <c r="AF28" s="101"/>
      <c r="AG28" s="101"/>
      <c r="AH28" s="101"/>
      <c r="AI28" s="101"/>
      <c r="AJ28" s="101"/>
      <c r="AK28" s="101"/>
      <c r="AL28" s="101"/>
      <c r="AM28" s="101"/>
      <c r="AN28" s="101"/>
      <c r="AP28" s="95">
        <f t="shared" si="1"/>
        <v>11</v>
      </c>
      <c r="AQ28" s="97" t="s">
        <v>68</v>
      </c>
      <c r="AR28" s="98">
        <v>1</v>
      </c>
      <c r="AS28" s="101"/>
      <c r="AT28" s="101"/>
      <c r="AU28" s="101"/>
      <c r="AV28" s="101"/>
      <c r="AW28" s="101"/>
      <c r="AX28" s="101"/>
      <c r="AY28" s="109">
        <f t="shared" si="0"/>
        <v>11</v>
      </c>
      <c r="BA28" s="101"/>
      <c r="BB28" s="110"/>
      <c r="BC28" s="110"/>
      <c r="BD28" s="110"/>
      <c r="BE28" s="110"/>
      <c r="BF28" s="110"/>
      <c r="BG28" s="110"/>
      <c r="BH28" s="110"/>
      <c r="BI28" s="106"/>
      <c r="BK28" s="101"/>
      <c r="BL28" s="101"/>
      <c r="BM28" s="101"/>
      <c r="BN28" s="101"/>
      <c r="BO28" s="101"/>
      <c r="BP28" s="106"/>
      <c r="BR28" s="101"/>
      <c r="BS28" s="101"/>
      <c r="BT28" s="101"/>
      <c r="BU28" s="101"/>
      <c r="BV28" s="101"/>
      <c r="BW28" s="101"/>
      <c r="BX28" s="106"/>
      <c r="BZ28" s="101"/>
      <c r="CA28" s="101"/>
      <c r="CB28" s="101"/>
      <c r="CC28" s="101"/>
      <c r="CD28" s="109"/>
      <c r="CH28" s="110"/>
      <c r="CI28" s="110"/>
      <c r="CJ28" s="110"/>
      <c r="CK28" s="96"/>
      <c r="CM28" s="101"/>
      <c r="CN28" s="101"/>
      <c r="CO28" s="101"/>
      <c r="CP28" s="101"/>
      <c r="CQ28" s="106"/>
      <c r="CS28" s="146"/>
      <c r="CT28" s="150"/>
      <c r="CU28" s="150"/>
      <c r="CV28" s="150"/>
      <c r="CW28" s="150"/>
      <c r="CZ28" s="101"/>
      <c r="DA28" s="101"/>
      <c r="DB28" s="101"/>
      <c r="DC28" s="101"/>
      <c r="DD28" s="101"/>
      <c r="DE28" s="101"/>
      <c r="DF28" s="101"/>
      <c r="DG28" s="101"/>
      <c r="DH28" s="106"/>
      <c r="EC28" s="101"/>
      <c r="ED28" s="101"/>
      <c r="EQ28" s="101"/>
      <c r="ER28" s="101"/>
      <c r="ES28" s="101"/>
      <c r="ET28" s="101"/>
    </row>
    <row r="29" spans="1:150" ht="12.75" customHeight="1" x14ac:dyDescent="0.2">
      <c r="A29" s="97"/>
      <c r="B29" s="97"/>
      <c r="C29" s="97"/>
      <c r="D29" s="97"/>
      <c r="F29" s="97"/>
      <c r="G29" s="98"/>
      <c r="L29" s="203"/>
      <c r="N29" s="96"/>
      <c r="O29" s="101"/>
      <c r="P29" s="101"/>
      <c r="Q29" s="101"/>
      <c r="R29" s="101"/>
      <c r="S29" s="101"/>
      <c r="T29" s="101"/>
      <c r="U29" s="101"/>
      <c r="V29" s="101"/>
      <c r="W29" s="101"/>
      <c r="X29" s="101"/>
      <c r="Y29" s="101"/>
      <c r="Z29" s="101"/>
      <c r="AA29" s="101"/>
      <c r="AB29" s="101"/>
      <c r="AC29" s="101"/>
      <c r="AD29" s="101"/>
      <c r="AE29" s="101"/>
      <c r="AF29" s="101"/>
      <c r="AG29" s="101"/>
      <c r="AH29" s="101"/>
      <c r="AI29" s="101"/>
      <c r="AJ29" s="101"/>
      <c r="AK29" s="101"/>
      <c r="AL29" s="101"/>
      <c r="AM29" s="101"/>
      <c r="AN29" s="101"/>
      <c r="AP29" s="95">
        <f t="shared" si="1"/>
        <v>12</v>
      </c>
      <c r="AQ29" s="97" t="s">
        <v>67</v>
      </c>
      <c r="AR29" s="98">
        <v>0</v>
      </c>
      <c r="AS29" s="101"/>
      <c r="AT29" s="101"/>
      <c r="AU29" s="101"/>
      <c r="AV29" s="101"/>
      <c r="AW29" s="101"/>
      <c r="AX29" s="101"/>
      <c r="AY29" s="109">
        <f t="shared" si="0"/>
        <v>12</v>
      </c>
      <c r="BA29" s="101"/>
      <c r="BB29" s="110"/>
      <c r="BC29" s="110"/>
      <c r="BD29" s="110"/>
      <c r="BE29" s="110"/>
      <c r="BF29" s="110"/>
      <c r="BG29" s="110"/>
      <c r="BH29" s="110"/>
      <c r="BI29" s="106"/>
      <c r="BK29" s="101"/>
      <c r="BL29" s="101"/>
      <c r="BM29" s="101"/>
      <c r="BN29" s="101"/>
      <c r="BO29" s="101"/>
      <c r="BP29" s="106"/>
      <c r="BR29" s="101"/>
      <c r="BS29" s="101"/>
      <c r="BT29" s="101"/>
      <c r="BU29" s="101"/>
      <c r="BV29" s="101"/>
      <c r="BW29" s="101"/>
      <c r="BX29" s="106"/>
      <c r="BZ29" s="101"/>
      <c r="CA29" s="101"/>
      <c r="CB29" s="101"/>
      <c r="CC29" s="101"/>
      <c r="CD29" s="109"/>
      <c r="CG29" s="297"/>
      <c r="CH29" s="298"/>
      <c r="CI29" s="298"/>
      <c r="CJ29" s="299"/>
      <c r="CK29" s="96"/>
      <c r="CM29" s="101"/>
      <c r="CN29" s="101"/>
      <c r="CO29" s="101"/>
      <c r="CP29" s="101"/>
      <c r="CQ29" s="106"/>
      <c r="CS29" s="146"/>
      <c r="CT29" s="150"/>
      <c r="CU29" s="150"/>
      <c r="CV29" s="150"/>
      <c r="CW29" s="150"/>
      <c r="CZ29" s="101"/>
      <c r="DA29" s="101"/>
      <c r="DB29" s="101"/>
      <c r="DC29" s="101"/>
      <c r="DD29" s="101"/>
      <c r="DE29" s="101"/>
      <c r="DF29" s="101"/>
      <c r="DG29" s="101"/>
      <c r="DH29" s="106"/>
      <c r="EQ29" s="101"/>
      <c r="ER29" s="101"/>
      <c r="ES29" s="101"/>
      <c r="ET29" s="101"/>
    </row>
    <row r="30" spans="1:150" ht="12.75" customHeight="1" x14ac:dyDescent="0.2">
      <c r="A30" s="97"/>
      <c r="B30" s="97"/>
      <c r="C30" s="97"/>
      <c r="D30" s="97"/>
      <c r="F30" s="93"/>
      <c r="G30" s="93"/>
      <c r="L30" s="203"/>
      <c r="N30" s="96"/>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1"/>
      <c r="AN30" s="101"/>
      <c r="AP30" s="95">
        <f t="shared" si="1"/>
        <v>13</v>
      </c>
      <c r="AQ30" s="97" t="s">
        <v>69</v>
      </c>
      <c r="AR30" s="98">
        <v>200</v>
      </c>
      <c r="AS30" s="101"/>
      <c r="AT30" s="101"/>
      <c r="AU30" s="101"/>
      <c r="AV30" s="101"/>
      <c r="AW30" s="101"/>
      <c r="AX30" s="101"/>
      <c r="AY30" s="109">
        <f t="shared" si="0"/>
        <v>13</v>
      </c>
      <c r="BA30" s="101"/>
      <c r="BB30" s="110"/>
      <c r="BC30" s="110"/>
      <c r="BD30" s="110"/>
      <c r="BE30" s="110"/>
      <c r="BF30" s="110"/>
      <c r="BG30" s="110"/>
      <c r="BH30" s="110"/>
      <c r="BI30" s="106"/>
      <c r="BK30" s="101"/>
      <c r="BL30" s="101"/>
      <c r="BM30" s="101"/>
      <c r="BN30" s="101"/>
      <c r="BO30" s="101"/>
      <c r="BP30" s="106"/>
      <c r="BR30" s="101"/>
      <c r="BS30" s="101"/>
      <c r="BT30" s="101"/>
      <c r="BU30" s="101"/>
      <c r="BV30" s="101"/>
      <c r="BW30" s="101"/>
      <c r="BX30" s="106"/>
      <c r="BZ30" s="101"/>
      <c r="CA30" s="101"/>
      <c r="CB30" s="101"/>
      <c r="CC30" s="101"/>
      <c r="CD30" s="109"/>
      <c r="CG30" s="101"/>
      <c r="CH30" s="101"/>
      <c r="CI30" s="101"/>
      <c r="CJ30" s="101"/>
      <c r="CK30" s="106"/>
      <c r="CM30" s="101"/>
      <c r="CN30" s="101"/>
      <c r="CO30" s="101"/>
      <c r="CP30" s="101"/>
      <c r="CQ30" s="106"/>
      <c r="CS30" s="146"/>
      <c r="CT30" s="150"/>
      <c r="CU30" s="150"/>
      <c r="CV30" s="150"/>
      <c r="CW30" s="150"/>
      <c r="CZ30" s="101"/>
      <c r="DA30" s="101"/>
      <c r="DB30" s="101"/>
      <c r="DC30" s="101"/>
      <c r="DD30" s="101"/>
      <c r="DE30" s="101"/>
      <c r="DF30" s="101"/>
      <c r="DG30" s="101"/>
      <c r="DH30" s="106"/>
      <c r="DK30" s="110"/>
      <c r="DL30" s="110"/>
      <c r="DM30" s="110"/>
      <c r="DQ30" s="110"/>
      <c r="DR30" s="110"/>
      <c r="DS30" s="110"/>
      <c r="DV30" s="101"/>
      <c r="DW30" s="101"/>
      <c r="EK30" s="110"/>
      <c r="EL30" s="110"/>
      <c r="EM30" s="110"/>
      <c r="EN30" s="110"/>
      <c r="EO30" s="106"/>
      <c r="EQ30" s="101"/>
      <c r="ER30" s="101"/>
      <c r="ES30" s="101"/>
      <c r="ET30" s="101"/>
    </row>
    <row r="31" spans="1:150" ht="12.75" customHeight="1" x14ac:dyDescent="0.2">
      <c r="A31" s="97"/>
      <c r="B31" s="97"/>
      <c r="C31" s="97"/>
      <c r="D31" s="97"/>
      <c r="F31" s="300"/>
      <c r="G31" s="300"/>
      <c r="L31" s="203"/>
      <c r="N31" s="96"/>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01"/>
      <c r="AM31" s="101"/>
      <c r="AN31" s="101"/>
      <c r="AP31" s="95">
        <f t="shared" si="1"/>
        <v>14</v>
      </c>
      <c r="AQ31" s="93"/>
      <c r="AR31" s="99"/>
      <c r="AY31" s="109">
        <f t="shared" si="0"/>
        <v>14</v>
      </c>
      <c r="BA31" s="101"/>
      <c r="BB31" s="110"/>
      <c r="BC31" s="110"/>
      <c r="BD31" s="110"/>
      <c r="BE31" s="110"/>
      <c r="BF31" s="110"/>
      <c r="BG31" s="110"/>
      <c r="BH31" s="110"/>
      <c r="BI31" s="106"/>
      <c r="BK31" s="101"/>
      <c r="BL31" s="101"/>
      <c r="BM31" s="101"/>
      <c r="BN31" s="101"/>
      <c r="BO31" s="101"/>
      <c r="BP31" s="106"/>
      <c r="BX31" s="106"/>
      <c r="BZ31" s="101"/>
      <c r="CA31" s="101"/>
      <c r="CB31" s="101"/>
      <c r="CC31" s="101"/>
      <c r="CD31" s="109"/>
      <c r="CG31" s="101"/>
      <c r="CH31" s="101"/>
      <c r="CI31" s="101"/>
      <c r="CJ31" s="101"/>
      <c r="CK31" s="106"/>
      <c r="CM31" s="101"/>
      <c r="CN31" s="101"/>
      <c r="CO31" s="101"/>
      <c r="CP31" s="101"/>
      <c r="CQ31" s="106"/>
      <c r="CS31" s="146"/>
      <c r="CT31" s="150"/>
      <c r="CU31" s="150"/>
      <c r="CV31" s="150"/>
      <c r="CW31" s="150"/>
      <c r="CZ31" s="101"/>
      <c r="DA31" s="101"/>
      <c r="DB31" s="101"/>
      <c r="DC31" s="101"/>
      <c r="DD31" s="101"/>
      <c r="DE31" s="101"/>
      <c r="DF31" s="101"/>
      <c r="DG31" s="101"/>
      <c r="DH31" s="106"/>
      <c r="DI31" s="217"/>
      <c r="DJ31" s="296"/>
      <c r="DK31" s="296"/>
      <c r="DL31" s="296"/>
      <c r="DM31" s="296"/>
      <c r="DO31" s="217"/>
      <c r="DP31" s="296"/>
      <c r="DQ31" s="296"/>
      <c r="DR31" s="296"/>
      <c r="DS31" s="296"/>
      <c r="DV31" s="101"/>
      <c r="DW31" s="101"/>
      <c r="ED31" s="110"/>
      <c r="EE31" s="110"/>
      <c r="EF31" s="110"/>
      <c r="EG31" s="110"/>
      <c r="EH31" s="106"/>
      <c r="EJ31" s="296"/>
      <c r="EK31" s="296"/>
      <c r="EL31" s="296"/>
      <c r="EM31" s="296"/>
      <c r="EN31" s="296"/>
      <c r="EO31" s="106"/>
    </row>
    <row r="32" spans="1:150" ht="12.75" customHeight="1" x14ac:dyDescent="0.2">
      <c r="A32" s="97"/>
      <c r="B32" s="97"/>
      <c r="C32" s="97"/>
      <c r="D32" s="97"/>
      <c r="F32" s="97"/>
      <c r="G32" s="189"/>
      <c r="L32" s="203"/>
      <c r="N32" s="96"/>
      <c r="O32" s="96"/>
      <c r="P32" s="96" t="str">
        <f>P3</f>
        <v>Blé</v>
      </c>
      <c r="Q32" s="96" t="str">
        <f t="shared" ref="Q32:U32" si="2">Q3</f>
        <v>Orge</v>
      </c>
      <c r="R32" s="96" t="str">
        <f t="shared" si="2"/>
        <v>Orge de printemps</v>
      </c>
      <c r="S32" s="96" t="str">
        <f t="shared" si="2"/>
        <v>Avoine</v>
      </c>
      <c r="T32" s="96" t="str">
        <f t="shared" si="2"/>
        <v>Avoine de printemps</v>
      </c>
      <c r="U32" s="96" t="str">
        <f t="shared" si="2"/>
        <v>Triticale</v>
      </c>
      <c r="V32" s="96" t="str">
        <f>W3</f>
        <v>Maïs grain</v>
      </c>
      <c r="W32" s="96" t="str">
        <f>X3</f>
        <v>Maïs ensilé</v>
      </c>
      <c r="X32" s="96" t="str">
        <f>Y3</f>
        <v>Betterave</v>
      </c>
      <c r="Y32" s="96" t="s">
        <v>59</v>
      </c>
      <c r="Z32" s="96" t="str">
        <f>AA3</f>
        <v>Tournesol</v>
      </c>
      <c r="AA32" s="96" t="str">
        <f t="shared" ref="AA32:AE32" si="3">AB3</f>
        <v>Pois</v>
      </c>
      <c r="AB32" s="96" t="str">
        <f t="shared" si="3"/>
        <v>Féverole</v>
      </c>
      <c r="AC32" s="96" t="str">
        <f t="shared" si="3"/>
        <v>Soja</v>
      </c>
      <c r="AD32" s="96" t="str">
        <f t="shared" si="3"/>
        <v>Lin</v>
      </c>
      <c r="AE32" s="96" t="str">
        <f t="shared" si="3"/>
        <v>Pomme de terre</v>
      </c>
      <c r="AF32" s="304" t="str">
        <f>AG3</f>
        <v>Chanvre Industriel</v>
      </c>
      <c r="AG32" s="304"/>
      <c r="AH32" s="96" t="str">
        <f>AI3</f>
        <v>Epinard</v>
      </c>
      <c r="AI32" s="96" t="str">
        <f t="shared" ref="AI32:AK32" si="4">AJ3</f>
        <v>Haricot vert</v>
      </c>
      <c r="AJ32" s="96" t="str">
        <f t="shared" si="4"/>
        <v>Lentille</v>
      </c>
      <c r="AK32" s="96" t="str">
        <f t="shared" si="4"/>
        <v>Sorgho ensilé</v>
      </c>
      <c r="AL32" s="96" t="str">
        <f>AN3</f>
        <v>Tabac</v>
      </c>
      <c r="AM32" s="96"/>
      <c r="AN32" s="96"/>
      <c r="AP32" s="95">
        <f t="shared" si="1"/>
        <v>15</v>
      </c>
      <c r="AQ32" s="300" t="s">
        <v>66</v>
      </c>
      <c r="AR32" s="300"/>
      <c r="AS32" s="300"/>
      <c r="AT32" s="300"/>
      <c r="AU32" s="300"/>
      <c r="AV32" s="300"/>
      <c r="AW32" s="300"/>
      <c r="AX32" s="300"/>
      <c r="AY32" s="109">
        <f t="shared" si="0"/>
        <v>15</v>
      </c>
      <c r="BA32" s="101"/>
      <c r="BB32" s="110"/>
      <c r="BC32" s="110"/>
      <c r="BD32" s="110"/>
      <c r="BE32" s="110"/>
      <c r="BF32" s="110"/>
      <c r="BG32" s="110"/>
      <c r="BH32" s="110"/>
      <c r="BI32" s="106"/>
      <c r="BK32" s="101"/>
      <c r="BL32" s="101"/>
      <c r="BM32" s="101"/>
      <c r="BN32" s="101"/>
      <c r="BO32" s="101"/>
      <c r="BP32" s="106"/>
      <c r="BR32" s="95"/>
      <c r="BU32" s="96"/>
      <c r="BZ32" s="101"/>
      <c r="CA32" s="101"/>
      <c r="CB32" s="101"/>
      <c r="CC32" s="101"/>
      <c r="CD32" s="109"/>
      <c r="CG32" s="101"/>
      <c r="CH32" s="101"/>
      <c r="CI32" s="101"/>
      <c r="CJ32" s="101"/>
      <c r="CK32" s="106"/>
      <c r="CM32" s="101"/>
      <c r="CN32" s="101"/>
      <c r="CO32" s="101"/>
      <c r="CP32" s="101"/>
      <c r="CQ32" s="106"/>
      <c r="CS32" s="146"/>
      <c r="CT32" s="150"/>
      <c r="CU32" s="150"/>
      <c r="CV32" s="150"/>
      <c r="CW32" s="150"/>
      <c r="CZ32" s="101"/>
      <c r="DA32" s="101"/>
      <c r="DB32" s="101"/>
      <c r="DC32" s="101"/>
      <c r="DD32" s="101"/>
      <c r="DE32" s="101"/>
      <c r="DF32" s="101"/>
      <c r="DG32" s="101"/>
      <c r="DH32" s="106"/>
      <c r="DI32" s="217"/>
      <c r="DJ32" s="101"/>
      <c r="DK32" s="101"/>
      <c r="DL32" s="101"/>
      <c r="DM32" s="101"/>
      <c r="DO32" s="217"/>
      <c r="DP32" s="101"/>
      <c r="DQ32" s="101"/>
      <c r="DR32" s="101"/>
      <c r="DS32" s="101"/>
      <c r="DV32" s="101"/>
      <c r="DW32" s="101"/>
      <c r="EC32" s="296"/>
      <c r="ED32" s="296"/>
      <c r="EE32" s="296"/>
      <c r="EF32" s="296"/>
      <c r="EG32" s="296"/>
      <c r="EH32" s="106"/>
      <c r="EJ32" s="146"/>
      <c r="EK32" s="268"/>
      <c r="EL32" s="268"/>
      <c r="EM32" s="268"/>
      <c r="EN32" s="268"/>
      <c r="EO32" s="106"/>
    </row>
    <row r="33" spans="1:150" ht="12.75" customHeight="1" x14ac:dyDescent="0.2">
      <c r="A33" s="97"/>
      <c r="B33" s="97"/>
      <c r="C33" s="97"/>
      <c r="D33" s="97"/>
      <c r="F33" s="97"/>
      <c r="G33" s="189"/>
      <c r="L33" s="203"/>
      <c r="N33" s="96"/>
      <c r="P33" s="101"/>
      <c r="Q33" s="101"/>
      <c r="R33" s="101"/>
      <c r="S33" s="101"/>
      <c r="T33" s="101"/>
      <c r="U33" s="101"/>
      <c r="V33" s="101"/>
      <c r="W33" s="101"/>
      <c r="X33" s="101"/>
      <c r="Y33" s="101"/>
      <c r="Z33" s="101"/>
      <c r="AA33" s="101"/>
      <c r="AB33" s="101"/>
      <c r="AC33" s="101"/>
      <c r="AD33" s="101"/>
      <c r="AE33" s="101"/>
      <c r="AF33" s="297"/>
      <c r="AG33" s="299"/>
      <c r="AH33" s="101"/>
      <c r="AI33" s="101"/>
      <c r="AJ33" s="101"/>
      <c r="AK33" s="101"/>
      <c r="AL33" s="101"/>
      <c r="AP33" s="95">
        <f t="shared" si="1"/>
        <v>16</v>
      </c>
      <c r="AQ33" s="97" t="s">
        <v>62</v>
      </c>
      <c r="AR33" s="269">
        <v>0</v>
      </c>
      <c r="AS33" s="101"/>
      <c r="AT33" s="101"/>
      <c r="AU33" s="101"/>
      <c r="AV33" s="101"/>
      <c r="AW33" s="101"/>
      <c r="AX33" s="101"/>
      <c r="AY33" s="109">
        <f t="shared" si="0"/>
        <v>16</v>
      </c>
      <c r="BA33" s="101"/>
      <c r="BB33" s="110"/>
      <c r="BC33" s="110"/>
      <c r="BD33" s="110"/>
      <c r="BE33" s="110"/>
      <c r="BF33" s="110"/>
      <c r="BG33" s="110"/>
      <c r="BH33" s="110"/>
      <c r="BI33" s="106"/>
      <c r="BK33" s="101"/>
      <c r="BL33" s="101"/>
      <c r="BM33" s="101"/>
      <c r="BN33" s="101"/>
      <c r="BO33" s="101"/>
      <c r="BP33" s="106"/>
      <c r="BR33" s="148"/>
      <c r="BS33" s="101"/>
      <c r="BT33" s="101"/>
      <c r="BU33" s="101"/>
      <c r="BV33" s="101"/>
      <c r="BW33" s="264"/>
      <c r="BX33" s="96"/>
      <c r="BZ33" s="101"/>
      <c r="CA33" s="101"/>
      <c r="CB33" s="101"/>
      <c r="CC33" s="101"/>
      <c r="CD33" s="109"/>
      <c r="CG33" s="101"/>
      <c r="CH33" s="101"/>
      <c r="CI33" s="101"/>
      <c r="CJ33" s="101"/>
      <c r="CK33" s="106"/>
      <c r="CS33" s="146"/>
      <c r="CT33" s="150"/>
      <c r="CU33" s="150"/>
      <c r="CV33" s="150"/>
      <c r="CW33" s="150"/>
      <c r="CZ33" s="101"/>
      <c r="DA33" s="101"/>
      <c r="DB33" s="101"/>
      <c r="DC33" s="101"/>
      <c r="DD33" s="101"/>
      <c r="DE33" s="101"/>
      <c r="DF33" s="101"/>
      <c r="DG33" s="101"/>
      <c r="DH33" s="106"/>
      <c r="DI33" s="217"/>
      <c r="DJ33" s="101"/>
      <c r="DK33" s="101"/>
      <c r="DL33" s="101"/>
      <c r="DM33" s="101"/>
      <c r="DO33" s="217"/>
      <c r="DP33" s="101"/>
      <c r="DQ33" s="101"/>
      <c r="DR33" s="101"/>
      <c r="DS33" s="101"/>
      <c r="DV33" s="101"/>
      <c r="DW33" s="101"/>
      <c r="EC33" s="146"/>
      <c r="ED33" s="268"/>
      <c r="EE33" s="268"/>
      <c r="EF33" s="268"/>
      <c r="EG33" s="268"/>
      <c r="EH33" s="106"/>
      <c r="EJ33" s="101"/>
      <c r="EK33" s="101"/>
      <c r="EL33" s="101"/>
      <c r="EM33" s="101"/>
      <c r="EN33" s="101"/>
      <c r="EO33" s="106"/>
      <c r="EQ33" s="101"/>
      <c r="ER33" s="101"/>
    </row>
    <row r="34" spans="1:150" ht="12.75" customHeight="1" x14ac:dyDescent="0.2">
      <c r="A34" s="97"/>
      <c r="B34" s="97"/>
      <c r="C34" s="97"/>
      <c r="D34" s="97"/>
      <c r="F34" s="93"/>
      <c r="G34" s="93"/>
      <c r="H34" s="94"/>
      <c r="L34" s="203"/>
      <c r="N34" s="96"/>
      <c r="O34" s="101"/>
      <c r="P34" s="101"/>
      <c r="Q34" s="101"/>
      <c r="R34" s="101"/>
      <c r="S34" s="101"/>
      <c r="T34" s="101"/>
      <c r="U34" s="101"/>
      <c r="V34" s="101"/>
      <c r="W34" s="101"/>
      <c r="X34" s="101"/>
      <c r="Y34" s="101"/>
      <c r="Z34" s="101"/>
      <c r="AA34" s="101"/>
      <c r="AB34" s="101"/>
      <c r="AC34" s="101"/>
      <c r="AD34" s="101"/>
      <c r="AE34" s="101"/>
      <c r="AF34" s="297"/>
      <c r="AG34" s="299"/>
      <c r="AH34" s="101"/>
      <c r="AI34" s="101"/>
      <c r="AJ34" s="101"/>
      <c r="AK34" s="101"/>
      <c r="AL34" s="101"/>
      <c r="AP34" s="95">
        <f t="shared" si="1"/>
        <v>17</v>
      </c>
      <c r="AQ34" s="97" t="s">
        <v>14</v>
      </c>
      <c r="AR34" s="269">
        <v>56</v>
      </c>
      <c r="AS34" s="101"/>
      <c r="AT34" s="101"/>
      <c r="AU34" s="101"/>
      <c r="AV34" s="101"/>
      <c r="AW34" s="101"/>
      <c r="AX34" s="101"/>
      <c r="AY34" s="109">
        <f t="shared" si="0"/>
        <v>17</v>
      </c>
      <c r="BA34" s="101"/>
      <c r="BB34" s="110"/>
      <c r="BC34" s="110"/>
      <c r="BD34" s="110"/>
      <c r="BE34" s="110"/>
      <c r="BF34" s="110"/>
      <c r="BG34" s="110"/>
      <c r="BH34" s="110"/>
      <c r="BI34" s="106"/>
      <c r="BP34" s="106"/>
      <c r="BR34" s="296"/>
      <c r="BS34" s="296"/>
      <c r="BT34" s="296"/>
      <c r="BU34" s="296"/>
      <c r="BV34" s="296"/>
      <c r="BW34" s="296"/>
      <c r="BX34" s="94"/>
      <c r="BZ34" s="101"/>
      <c r="CA34" s="101"/>
      <c r="CB34" s="101"/>
      <c r="CC34" s="101"/>
      <c r="CD34" s="109"/>
      <c r="CG34" s="101"/>
      <c r="CH34" s="101"/>
      <c r="CI34" s="101"/>
      <c r="CJ34" s="101"/>
      <c r="CK34" s="106"/>
      <c r="CZ34" s="101"/>
      <c r="DA34" s="101"/>
      <c r="DB34" s="101"/>
      <c r="DC34" s="101"/>
      <c r="DD34" s="101"/>
      <c r="DE34" s="101"/>
      <c r="DF34" s="101"/>
      <c r="DG34" s="101"/>
      <c r="DH34" s="106"/>
      <c r="DI34" s="217"/>
      <c r="DJ34" s="101"/>
      <c r="DK34" s="101"/>
      <c r="DL34" s="101"/>
      <c r="DM34" s="101"/>
      <c r="DO34" s="217"/>
      <c r="DP34" s="101"/>
      <c r="DQ34" s="101"/>
      <c r="DR34" s="101"/>
      <c r="DS34" s="101"/>
      <c r="DV34" s="101"/>
      <c r="DW34" s="101"/>
      <c r="EC34" s="101"/>
      <c r="ED34" s="101"/>
      <c r="EE34" s="101"/>
      <c r="EF34" s="101"/>
      <c r="EG34" s="101"/>
      <c r="EH34" s="106"/>
      <c r="EJ34" s="101"/>
      <c r="EK34" s="101"/>
      <c r="EL34" s="101"/>
      <c r="EM34" s="101"/>
      <c r="EN34" s="101"/>
      <c r="EO34" s="106"/>
      <c r="EQ34" s="101"/>
      <c r="ER34" s="101"/>
    </row>
    <row r="35" spans="1:150" ht="12.75" customHeight="1" x14ac:dyDescent="0.2">
      <c r="A35" s="97"/>
      <c r="B35" s="97"/>
      <c r="C35" s="97"/>
      <c r="D35" s="97"/>
      <c r="F35" s="93"/>
      <c r="G35" s="93"/>
      <c r="H35" s="94"/>
      <c r="L35" s="203"/>
      <c r="N35" s="96"/>
      <c r="O35" s="101"/>
      <c r="P35" s="101"/>
      <c r="Q35" s="101"/>
      <c r="R35" s="101"/>
      <c r="S35" s="101"/>
      <c r="T35" s="101"/>
      <c r="U35" s="101"/>
      <c r="V35" s="101"/>
      <c r="W35" s="101"/>
      <c r="X35" s="101"/>
      <c r="Y35" s="101"/>
      <c r="Z35" s="101"/>
      <c r="AA35" s="101"/>
      <c r="AB35" s="101"/>
      <c r="AC35" s="101"/>
      <c r="AD35" s="101"/>
      <c r="AE35" s="101"/>
      <c r="AF35" s="297"/>
      <c r="AG35" s="299"/>
      <c r="AH35" s="101"/>
      <c r="AI35" s="101"/>
      <c r="AJ35" s="101"/>
      <c r="AK35" s="101"/>
      <c r="AL35" s="101"/>
      <c r="AP35" s="95">
        <f t="shared" si="1"/>
        <v>18</v>
      </c>
      <c r="AQ35" s="97" t="s">
        <v>23</v>
      </c>
      <c r="AR35" s="269">
        <v>24</v>
      </c>
      <c r="AS35" s="101"/>
      <c r="AT35" s="101"/>
      <c r="AU35" s="101"/>
      <c r="AV35" s="101"/>
      <c r="AW35" s="101"/>
      <c r="AX35" s="101"/>
      <c r="AY35" s="109">
        <f t="shared" si="0"/>
        <v>18</v>
      </c>
      <c r="BA35" s="101"/>
      <c r="BB35" s="110"/>
      <c r="BC35" s="110"/>
      <c r="BD35" s="110"/>
      <c r="BE35" s="110"/>
      <c r="BF35" s="110"/>
      <c r="BG35" s="110"/>
      <c r="BH35" s="110"/>
      <c r="BI35" s="106"/>
      <c r="BK35" s="296"/>
      <c r="BL35" s="296"/>
      <c r="BM35" s="296"/>
      <c r="BN35" s="296"/>
      <c r="BO35" s="296"/>
      <c r="BP35" s="106"/>
      <c r="BR35" s="101"/>
      <c r="BS35" s="101"/>
      <c r="BT35" s="101"/>
      <c r="BU35" s="101"/>
      <c r="BV35" s="101"/>
      <c r="BW35" s="101"/>
      <c r="BX35" s="106"/>
      <c r="BZ35" s="101"/>
      <c r="CA35" s="101"/>
      <c r="CB35" s="101"/>
      <c r="CC35" s="101"/>
      <c r="CD35" s="109"/>
      <c r="CG35" s="101"/>
      <c r="CH35" s="101"/>
      <c r="CI35" s="101"/>
      <c r="CJ35" s="101"/>
      <c r="CK35" s="106"/>
      <c r="CM35" s="101"/>
      <c r="CN35" s="101"/>
      <c r="CZ35" s="101"/>
      <c r="DA35" s="101"/>
      <c r="DB35" s="101"/>
      <c r="DC35" s="101"/>
      <c r="DD35" s="101"/>
      <c r="DE35" s="101"/>
      <c r="DF35" s="101"/>
      <c r="DG35" s="101"/>
      <c r="DH35" s="106"/>
      <c r="DI35" s="217"/>
      <c r="DJ35" s="101"/>
      <c r="DK35" s="101"/>
      <c r="DL35" s="101"/>
      <c r="DM35" s="101"/>
      <c r="DO35" s="217"/>
      <c r="DP35" s="101"/>
      <c r="DQ35" s="101"/>
      <c r="DR35" s="101"/>
      <c r="DS35" s="101"/>
      <c r="EC35" s="101"/>
      <c r="ED35" s="101"/>
      <c r="EE35" s="101"/>
      <c r="EF35" s="101"/>
      <c r="EG35" s="101"/>
      <c r="EH35" s="106"/>
      <c r="EJ35" s="101"/>
      <c r="EK35" s="101"/>
      <c r="EL35" s="101"/>
      <c r="EM35" s="101"/>
      <c r="EN35" s="101"/>
      <c r="EO35" s="106"/>
    </row>
    <row r="36" spans="1:150" ht="12.75" customHeight="1" x14ac:dyDescent="0.2">
      <c r="A36" s="97"/>
      <c r="B36" s="97"/>
      <c r="C36" s="97"/>
      <c r="D36" s="97"/>
      <c r="F36" s="93"/>
      <c r="G36" s="93"/>
      <c r="H36" s="94"/>
      <c r="N36" s="96"/>
      <c r="O36" s="101"/>
      <c r="P36" s="101"/>
      <c r="Q36" s="101"/>
      <c r="R36" s="101"/>
      <c r="S36" s="101"/>
      <c r="T36" s="101"/>
      <c r="U36" s="101"/>
      <c r="V36" s="101"/>
      <c r="W36" s="101"/>
      <c r="X36" s="101"/>
      <c r="Y36" s="101"/>
      <c r="Z36" s="101"/>
      <c r="AA36" s="101"/>
      <c r="AB36" s="101"/>
      <c r="AC36" s="101"/>
      <c r="AD36" s="101"/>
      <c r="AE36" s="101"/>
      <c r="AF36" s="297"/>
      <c r="AG36" s="299"/>
      <c r="AH36" s="101"/>
      <c r="AI36" s="101"/>
      <c r="AJ36" s="101"/>
      <c r="AK36" s="101"/>
      <c r="AL36" s="101"/>
      <c r="AP36" s="95">
        <f t="shared" si="1"/>
        <v>19</v>
      </c>
      <c r="AQ36" s="97" t="s">
        <v>56</v>
      </c>
      <c r="AR36" s="269">
        <v>24</v>
      </c>
      <c r="AS36" s="101"/>
      <c r="AT36" s="101"/>
      <c r="AU36" s="101"/>
      <c r="AV36" s="101"/>
      <c r="AW36" s="101"/>
      <c r="AX36" s="101"/>
      <c r="AY36" s="109">
        <f t="shared" si="0"/>
        <v>19</v>
      </c>
      <c r="BA36" s="101"/>
      <c r="BB36" s="110"/>
      <c r="BC36" s="110"/>
      <c r="BD36" s="110"/>
      <c r="BE36" s="110"/>
      <c r="BF36" s="110"/>
      <c r="BG36" s="110"/>
      <c r="BH36" s="110"/>
      <c r="BI36" s="106"/>
      <c r="BK36" s="101"/>
      <c r="BL36" s="101"/>
      <c r="BM36" s="101"/>
      <c r="BN36" s="101"/>
      <c r="BO36" s="101"/>
      <c r="BP36" s="106"/>
      <c r="BR36" s="101"/>
      <c r="BS36" s="101"/>
      <c r="BT36" s="101"/>
      <c r="BU36" s="101"/>
      <c r="BV36" s="101"/>
      <c r="BW36" s="101"/>
      <c r="BX36" s="106"/>
      <c r="CD36" s="109"/>
      <c r="CG36" s="101"/>
      <c r="CH36" s="101"/>
      <c r="CI36" s="101"/>
      <c r="CJ36" s="101"/>
      <c r="CK36" s="106"/>
      <c r="CM36" s="101"/>
      <c r="CN36" s="101"/>
      <c r="CS36" s="101"/>
      <c r="CT36" s="101"/>
      <c r="CV36" s="101"/>
      <c r="CW36" s="101"/>
      <c r="CZ36" s="101"/>
      <c r="DA36" s="101"/>
      <c r="DB36" s="101"/>
      <c r="DC36" s="101"/>
      <c r="DD36" s="101"/>
      <c r="DE36" s="101"/>
      <c r="DF36" s="101"/>
      <c r="DG36" s="101"/>
      <c r="DH36" s="106"/>
      <c r="DI36" s="217"/>
      <c r="DJ36" s="101"/>
      <c r="DK36" s="101"/>
      <c r="DL36" s="101"/>
      <c r="DM36" s="101"/>
      <c r="DO36" s="217"/>
      <c r="DP36" s="101"/>
      <c r="DQ36" s="101"/>
      <c r="DR36" s="101"/>
      <c r="DS36" s="101"/>
      <c r="EC36" s="101"/>
      <c r="ED36" s="101"/>
      <c r="EE36" s="101"/>
      <c r="EF36" s="101"/>
      <c r="EG36" s="101"/>
      <c r="EH36" s="106"/>
      <c r="EJ36" s="101"/>
      <c r="EK36" s="101"/>
      <c r="EL36" s="101"/>
      <c r="EM36" s="101"/>
      <c r="EN36" s="101"/>
      <c r="EO36" s="106"/>
    </row>
    <row r="37" spans="1:150" ht="12.75" customHeight="1" x14ac:dyDescent="0.2">
      <c r="A37" s="97"/>
      <c r="B37" s="97"/>
      <c r="C37" s="97"/>
      <c r="D37" s="97"/>
      <c r="H37" s="99"/>
      <c r="N37" s="96"/>
      <c r="O37" s="101"/>
      <c r="P37" s="101"/>
      <c r="Q37" s="101"/>
      <c r="R37" s="101"/>
      <c r="S37" s="101"/>
      <c r="T37" s="101"/>
      <c r="U37" s="101"/>
      <c r="V37" s="101"/>
      <c r="W37" s="101"/>
      <c r="X37" s="101"/>
      <c r="Y37" s="101"/>
      <c r="Z37" s="101"/>
      <c r="AA37" s="101"/>
      <c r="AB37" s="101"/>
      <c r="AC37" s="101"/>
      <c r="AD37" s="101"/>
      <c r="AE37" s="101"/>
      <c r="AF37" s="297"/>
      <c r="AG37" s="299"/>
      <c r="AH37" s="101"/>
      <c r="AI37" s="101"/>
      <c r="AJ37" s="101"/>
      <c r="AK37" s="101"/>
      <c r="AL37" s="101"/>
      <c r="AP37" s="95">
        <f t="shared" si="1"/>
        <v>20</v>
      </c>
      <c r="AQ37" s="97" t="s">
        <v>65</v>
      </c>
      <c r="AR37" s="269">
        <v>28</v>
      </c>
      <c r="AS37" s="101"/>
      <c r="AT37" s="101"/>
      <c r="AU37" s="101"/>
      <c r="AV37" s="101"/>
      <c r="AW37" s="101"/>
      <c r="AX37" s="101"/>
      <c r="AY37" s="109">
        <f t="shared" si="0"/>
        <v>20</v>
      </c>
      <c r="BA37" s="101"/>
      <c r="BB37" s="101"/>
      <c r="BC37" s="101"/>
      <c r="BD37" s="101"/>
      <c r="BE37" s="101"/>
      <c r="BF37" s="101"/>
      <c r="BG37" s="101"/>
      <c r="BH37" s="101"/>
      <c r="BI37" s="106"/>
      <c r="BK37" s="101"/>
      <c r="BL37" s="101"/>
      <c r="BM37" s="101"/>
      <c r="BN37" s="101"/>
      <c r="BO37" s="101"/>
      <c r="BP37" s="106"/>
      <c r="BR37" s="101"/>
      <c r="BS37" s="101"/>
      <c r="BT37" s="101"/>
      <c r="BU37" s="101"/>
      <c r="BV37" s="101"/>
      <c r="BW37" s="101"/>
      <c r="BX37" s="106"/>
      <c r="CD37" s="109"/>
      <c r="CE37" s="96"/>
      <c r="CG37" s="101"/>
      <c r="CH37" s="101"/>
      <c r="CI37" s="101"/>
      <c r="CJ37" s="101"/>
      <c r="CK37" s="106"/>
      <c r="CM37" s="101"/>
      <c r="CN37" s="101"/>
      <c r="CS37" s="101"/>
      <c r="CT37" s="101"/>
      <c r="CV37" s="101"/>
      <c r="CW37" s="101"/>
      <c r="CZ37" s="101"/>
      <c r="DA37" s="101"/>
      <c r="DB37" s="101"/>
      <c r="DC37" s="101"/>
      <c r="DD37" s="101"/>
      <c r="DE37" s="101"/>
      <c r="DF37" s="101"/>
      <c r="DG37" s="101"/>
      <c r="DH37" s="106"/>
      <c r="DI37" s="217"/>
      <c r="DJ37" s="101"/>
      <c r="DK37" s="101"/>
      <c r="DL37" s="101"/>
      <c r="DM37" s="101"/>
      <c r="DO37" s="217"/>
      <c r="DP37" s="101"/>
      <c r="DQ37" s="101"/>
      <c r="DR37" s="101"/>
      <c r="DS37" s="101"/>
      <c r="DW37" s="110"/>
      <c r="DX37" s="110"/>
      <c r="DY37" s="110"/>
      <c r="DZ37" s="110"/>
      <c r="EA37" s="106"/>
      <c r="EC37" s="101"/>
      <c r="ED37" s="101"/>
      <c r="EE37" s="101"/>
      <c r="EF37" s="101"/>
      <c r="EG37" s="101"/>
      <c r="EH37" s="106"/>
      <c r="EJ37" s="101"/>
      <c r="EK37" s="101"/>
      <c r="EL37" s="101"/>
      <c r="EM37" s="101"/>
      <c r="EN37" s="101"/>
      <c r="EO37" s="106"/>
    </row>
    <row r="38" spans="1:150" ht="12.75" customHeight="1" x14ac:dyDescent="0.2">
      <c r="A38" s="97"/>
      <c r="B38" s="97"/>
      <c r="C38" s="97"/>
      <c r="D38" s="97"/>
      <c r="F38" s="97"/>
      <c r="G38" s="149"/>
      <c r="H38" s="101"/>
      <c r="I38" s="101"/>
      <c r="N38" s="96"/>
      <c r="O38" s="101"/>
      <c r="P38" s="101"/>
      <c r="Q38" s="101"/>
      <c r="R38" s="101"/>
      <c r="S38" s="101"/>
      <c r="T38" s="101"/>
      <c r="U38" s="101"/>
      <c r="V38" s="101"/>
      <c r="W38" s="101"/>
      <c r="X38" s="101"/>
      <c r="Y38" s="101"/>
      <c r="Z38" s="101"/>
      <c r="AA38" s="101"/>
      <c r="AB38" s="101"/>
      <c r="AC38" s="101"/>
      <c r="AD38" s="101"/>
      <c r="AE38" s="101"/>
      <c r="AF38" s="296"/>
      <c r="AG38" s="296"/>
      <c r="AH38" s="101"/>
      <c r="AI38" s="101"/>
      <c r="AJ38" s="101"/>
      <c r="AK38" s="101"/>
      <c r="AL38" s="101"/>
      <c r="AP38" s="95">
        <f t="shared" si="1"/>
        <v>21</v>
      </c>
      <c r="AQ38" s="97" t="s">
        <v>57</v>
      </c>
      <c r="AR38" s="269">
        <v>7.2</v>
      </c>
      <c r="AS38" s="101"/>
      <c r="AT38" s="101"/>
      <c r="AU38" s="101"/>
      <c r="AV38" s="101"/>
      <c r="AW38" s="101"/>
      <c r="AX38" s="101"/>
      <c r="AY38" s="109">
        <f t="shared" si="0"/>
        <v>21</v>
      </c>
      <c r="BA38" s="100"/>
      <c r="BK38" s="101"/>
      <c r="BL38" s="101"/>
      <c r="BM38" s="101"/>
      <c r="BN38" s="101"/>
      <c r="BO38" s="101"/>
      <c r="BP38" s="106"/>
      <c r="BR38" s="101"/>
      <c r="BS38" s="101"/>
      <c r="BT38" s="101"/>
      <c r="BU38" s="101"/>
      <c r="BV38" s="101"/>
      <c r="BW38" s="101"/>
      <c r="BX38" s="106"/>
      <c r="CD38" s="109"/>
      <c r="CE38" s="96"/>
      <c r="CS38" s="101"/>
      <c r="CT38" s="101"/>
      <c r="CV38" s="101"/>
      <c r="CW38" s="101"/>
      <c r="DI38" s="217"/>
      <c r="DJ38" s="101"/>
      <c r="DK38" s="101"/>
      <c r="DL38" s="101"/>
      <c r="DM38" s="101"/>
      <c r="DO38" s="217"/>
      <c r="DP38" s="101"/>
      <c r="DQ38" s="101"/>
      <c r="DR38" s="101"/>
      <c r="DS38" s="101"/>
      <c r="DV38" s="296"/>
      <c r="DW38" s="296"/>
      <c r="DX38" s="296"/>
      <c r="DY38" s="296"/>
      <c r="DZ38" s="296"/>
      <c r="EA38" s="106"/>
      <c r="EC38" s="101"/>
      <c r="ED38" s="101"/>
      <c r="EE38" s="101"/>
      <c r="EF38" s="101"/>
      <c r="EG38" s="101"/>
      <c r="EH38" s="106"/>
      <c r="EJ38" s="101"/>
      <c r="EK38" s="101"/>
      <c r="EL38" s="101"/>
      <c r="EM38" s="101"/>
      <c r="EN38" s="101"/>
      <c r="EO38" s="106"/>
      <c r="ER38" s="101"/>
      <c r="ES38" s="101"/>
      <c r="ET38" s="101"/>
    </row>
    <row r="39" spans="1:150" ht="12.75" customHeight="1" x14ac:dyDescent="0.2">
      <c r="A39" s="97"/>
      <c r="B39" s="97"/>
      <c r="C39" s="97"/>
      <c r="D39" s="97"/>
      <c r="F39" s="101"/>
      <c r="G39" s="101"/>
      <c r="H39" s="101"/>
      <c r="I39" s="101"/>
      <c r="N39" s="96"/>
      <c r="O39" s="101"/>
      <c r="P39" s="101"/>
      <c r="Q39" s="101"/>
      <c r="R39" s="101"/>
      <c r="S39" s="101"/>
      <c r="T39" s="101"/>
      <c r="U39" s="101"/>
      <c r="V39" s="101"/>
      <c r="W39" s="101"/>
      <c r="X39" s="101"/>
      <c r="Y39" s="101"/>
      <c r="Z39" s="101"/>
      <c r="AA39" s="101"/>
      <c r="AB39" s="101"/>
      <c r="AC39" s="101"/>
      <c r="AD39" s="101"/>
      <c r="AE39" s="101"/>
      <c r="AF39" s="296"/>
      <c r="AG39" s="296"/>
      <c r="AH39" s="101"/>
      <c r="AI39" s="101"/>
      <c r="AJ39" s="101"/>
      <c r="AK39" s="101"/>
      <c r="AL39" s="101"/>
      <c r="AP39" s="95">
        <f t="shared" si="1"/>
        <v>22</v>
      </c>
      <c r="AQ39" s="97" t="s">
        <v>15</v>
      </c>
      <c r="AR39" s="269">
        <v>7.2</v>
      </c>
      <c r="AS39" s="101"/>
      <c r="AT39" s="101"/>
      <c r="AU39" s="101"/>
      <c r="AV39" s="101"/>
      <c r="AW39" s="101"/>
      <c r="AX39" s="101"/>
      <c r="AY39" s="109">
        <f t="shared" si="0"/>
        <v>22</v>
      </c>
      <c r="BK39" s="101"/>
      <c r="BL39" s="101"/>
      <c r="BM39" s="101"/>
      <c r="BN39" s="101"/>
      <c r="BO39" s="101"/>
      <c r="BP39" s="106"/>
      <c r="BR39" s="101"/>
      <c r="BS39" s="101"/>
      <c r="BT39" s="101"/>
      <c r="BU39" s="101"/>
      <c r="BV39" s="101"/>
      <c r="BW39" s="101"/>
      <c r="BX39" s="106"/>
      <c r="CA39" s="110"/>
      <c r="CB39" s="110"/>
      <c r="CC39" s="110"/>
      <c r="CE39" s="96"/>
      <c r="CS39" s="101"/>
      <c r="CT39" s="101"/>
      <c r="CV39" s="101"/>
      <c r="CW39" s="101"/>
      <c r="DI39" s="217"/>
      <c r="DJ39" s="101"/>
      <c r="DK39" s="101"/>
      <c r="DL39" s="101"/>
      <c r="DM39" s="101"/>
      <c r="DO39" s="217"/>
      <c r="DP39" s="101"/>
      <c r="DQ39" s="101"/>
      <c r="DR39" s="101"/>
      <c r="DS39" s="101"/>
      <c r="DV39" s="146"/>
      <c r="DW39" s="268"/>
      <c r="DX39" s="268"/>
      <c r="DY39" s="268"/>
      <c r="DZ39" s="268"/>
      <c r="EA39" s="106"/>
      <c r="EC39" s="101"/>
      <c r="ED39" s="101"/>
      <c r="EE39" s="101"/>
      <c r="EF39" s="101"/>
      <c r="EG39" s="101"/>
      <c r="EH39" s="106"/>
      <c r="EJ39" s="96"/>
      <c r="EK39" s="96"/>
      <c r="EL39" s="96"/>
      <c r="EM39" s="96"/>
      <c r="EN39" s="96"/>
      <c r="EO39" s="106"/>
      <c r="EP39" s="217"/>
      <c r="EQ39" s="296"/>
      <c r="ER39" s="296"/>
      <c r="ES39" s="296"/>
      <c r="ET39" s="296"/>
    </row>
    <row r="40" spans="1:150" ht="12.75" customHeight="1" x14ac:dyDescent="0.2">
      <c r="A40" s="97"/>
      <c r="B40" s="97"/>
      <c r="C40" s="97"/>
      <c r="D40" s="97"/>
      <c r="F40" s="101"/>
      <c r="G40" s="101"/>
      <c r="H40" s="101"/>
      <c r="I40" s="101"/>
      <c r="N40" s="96"/>
      <c r="O40" s="101"/>
      <c r="P40" s="101"/>
      <c r="Q40" s="101"/>
      <c r="R40" s="101"/>
      <c r="S40" s="101"/>
      <c r="T40" s="101"/>
      <c r="U40" s="101"/>
      <c r="V40" s="101"/>
      <c r="W40" s="101"/>
      <c r="X40" s="101"/>
      <c r="Y40" s="101"/>
      <c r="Z40" s="101"/>
      <c r="AA40" s="101"/>
      <c r="AB40" s="101"/>
      <c r="AC40" s="101"/>
      <c r="AD40" s="101"/>
      <c r="AE40" s="101"/>
      <c r="AF40" s="296"/>
      <c r="AG40" s="296"/>
      <c r="AH40" s="101"/>
      <c r="AI40" s="101"/>
      <c r="AJ40" s="101"/>
      <c r="AK40" s="101"/>
      <c r="AL40" s="101"/>
      <c r="AP40" s="95">
        <f t="shared" si="1"/>
        <v>23</v>
      </c>
      <c r="AQ40" s="97" t="s">
        <v>9</v>
      </c>
      <c r="AR40" s="269">
        <v>7.2</v>
      </c>
      <c r="AS40" s="101"/>
      <c r="AT40" s="101"/>
      <c r="AU40" s="101"/>
      <c r="AV40" s="101"/>
      <c r="AW40" s="101"/>
      <c r="AX40" s="101"/>
      <c r="AY40" s="109">
        <f t="shared" si="0"/>
        <v>23</v>
      </c>
      <c r="BK40" s="101"/>
      <c r="BL40" s="101"/>
      <c r="BM40" s="101"/>
      <c r="BN40" s="101"/>
      <c r="BO40" s="101"/>
      <c r="BP40" s="106"/>
      <c r="BR40" s="101"/>
      <c r="BS40" s="101"/>
      <c r="BT40" s="101"/>
      <c r="BU40" s="101"/>
      <c r="BV40" s="101"/>
      <c r="BW40" s="101"/>
      <c r="BX40" s="106"/>
      <c r="BZ40" s="296"/>
      <c r="CA40" s="296"/>
      <c r="CB40" s="296"/>
      <c r="CC40" s="296"/>
      <c r="CE40" s="96"/>
      <c r="CI40" s="101"/>
      <c r="CJ40" s="101"/>
      <c r="CM40" s="101"/>
      <c r="CN40" s="101"/>
      <c r="CS40" s="101"/>
      <c r="CT40" s="101"/>
      <c r="CV40" s="101"/>
      <c r="CW40" s="101"/>
      <c r="CZ40" s="101"/>
      <c r="DA40" s="101"/>
      <c r="DO40" s="217"/>
      <c r="DP40" s="101"/>
      <c r="DQ40" s="101"/>
      <c r="DR40" s="101"/>
      <c r="DS40" s="101"/>
      <c r="DV40" s="101"/>
      <c r="DW40" s="101"/>
      <c r="DX40" s="101"/>
      <c r="DY40" s="101"/>
      <c r="DZ40" s="101"/>
      <c r="EA40" s="106"/>
      <c r="EC40" s="96"/>
      <c r="ED40" s="96"/>
      <c r="EE40" s="96"/>
      <c r="EF40" s="96"/>
      <c r="EG40" s="96"/>
      <c r="EH40" s="106"/>
      <c r="EJ40" s="96"/>
      <c r="EK40" s="96"/>
      <c r="EL40" s="96"/>
      <c r="EM40" s="96"/>
      <c r="EN40" s="96"/>
      <c r="EO40" s="106"/>
      <c r="EP40" s="217"/>
      <c r="EQ40" s="101"/>
      <c r="ER40" s="101"/>
      <c r="ES40" s="101"/>
      <c r="ET40" s="101"/>
    </row>
    <row r="41" spans="1:150" ht="12.75" customHeight="1" x14ac:dyDescent="0.2">
      <c r="A41" s="97"/>
      <c r="B41" s="97"/>
      <c r="C41" s="97"/>
      <c r="D41" s="97"/>
      <c r="F41" s="101"/>
      <c r="G41" s="101"/>
      <c r="H41" s="101"/>
      <c r="I41" s="101"/>
      <c r="N41" s="96"/>
      <c r="AP41" s="95">
        <f t="shared" si="1"/>
        <v>24</v>
      </c>
      <c r="AQ41" s="97" t="s">
        <v>64</v>
      </c>
      <c r="AR41" s="269">
        <v>4.8</v>
      </c>
      <c r="AS41" s="101"/>
      <c r="AT41" s="101"/>
      <c r="AU41" s="101"/>
      <c r="AV41" s="101"/>
      <c r="AW41" s="101"/>
      <c r="AX41" s="101"/>
      <c r="AY41" s="109">
        <f t="shared" si="0"/>
        <v>24</v>
      </c>
      <c r="BK41" s="101"/>
      <c r="BL41" s="101"/>
      <c r="BM41" s="101"/>
      <c r="BN41" s="101"/>
      <c r="BO41" s="101"/>
      <c r="BP41" s="106"/>
      <c r="BR41" s="101"/>
      <c r="BS41" s="101"/>
      <c r="BT41" s="101"/>
      <c r="BU41" s="101"/>
      <c r="BV41" s="101"/>
      <c r="BW41" s="101"/>
      <c r="BX41" s="106"/>
      <c r="BZ41" s="146"/>
      <c r="CA41" s="101"/>
      <c r="CB41" s="101"/>
      <c r="CC41" s="101"/>
      <c r="CD41" s="106"/>
      <c r="CE41" s="96"/>
      <c r="CI41" s="101"/>
      <c r="CJ41" s="101"/>
      <c r="CM41" s="101"/>
      <c r="CN41" s="101"/>
      <c r="CZ41" s="101"/>
      <c r="DA41" s="101"/>
      <c r="DO41" s="217"/>
      <c r="DP41" s="101"/>
      <c r="DQ41" s="101"/>
      <c r="DR41" s="101"/>
      <c r="DS41" s="101"/>
      <c r="DV41" s="101"/>
      <c r="DW41" s="101"/>
      <c r="DX41" s="101"/>
      <c r="DY41" s="101"/>
      <c r="DZ41" s="101"/>
      <c r="EA41" s="106"/>
      <c r="EC41" s="96"/>
      <c r="ED41" s="96"/>
      <c r="EE41" s="96"/>
      <c r="EF41" s="96"/>
      <c r="EG41" s="96"/>
      <c r="EH41" s="106"/>
      <c r="EO41" s="106"/>
      <c r="EP41" s="217"/>
      <c r="EQ41" s="101"/>
      <c r="ER41" s="101"/>
      <c r="ES41" s="101"/>
      <c r="ET41" s="101"/>
    </row>
    <row r="42" spans="1:150" ht="12.75" customHeight="1" x14ac:dyDescent="0.2">
      <c r="A42" s="97"/>
      <c r="B42" s="97"/>
      <c r="C42" s="97"/>
      <c r="D42" s="97"/>
      <c r="F42" s="101"/>
      <c r="G42" s="101"/>
      <c r="H42" s="101"/>
      <c r="I42" s="101"/>
      <c r="N42" s="96"/>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P42" s="95">
        <f t="shared" si="1"/>
        <v>25</v>
      </c>
      <c r="AQ42" s="97" t="str">
        <f>AQ15</f>
        <v>Colza</v>
      </c>
      <c r="AR42" s="269">
        <v>4.8</v>
      </c>
      <c r="AS42" s="101"/>
      <c r="AT42" s="101"/>
      <c r="AU42" s="101"/>
      <c r="AV42" s="101"/>
      <c r="AW42" s="101"/>
      <c r="AX42" s="101"/>
      <c r="AY42" s="109">
        <f t="shared" si="0"/>
        <v>25</v>
      </c>
      <c r="BK42" s="101"/>
      <c r="BL42" s="101"/>
      <c r="BM42" s="101"/>
      <c r="BN42" s="101"/>
      <c r="BO42" s="101"/>
      <c r="BP42" s="106"/>
      <c r="BR42" s="101"/>
      <c r="BS42" s="101"/>
      <c r="BT42" s="101"/>
      <c r="BU42" s="101"/>
      <c r="BV42" s="101"/>
      <c r="BW42" s="101"/>
      <c r="BX42" s="106"/>
      <c r="BZ42" s="101"/>
      <c r="CA42" s="101"/>
      <c r="CB42" s="101"/>
      <c r="CC42" s="101"/>
      <c r="CD42" s="106"/>
      <c r="CI42" s="101"/>
      <c r="CJ42" s="101"/>
      <c r="CM42" s="101"/>
      <c r="CN42" s="101"/>
      <c r="CZ42" s="101"/>
      <c r="DA42" s="101"/>
      <c r="DO42" s="217"/>
      <c r="DP42" s="96"/>
      <c r="DQ42" s="96"/>
      <c r="DR42" s="96"/>
      <c r="DS42" s="96"/>
      <c r="DV42" s="101"/>
      <c r="DW42" s="101"/>
      <c r="DX42" s="101"/>
      <c r="DY42" s="101"/>
      <c r="DZ42" s="101"/>
      <c r="EA42" s="106"/>
      <c r="EH42" s="106"/>
      <c r="EK42" s="110"/>
      <c r="EL42" s="110"/>
      <c r="EM42" s="110"/>
      <c r="EN42" s="110"/>
      <c r="EO42" s="106"/>
      <c r="EP42" s="217"/>
      <c r="EQ42" s="101"/>
      <c r="ER42" s="101"/>
      <c r="ES42" s="101"/>
      <c r="ET42" s="101"/>
    </row>
    <row r="43" spans="1:150" ht="12.75" customHeight="1" x14ac:dyDescent="0.2">
      <c r="A43" s="97"/>
      <c r="B43" s="97"/>
      <c r="C43" s="97"/>
      <c r="D43" s="97"/>
      <c r="F43" s="101"/>
      <c r="G43" s="101"/>
      <c r="H43" s="101"/>
      <c r="I43" s="101"/>
      <c r="N43" s="96"/>
      <c r="O43" s="101"/>
      <c r="P43" s="101"/>
      <c r="Q43" s="101"/>
      <c r="R43" s="101"/>
      <c r="S43" s="101"/>
      <c r="T43" s="101"/>
      <c r="U43" s="101"/>
      <c r="V43" s="101"/>
      <c r="W43" s="101"/>
      <c r="X43" s="101"/>
      <c r="Y43" s="101"/>
      <c r="Z43" s="101"/>
      <c r="AA43" s="101"/>
      <c r="AB43" s="101"/>
      <c r="AC43" s="101"/>
      <c r="AD43" s="101"/>
      <c r="AE43" s="101"/>
      <c r="AF43" s="101"/>
      <c r="AG43" s="101"/>
      <c r="AH43" s="101"/>
      <c r="AI43" s="101"/>
      <c r="AJ43" s="101"/>
      <c r="AK43" s="101"/>
      <c r="AL43" s="101"/>
      <c r="AP43" s="95">
        <f t="shared" si="1"/>
        <v>26</v>
      </c>
      <c r="AQ43" s="97" t="s">
        <v>5</v>
      </c>
      <c r="AR43" s="269">
        <v>4.8</v>
      </c>
      <c r="AS43" s="101"/>
      <c r="AT43" s="101"/>
      <c r="AU43" s="101"/>
      <c r="AV43" s="101"/>
      <c r="AW43" s="101"/>
      <c r="AX43" s="101"/>
      <c r="AY43" s="109">
        <f t="shared" si="0"/>
        <v>26</v>
      </c>
      <c r="AZ43" s="306" t="s">
        <v>33</v>
      </c>
      <c r="BA43" s="307"/>
      <c r="BK43" s="101"/>
      <c r="BL43" s="101"/>
      <c r="BM43" s="101"/>
      <c r="BN43" s="101"/>
      <c r="BO43" s="101"/>
      <c r="BP43" s="106"/>
      <c r="BR43" s="101"/>
      <c r="BS43" s="101"/>
      <c r="BT43" s="101"/>
      <c r="BU43" s="101"/>
      <c r="BV43" s="101"/>
      <c r="BW43" s="101"/>
      <c r="BX43" s="106"/>
      <c r="BZ43" s="101"/>
      <c r="CA43" s="101"/>
      <c r="CB43" s="101"/>
      <c r="CC43" s="101"/>
      <c r="CD43" s="106"/>
      <c r="CI43" s="101"/>
      <c r="CJ43" s="101"/>
      <c r="CT43" s="110"/>
      <c r="CU43" s="110"/>
      <c r="CV43" s="110"/>
      <c r="CW43" s="110"/>
      <c r="CZ43" s="101"/>
      <c r="DA43" s="101"/>
      <c r="DV43" s="101"/>
      <c r="DW43" s="101"/>
      <c r="DX43" s="101"/>
      <c r="DY43" s="101"/>
      <c r="DZ43" s="101"/>
      <c r="EA43" s="106"/>
      <c r="ED43" s="110"/>
      <c r="EE43" s="110"/>
      <c r="EF43" s="110"/>
      <c r="EG43" s="110"/>
      <c r="EH43" s="106"/>
      <c r="EI43" s="217"/>
      <c r="EJ43" s="296"/>
      <c r="EK43" s="296"/>
      <c r="EL43" s="296"/>
      <c r="EM43" s="296"/>
      <c r="EN43" s="296"/>
      <c r="EO43" s="106"/>
      <c r="EP43" s="217"/>
      <c r="EQ43" s="101"/>
      <c r="ER43" s="101"/>
      <c r="ES43" s="101"/>
      <c r="ET43" s="101"/>
    </row>
    <row r="44" spans="1:150" ht="12.75" customHeight="1" x14ac:dyDescent="0.2">
      <c r="A44" s="93"/>
      <c r="B44" s="93"/>
      <c r="C44" s="93"/>
      <c r="D44" s="93"/>
      <c r="F44" s="101"/>
      <c r="G44" s="101"/>
      <c r="H44" s="101"/>
      <c r="I44" s="101"/>
      <c r="N44" s="96"/>
      <c r="O44" s="101"/>
      <c r="P44" s="101"/>
      <c r="Q44" s="101"/>
      <c r="R44" s="101"/>
      <c r="S44" s="101"/>
      <c r="T44" s="101"/>
      <c r="U44" s="101"/>
      <c r="V44" s="101"/>
      <c r="W44" s="101"/>
      <c r="X44" s="101"/>
      <c r="Y44" s="101"/>
      <c r="Z44" s="101"/>
      <c r="AA44" s="101"/>
      <c r="AB44" s="101"/>
      <c r="AC44" s="101"/>
      <c r="AD44" s="101"/>
      <c r="AE44" s="101"/>
      <c r="AF44" s="101"/>
      <c r="AG44" s="101"/>
      <c r="AH44" s="101"/>
      <c r="AI44" s="101"/>
      <c r="AJ44" s="101"/>
      <c r="AK44" s="101"/>
      <c r="AL44" s="101"/>
      <c r="AP44" s="95">
        <f t="shared" si="1"/>
        <v>27</v>
      </c>
      <c r="AQ44" s="97" t="s">
        <v>68</v>
      </c>
      <c r="AR44" s="269">
        <v>1</v>
      </c>
      <c r="AS44" s="101"/>
      <c r="AT44" s="101"/>
      <c r="AU44" s="101"/>
      <c r="AV44" s="101"/>
      <c r="AW44" s="101"/>
      <c r="AX44" s="101"/>
      <c r="AY44" s="109">
        <f t="shared" ref="AY44:AY46" si="5">AP44</f>
        <v>27</v>
      </c>
      <c r="AZ44" s="308" t="s">
        <v>63</v>
      </c>
      <c r="BA44" s="309"/>
      <c r="BP44" s="106"/>
      <c r="BR44" s="101"/>
      <c r="BS44" s="101"/>
      <c r="BT44" s="101"/>
      <c r="BU44" s="101"/>
      <c r="BV44" s="101"/>
      <c r="BW44" s="101"/>
      <c r="BX44" s="106"/>
      <c r="BZ44" s="101"/>
      <c r="CA44" s="101"/>
      <c r="CB44" s="101"/>
      <c r="CC44" s="101"/>
      <c r="CD44" s="106"/>
      <c r="CI44" s="101"/>
      <c r="CJ44" s="101"/>
      <c r="CS44" s="296"/>
      <c r="CT44" s="296"/>
      <c r="CU44" s="296"/>
      <c r="CV44" s="296"/>
      <c r="CW44" s="296"/>
      <c r="CZ44" s="101"/>
      <c r="DA44" s="101"/>
      <c r="DV44" s="101"/>
      <c r="DW44" s="101"/>
      <c r="DX44" s="101"/>
      <c r="DY44" s="101"/>
      <c r="DZ44" s="101"/>
      <c r="EA44" s="106"/>
      <c r="EB44" s="217"/>
      <c r="EC44" s="296"/>
      <c r="ED44" s="296"/>
      <c r="EE44" s="296"/>
      <c r="EF44" s="296"/>
      <c r="EG44" s="296"/>
      <c r="EH44" s="106"/>
      <c r="EI44" s="217"/>
      <c r="EJ44" s="101"/>
      <c r="EK44" s="101"/>
      <c r="EL44" s="101"/>
      <c r="EM44" s="101"/>
      <c r="EN44" s="101"/>
      <c r="EO44" s="106"/>
      <c r="EP44" s="217"/>
      <c r="EQ44" s="101"/>
      <c r="ER44" s="101"/>
      <c r="ES44" s="101"/>
      <c r="ET44" s="101"/>
    </row>
    <row r="45" spans="1:150" ht="12.75" customHeight="1" x14ac:dyDescent="0.2">
      <c r="A45" s="93"/>
      <c r="B45" s="93"/>
      <c r="C45" s="93"/>
      <c r="D45" s="93"/>
      <c r="F45" s="101"/>
      <c r="G45" s="101"/>
      <c r="H45" s="101"/>
      <c r="I45" s="101"/>
      <c r="N45" s="96"/>
      <c r="O45" s="101"/>
      <c r="P45" s="101"/>
      <c r="Q45" s="101"/>
      <c r="R45" s="101"/>
      <c r="S45" s="101"/>
      <c r="T45" s="101"/>
      <c r="U45" s="101"/>
      <c r="V45" s="101"/>
      <c r="W45" s="101"/>
      <c r="X45" s="101"/>
      <c r="Y45" s="101"/>
      <c r="Z45" s="101"/>
      <c r="AA45" s="101"/>
      <c r="AB45" s="101"/>
      <c r="AC45" s="101"/>
      <c r="AD45" s="101"/>
      <c r="AE45" s="101"/>
      <c r="AF45" s="101"/>
      <c r="AG45" s="101"/>
      <c r="AH45" s="101"/>
      <c r="AI45" s="101"/>
      <c r="AJ45" s="101"/>
      <c r="AK45" s="101"/>
      <c r="AL45" s="101"/>
      <c r="AP45" s="95">
        <f t="shared" ref="AP45:AP46" si="6">AP44+1</f>
        <v>28</v>
      </c>
      <c r="AQ45" s="97" t="s">
        <v>67</v>
      </c>
      <c r="AR45" s="269">
        <v>0</v>
      </c>
      <c r="AS45" s="101"/>
      <c r="AT45" s="101"/>
      <c r="AU45" s="101"/>
      <c r="AV45" s="101"/>
      <c r="AW45" s="101"/>
      <c r="AX45" s="101"/>
      <c r="AY45" s="109">
        <f t="shared" si="5"/>
        <v>28</v>
      </c>
      <c r="BK45" s="296"/>
      <c r="BL45" s="296"/>
      <c r="BM45" s="296"/>
      <c r="BN45" s="296"/>
      <c r="BO45" s="296"/>
      <c r="BP45" s="106"/>
      <c r="BR45" s="101"/>
      <c r="BS45" s="101"/>
      <c r="BT45" s="101"/>
      <c r="BU45" s="101"/>
      <c r="BV45" s="101"/>
      <c r="BW45" s="101"/>
      <c r="BX45" s="106"/>
      <c r="BZ45" s="101"/>
      <c r="CA45" s="101"/>
      <c r="CB45" s="101"/>
      <c r="CC45" s="101"/>
      <c r="CD45" s="106"/>
      <c r="CM45" s="101"/>
      <c r="CS45" s="101"/>
      <c r="CT45" s="101"/>
      <c r="CU45" s="101"/>
      <c r="CV45" s="101"/>
      <c r="CW45" s="101"/>
      <c r="DV45" s="101"/>
      <c r="DW45" s="101"/>
      <c r="DX45" s="101"/>
      <c r="DY45" s="101"/>
      <c r="DZ45" s="101"/>
      <c r="EA45" s="106"/>
      <c r="EB45" s="217"/>
      <c r="EC45" s="101"/>
      <c r="ED45" s="101"/>
      <c r="EE45" s="101"/>
      <c r="EF45" s="101"/>
      <c r="EG45" s="101"/>
      <c r="EH45" s="106"/>
      <c r="EI45" s="217"/>
      <c r="EJ45" s="101"/>
      <c r="EK45" s="101"/>
      <c r="EL45" s="101"/>
      <c r="EM45" s="101"/>
      <c r="EN45" s="101"/>
      <c r="EO45" s="106"/>
      <c r="EP45" s="217"/>
      <c r="EQ45" s="101"/>
      <c r="ER45" s="101"/>
      <c r="ES45" s="101"/>
      <c r="ET45" s="101"/>
    </row>
    <row r="46" spans="1:150" ht="12.75" customHeight="1" x14ac:dyDescent="0.2">
      <c r="A46" s="93"/>
      <c r="B46" s="93"/>
      <c r="C46" s="93"/>
      <c r="D46" s="93"/>
      <c r="F46" s="101"/>
      <c r="G46" s="101"/>
      <c r="H46" s="101"/>
      <c r="I46" s="101"/>
      <c r="N46" s="96"/>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P46" s="95">
        <f t="shared" si="6"/>
        <v>29</v>
      </c>
      <c r="AQ46" s="97" t="s">
        <v>69</v>
      </c>
      <c r="AR46" s="269">
        <v>200</v>
      </c>
      <c r="AS46" s="101"/>
      <c r="AT46" s="101"/>
      <c r="AU46" s="101"/>
      <c r="AV46" s="101"/>
      <c r="AW46" s="101"/>
      <c r="AX46" s="101"/>
      <c r="AY46" s="109">
        <f t="shared" si="5"/>
        <v>29</v>
      </c>
      <c r="BK46" s="101"/>
      <c r="BL46" s="101"/>
      <c r="BM46" s="101"/>
      <c r="BN46" s="101"/>
      <c r="BO46" s="101"/>
      <c r="BP46" s="106"/>
      <c r="BR46" s="101"/>
      <c r="BS46" s="101"/>
      <c r="BT46" s="101"/>
      <c r="BU46" s="101"/>
      <c r="BV46" s="101"/>
      <c r="BW46" s="101"/>
      <c r="BX46" s="106"/>
      <c r="BZ46" s="101"/>
      <c r="CA46" s="101"/>
      <c r="CB46" s="101"/>
      <c r="CC46" s="101"/>
      <c r="CD46" s="106"/>
      <c r="CS46" s="101"/>
      <c r="CT46" s="101"/>
      <c r="CU46" s="101"/>
      <c r="CV46" s="101"/>
      <c r="CW46" s="101"/>
      <c r="DV46" s="96"/>
      <c r="DW46" s="96"/>
      <c r="DX46" s="96"/>
      <c r="DY46" s="96"/>
      <c r="DZ46" s="96"/>
      <c r="EB46" s="217"/>
      <c r="EC46" s="101"/>
      <c r="ED46" s="101"/>
      <c r="EE46" s="101"/>
      <c r="EF46" s="101"/>
      <c r="EG46" s="101"/>
      <c r="EH46" s="106"/>
      <c r="EI46" s="217"/>
      <c r="EJ46" s="101"/>
      <c r="EK46" s="101"/>
      <c r="EL46" s="101"/>
      <c r="EM46" s="101"/>
      <c r="EN46" s="101"/>
      <c r="EO46" s="106"/>
      <c r="EP46" s="217"/>
      <c r="EQ46" s="101"/>
      <c r="ER46" s="101"/>
      <c r="ES46" s="101"/>
      <c r="ET46" s="101"/>
    </row>
    <row r="47" spans="1:150" ht="12.75" customHeight="1" x14ac:dyDescent="0.2">
      <c r="A47" s="93"/>
      <c r="B47" s="93"/>
      <c r="C47" s="93"/>
      <c r="D47" s="93"/>
      <c r="F47" s="101"/>
      <c r="G47" s="101"/>
      <c r="H47" s="101"/>
      <c r="I47" s="101"/>
      <c r="N47" s="96"/>
      <c r="O47" s="101"/>
      <c r="P47" s="101"/>
      <c r="Q47" s="101"/>
      <c r="R47" s="101"/>
      <c r="S47" s="101"/>
      <c r="T47" s="101"/>
      <c r="U47" s="101"/>
      <c r="V47" s="101"/>
      <c r="W47" s="101"/>
      <c r="X47" s="101"/>
      <c r="Y47" s="101"/>
      <c r="Z47" s="101"/>
      <c r="AA47" s="101"/>
      <c r="AB47" s="101"/>
      <c r="AC47" s="101"/>
      <c r="AD47" s="101"/>
      <c r="AE47" s="101"/>
      <c r="AF47" s="101"/>
      <c r="AG47" s="101"/>
      <c r="AH47" s="101"/>
      <c r="AI47" s="101"/>
      <c r="AJ47" s="101"/>
      <c r="AK47" s="101"/>
      <c r="AL47" s="101"/>
      <c r="AP47" s="287"/>
      <c r="AQ47" s="288" t="s">
        <v>83</v>
      </c>
      <c r="AR47" s="289"/>
      <c r="AS47" s="290"/>
      <c r="AT47" s="290"/>
      <c r="AU47" s="290"/>
      <c r="AV47" s="290"/>
      <c r="AW47" s="290"/>
      <c r="AX47" s="290"/>
      <c r="AY47" s="291"/>
      <c r="AZ47" s="292" t="s">
        <v>61</v>
      </c>
      <c r="BK47" s="101"/>
      <c r="BL47" s="101"/>
      <c r="BM47" s="101"/>
      <c r="BN47" s="101"/>
      <c r="BO47" s="101"/>
      <c r="BP47" s="106"/>
      <c r="BR47" s="101"/>
      <c r="BS47" s="101"/>
      <c r="BT47" s="101"/>
      <c r="BU47" s="101"/>
      <c r="BV47" s="101"/>
      <c r="BW47" s="101"/>
      <c r="BX47" s="106"/>
      <c r="BZ47" s="101"/>
      <c r="CA47" s="101"/>
      <c r="CB47" s="101"/>
      <c r="CC47" s="101"/>
      <c r="CD47" s="106"/>
      <c r="CS47" s="101"/>
      <c r="CT47" s="101"/>
      <c r="CU47" s="101"/>
      <c r="CV47" s="101"/>
      <c r="CW47" s="101"/>
      <c r="DV47" s="96"/>
      <c r="DW47" s="96"/>
      <c r="DX47" s="96"/>
      <c r="DY47" s="96"/>
      <c r="DZ47" s="96"/>
      <c r="EA47" s="106"/>
      <c r="EB47" s="217"/>
      <c r="EC47" s="101"/>
      <c r="ED47" s="101"/>
      <c r="EE47" s="101"/>
      <c r="EF47" s="101"/>
      <c r="EG47" s="101"/>
      <c r="EH47" s="106"/>
      <c r="EI47" s="217"/>
      <c r="EJ47" s="101"/>
      <c r="EK47" s="101"/>
      <c r="EL47" s="101"/>
      <c r="EM47" s="101"/>
      <c r="EN47" s="101"/>
      <c r="EO47" s="106"/>
      <c r="EP47" s="217"/>
      <c r="EQ47" s="101"/>
      <c r="ER47" s="101"/>
      <c r="ES47" s="101"/>
      <c r="ET47" s="101"/>
    </row>
    <row r="48" spans="1:150" ht="12.75" customHeight="1" x14ac:dyDescent="0.2">
      <c r="A48" s="93"/>
      <c r="B48" s="93"/>
      <c r="C48" s="93"/>
      <c r="D48" s="93"/>
      <c r="F48" s="101"/>
      <c r="G48" s="101"/>
      <c r="H48" s="101"/>
      <c r="I48" s="101"/>
      <c r="N48" s="96"/>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P48" s="287"/>
      <c r="AQ48" s="287"/>
      <c r="AR48" s="292" t="s">
        <v>61</v>
      </c>
      <c r="AS48" s="293"/>
      <c r="AT48" s="293"/>
      <c r="AU48" s="293"/>
      <c r="AV48" s="293"/>
      <c r="AW48" s="293"/>
      <c r="AX48" s="293"/>
      <c r="AY48" s="291"/>
      <c r="AZ48" s="217">
        <v>5</v>
      </c>
      <c r="BK48" s="101"/>
      <c r="BL48" s="101"/>
      <c r="BM48" s="101"/>
      <c r="BN48" s="101"/>
      <c r="BO48" s="101"/>
      <c r="BP48" s="106"/>
      <c r="BS48" s="96"/>
      <c r="BT48" s="96"/>
      <c r="BU48" s="96"/>
      <c r="BV48" s="96"/>
      <c r="BW48" s="96"/>
      <c r="BX48" s="96"/>
      <c r="BZ48" s="101"/>
      <c r="CA48" s="101"/>
      <c r="CB48" s="101"/>
      <c r="CC48" s="101"/>
      <c r="CD48" s="106"/>
      <c r="CS48" s="101"/>
      <c r="CT48" s="101"/>
      <c r="CU48" s="101"/>
      <c r="CV48" s="101"/>
      <c r="CW48" s="101"/>
      <c r="DJ48" s="101"/>
      <c r="DK48" s="101"/>
      <c r="EA48" s="106"/>
      <c r="EB48" s="217"/>
      <c r="EC48" s="101"/>
      <c r="ED48" s="101"/>
      <c r="EE48" s="101"/>
      <c r="EF48" s="101"/>
      <c r="EG48" s="101"/>
      <c r="EH48" s="106"/>
      <c r="EI48" s="217"/>
      <c r="EJ48" s="101"/>
      <c r="EK48" s="101"/>
      <c r="EL48" s="101"/>
      <c r="EM48" s="101"/>
      <c r="EN48" s="101"/>
      <c r="EO48" s="106"/>
      <c r="ER48" s="96"/>
      <c r="ES48" s="96"/>
      <c r="ET48" s="96"/>
    </row>
    <row r="49" spans="1:150" ht="12.75" customHeight="1" x14ac:dyDescent="0.2">
      <c r="A49" s="93"/>
      <c r="B49" s="93"/>
      <c r="C49" s="93"/>
      <c r="D49" s="93"/>
      <c r="F49" s="101"/>
      <c r="G49" s="101"/>
      <c r="H49" s="101"/>
      <c r="I49" s="101"/>
      <c r="N49" s="96"/>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P49" s="287">
        <f>IF(AQ49="","",VLOOKUP(AQ49,$AQ$18:$AY$46,9,FALSE))</f>
        <v>1</v>
      </c>
      <c r="AQ49" s="305" t="str">
        <f>AZ44</f>
        <v>Foin + maïs ensilé</v>
      </c>
      <c r="AR49" s="305"/>
      <c r="AS49" s="305"/>
      <c r="AT49" s="305"/>
      <c r="AU49" s="305"/>
      <c r="AV49" s="305"/>
      <c r="AW49" s="305"/>
      <c r="AX49" s="305"/>
      <c r="AY49" s="291"/>
      <c r="BK49" s="101"/>
      <c r="BL49" s="101"/>
      <c r="BM49" s="101"/>
      <c r="BN49" s="101"/>
      <c r="BO49" s="101"/>
      <c r="BP49" s="106"/>
      <c r="BZ49" s="101"/>
      <c r="CA49" s="101"/>
      <c r="CB49" s="101"/>
      <c r="CC49" s="101"/>
      <c r="CD49" s="106"/>
      <c r="CG49" s="101"/>
      <c r="CH49" s="101"/>
      <c r="CS49" s="101"/>
      <c r="CT49" s="101"/>
      <c r="CU49" s="101"/>
      <c r="CV49" s="101"/>
      <c r="CW49" s="101"/>
      <c r="DJ49" s="101"/>
      <c r="DK49" s="101"/>
      <c r="DW49" s="110"/>
      <c r="DX49" s="110"/>
      <c r="DY49" s="110"/>
      <c r="DZ49" s="110"/>
      <c r="EA49" s="106"/>
      <c r="EB49" s="217"/>
      <c r="EC49" s="101"/>
      <c r="ED49" s="101"/>
      <c r="EE49" s="101"/>
      <c r="EF49" s="101"/>
      <c r="EG49" s="101"/>
      <c r="EH49" s="106"/>
      <c r="EI49" s="217"/>
      <c r="EJ49" s="101"/>
      <c r="EK49" s="101"/>
      <c r="EL49" s="101"/>
      <c r="EM49" s="101"/>
      <c r="EN49" s="101"/>
      <c r="EO49" s="106"/>
    </row>
    <row r="50" spans="1:150" ht="12.75" customHeight="1" x14ac:dyDescent="0.2">
      <c r="A50" s="93"/>
      <c r="B50" s="93"/>
      <c r="C50" s="93"/>
      <c r="D50" s="93"/>
      <c r="F50" s="101"/>
      <c r="G50" s="101"/>
      <c r="H50" s="101"/>
      <c r="I50" s="101"/>
      <c r="N50" s="96"/>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P50" s="287">
        <f>IF(AP49="","",AP49+1)</f>
        <v>2</v>
      </c>
      <c r="AQ50" s="292" t="str">
        <f>IF(AP50="","",IF(VLOOKUP($AP50,$AP$18:$AX$46,2,FALSE)="","",VLOOKUP($AP50,$AP$18:$AX$46,2,FALSE)))</f>
        <v>Ration complète</v>
      </c>
      <c r="AR50" s="346" t="s">
        <v>84</v>
      </c>
      <c r="AS50" s="294"/>
      <c r="AT50" s="294"/>
      <c r="AU50" s="294"/>
      <c r="AV50" s="294"/>
      <c r="AW50" s="294"/>
      <c r="AX50" s="294"/>
      <c r="AY50" s="291"/>
      <c r="AZ50" s="312" t="s">
        <v>34</v>
      </c>
      <c r="BA50" s="313"/>
      <c r="BK50" s="101"/>
      <c r="BL50" s="101"/>
      <c r="BM50" s="101"/>
      <c r="BN50" s="101"/>
      <c r="BO50" s="101"/>
      <c r="BP50" s="106"/>
      <c r="BR50" s="101"/>
      <c r="BS50" s="101"/>
      <c r="BU50" s="101"/>
      <c r="BV50" s="101"/>
      <c r="BZ50" s="101"/>
      <c r="CA50" s="101"/>
      <c r="CB50" s="101"/>
      <c r="CC50" s="101"/>
      <c r="CD50" s="106"/>
      <c r="CG50" s="101"/>
      <c r="CH50" s="101"/>
      <c r="CS50" s="101"/>
      <c r="CT50" s="101"/>
      <c r="CU50" s="101"/>
      <c r="CV50" s="101"/>
      <c r="CW50" s="101"/>
      <c r="DJ50" s="101"/>
      <c r="DK50" s="101"/>
      <c r="DP50" s="101"/>
      <c r="DQ50" s="101"/>
      <c r="DU50" s="217"/>
      <c r="DV50" s="296"/>
      <c r="DW50" s="296"/>
      <c r="DX50" s="296"/>
      <c r="DY50" s="296"/>
      <c r="DZ50" s="296"/>
      <c r="EA50" s="106"/>
      <c r="EB50" s="217"/>
      <c r="EC50" s="101"/>
      <c r="ED50" s="101"/>
      <c r="EE50" s="101"/>
      <c r="EF50" s="101"/>
      <c r="EG50" s="101"/>
      <c r="EH50" s="106"/>
      <c r="EI50" s="217"/>
      <c r="EJ50" s="101"/>
      <c r="EK50" s="101"/>
      <c r="EL50" s="101"/>
      <c r="EM50" s="101"/>
      <c r="EN50" s="101"/>
      <c r="EO50" s="106"/>
      <c r="EP50" s="217"/>
      <c r="EQ50" s="101"/>
      <c r="ER50" s="101"/>
    </row>
    <row r="51" spans="1:150" ht="12.75" customHeight="1" x14ac:dyDescent="0.2">
      <c r="A51" s="93"/>
      <c r="B51" s="93"/>
      <c r="C51" s="93"/>
      <c r="D51" s="93"/>
      <c r="F51" s="101"/>
      <c r="G51" s="101"/>
      <c r="H51" s="101"/>
      <c r="I51" s="101"/>
      <c r="N51" s="96"/>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1"/>
      <c r="AP51" s="287">
        <f t="shared" ref="AP51:AP65" si="7">IF(AP50="","",AP50+1)</f>
        <v>3</v>
      </c>
      <c r="AQ51" s="292" t="str">
        <f>IF(OR(AP51="",AQ50="Eau",AQ50=""),"",IF(VLOOKUP($AP51,$AP$18:$AX$46,2,FALSE)="","",VLOOKUP($AP51,$AP$18:$AX$46,2,FALSE)))</f>
        <v>Foin</v>
      </c>
      <c r="AR51" s="346" t="s">
        <v>85</v>
      </c>
      <c r="AS51" s="294"/>
      <c r="AT51" s="294"/>
      <c r="AU51" s="294"/>
      <c r="AV51" s="294"/>
      <c r="AW51" s="294"/>
      <c r="AX51" s="294"/>
      <c r="AY51" s="291"/>
      <c r="AZ51" s="310" t="s">
        <v>57</v>
      </c>
      <c r="BA51" s="311"/>
      <c r="BK51" s="101"/>
      <c r="BL51" s="101"/>
      <c r="BM51" s="101"/>
      <c r="BN51" s="101"/>
      <c r="BO51" s="101"/>
      <c r="BP51" s="106"/>
      <c r="BR51" s="101"/>
      <c r="BS51" s="101"/>
      <c r="BU51" s="101"/>
      <c r="BV51" s="101"/>
      <c r="BZ51" s="101"/>
      <c r="CA51" s="101"/>
      <c r="CB51" s="101"/>
      <c r="CC51" s="101"/>
      <c r="CD51" s="106"/>
      <c r="CG51" s="101"/>
      <c r="CH51" s="101"/>
      <c r="CS51" s="101"/>
      <c r="CT51" s="101"/>
      <c r="CU51" s="101"/>
      <c r="CV51" s="101"/>
      <c r="CW51" s="101"/>
      <c r="DJ51" s="101"/>
      <c r="DK51" s="101"/>
      <c r="DP51" s="101"/>
      <c r="DQ51" s="101"/>
      <c r="DU51" s="217"/>
      <c r="DV51" s="101"/>
      <c r="DW51" s="101"/>
      <c r="DX51" s="101"/>
      <c r="DY51" s="101"/>
      <c r="DZ51" s="101"/>
      <c r="EA51" s="106"/>
      <c r="EB51" s="217"/>
      <c r="EC51" s="101"/>
      <c r="ED51" s="101"/>
      <c r="EE51" s="101"/>
      <c r="EF51" s="101"/>
      <c r="EG51" s="101"/>
      <c r="EH51" s="106"/>
      <c r="EI51" s="217"/>
      <c r="EJ51" s="101"/>
      <c r="EK51" s="101"/>
      <c r="EL51" s="101"/>
      <c r="EM51" s="101"/>
      <c r="EN51" s="101"/>
      <c r="EO51" s="106"/>
      <c r="EP51" s="217"/>
      <c r="EQ51" s="101"/>
      <c r="ER51" s="101"/>
    </row>
    <row r="52" spans="1:150" ht="12.75" customHeight="1" x14ac:dyDescent="0.2">
      <c r="A52" s="93"/>
      <c r="B52" s="93"/>
      <c r="C52" s="93"/>
      <c r="D52" s="93"/>
      <c r="F52" s="101"/>
      <c r="G52" s="101"/>
      <c r="H52" s="101"/>
      <c r="I52" s="101"/>
      <c r="N52" s="96"/>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P52" s="287">
        <f t="shared" si="7"/>
        <v>4</v>
      </c>
      <c r="AQ52" s="292" t="str">
        <f>IF(OR(AP52="",AQ51="Eau",AQ51=""),"",IF(VLOOKUP($AP52,$AP$18:$AX$46,2,FALSE)="","",VLOOKUP($AP52,$AP$18:$AX$46,2,FALSE)))</f>
        <v>Maïs ensilé</v>
      </c>
      <c r="AR52" s="346" t="s">
        <v>86</v>
      </c>
      <c r="AS52" s="294"/>
      <c r="AT52" s="294"/>
      <c r="AU52" s="294"/>
      <c r="AV52" s="294"/>
      <c r="AW52" s="294"/>
      <c r="AX52" s="294"/>
      <c r="AY52" s="291"/>
      <c r="AZ52" s="310" t="s">
        <v>59</v>
      </c>
      <c r="BA52" s="311"/>
      <c r="BK52" s="101"/>
      <c r="BL52" s="101"/>
      <c r="BM52" s="101"/>
      <c r="BN52" s="101"/>
      <c r="BO52" s="101"/>
      <c r="BP52" s="106"/>
      <c r="BR52" s="101"/>
      <c r="BS52" s="101"/>
      <c r="BU52" s="101"/>
      <c r="BV52" s="101"/>
      <c r="BZ52" s="101"/>
      <c r="CA52" s="101"/>
      <c r="CB52" s="101"/>
      <c r="CC52" s="101"/>
      <c r="CD52" s="106"/>
      <c r="CG52" s="101"/>
      <c r="CH52" s="101"/>
      <c r="CS52" s="101"/>
      <c r="CT52" s="101"/>
      <c r="CU52" s="101"/>
      <c r="CV52" s="101"/>
      <c r="CW52" s="101"/>
      <c r="DJ52" s="101"/>
      <c r="DK52" s="101"/>
      <c r="DP52" s="101"/>
      <c r="DQ52" s="101"/>
      <c r="DU52" s="217"/>
      <c r="DV52" s="101"/>
      <c r="DW52" s="101"/>
      <c r="DX52" s="101"/>
      <c r="DY52" s="101"/>
      <c r="DZ52" s="101"/>
      <c r="EA52" s="106"/>
      <c r="EB52" s="217"/>
      <c r="EC52" s="101"/>
      <c r="ED52" s="101"/>
      <c r="EE52" s="101"/>
      <c r="EF52" s="101"/>
      <c r="EG52" s="101"/>
      <c r="EH52" s="106"/>
      <c r="EO52" s="106"/>
      <c r="EP52" s="217"/>
      <c r="EQ52" s="96"/>
      <c r="ER52" s="96"/>
    </row>
    <row r="53" spans="1:150" ht="12.75" customHeight="1" x14ac:dyDescent="0.2">
      <c r="A53" s="93"/>
      <c r="B53" s="93"/>
      <c r="C53" s="93"/>
      <c r="D53" s="93"/>
      <c r="N53" s="96"/>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P53" s="287">
        <f t="shared" si="7"/>
        <v>5</v>
      </c>
      <c r="AQ53" s="292" t="str">
        <f>IF(OR(AP53="",AQ52="Eau",AQ52=""),"",IF(VLOOKUP($AP53,$AP$18:$AX$46,2,FALSE)="","",VLOOKUP($AP53,$AP$18:$AX$46,2,FALSE)))</f>
        <v>Orge</v>
      </c>
      <c r="AR53" s="346" t="s">
        <v>87</v>
      </c>
      <c r="AS53" s="294"/>
      <c r="AT53" s="294"/>
      <c r="AU53" s="294"/>
      <c r="AV53" s="294"/>
      <c r="AW53" s="294"/>
      <c r="AX53" s="294"/>
      <c r="AY53" s="291"/>
      <c r="BN53" s="96"/>
      <c r="BP53" s="106"/>
      <c r="BR53" s="101"/>
      <c r="BS53" s="101"/>
      <c r="BU53" s="101"/>
      <c r="BV53" s="101"/>
      <c r="BZ53" s="101"/>
      <c r="CA53" s="101"/>
      <c r="CB53" s="101"/>
      <c r="CC53" s="101"/>
      <c r="CD53" s="106"/>
      <c r="CG53" s="101"/>
      <c r="CH53" s="101"/>
      <c r="CS53" s="101"/>
      <c r="CT53" s="101"/>
      <c r="CU53" s="101"/>
      <c r="CV53" s="101"/>
      <c r="CW53" s="101"/>
      <c r="DP53" s="101"/>
      <c r="DQ53" s="101"/>
      <c r="DU53" s="217"/>
      <c r="DV53" s="101"/>
      <c r="DW53" s="101"/>
      <c r="DX53" s="101"/>
      <c r="DY53" s="101"/>
      <c r="DZ53" s="101"/>
      <c r="EA53" s="106"/>
      <c r="EH53" s="106"/>
      <c r="EO53" s="106"/>
    </row>
    <row r="54" spans="1:150" ht="12.75" customHeight="1" x14ac:dyDescent="0.2">
      <c r="A54" s="93"/>
      <c r="B54" s="93"/>
      <c r="C54" s="93"/>
      <c r="D54" s="93"/>
      <c r="F54" s="97"/>
      <c r="G54" s="149"/>
      <c r="H54" s="101"/>
      <c r="I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P54" s="287">
        <f t="shared" si="7"/>
        <v>6</v>
      </c>
      <c r="AQ54" s="292" t="str">
        <f>IF(OR(AP54="",AQ53="Eau",AQ53=""),"",IF(VLOOKUP($AP54,$AP$18:$AX$46,2,FALSE)="","",VLOOKUP($AP54,$AP$18:$AX$46,2,FALSE)))</f>
        <v>Blé</v>
      </c>
      <c r="AR54" s="346" t="s">
        <v>90</v>
      </c>
      <c r="AS54" s="294"/>
      <c r="AT54" s="294"/>
      <c r="AU54" s="294"/>
      <c r="AV54" s="294"/>
      <c r="AW54" s="294"/>
      <c r="AX54" s="294"/>
      <c r="AY54" s="291"/>
      <c r="BK54" s="296"/>
      <c r="BL54" s="296"/>
      <c r="BM54" s="296"/>
      <c r="BN54" s="296"/>
      <c r="BO54" s="296"/>
      <c r="BP54" s="106"/>
      <c r="BR54" s="101"/>
      <c r="BS54" s="101"/>
      <c r="BU54" s="101"/>
      <c r="BV54" s="101"/>
      <c r="CD54" s="106"/>
      <c r="CS54" s="101"/>
      <c r="CT54" s="101"/>
      <c r="CU54" s="101"/>
      <c r="CV54" s="101"/>
      <c r="CW54" s="101"/>
      <c r="DP54" s="101"/>
      <c r="DQ54" s="101"/>
      <c r="DU54" s="217"/>
      <c r="DV54" s="101"/>
      <c r="DW54" s="101"/>
      <c r="DX54" s="101"/>
      <c r="DY54" s="101"/>
      <c r="DZ54" s="101"/>
      <c r="EA54" s="106"/>
      <c r="EH54" s="106"/>
      <c r="EK54" s="110"/>
      <c r="EL54" s="110"/>
      <c r="EM54" s="110"/>
      <c r="EN54" s="110"/>
      <c r="EO54" s="106"/>
    </row>
    <row r="55" spans="1:150" ht="12.75" customHeight="1" x14ac:dyDescent="0.2">
      <c r="A55" s="93"/>
      <c r="B55" s="93"/>
      <c r="C55" s="93"/>
      <c r="D55" s="93"/>
      <c r="F55" s="101"/>
      <c r="G55" s="101"/>
      <c r="H55" s="101"/>
      <c r="I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P55" s="287">
        <f t="shared" si="7"/>
        <v>7</v>
      </c>
      <c r="AQ55" s="292" t="str">
        <f>IF(OR(AP55="",AQ54="Eau",AQ54=""),"",IF(VLOOKUP($AP55,$AP$18:$AX$46,2,FALSE)="","",VLOOKUP($AP55,$AP$18:$AX$46,2,FALSE)))</f>
        <v>Triticale</v>
      </c>
      <c r="AR55" s="346" t="s">
        <v>89</v>
      </c>
      <c r="AS55" s="294"/>
      <c r="AT55" s="294"/>
      <c r="AU55" s="294"/>
      <c r="AV55" s="294"/>
      <c r="AW55" s="294"/>
      <c r="AX55" s="294"/>
      <c r="AY55" s="291"/>
      <c r="BK55" s="101"/>
      <c r="BL55" s="101"/>
      <c r="BM55" s="101"/>
      <c r="BN55" s="101"/>
      <c r="BO55" s="101"/>
      <c r="BP55" s="106"/>
      <c r="DJ55" s="101"/>
      <c r="DK55" s="101"/>
      <c r="DU55" s="217"/>
      <c r="DV55" s="101"/>
      <c r="DW55" s="101"/>
      <c r="DX55" s="101"/>
      <c r="DY55" s="101"/>
      <c r="DZ55" s="101"/>
      <c r="EA55" s="106"/>
      <c r="ED55" s="110"/>
      <c r="EE55" s="110"/>
      <c r="EF55" s="110"/>
      <c r="EG55" s="110"/>
      <c r="EH55" s="106"/>
      <c r="EJ55" s="296"/>
      <c r="EK55" s="296"/>
      <c r="EL55" s="296"/>
      <c r="EM55" s="296"/>
      <c r="EN55" s="296"/>
      <c r="EO55" s="106"/>
      <c r="ER55" s="101"/>
      <c r="ES55" s="101"/>
      <c r="ET55" s="101"/>
    </row>
    <row r="56" spans="1:150" ht="12.75" customHeight="1" x14ac:dyDescent="0.2">
      <c r="A56" s="93"/>
      <c r="B56" s="93"/>
      <c r="C56" s="93"/>
      <c r="D56" s="93"/>
      <c r="F56" s="101"/>
      <c r="G56" s="101"/>
      <c r="H56" s="101"/>
      <c r="I56" s="101"/>
      <c r="O56" s="101"/>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P56" s="287">
        <f t="shared" si="7"/>
        <v>8</v>
      </c>
      <c r="AQ56" s="292" t="str">
        <f>IF(OR(AP56="",AQ55="Eau",AQ55=""),"",IF(VLOOKUP($AP56,$AP$18:$AX$46,2,FALSE)="","",VLOOKUP($AP56,$AP$18:$AX$46,2,FALSE)))</f>
        <v>Tourteau colza</v>
      </c>
      <c r="AR56" s="346" t="s">
        <v>88</v>
      </c>
      <c r="AS56" s="294"/>
      <c r="AT56" s="294"/>
      <c r="AU56" s="294"/>
      <c r="AV56" s="294"/>
      <c r="AW56" s="294"/>
      <c r="AX56" s="294"/>
      <c r="AY56" s="291"/>
      <c r="BK56" s="101"/>
      <c r="BL56" s="101"/>
      <c r="BM56" s="101"/>
      <c r="BN56" s="101"/>
      <c r="BO56" s="101"/>
      <c r="BP56" s="106"/>
      <c r="BZ56" s="101"/>
      <c r="CA56" s="101"/>
      <c r="CC56" s="101"/>
      <c r="CD56" s="101"/>
      <c r="CG56" s="101"/>
      <c r="CS56" s="296"/>
      <c r="CT56" s="296"/>
      <c r="CU56" s="296"/>
      <c r="CV56" s="296"/>
      <c r="CW56" s="296"/>
      <c r="DJ56" s="101"/>
      <c r="DK56" s="101"/>
      <c r="DU56" s="217"/>
      <c r="DV56" s="101"/>
      <c r="DW56" s="101"/>
      <c r="DX56" s="101"/>
      <c r="DY56" s="101"/>
      <c r="DZ56" s="101"/>
      <c r="EA56" s="106"/>
      <c r="EC56" s="296"/>
      <c r="ED56" s="296"/>
      <c r="EE56" s="296"/>
      <c r="EF56" s="296"/>
      <c r="EG56" s="296"/>
      <c r="EH56" s="106"/>
      <c r="EJ56" s="146"/>
      <c r="EK56" s="110"/>
      <c r="EL56" s="110"/>
      <c r="EM56" s="110"/>
      <c r="EN56" s="110"/>
      <c r="EO56" s="106"/>
      <c r="EP56" s="217"/>
      <c r="EQ56" s="296"/>
      <c r="ER56" s="296"/>
      <c r="ES56" s="296"/>
      <c r="ET56" s="296"/>
    </row>
    <row r="57" spans="1:150" ht="12.75" customHeight="1" x14ac:dyDescent="0.2">
      <c r="A57" s="93"/>
      <c r="B57" s="93"/>
      <c r="C57" s="93"/>
      <c r="D57" s="93"/>
      <c r="O57" s="101"/>
      <c r="P57" s="101"/>
      <c r="Q57" s="101"/>
      <c r="R57" s="101"/>
      <c r="S57" s="101"/>
      <c r="T57" s="101"/>
      <c r="U57" s="101"/>
      <c r="V57" s="101"/>
      <c r="W57" s="101"/>
      <c r="X57" s="101"/>
      <c r="Y57" s="101"/>
      <c r="Z57" s="101"/>
      <c r="AA57" s="101"/>
      <c r="AB57" s="101"/>
      <c r="AC57" s="101"/>
      <c r="AD57" s="101"/>
      <c r="AE57" s="101"/>
      <c r="AF57" s="101"/>
      <c r="AG57" s="101"/>
      <c r="AH57" s="101"/>
      <c r="AI57" s="101"/>
      <c r="AJ57" s="101"/>
      <c r="AK57" s="101"/>
      <c r="AL57" s="101"/>
      <c r="AP57" s="287">
        <f t="shared" si="7"/>
        <v>9</v>
      </c>
      <c r="AQ57" s="292" t="str">
        <f>IF(OR(AP57="",AQ56="Eau",AQ56=""),"",IF(VLOOKUP($AP57,$AP$18:$AX$46,2,FALSE)="","",VLOOKUP($AP57,$AP$18:$AX$46,2,FALSE)))</f>
        <v>Colza</v>
      </c>
      <c r="AR57" s="346" t="s">
        <v>95</v>
      </c>
      <c r="AS57" s="294"/>
      <c r="AT57" s="294"/>
      <c r="AU57" s="294"/>
      <c r="AV57" s="294"/>
      <c r="AW57" s="294"/>
      <c r="AX57" s="294"/>
      <c r="AY57" s="291"/>
      <c r="BK57" s="101"/>
      <c r="BL57" s="101"/>
      <c r="BM57" s="101"/>
      <c r="BN57" s="101"/>
      <c r="BO57" s="101"/>
      <c r="BP57" s="106"/>
      <c r="BZ57" s="101"/>
      <c r="CA57" s="101"/>
      <c r="CC57" s="101"/>
      <c r="CD57" s="101"/>
      <c r="CS57" s="101"/>
      <c r="CT57" s="101"/>
      <c r="CU57" s="101"/>
      <c r="CV57" s="101"/>
      <c r="CW57" s="101"/>
      <c r="DJ57" s="101"/>
      <c r="DK57" s="101"/>
      <c r="DP57" s="101"/>
      <c r="DQ57" s="101"/>
      <c r="DU57" s="217"/>
      <c r="DV57" s="101"/>
      <c r="DW57" s="101"/>
      <c r="DX57" s="101"/>
      <c r="DY57" s="101"/>
      <c r="DZ57" s="101"/>
      <c r="EA57" s="106"/>
      <c r="EC57" s="146"/>
      <c r="ED57" s="110"/>
      <c r="EE57" s="110"/>
      <c r="EF57" s="110"/>
      <c r="EG57" s="110"/>
      <c r="EH57" s="106"/>
      <c r="EJ57" s="101"/>
      <c r="EK57" s="101"/>
      <c r="EL57" s="101"/>
      <c r="EM57" s="101"/>
      <c r="EN57" s="101"/>
      <c r="EO57" s="106"/>
      <c r="EP57" s="217"/>
      <c r="EQ57" s="101"/>
      <c r="ER57" s="101"/>
      <c r="ES57" s="101"/>
      <c r="ET57" s="101"/>
    </row>
    <row r="58" spans="1:150" ht="12.75" customHeight="1" x14ac:dyDescent="0.2">
      <c r="A58" s="93"/>
      <c r="B58" s="93"/>
      <c r="C58" s="93"/>
      <c r="D58" s="93"/>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P58" s="287">
        <f t="shared" si="7"/>
        <v>10</v>
      </c>
      <c r="AQ58" s="292" t="str">
        <f>IF(OR(AP58="",AQ57="Eau",AQ57=""),"",IF(VLOOKUP($AP58,$AP$18:$AX$46,2,FALSE)="","",VLOOKUP($AP58,$AP$18:$AX$46,2,FALSE)))</f>
        <v>Soja</v>
      </c>
      <c r="AR58" s="346" t="s">
        <v>91</v>
      </c>
      <c r="AS58" s="294"/>
      <c r="AT58" s="294"/>
      <c r="AU58" s="294"/>
      <c r="AV58" s="294"/>
      <c r="AW58" s="294"/>
      <c r="AX58" s="294"/>
      <c r="AY58" s="291"/>
      <c r="BK58" s="101"/>
      <c r="BL58" s="101"/>
      <c r="BM58" s="101"/>
      <c r="BN58" s="101"/>
      <c r="BO58" s="101"/>
      <c r="BP58" s="106"/>
      <c r="BZ58" s="101"/>
      <c r="CA58" s="101"/>
      <c r="CC58" s="101"/>
      <c r="CD58" s="101"/>
      <c r="CS58" s="101"/>
      <c r="CT58" s="101"/>
      <c r="CU58" s="101"/>
      <c r="CV58" s="101"/>
      <c r="CW58" s="101"/>
      <c r="DJ58" s="101"/>
      <c r="DK58" s="101"/>
      <c r="DP58" s="101"/>
      <c r="DQ58" s="101"/>
      <c r="DU58" s="217"/>
      <c r="DV58" s="101"/>
      <c r="DW58" s="101"/>
      <c r="DX58" s="101"/>
      <c r="DY58" s="101"/>
      <c r="DZ58" s="101"/>
      <c r="EA58" s="106"/>
      <c r="EC58" s="101"/>
      <c r="ED58" s="101"/>
      <c r="EE58" s="101"/>
      <c r="EF58" s="101"/>
      <c r="EG58" s="101"/>
      <c r="EH58" s="106"/>
      <c r="EJ58" s="101"/>
      <c r="EK58" s="101"/>
      <c r="EL58" s="101"/>
      <c r="EM58" s="101"/>
      <c r="EN58" s="101"/>
      <c r="EO58" s="106"/>
      <c r="EP58" s="217"/>
      <c r="EQ58" s="101"/>
      <c r="ER58" s="101"/>
      <c r="ES58" s="101"/>
      <c r="ET58" s="101"/>
    </row>
    <row r="59" spans="1:150" ht="12.75" customHeight="1" x14ac:dyDescent="0.2">
      <c r="A59" s="93"/>
      <c r="B59" s="93"/>
      <c r="C59" s="93"/>
      <c r="D59" s="93"/>
      <c r="F59" s="110"/>
      <c r="G59" s="110"/>
      <c r="H59" s="110"/>
      <c r="I59" s="110"/>
      <c r="J59" s="110"/>
      <c r="K59" s="110"/>
      <c r="L59" s="110"/>
      <c r="M59" s="110" t="s">
        <v>74</v>
      </c>
      <c r="O59" s="101"/>
      <c r="P59" s="101"/>
      <c r="Q59" s="101"/>
      <c r="R59" s="101"/>
      <c r="S59" s="101"/>
      <c r="T59" s="101"/>
      <c r="U59" s="101"/>
      <c r="V59" s="101"/>
      <c r="W59" s="101"/>
      <c r="X59" s="101"/>
      <c r="Y59" s="101"/>
      <c r="Z59" s="101"/>
      <c r="AA59" s="101"/>
      <c r="AB59" s="101"/>
      <c r="AC59" s="101"/>
      <c r="AD59" s="101"/>
      <c r="AE59" s="101"/>
      <c r="AF59" s="101"/>
      <c r="AG59" s="101"/>
      <c r="AH59" s="101"/>
      <c r="AI59" s="101"/>
      <c r="AJ59" s="101"/>
      <c r="AK59" s="101"/>
      <c r="AL59" s="101"/>
      <c r="AP59" s="287">
        <f t="shared" si="7"/>
        <v>11</v>
      </c>
      <c r="AQ59" s="292" t="str">
        <f>IF(OR(AP59="",AQ58="Eau",AQ58=""),"",IF(VLOOKUP($AP59,$AP$18:$AX$46,2,FALSE)="","",VLOOKUP($AP59,$AP$18:$AX$46,2,FALSE)))</f>
        <v>Minéraux et vitamines</v>
      </c>
      <c r="AR59" s="346" t="s">
        <v>92</v>
      </c>
      <c r="AS59" s="294"/>
      <c r="AT59" s="294"/>
      <c r="AU59" s="294"/>
      <c r="AV59" s="294"/>
      <c r="AW59" s="294"/>
      <c r="AX59" s="294"/>
      <c r="AY59" s="291"/>
      <c r="BK59" s="101"/>
      <c r="BL59" s="101"/>
      <c r="BM59" s="101"/>
      <c r="BN59" s="101"/>
      <c r="BO59" s="101"/>
      <c r="BP59" s="106"/>
      <c r="BZ59" s="101"/>
      <c r="CA59" s="101"/>
      <c r="CC59" s="101"/>
      <c r="CD59" s="101"/>
      <c r="CS59" s="101"/>
      <c r="CT59" s="101"/>
      <c r="CU59" s="101"/>
      <c r="CV59" s="101"/>
      <c r="CW59" s="101"/>
      <c r="DJ59" s="101"/>
      <c r="DK59" s="101"/>
      <c r="DP59" s="101"/>
      <c r="DQ59" s="101"/>
      <c r="DU59" s="217"/>
      <c r="EC59" s="101"/>
      <c r="ED59" s="101"/>
      <c r="EE59" s="101"/>
      <c r="EF59" s="101"/>
      <c r="EG59" s="101"/>
      <c r="EH59" s="106"/>
      <c r="EJ59" s="101"/>
      <c r="EK59" s="101"/>
      <c r="EL59" s="101"/>
      <c r="EM59" s="101"/>
      <c r="EN59" s="101"/>
      <c r="EO59" s="106"/>
      <c r="EP59" s="217"/>
      <c r="EQ59" s="101"/>
      <c r="ER59" s="101"/>
      <c r="ES59" s="101"/>
      <c r="ET59" s="101"/>
    </row>
    <row r="60" spans="1:150" ht="12.75" customHeight="1" x14ac:dyDescent="0.2">
      <c r="A60" s="93"/>
      <c r="B60" s="93"/>
      <c r="C60" s="93"/>
      <c r="D60" s="93"/>
      <c r="F60" s="152"/>
      <c r="G60" s="152"/>
      <c r="H60" s="152"/>
      <c r="I60" s="152"/>
      <c r="J60" s="152"/>
      <c r="K60" s="152"/>
      <c r="L60" s="152"/>
      <c r="M60" s="152"/>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1"/>
      <c r="AP60" s="287">
        <f t="shared" si="7"/>
        <v>12</v>
      </c>
      <c r="AQ60" s="292" t="str">
        <f>IF(OR(AP60="",AQ59="Eau",AQ59=""),"",IF(VLOOKUP($AP60,$AP$18:$AX$46,2,FALSE)="","",VLOOKUP($AP60,$AP$18:$AX$46,2,FALSE)))</f>
        <v>Concentré jeune bovin</v>
      </c>
      <c r="AR60" s="346" t="s">
        <v>93</v>
      </c>
      <c r="AS60" s="294"/>
      <c r="AT60" s="294"/>
      <c r="AU60" s="294"/>
      <c r="AV60" s="294"/>
      <c r="AW60" s="294"/>
      <c r="AX60" s="294"/>
      <c r="AY60" s="291"/>
      <c r="BK60" s="101"/>
      <c r="BL60" s="101"/>
      <c r="BM60" s="101"/>
      <c r="BN60" s="101"/>
      <c r="BO60" s="101"/>
      <c r="BP60" s="106"/>
      <c r="BZ60" s="101"/>
      <c r="CA60" s="101"/>
      <c r="CC60" s="101"/>
      <c r="CD60" s="101"/>
      <c r="CS60" s="101"/>
      <c r="CT60" s="101"/>
      <c r="CU60" s="101"/>
      <c r="CV60" s="101"/>
      <c r="CW60" s="101"/>
      <c r="DP60" s="101"/>
      <c r="DQ60" s="101"/>
      <c r="EA60" s="106"/>
      <c r="EC60" s="101"/>
      <c r="ED60" s="101"/>
      <c r="EE60" s="101"/>
      <c r="EF60" s="101"/>
      <c r="EG60" s="101"/>
      <c r="EH60" s="106"/>
      <c r="EJ60" s="101"/>
      <c r="EK60" s="101"/>
      <c r="EL60" s="101"/>
      <c r="EM60" s="101"/>
      <c r="EN60" s="101"/>
      <c r="EO60" s="106"/>
      <c r="EP60" s="217"/>
      <c r="EQ60" s="101"/>
      <c r="ER60" s="101"/>
      <c r="ES60" s="101"/>
      <c r="ET60" s="101"/>
    </row>
    <row r="61" spans="1:150" ht="12.75" customHeight="1" x14ac:dyDescent="0.2">
      <c r="A61" s="93"/>
      <c r="B61" s="93"/>
      <c r="C61" s="93"/>
      <c r="D61" s="93"/>
      <c r="F61" s="101"/>
      <c r="G61" s="101"/>
      <c r="H61" s="101"/>
      <c r="I61" s="101"/>
      <c r="J61" s="101"/>
      <c r="K61" s="101"/>
      <c r="L61" s="101"/>
      <c r="M61" s="101">
        <v>0</v>
      </c>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P61" s="287">
        <f t="shared" si="7"/>
        <v>13</v>
      </c>
      <c r="AQ61" s="292" t="str">
        <f>IF(OR(AP61="",AQ60="Eau",AQ60=""),"",IF(VLOOKUP($AP61,$AP$18:$AX$46,2,FALSE)="","",VLOOKUP($AP61,$AP$18:$AX$46,2,FALSE)))</f>
        <v>Eau</v>
      </c>
      <c r="AR61" s="346" t="s">
        <v>94</v>
      </c>
      <c r="AS61" s="294"/>
      <c r="AT61" s="294"/>
      <c r="AU61" s="294"/>
      <c r="AV61" s="294"/>
      <c r="AW61" s="294"/>
      <c r="AX61" s="294"/>
      <c r="AY61" s="291"/>
      <c r="BK61" s="101"/>
      <c r="BL61" s="101"/>
      <c r="BM61" s="101"/>
      <c r="BN61" s="101"/>
      <c r="BO61" s="101"/>
      <c r="BP61" s="106"/>
      <c r="CS61" s="101"/>
      <c r="CT61" s="101"/>
      <c r="CU61" s="101"/>
      <c r="CV61" s="101"/>
      <c r="CW61" s="101"/>
      <c r="DP61" s="101"/>
      <c r="DQ61" s="101"/>
      <c r="DW61" s="110"/>
      <c r="DX61" s="110"/>
      <c r="DY61" s="110"/>
      <c r="DZ61" s="110"/>
      <c r="EA61" s="106"/>
      <c r="EC61" s="101"/>
      <c r="ED61" s="101"/>
      <c r="EE61" s="101"/>
      <c r="EF61" s="101"/>
      <c r="EG61" s="101"/>
      <c r="EH61" s="106"/>
      <c r="EJ61" s="101"/>
      <c r="EK61" s="101"/>
      <c r="EL61" s="101"/>
      <c r="EM61" s="101"/>
      <c r="EN61" s="101"/>
      <c r="EO61" s="106"/>
      <c r="EP61" s="217"/>
      <c r="EQ61" s="101"/>
      <c r="ER61" s="101"/>
      <c r="ES61" s="101"/>
      <c r="ET61" s="101"/>
    </row>
    <row r="62" spans="1:150" ht="12.75" customHeight="1" x14ac:dyDescent="0.2">
      <c r="A62" s="93"/>
      <c r="B62" s="93"/>
      <c r="C62" s="93"/>
      <c r="D62" s="93"/>
      <c r="F62" s="101"/>
      <c r="G62" s="101"/>
      <c r="H62" s="101"/>
      <c r="I62" s="101"/>
      <c r="J62" s="101"/>
      <c r="K62" s="101"/>
      <c r="L62" s="101"/>
      <c r="M62" s="101">
        <v>0</v>
      </c>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P62" s="287">
        <f t="shared" si="7"/>
        <v>14</v>
      </c>
      <c r="AQ62" s="292" t="str">
        <f>IF(OR(AP62="",AQ61="Eau",AQ61=""),"",IF(VLOOKUP($AP62,$AP$18:$AX$46,2,FALSE)="","",VLOOKUP($AP62,$AP$18:$AX$46,2,FALSE)))</f>
        <v/>
      </c>
      <c r="AR62" s="346"/>
      <c r="AS62" s="294"/>
      <c r="AT62" s="294"/>
      <c r="AU62" s="294"/>
      <c r="AV62" s="294"/>
      <c r="AW62" s="294"/>
      <c r="AX62" s="294"/>
      <c r="AY62" s="291"/>
      <c r="BK62" s="101"/>
      <c r="BL62" s="101"/>
      <c r="BM62" s="101"/>
      <c r="BN62" s="101"/>
      <c r="BO62" s="101"/>
      <c r="BP62" s="106"/>
      <c r="CS62" s="101"/>
      <c r="CT62" s="101"/>
      <c r="CU62" s="101"/>
      <c r="CV62" s="101"/>
      <c r="CW62" s="101"/>
      <c r="DJ62" s="101"/>
      <c r="DV62" s="296"/>
      <c r="DW62" s="296"/>
      <c r="DX62" s="296"/>
      <c r="DY62" s="296"/>
      <c r="DZ62" s="296"/>
      <c r="EA62" s="106"/>
      <c r="EC62" s="101"/>
      <c r="ED62" s="101"/>
      <c r="EE62" s="101"/>
      <c r="EF62" s="101"/>
      <c r="EG62" s="101"/>
      <c r="EH62" s="106"/>
      <c r="EJ62" s="96"/>
      <c r="EK62" s="96"/>
      <c r="EL62" s="96"/>
      <c r="EM62" s="96"/>
      <c r="EN62" s="96"/>
      <c r="EO62" s="106"/>
      <c r="EP62" s="217"/>
      <c r="EQ62" s="101"/>
      <c r="ER62" s="101"/>
      <c r="ES62" s="101"/>
      <c r="ET62" s="101"/>
    </row>
    <row r="63" spans="1:150" ht="12.75" customHeight="1" x14ac:dyDescent="0.2">
      <c r="A63" s="93"/>
      <c r="B63" s="93"/>
      <c r="C63" s="93"/>
      <c r="D63" s="93"/>
      <c r="F63" s="101"/>
      <c r="G63" s="101"/>
      <c r="H63" s="101"/>
      <c r="I63" s="101"/>
      <c r="J63" s="101"/>
      <c r="K63" s="101"/>
      <c r="L63" s="101"/>
      <c r="M63" s="101">
        <v>0</v>
      </c>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c r="AP63" s="287">
        <f t="shared" si="7"/>
        <v>15</v>
      </c>
      <c r="AQ63" s="292" t="str">
        <f>IF(OR(AP63="",AQ62="Eau",AQ62=""),"",IF(VLOOKUP($AP63,$AP$18:$AX$46,2,FALSE)="","",VLOOKUP($AP63,$AP$18:$AX$46,2,FALSE)))</f>
        <v/>
      </c>
      <c r="AR63" s="346"/>
      <c r="AS63" s="294"/>
      <c r="AT63" s="294"/>
      <c r="AU63" s="294"/>
      <c r="AV63" s="294"/>
      <c r="AW63" s="294"/>
      <c r="AX63" s="294"/>
      <c r="AY63" s="291"/>
      <c r="BK63" s="101"/>
      <c r="BL63" s="101"/>
      <c r="BM63" s="101"/>
      <c r="BN63" s="101"/>
      <c r="BO63" s="101"/>
      <c r="BP63" s="106"/>
      <c r="CS63" s="101"/>
      <c r="CT63" s="101"/>
      <c r="CU63" s="101"/>
      <c r="CV63" s="101"/>
      <c r="CW63" s="101"/>
      <c r="DV63" s="146"/>
      <c r="DW63" s="268"/>
      <c r="DX63" s="268"/>
      <c r="DY63" s="268"/>
      <c r="DZ63" s="268"/>
      <c r="EA63" s="106"/>
      <c r="EC63" s="96"/>
      <c r="ED63" s="96"/>
      <c r="EE63" s="96"/>
      <c r="EF63" s="96"/>
      <c r="EG63" s="96"/>
      <c r="EH63" s="106"/>
      <c r="EO63" s="106"/>
      <c r="EP63" s="217"/>
      <c r="EQ63" s="101"/>
      <c r="ER63" s="101"/>
      <c r="ES63" s="101"/>
      <c r="ET63" s="101"/>
    </row>
    <row r="64" spans="1:150" ht="12.75" customHeight="1" x14ac:dyDescent="0.2">
      <c r="A64" s="93"/>
      <c r="B64" s="93"/>
      <c r="C64" s="93"/>
      <c r="D64" s="93"/>
      <c r="F64" s="101"/>
      <c r="G64" s="101"/>
      <c r="H64" s="101"/>
      <c r="I64" s="101"/>
      <c r="J64" s="101"/>
      <c r="K64" s="101"/>
      <c r="L64" s="101"/>
      <c r="M64" s="101">
        <v>0</v>
      </c>
      <c r="AP64" s="287">
        <f t="shared" si="7"/>
        <v>16</v>
      </c>
      <c r="AQ64" s="292" t="str">
        <f>IF(OR(AP64="",AQ63="Eau",AQ63=""),"",IF(VLOOKUP($AP64,$AP$18:$AX$46,2,FALSE)="","",VLOOKUP($AP64,$AP$18:$AX$46,2,FALSE)))</f>
        <v/>
      </c>
      <c r="AR64" s="347" t="s">
        <v>96</v>
      </c>
      <c r="AS64" s="348"/>
      <c r="AT64" s="348"/>
      <c r="AU64" s="348"/>
      <c r="AV64" s="348"/>
      <c r="AW64" s="348"/>
      <c r="AX64" s="349"/>
      <c r="AY64" s="291"/>
      <c r="BP64" s="106"/>
      <c r="CS64" s="101"/>
      <c r="CT64" s="101"/>
      <c r="CU64" s="101"/>
      <c r="CV64" s="101"/>
      <c r="CW64" s="101"/>
      <c r="DP64" s="101"/>
      <c r="DV64" s="101"/>
      <c r="DW64" s="101"/>
      <c r="DX64" s="101"/>
      <c r="DY64" s="101"/>
      <c r="DZ64" s="101"/>
      <c r="EA64" s="106"/>
      <c r="EC64" s="96"/>
      <c r="ED64" s="96"/>
      <c r="EE64" s="96"/>
      <c r="EF64" s="96"/>
      <c r="EG64" s="96"/>
      <c r="EH64" s="106"/>
      <c r="EK64" s="110"/>
      <c r="EL64" s="110"/>
      <c r="EM64" s="110"/>
      <c r="EN64" s="110"/>
      <c r="EO64" s="106"/>
      <c r="EP64" s="217"/>
    </row>
    <row r="65" spans="1:150" ht="12.75" customHeight="1" x14ac:dyDescent="0.2">
      <c r="A65" s="93"/>
      <c r="B65" s="93"/>
      <c r="C65" s="93"/>
      <c r="D65" s="93"/>
      <c r="F65" s="101"/>
      <c r="G65" s="101"/>
      <c r="H65" s="101"/>
      <c r="I65" s="101"/>
      <c r="J65" s="101"/>
      <c r="K65" s="101"/>
      <c r="L65" s="101"/>
      <c r="M65" s="101">
        <v>0</v>
      </c>
      <c r="AF65" s="202"/>
      <c r="AG65" s="202"/>
      <c r="AP65" s="287">
        <f t="shared" si="7"/>
        <v>17</v>
      </c>
      <c r="AQ65" s="292" t="str">
        <f>IF(OR(AP65="",AQ64="Eau",AQ64=""),"",IF(VLOOKUP($AP65,$AP$18:$AX$46,2,FALSE)="","",VLOOKUP($AP65,$AP$18:$AX$46,2,FALSE)))</f>
        <v/>
      </c>
      <c r="AR65" s="350"/>
      <c r="AS65" s="351"/>
      <c r="AT65" s="351"/>
      <c r="AU65" s="351"/>
      <c r="AV65" s="351"/>
      <c r="AW65" s="351"/>
      <c r="AX65" s="352"/>
      <c r="AY65" s="291"/>
      <c r="BK65" s="296"/>
      <c r="BL65" s="296"/>
      <c r="BM65" s="296"/>
      <c r="BN65" s="296"/>
      <c r="BO65" s="296"/>
      <c r="BP65" s="106"/>
      <c r="CS65" s="101"/>
      <c r="CT65" s="101"/>
      <c r="CU65" s="101"/>
      <c r="CV65" s="101"/>
      <c r="CW65" s="101"/>
      <c r="DV65" s="101"/>
      <c r="DW65" s="101"/>
      <c r="DX65" s="101"/>
      <c r="DY65" s="101"/>
      <c r="DZ65" s="101"/>
      <c r="EA65" s="106"/>
      <c r="EH65" s="106"/>
      <c r="EI65" s="217"/>
      <c r="EJ65" s="297"/>
      <c r="EK65" s="298"/>
      <c r="EL65" s="298"/>
      <c r="EM65" s="298"/>
      <c r="EN65" s="299"/>
      <c r="EO65" s="106"/>
    </row>
    <row r="66" spans="1:150" ht="12.75" customHeight="1" x14ac:dyDescent="0.2">
      <c r="A66" s="93"/>
      <c r="B66" s="93"/>
      <c r="C66" s="93"/>
      <c r="D66" s="93"/>
      <c r="F66" s="101"/>
      <c r="G66" s="101"/>
      <c r="H66" s="101"/>
      <c r="I66" s="101"/>
      <c r="J66" s="101"/>
      <c r="K66" s="101"/>
      <c r="L66" s="101"/>
      <c r="M66" s="101">
        <v>0</v>
      </c>
      <c r="O66" s="101"/>
      <c r="P66" s="101"/>
      <c r="Q66" s="101"/>
      <c r="R66" s="101"/>
      <c r="S66" s="101"/>
      <c r="T66" s="101"/>
      <c r="U66" s="101"/>
      <c r="V66" s="101"/>
      <c r="W66" s="101"/>
      <c r="X66" s="101"/>
      <c r="Y66" s="101"/>
      <c r="Z66" s="101"/>
      <c r="AA66" s="101"/>
      <c r="AB66" s="101"/>
      <c r="AC66" s="101"/>
      <c r="AD66" s="101"/>
      <c r="AE66" s="101"/>
      <c r="AF66" s="101"/>
      <c r="AG66" s="101"/>
      <c r="AH66" s="101"/>
      <c r="AI66" s="101"/>
      <c r="AJ66" s="101"/>
      <c r="AK66" s="101"/>
      <c r="AL66" s="101"/>
      <c r="AP66" s="287"/>
      <c r="AQ66" s="288"/>
      <c r="AR66" s="295"/>
      <c r="AS66" s="287"/>
      <c r="AT66" s="287"/>
      <c r="AU66" s="287"/>
      <c r="AV66" s="287"/>
      <c r="AW66" s="287"/>
      <c r="AX66" s="287"/>
      <c r="AY66" s="291"/>
      <c r="BK66" s="101"/>
      <c r="BL66" s="101"/>
      <c r="BM66" s="101"/>
      <c r="BN66" s="101"/>
      <c r="BO66" s="101"/>
      <c r="BP66" s="106"/>
      <c r="CS66" s="101"/>
      <c r="CT66" s="101"/>
      <c r="CU66" s="101"/>
      <c r="CV66" s="101"/>
      <c r="CW66" s="101"/>
      <c r="DV66" s="101"/>
      <c r="DW66" s="101"/>
      <c r="DX66" s="101"/>
      <c r="DY66" s="101"/>
      <c r="DZ66" s="101"/>
      <c r="EA66" s="106"/>
      <c r="ED66" s="110"/>
      <c r="EE66" s="110"/>
      <c r="EF66" s="110"/>
      <c r="EG66" s="110"/>
      <c r="EH66" s="106"/>
      <c r="EI66" s="217"/>
      <c r="EJ66" s="101"/>
      <c r="EK66" s="101"/>
      <c r="EL66" s="101"/>
      <c r="EM66" s="101"/>
      <c r="EN66" s="101"/>
      <c r="EO66" s="106"/>
      <c r="EQ66" s="101"/>
      <c r="ER66" s="101"/>
    </row>
    <row r="67" spans="1:150" ht="12.75" customHeight="1" x14ac:dyDescent="0.2">
      <c r="A67" s="93"/>
      <c r="B67" s="93"/>
      <c r="C67" s="93"/>
      <c r="D67" s="93"/>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P67" s="338"/>
      <c r="AQ67" s="338"/>
      <c r="AR67" s="339"/>
      <c r="AS67" s="340"/>
      <c r="AT67" s="340"/>
      <c r="AU67" s="340"/>
      <c r="AV67" s="340"/>
      <c r="AW67" s="340"/>
      <c r="AX67" s="340"/>
      <c r="AY67" s="341"/>
      <c r="BK67" s="101"/>
      <c r="BL67" s="101"/>
      <c r="BM67" s="101"/>
      <c r="BN67" s="101"/>
      <c r="BO67" s="101"/>
      <c r="BP67" s="106"/>
      <c r="BR67" s="95"/>
      <c r="DV67" s="101"/>
      <c r="DW67" s="101"/>
      <c r="DX67" s="101"/>
      <c r="DY67" s="101"/>
      <c r="DZ67" s="101"/>
      <c r="EA67" s="106"/>
      <c r="EB67" s="217"/>
      <c r="EC67" s="297"/>
      <c r="ED67" s="298"/>
      <c r="EE67" s="298"/>
      <c r="EF67" s="298"/>
      <c r="EG67" s="299"/>
      <c r="EH67" s="106"/>
      <c r="EI67" s="217"/>
      <c r="EJ67" s="101"/>
      <c r="EK67" s="101"/>
      <c r="EL67" s="101"/>
      <c r="EM67" s="101"/>
      <c r="EN67" s="101"/>
      <c r="EO67" s="106"/>
      <c r="EQ67" s="101"/>
      <c r="ER67" s="101"/>
    </row>
    <row r="68" spans="1:150" ht="12.75" customHeight="1" x14ac:dyDescent="0.2">
      <c r="A68" s="93"/>
      <c r="B68" s="93"/>
      <c r="C68" s="93"/>
      <c r="D68" s="93"/>
      <c r="AP68" s="338"/>
      <c r="AQ68" s="338"/>
      <c r="AR68" s="342"/>
      <c r="AS68" s="343"/>
      <c r="AT68" s="343"/>
      <c r="AU68" s="343"/>
      <c r="AV68" s="343"/>
      <c r="AW68" s="343"/>
      <c r="AX68" s="343"/>
      <c r="AY68" s="341"/>
      <c r="BK68" s="101"/>
      <c r="BL68" s="101"/>
      <c r="BM68" s="101"/>
      <c r="BN68" s="101"/>
      <c r="BO68" s="101"/>
      <c r="BP68" s="106"/>
      <c r="BR68" s="95"/>
      <c r="CS68" s="296"/>
      <c r="CT68" s="296"/>
      <c r="CU68" s="296"/>
      <c r="CV68" s="296"/>
      <c r="CW68" s="296"/>
      <c r="DV68" s="101"/>
      <c r="DW68" s="101"/>
      <c r="DX68" s="101"/>
      <c r="DY68" s="101"/>
      <c r="DZ68" s="101"/>
      <c r="EA68" s="106"/>
      <c r="EB68" s="217"/>
      <c r="EC68" s="101"/>
      <c r="ED68" s="101"/>
      <c r="EE68" s="101"/>
      <c r="EF68" s="101"/>
      <c r="EG68" s="101"/>
      <c r="EH68" s="106"/>
      <c r="EI68" s="217"/>
      <c r="EJ68" s="101"/>
      <c r="EK68" s="101"/>
      <c r="EL68" s="101"/>
      <c r="EM68" s="101"/>
      <c r="EN68" s="101"/>
      <c r="EO68" s="106"/>
    </row>
    <row r="69" spans="1:150" ht="12.75" customHeight="1" x14ac:dyDescent="0.2">
      <c r="A69" s="93"/>
      <c r="B69" s="93"/>
      <c r="C69" s="93"/>
      <c r="D69" s="93"/>
      <c r="F69" s="101"/>
      <c r="G69" s="101"/>
      <c r="H69" s="101"/>
      <c r="I69" s="101"/>
      <c r="J69" s="101"/>
      <c r="K69" s="101"/>
      <c r="L69" s="101"/>
      <c r="AF69" s="202"/>
      <c r="AG69" s="202"/>
      <c r="AP69" s="338"/>
      <c r="AQ69" s="344"/>
      <c r="AR69" s="344"/>
      <c r="AS69" s="344"/>
      <c r="AT69" s="344"/>
      <c r="AU69" s="344"/>
      <c r="AV69" s="344"/>
      <c r="AW69" s="344"/>
      <c r="AX69" s="344"/>
      <c r="AY69" s="341"/>
      <c r="BK69" s="101"/>
      <c r="BL69" s="101"/>
      <c r="BM69" s="101"/>
      <c r="BN69" s="101"/>
      <c r="BO69" s="101"/>
      <c r="BP69" s="106"/>
      <c r="BR69" s="95"/>
      <c r="CS69" s="101"/>
      <c r="CT69" s="101"/>
      <c r="CU69" s="101"/>
      <c r="CV69" s="101"/>
      <c r="CW69" s="101"/>
      <c r="DV69" s="96"/>
      <c r="DW69" s="96"/>
      <c r="DX69" s="96"/>
      <c r="DY69" s="96"/>
      <c r="DZ69" s="96"/>
      <c r="EB69" s="217"/>
      <c r="EC69" s="101"/>
      <c r="ED69" s="101"/>
      <c r="EE69" s="101"/>
      <c r="EF69" s="101"/>
      <c r="EG69" s="101"/>
      <c r="EH69" s="106"/>
      <c r="EI69" s="217"/>
      <c r="EJ69" s="101"/>
      <c r="EK69" s="101"/>
      <c r="EL69" s="101"/>
      <c r="EM69" s="101"/>
      <c r="EN69" s="101"/>
      <c r="EO69" s="106"/>
    </row>
    <row r="70" spans="1:150" ht="12.75" customHeight="1" x14ac:dyDescent="0.2">
      <c r="A70" s="93"/>
      <c r="B70" s="93"/>
      <c r="C70" s="93"/>
      <c r="D70" s="93"/>
      <c r="F70" s="101"/>
      <c r="G70" s="101"/>
      <c r="H70" s="101"/>
      <c r="I70" s="101"/>
      <c r="J70" s="101"/>
      <c r="K70" s="101"/>
      <c r="L70" s="101"/>
      <c r="O70" s="101"/>
      <c r="P70" s="101"/>
      <c r="Q70" s="101"/>
      <c r="R70" s="101"/>
      <c r="S70" s="101"/>
      <c r="T70" s="101"/>
      <c r="U70" s="101"/>
      <c r="V70" s="101"/>
      <c r="W70" s="101"/>
      <c r="X70" s="101"/>
      <c r="Y70" s="101"/>
      <c r="Z70" s="101"/>
      <c r="AA70" s="101"/>
      <c r="AB70" s="101"/>
      <c r="AC70" s="101"/>
      <c r="AD70" s="101"/>
      <c r="AE70" s="101"/>
      <c r="AF70" s="101"/>
      <c r="AG70" s="101"/>
      <c r="AH70" s="101"/>
      <c r="AI70" s="101"/>
      <c r="AJ70" s="101"/>
      <c r="AK70" s="101"/>
      <c r="AL70" s="101"/>
      <c r="AP70" s="338"/>
      <c r="AQ70" s="342" t="s">
        <v>97</v>
      </c>
      <c r="AR70" s="353" t="s">
        <v>98</v>
      </c>
      <c r="AS70" s="345"/>
      <c r="AT70" s="345"/>
      <c r="AU70" s="345"/>
      <c r="AV70" s="345"/>
      <c r="AW70" s="345"/>
      <c r="AX70" s="345"/>
      <c r="AY70" s="341"/>
      <c r="BK70" s="101"/>
      <c r="BL70" s="101"/>
      <c r="BM70" s="101"/>
      <c r="BN70" s="101"/>
      <c r="BO70" s="101"/>
      <c r="BP70" s="106"/>
      <c r="BR70" s="95"/>
      <c r="CS70" s="101"/>
      <c r="CT70" s="101"/>
      <c r="CU70" s="101"/>
      <c r="CV70" s="101"/>
      <c r="CW70" s="101"/>
      <c r="EA70" s="106"/>
      <c r="EB70" s="217"/>
      <c r="EC70" s="101"/>
      <c r="ED70" s="101"/>
      <c r="EE70" s="101"/>
      <c r="EF70" s="101"/>
      <c r="EG70" s="101"/>
      <c r="EH70" s="106"/>
      <c r="EI70" s="217"/>
      <c r="EJ70" s="101"/>
      <c r="EK70" s="101"/>
      <c r="EL70" s="101"/>
      <c r="EM70" s="101"/>
      <c r="EN70" s="101"/>
      <c r="EO70" s="106"/>
    </row>
    <row r="71" spans="1:150" ht="12.75" customHeight="1" x14ac:dyDescent="0.2">
      <c r="A71" s="93"/>
      <c r="O71" s="101"/>
      <c r="P71" s="101"/>
      <c r="Q71" s="101"/>
      <c r="R71" s="101"/>
      <c r="S71" s="101"/>
      <c r="T71" s="101"/>
      <c r="U71" s="101"/>
      <c r="V71" s="101"/>
      <c r="W71" s="101"/>
      <c r="X71" s="101"/>
      <c r="Y71" s="101"/>
      <c r="Z71" s="101"/>
      <c r="AA71" s="101"/>
      <c r="AB71" s="101"/>
      <c r="AC71" s="101"/>
      <c r="AD71" s="101"/>
      <c r="AE71" s="101"/>
      <c r="AF71" s="101"/>
      <c r="AG71" s="101"/>
      <c r="AH71" s="101"/>
      <c r="AI71" s="101"/>
      <c r="AJ71" s="101"/>
      <c r="AK71" s="101"/>
      <c r="AL71" s="101"/>
      <c r="AP71" s="338"/>
      <c r="AQ71" s="342"/>
      <c r="AR71" s="345"/>
      <c r="AS71" s="345"/>
      <c r="AT71" s="345"/>
      <c r="AU71" s="345"/>
      <c r="AV71" s="345"/>
      <c r="AW71" s="345"/>
      <c r="AX71" s="345"/>
      <c r="AY71" s="341"/>
      <c r="BK71" s="101"/>
      <c r="BL71" s="101"/>
      <c r="BM71" s="101"/>
      <c r="BN71" s="101"/>
      <c r="BO71" s="101"/>
      <c r="BP71" s="106"/>
      <c r="BR71" s="95"/>
      <c r="CS71" s="101"/>
      <c r="CT71" s="101"/>
      <c r="CU71" s="101"/>
      <c r="CV71" s="101"/>
      <c r="CW71" s="101"/>
      <c r="DW71" s="110"/>
      <c r="DX71" s="110"/>
      <c r="DY71" s="110"/>
      <c r="DZ71" s="110"/>
      <c r="EA71" s="106"/>
      <c r="EB71" s="217"/>
      <c r="EC71" s="101"/>
      <c r="ED71" s="101"/>
      <c r="EE71" s="101"/>
      <c r="EF71" s="101"/>
      <c r="EG71" s="101"/>
      <c r="EH71" s="106"/>
      <c r="EI71" s="217"/>
      <c r="EJ71" s="101"/>
      <c r="EK71" s="101"/>
      <c r="EL71" s="101"/>
      <c r="EM71" s="101"/>
      <c r="EN71" s="101"/>
      <c r="EO71" s="106"/>
      <c r="ER71" s="101"/>
      <c r="ES71" s="101"/>
      <c r="ET71" s="101"/>
    </row>
    <row r="72" spans="1:150" ht="12.75" customHeight="1" x14ac:dyDescent="0.2">
      <c r="A72" s="101"/>
      <c r="B72" s="156"/>
      <c r="C72" s="101"/>
      <c r="O72" s="101"/>
      <c r="P72" s="101"/>
      <c r="Q72" s="101"/>
      <c r="R72" s="101"/>
      <c r="S72" s="101"/>
      <c r="T72" s="101"/>
      <c r="U72" s="101"/>
      <c r="V72" s="101"/>
      <c r="W72" s="101"/>
      <c r="X72" s="101"/>
      <c r="Y72" s="101"/>
      <c r="Z72" s="101"/>
      <c r="AA72" s="101"/>
      <c r="AB72" s="101"/>
      <c r="AC72" s="101"/>
      <c r="AD72" s="101"/>
      <c r="AE72" s="101"/>
      <c r="AF72" s="101"/>
      <c r="AG72" s="101"/>
      <c r="AH72" s="101"/>
      <c r="AI72" s="101"/>
      <c r="AJ72" s="101"/>
      <c r="AK72" s="101"/>
      <c r="AL72" s="101"/>
      <c r="AP72" s="338"/>
      <c r="AQ72" s="342" t="s">
        <v>99</v>
      </c>
      <c r="AR72" s="353"/>
      <c r="AS72" s="345"/>
      <c r="AT72" s="345"/>
      <c r="AU72" s="345"/>
      <c r="AV72" s="345"/>
      <c r="AW72" s="345"/>
      <c r="AX72" s="345"/>
      <c r="AY72" s="341"/>
      <c r="BK72" s="101"/>
      <c r="BL72" s="101"/>
      <c r="BM72" s="101"/>
      <c r="BN72" s="101"/>
      <c r="BO72" s="101"/>
      <c r="BP72" s="106"/>
      <c r="BR72" s="95"/>
      <c r="CS72" s="101"/>
      <c r="CT72" s="101"/>
      <c r="CU72" s="101"/>
      <c r="CV72" s="101"/>
      <c r="CW72" s="101"/>
      <c r="DU72" s="217"/>
      <c r="DV72" s="296"/>
      <c r="DW72" s="296"/>
      <c r="DX72" s="296"/>
      <c r="DY72" s="296"/>
      <c r="DZ72" s="296"/>
      <c r="EA72" s="106"/>
      <c r="EB72" s="217"/>
      <c r="EC72" s="101"/>
      <c r="ED72" s="101"/>
      <c r="EE72" s="101"/>
      <c r="EF72" s="101"/>
      <c r="EG72" s="101"/>
      <c r="EH72" s="106"/>
      <c r="EI72" s="217"/>
      <c r="EJ72" s="101"/>
      <c r="EK72" s="101"/>
      <c r="EL72" s="101"/>
      <c r="EM72" s="101"/>
      <c r="EN72" s="101"/>
      <c r="EO72" s="106"/>
      <c r="EP72" s="217"/>
      <c r="EQ72" s="296"/>
      <c r="ER72" s="296"/>
      <c r="ES72" s="296"/>
      <c r="ET72" s="296"/>
    </row>
    <row r="73" spans="1:150" ht="12.75" customHeight="1" x14ac:dyDescent="0.2">
      <c r="A73" s="101"/>
      <c r="B73" s="157"/>
      <c r="C73" s="158"/>
      <c r="F73" s="101"/>
      <c r="G73" s="101"/>
      <c r="H73" s="101"/>
      <c r="I73" s="101"/>
      <c r="J73" s="101"/>
      <c r="K73" s="101"/>
      <c r="L73" s="101"/>
      <c r="AO73" s="96"/>
      <c r="AP73" s="338"/>
      <c r="AQ73" s="342" t="s">
        <v>101</v>
      </c>
      <c r="AR73" s="345"/>
      <c r="AS73" s="345"/>
      <c r="AT73" s="345"/>
      <c r="AU73" s="345"/>
      <c r="AV73" s="345"/>
      <c r="AW73" s="345"/>
      <c r="AX73" s="345"/>
      <c r="AY73" s="341"/>
      <c r="BK73" s="101"/>
      <c r="BL73" s="101"/>
      <c r="BM73" s="101"/>
      <c r="BN73" s="101"/>
      <c r="BO73" s="101"/>
      <c r="BP73" s="106"/>
      <c r="BR73" s="95"/>
      <c r="CS73" s="101"/>
      <c r="CT73" s="101"/>
      <c r="CU73" s="101"/>
      <c r="CV73" s="101"/>
      <c r="CW73" s="101"/>
      <c r="DU73" s="217"/>
      <c r="DV73" s="101"/>
      <c r="DW73" s="101"/>
      <c r="DX73" s="101"/>
      <c r="DY73" s="101"/>
      <c r="DZ73" s="101"/>
      <c r="EA73" s="106"/>
      <c r="EB73" s="217"/>
      <c r="EC73" s="101"/>
      <c r="ED73" s="101"/>
      <c r="EE73" s="101"/>
      <c r="EF73" s="101"/>
      <c r="EG73" s="101"/>
      <c r="EH73" s="106"/>
      <c r="EO73" s="106"/>
      <c r="EP73" s="217"/>
      <c r="EQ73" s="101"/>
      <c r="ER73" s="101"/>
      <c r="ES73" s="101"/>
      <c r="ET73" s="101"/>
    </row>
    <row r="74" spans="1:150" ht="12.75" customHeight="1" x14ac:dyDescent="0.2">
      <c r="A74" s="101"/>
      <c r="B74" s="157"/>
      <c r="C74" s="158"/>
      <c r="F74" s="101"/>
      <c r="G74" s="101"/>
      <c r="H74" s="101"/>
      <c r="I74" s="101"/>
      <c r="J74" s="101"/>
      <c r="K74" s="101"/>
      <c r="L74" s="101"/>
      <c r="AO74" s="96"/>
      <c r="AP74" s="338"/>
      <c r="AQ74" s="342" t="s">
        <v>100</v>
      </c>
      <c r="AR74" s="353" t="s">
        <v>102</v>
      </c>
      <c r="AS74" s="345"/>
      <c r="AT74" s="345"/>
      <c r="AU74" s="345"/>
      <c r="AV74" s="345"/>
      <c r="AW74" s="345"/>
      <c r="AX74" s="345"/>
      <c r="AY74" s="341"/>
      <c r="BP74" s="106"/>
      <c r="BR74" s="95"/>
      <c r="CS74" s="101"/>
      <c r="CT74" s="101"/>
      <c r="CU74" s="101"/>
      <c r="CV74" s="101"/>
      <c r="CW74" s="101"/>
      <c r="DU74" s="217"/>
      <c r="DV74" s="101"/>
      <c r="DW74" s="101"/>
      <c r="DX74" s="101"/>
      <c r="DY74" s="101"/>
      <c r="DZ74" s="101"/>
      <c r="EA74" s="106"/>
      <c r="EB74" s="217"/>
      <c r="EC74" s="101"/>
      <c r="ED74" s="101"/>
      <c r="EE74" s="101"/>
      <c r="EF74" s="101"/>
      <c r="EG74" s="101"/>
      <c r="EH74" s="106"/>
      <c r="EJ74" s="96"/>
      <c r="EK74" s="96"/>
      <c r="EL74" s="96"/>
      <c r="EM74" s="96"/>
      <c r="EN74" s="96"/>
      <c r="EO74" s="106"/>
      <c r="EP74" s="217"/>
      <c r="EQ74" s="101"/>
      <c r="ER74" s="101"/>
      <c r="ES74" s="101"/>
      <c r="ET74" s="101"/>
    </row>
    <row r="75" spans="1:150" ht="12.75" customHeight="1" x14ac:dyDescent="0.2">
      <c r="A75" s="101"/>
      <c r="B75" s="157"/>
      <c r="C75" s="158"/>
      <c r="F75" s="96"/>
      <c r="G75" s="96"/>
      <c r="H75" s="96"/>
      <c r="I75" s="96"/>
      <c r="J75" s="96"/>
      <c r="K75" s="96"/>
      <c r="L75" s="96"/>
      <c r="P75" s="99"/>
      <c r="Q75" s="99"/>
      <c r="R75" s="99"/>
      <c r="S75" s="99"/>
      <c r="T75" s="99"/>
      <c r="U75" s="99"/>
      <c r="AO75" s="96"/>
      <c r="AP75" s="338"/>
      <c r="AQ75" s="342"/>
      <c r="AR75" s="345"/>
      <c r="AS75" s="345"/>
      <c r="AT75" s="345"/>
      <c r="AU75" s="345"/>
      <c r="AV75" s="345"/>
      <c r="AW75" s="345"/>
      <c r="AX75" s="345"/>
      <c r="AY75" s="341"/>
      <c r="BK75" s="296"/>
      <c r="BL75" s="296"/>
      <c r="BM75" s="296"/>
      <c r="BN75" s="296"/>
      <c r="BO75" s="296"/>
      <c r="BP75" s="106"/>
      <c r="BR75" s="95"/>
      <c r="CS75" s="101"/>
      <c r="CT75" s="101"/>
      <c r="CU75" s="101"/>
      <c r="CV75" s="101"/>
      <c r="CW75" s="101"/>
      <c r="DU75" s="217"/>
      <c r="DV75" s="101"/>
      <c r="DW75" s="101"/>
      <c r="DX75" s="101"/>
      <c r="DY75" s="101"/>
      <c r="DZ75" s="101"/>
      <c r="EA75" s="106"/>
      <c r="EH75" s="106"/>
      <c r="EI75" s="109"/>
      <c r="EO75" s="106"/>
      <c r="EP75" s="217"/>
      <c r="EQ75" s="101"/>
      <c r="ER75" s="101"/>
      <c r="ES75" s="101"/>
      <c r="ET75" s="101"/>
    </row>
    <row r="76" spans="1:150" ht="12.75" customHeight="1" x14ac:dyDescent="0.2">
      <c r="A76" s="101"/>
      <c r="B76" s="157"/>
      <c r="C76" s="158"/>
      <c r="P76" s="99"/>
      <c r="Q76" s="99"/>
      <c r="R76" s="99"/>
      <c r="S76" s="99"/>
      <c r="T76" s="99"/>
      <c r="U76" s="99"/>
      <c r="AO76" s="96"/>
      <c r="AP76" s="338"/>
      <c r="AQ76" s="342"/>
      <c r="AR76" s="345"/>
      <c r="AS76" s="345"/>
      <c r="AT76" s="345"/>
      <c r="AU76" s="345"/>
      <c r="AV76" s="345"/>
      <c r="AW76" s="345"/>
      <c r="AX76" s="345"/>
      <c r="AY76" s="341"/>
      <c r="BK76" s="101"/>
      <c r="BL76" s="101"/>
      <c r="BM76" s="101"/>
      <c r="BN76" s="101"/>
      <c r="BO76" s="101"/>
      <c r="BP76" s="106"/>
      <c r="BR76" s="95"/>
      <c r="CS76" s="101"/>
      <c r="CT76" s="101"/>
      <c r="CU76" s="101"/>
      <c r="CV76" s="101"/>
      <c r="CW76" s="101"/>
      <c r="DU76" s="217"/>
      <c r="DV76" s="101"/>
      <c r="DW76" s="101"/>
      <c r="DX76" s="101"/>
      <c r="DY76" s="101"/>
      <c r="DZ76" s="101"/>
      <c r="EA76" s="106"/>
      <c r="EC76" s="96"/>
      <c r="ED76" s="96"/>
      <c r="EE76" s="96"/>
      <c r="EF76" s="96"/>
      <c r="EG76" s="96"/>
      <c r="EO76" s="106"/>
      <c r="EP76" s="217"/>
      <c r="EQ76" s="101"/>
      <c r="ER76" s="101"/>
      <c r="ES76" s="101"/>
      <c r="ET76" s="101"/>
    </row>
    <row r="77" spans="1:150" ht="12.75" customHeight="1" x14ac:dyDescent="0.2">
      <c r="A77" s="101"/>
      <c r="B77" s="157"/>
      <c r="C77" s="158"/>
      <c r="F77" s="101"/>
      <c r="G77" s="101"/>
      <c r="H77" s="101"/>
      <c r="I77" s="101"/>
      <c r="J77" s="101"/>
      <c r="K77" s="101"/>
      <c r="L77" s="101"/>
      <c r="P77" s="99"/>
      <c r="Q77" s="99"/>
      <c r="R77" s="99"/>
      <c r="S77" s="99"/>
      <c r="T77" s="99"/>
      <c r="U77" s="99"/>
      <c r="AO77" s="96"/>
      <c r="AP77" s="338"/>
      <c r="AQ77" s="342"/>
      <c r="AR77" s="345"/>
      <c r="AS77" s="345"/>
      <c r="AT77" s="345"/>
      <c r="AU77" s="345"/>
      <c r="AV77" s="345"/>
      <c r="AW77" s="345"/>
      <c r="AX77" s="345"/>
      <c r="AY77" s="341"/>
      <c r="BK77" s="101"/>
      <c r="BL77" s="101"/>
      <c r="BM77" s="101"/>
      <c r="BN77" s="101"/>
      <c r="BO77" s="101"/>
      <c r="BP77" s="106"/>
      <c r="BR77" s="95"/>
      <c r="CS77" s="101"/>
      <c r="CT77" s="101"/>
      <c r="CU77" s="101"/>
      <c r="CV77" s="101"/>
      <c r="CW77" s="101"/>
      <c r="DU77" s="217"/>
      <c r="DV77" s="101"/>
      <c r="DW77" s="101"/>
      <c r="DX77" s="101"/>
      <c r="DY77" s="101"/>
      <c r="DZ77" s="101"/>
      <c r="EA77" s="106"/>
      <c r="EC77" s="96"/>
      <c r="ED77" s="96"/>
      <c r="EE77" s="96"/>
      <c r="EF77" s="96"/>
      <c r="EG77" s="96"/>
      <c r="EH77" s="106"/>
      <c r="EJ77" s="101"/>
      <c r="EK77" s="101"/>
      <c r="EM77" s="101"/>
      <c r="EN77" s="101"/>
      <c r="EO77" s="106"/>
      <c r="EP77" s="217"/>
      <c r="EQ77" s="101"/>
      <c r="ER77" s="101"/>
      <c r="ES77" s="101"/>
      <c r="ET77" s="101"/>
    </row>
    <row r="78" spans="1:150" ht="12.75" customHeight="1" x14ac:dyDescent="0.2">
      <c r="F78" s="101"/>
      <c r="G78" s="101"/>
      <c r="H78" s="204"/>
      <c r="I78" s="101"/>
      <c r="J78" s="204"/>
      <c r="K78" s="204"/>
      <c r="L78" s="204"/>
      <c r="P78" s="99"/>
      <c r="Q78" s="99"/>
      <c r="R78" s="99"/>
      <c r="S78" s="99"/>
      <c r="T78" s="99"/>
      <c r="U78" s="99"/>
      <c r="AO78" s="96"/>
      <c r="AP78" s="338"/>
      <c r="AQ78" s="342"/>
      <c r="AR78" s="345"/>
      <c r="AS78" s="345"/>
      <c r="AT78" s="345"/>
      <c r="AU78" s="345"/>
      <c r="AV78" s="345"/>
      <c r="AW78" s="345"/>
      <c r="AX78" s="345"/>
      <c r="AY78" s="341"/>
      <c r="BK78" s="101"/>
      <c r="BL78" s="101"/>
      <c r="BM78" s="101"/>
      <c r="BN78" s="101"/>
      <c r="BO78" s="101"/>
      <c r="BP78" s="106"/>
      <c r="BR78" s="95"/>
      <c r="CS78" s="101"/>
      <c r="CT78" s="101"/>
      <c r="CU78" s="101"/>
      <c r="CV78" s="101"/>
      <c r="CW78" s="101"/>
      <c r="DU78" s="217"/>
      <c r="DV78" s="101"/>
      <c r="DW78" s="101"/>
      <c r="DX78" s="101"/>
      <c r="DY78" s="101"/>
      <c r="DZ78" s="101"/>
      <c r="EA78" s="106"/>
      <c r="EC78" s="96"/>
      <c r="ED78" s="96"/>
      <c r="EE78" s="96"/>
      <c r="EF78" s="96"/>
      <c r="EG78" s="96"/>
      <c r="EH78" s="106"/>
      <c r="EJ78" s="101"/>
      <c r="EK78" s="101"/>
      <c r="EM78" s="101"/>
      <c r="EN78" s="101"/>
      <c r="EP78" s="217"/>
      <c r="EQ78" s="101"/>
      <c r="ER78" s="101"/>
      <c r="ES78" s="101"/>
      <c r="ET78" s="101"/>
    </row>
    <row r="79" spans="1:150" ht="12.75" customHeight="1" x14ac:dyDescent="0.2">
      <c r="F79" s="101"/>
      <c r="G79" s="101"/>
      <c r="H79" s="204"/>
      <c r="I79" s="101"/>
      <c r="J79" s="204"/>
      <c r="K79" s="204"/>
      <c r="L79" s="204"/>
      <c r="P79" s="99"/>
      <c r="Q79" s="99"/>
      <c r="R79" s="99"/>
      <c r="S79" s="99"/>
      <c r="T79" s="99"/>
      <c r="U79" s="99"/>
      <c r="AO79" s="96"/>
      <c r="AP79" s="338"/>
      <c r="AQ79" s="342"/>
      <c r="AR79" s="345"/>
      <c r="AS79" s="345"/>
      <c r="AT79" s="345"/>
      <c r="AU79" s="345"/>
      <c r="AV79" s="345"/>
      <c r="AW79" s="345"/>
      <c r="AX79" s="345"/>
      <c r="AY79" s="341"/>
      <c r="BK79" s="101"/>
      <c r="BL79" s="101"/>
      <c r="BM79" s="101"/>
      <c r="BN79" s="101"/>
      <c r="BO79" s="101"/>
      <c r="BP79" s="106"/>
      <c r="BR79" s="95"/>
      <c r="DU79" s="217"/>
      <c r="DV79" s="101"/>
      <c r="DW79" s="101"/>
      <c r="DX79" s="101"/>
      <c r="DY79" s="101"/>
      <c r="DZ79" s="101"/>
      <c r="EA79" s="106"/>
      <c r="EH79" s="106"/>
      <c r="EJ79" s="101"/>
      <c r="EK79" s="101"/>
      <c r="EM79" s="101"/>
      <c r="EN79" s="101"/>
      <c r="EP79" s="217"/>
      <c r="EQ79" s="101"/>
      <c r="ER79" s="101"/>
      <c r="ES79" s="101"/>
      <c r="ET79" s="101"/>
    </row>
    <row r="80" spans="1:150" ht="12.75" customHeight="1" x14ac:dyDescent="0.2">
      <c r="F80" s="101"/>
      <c r="G80" s="101"/>
      <c r="H80" s="204"/>
      <c r="I80" s="101"/>
      <c r="J80" s="204"/>
      <c r="K80" s="204"/>
      <c r="L80" s="204"/>
      <c r="P80" s="99"/>
      <c r="Q80" s="99"/>
      <c r="R80" s="99"/>
      <c r="S80" s="99"/>
      <c r="T80" s="99"/>
      <c r="U80" s="99"/>
      <c r="AM80" s="96"/>
      <c r="AN80" s="96"/>
      <c r="AO80" s="96"/>
      <c r="AP80" s="338"/>
      <c r="AQ80" s="342"/>
      <c r="AR80" s="345"/>
      <c r="AS80" s="345"/>
      <c r="AT80" s="345"/>
      <c r="AU80" s="345"/>
      <c r="AV80" s="345"/>
      <c r="AW80" s="345"/>
      <c r="AX80" s="345"/>
      <c r="AY80" s="341"/>
      <c r="BK80" s="101"/>
      <c r="BL80" s="101"/>
      <c r="BM80" s="101"/>
      <c r="BN80" s="101"/>
      <c r="BO80" s="101"/>
      <c r="BP80" s="106"/>
      <c r="BR80" s="95"/>
      <c r="CS80" s="296"/>
      <c r="CT80" s="296"/>
      <c r="CU80" s="296"/>
      <c r="CV80" s="296"/>
      <c r="CW80" s="296"/>
      <c r="EA80" s="106"/>
      <c r="EH80" s="106"/>
      <c r="EJ80" s="101"/>
      <c r="EK80" s="101"/>
      <c r="EM80" s="101"/>
      <c r="EN80" s="101"/>
    </row>
    <row r="81" spans="1:148" ht="12.75" customHeight="1" x14ac:dyDescent="0.2">
      <c r="F81" s="101"/>
      <c r="G81" s="101"/>
      <c r="H81" s="204"/>
      <c r="I81" s="101"/>
      <c r="J81" s="204"/>
      <c r="K81" s="204"/>
      <c r="L81" s="204"/>
      <c r="P81" s="99"/>
      <c r="Q81" s="99"/>
      <c r="R81" s="99"/>
      <c r="S81" s="99"/>
      <c r="T81" s="99"/>
      <c r="U81" s="99"/>
      <c r="AM81" s="96"/>
      <c r="AN81" s="96"/>
      <c r="AP81" s="338"/>
      <c r="AQ81" s="342"/>
      <c r="AR81" s="345"/>
      <c r="AS81" s="345"/>
      <c r="AT81" s="345"/>
      <c r="AU81" s="345"/>
      <c r="AV81" s="345"/>
      <c r="AW81" s="345"/>
      <c r="AX81" s="345"/>
      <c r="AY81" s="341"/>
      <c r="BK81" s="101"/>
      <c r="BL81" s="101"/>
      <c r="BM81" s="101"/>
      <c r="BN81" s="101"/>
      <c r="BO81" s="101"/>
      <c r="BP81" s="106"/>
      <c r="CS81" s="101"/>
      <c r="CT81" s="101"/>
      <c r="CU81" s="101"/>
      <c r="CV81" s="101"/>
      <c r="CW81" s="101"/>
      <c r="EC81" s="101"/>
      <c r="ED81" s="101"/>
      <c r="EF81" s="101"/>
      <c r="EG81" s="101"/>
      <c r="EH81" s="106"/>
      <c r="EJ81" s="101"/>
      <c r="EK81" s="101"/>
      <c r="EM81" s="101"/>
      <c r="EN81" s="101"/>
    </row>
    <row r="82" spans="1:148" ht="12.75" customHeight="1" x14ac:dyDescent="0.2">
      <c r="F82" s="101"/>
      <c r="G82" s="101"/>
      <c r="H82" s="204"/>
      <c r="I82" s="101"/>
      <c r="J82" s="204"/>
      <c r="K82" s="204"/>
      <c r="L82" s="204"/>
      <c r="P82" s="99"/>
      <c r="Q82" s="99"/>
      <c r="R82" s="99"/>
      <c r="S82" s="99"/>
      <c r="T82" s="99"/>
      <c r="U82" s="99"/>
      <c r="AM82" s="96"/>
      <c r="AN82" s="96"/>
      <c r="AP82" s="338"/>
      <c r="AQ82" s="342"/>
      <c r="AR82" s="345"/>
      <c r="AS82" s="345"/>
      <c r="AT82" s="345"/>
      <c r="AU82" s="345"/>
      <c r="AV82" s="345"/>
      <c r="AW82" s="345"/>
      <c r="AX82" s="345"/>
      <c r="AY82" s="341"/>
      <c r="BK82" s="101"/>
      <c r="BL82" s="101"/>
      <c r="BM82" s="101"/>
      <c r="BN82" s="101"/>
      <c r="BO82" s="101"/>
      <c r="BP82" s="106"/>
      <c r="CS82" s="101"/>
      <c r="CT82" s="101"/>
      <c r="CU82" s="101"/>
      <c r="CV82" s="101"/>
      <c r="CW82" s="101"/>
      <c r="DV82" s="96"/>
      <c r="DW82" s="96"/>
      <c r="DX82" s="96"/>
      <c r="DY82" s="96"/>
      <c r="DZ82" s="96"/>
      <c r="EC82" s="101"/>
      <c r="ED82" s="101"/>
      <c r="EF82" s="101"/>
      <c r="EG82" s="101"/>
      <c r="EP82" s="217"/>
      <c r="EQ82" s="101"/>
      <c r="ER82" s="101"/>
    </row>
    <row r="83" spans="1:148" ht="12.75" customHeight="1" x14ac:dyDescent="0.2">
      <c r="F83" s="101"/>
      <c r="G83" s="101"/>
      <c r="H83" s="204"/>
      <c r="I83" s="101"/>
      <c r="J83" s="204"/>
      <c r="K83" s="204"/>
      <c r="L83" s="204"/>
      <c r="P83" s="99"/>
      <c r="Q83" s="99"/>
      <c r="R83" s="99"/>
      <c r="S83" s="99"/>
      <c r="T83" s="99"/>
      <c r="U83" s="99"/>
      <c r="AM83" s="96"/>
      <c r="AN83" s="96"/>
      <c r="AP83" s="338"/>
      <c r="AQ83" s="342"/>
      <c r="AR83" s="345"/>
      <c r="AS83" s="345"/>
      <c r="AT83" s="345"/>
      <c r="AU83" s="345"/>
      <c r="AV83" s="345"/>
      <c r="AW83" s="345"/>
      <c r="AX83" s="345"/>
      <c r="AY83" s="341"/>
      <c r="BK83" s="101"/>
      <c r="BL83" s="101"/>
      <c r="BM83" s="101"/>
      <c r="BN83" s="101"/>
      <c r="BO83" s="101"/>
      <c r="BP83" s="106"/>
      <c r="CS83" s="101"/>
      <c r="CT83" s="101"/>
      <c r="CU83" s="101"/>
      <c r="CV83" s="101"/>
      <c r="CW83" s="101"/>
      <c r="EA83" s="106"/>
      <c r="EC83" s="101"/>
      <c r="ED83" s="101"/>
      <c r="EF83" s="101"/>
      <c r="EG83" s="101"/>
      <c r="EP83" s="217"/>
      <c r="EQ83" s="101"/>
      <c r="ER83" s="101"/>
    </row>
    <row r="84" spans="1:148" ht="12.75" customHeight="1" x14ac:dyDescent="0.2">
      <c r="F84" s="101"/>
      <c r="G84" s="101"/>
      <c r="H84" s="204"/>
      <c r="I84" s="101"/>
      <c r="J84" s="101"/>
      <c r="K84" s="204"/>
      <c r="L84" s="204"/>
      <c r="P84" s="99"/>
      <c r="Q84" s="99"/>
      <c r="R84" s="99"/>
      <c r="S84" s="99"/>
      <c r="T84" s="99"/>
      <c r="U84" s="99"/>
      <c r="AM84" s="96"/>
      <c r="AN84" s="96"/>
      <c r="AP84" s="338"/>
      <c r="AQ84" s="342"/>
      <c r="AR84" s="345"/>
      <c r="AS84" s="345"/>
      <c r="AT84" s="345"/>
      <c r="AU84" s="345"/>
      <c r="AV84" s="345"/>
      <c r="AW84" s="345"/>
      <c r="AX84" s="345"/>
      <c r="AY84" s="341"/>
      <c r="BK84" s="101"/>
      <c r="BL84" s="101"/>
      <c r="BM84" s="101"/>
      <c r="BN84" s="101"/>
      <c r="BO84" s="101"/>
      <c r="BP84" s="106"/>
      <c r="CS84" s="101"/>
      <c r="CT84" s="101"/>
      <c r="CU84" s="101"/>
      <c r="CV84" s="101"/>
      <c r="CW84" s="101"/>
      <c r="EA84" s="106"/>
      <c r="EC84" s="101"/>
      <c r="ED84" s="101"/>
      <c r="EF84" s="101"/>
      <c r="EG84" s="101"/>
      <c r="EP84" s="217"/>
    </row>
    <row r="85" spans="1:148" ht="12.75" customHeight="1" x14ac:dyDescent="0.2">
      <c r="F85" s="101"/>
      <c r="G85" s="101"/>
      <c r="H85" s="204"/>
      <c r="I85" s="101"/>
      <c r="J85" s="101"/>
      <c r="K85" s="204"/>
      <c r="L85" s="204"/>
      <c r="P85" s="99"/>
      <c r="Q85" s="99"/>
      <c r="R85" s="99"/>
      <c r="S85" s="99"/>
      <c r="T85" s="99"/>
      <c r="U85" s="99"/>
      <c r="AM85" s="96"/>
      <c r="AN85" s="96"/>
      <c r="AP85" s="338"/>
      <c r="AQ85" s="342"/>
      <c r="AR85" s="345"/>
      <c r="AS85" s="345"/>
      <c r="AT85" s="345"/>
      <c r="AU85" s="345"/>
      <c r="AV85" s="345"/>
      <c r="AW85" s="345"/>
      <c r="AX85" s="345"/>
      <c r="AY85" s="341"/>
      <c r="BK85" s="96"/>
      <c r="BL85" s="96"/>
      <c r="BM85" s="96"/>
      <c r="BN85" s="96"/>
      <c r="BO85" s="96"/>
      <c r="BP85" s="106"/>
      <c r="CS85" s="101"/>
      <c r="CT85" s="101"/>
      <c r="CU85" s="101"/>
      <c r="CV85" s="101"/>
      <c r="CW85" s="101"/>
      <c r="DV85" s="101"/>
      <c r="DW85" s="101"/>
      <c r="DY85" s="101"/>
      <c r="DZ85" s="101"/>
      <c r="EA85" s="106"/>
      <c r="EC85" s="101"/>
      <c r="ED85" s="101"/>
      <c r="EF85" s="101"/>
      <c r="EG85" s="101"/>
    </row>
    <row r="86" spans="1:148" ht="12.75" customHeight="1" x14ac:dyDescent="0.2">
      <c r="P86" s="99"/>
      <c r="Q86" s="99"/>
      <c r="R86" s="99"/>
      <c r="S86" s="99"/>
      <c r="T86" s="99"/>
      <c r="U86" s="99"/>
      <c r="V86" s="96"/>
      <c r="W86" s="96"/>
      <c r="X86" s="96"/>
      <c r="Y86" s="96"/>
      <c r="Z86" s="96"/>
      <c r="AA86" s="96"/>
      <c r="AB86" s="96"/>
      <c r="AJ86" s="96"/>
      <c r="AK86" s="96"/>
      <c r="AL86" s="96"/>
      <c r="AM86" s="96"/>
      <c r="AN86" s="96"/>
      <c r="AY86" s="95"/>
      <c r="BK86" s="96"/>
      <c r="BL86" s="96"/>
      <c r="BM86" s="96"/>
      <c r="BN86" s="96"/>
      <c r="BO86" s="96"/>
      <c r="BP86" s="106"/>
      <c r="CS86" s="101"/>
      <c r="CT86" s="101"/>
      <c r="CU86" s="101"/>
      <c r="CV86" s="101"/>
      <c r="CW86" s="101"/>
      <c r="DV86" s="101"/>
      <c r="DW86" s="101"/>
      <c r="DY86" s="101"/>
      <c r="DZ86" s="101"/>
      <c r="EA86" s="106"/>
    </row>
    <row r="87" spans="1:148" ht="12.75" customHeight="1" x14ac:dyDescent="0.2">
      <c r="P87" s="99"/>
      <c r="Q87" s="99"/>
      <c r="R87" s="99"/>
      <c r="S87" s="99"/>
      <c r="T87" s="99"/>
      <c r="U87" s="99"/>
      <c r="V87" s="96"/>
      <c r="W87" s="96"/>
      <c r="X87" s="96"/>
      <c r="Y87" s="96"/>
      <c r="Z87" s="96"/>
      <c r="AA87" s="96"/>
      <c r="AB87" s="96"/>
      <c r="AJ87" s="96"/>
      <c r="AK87" s="96"/>
      <c r="AL87" s="96"/>
      <c r="AM87" s="96"/>
      <c r="AN87" s="96"/>
      <c r="AY87" s="95"/>
      <c r="BK87" s="96"/>
      <c r="BL87" s="101"/>
      <c r="BM87" s="101"/>
      <c r="BN87" s="101"/>
      <c r="BO87" s="101"/>
      <c r="BP87" s="106"/>
      <c r="CS87" s="101"/>
      <c r="CT87" s="101"/>
      <c r="CU87" s="101"/>
      <c r="CV87" s="101"/>
      <c r="CW87" s="101"/>
      <c r="DV87" s="101"/>
      <c r="DW87" s="101"/>
      <c r="DY87" s="101"/>
      <c r="DZ87" s="101"/>
      <c r="EA87" s="106"/>
    </row>
    <row r="88" spans="1:148" ht="12.75" customHeight="1" x14ac:dyDescent="0.2">
      <c r="F88" s="101"/>
      <c r="G88" s="101"/>
      <c r="H88" s="101"/>
      <c r="I88" s="101"/>
      <c r="J88" s="101"/>
      <c r="K88" s="101"/>
      <c r="L88" s="101"/>
      <c r="P88" s="99"/>
      <c r="Q88" s="99"/>
      <c r="R88" s="99"/>
      <c r="S88" s="99"/>
      <c r="T88" s="99"/>
      <c r="U88" s="99"/>
      <c r="V88" s="96"/>
      <c r="W88" s="96"/>
      <c r="X88" s="96"/>
      <c r="Y88" s="96"/>
      <c r="Z88" s="96"/>
      <c r="AA88" s="96"/>
      <c r="AB88" s="96"/>
      <c r="AC88" s="96"/>
      <c r="AD88" s="96"/>
      <c r="AE88" s="96"/>
      <c r="AF88" s="96"/>
      <c r="AG88" s="96"/>
      <c r="AH88" s="96"/>
      <c r="AI88" s="96"/>
      <c r="AJ88" s="96"/>
      <c r="AK88" s="96"/>
      <c r="AL88" s="96"/>
      <c r="AY88" s="95"/>
      <c r="BK88" s="296"/>
      <c r="BL88" s="296"/>
      <c r="BM88" s="296"/>
      <c r="BN88" s="296"/>
      <c r="BO88" s="296"/>
      <c r="BP88" s="106"/>
      <c r="CS88" s="101"/>
      <c r="CT88" s="101"/>
      <c r="CU88" s="101"/>
      <c r="CV88" s="101"/>
      <c r="CW88" s="101"/>
      <c r="DV88" s="101"/>
      <c r="DW88" s="101"/>
      <c r="DY88" s="101"/>
      <c r="DZ88" s="101"/>
    </row>
    <row r="89" spans="1:148" ht="12.75" customHeight="1" x14ac:dyDescent="0.2">
      <c r="F89" s="101"/>
      <c r="G89" s="101"/>
      <c r="H89" s="101"/>
      <c r="I89" s="204"/>
      <c r="J89" s="204"/>
      <c r="K89" s="204"/>
      <c r="L89" s="204"/>
      <c r="P89" s="99"/>
      <c r="Q89" s="99"/>
      <c r="R89" s="99"/>
      <c r="S89" s="99"/>
      <c r="T89" s="99"/>
      <c r="U89" s="99"/>
      <c r="V89" s="96"/>
      <c r="W89" s="96"/>
      <c r="X89" s="96"/>
      <c r="Y89" s="96"/>
      <c r="Z89" s="96"/>
      <c r="AA89" s="96"/>
      <c r="AB89" s="96"/>
      <c r="AC89" s="96"/>
      <c r="AD89" s="96"/>
      <c r="AE89" s="96"/>
      <c r="AF89" s="96"/>
      <c r="AG89" s="96"/>
      <c r="AH89" s="96"/>
      <c r="AI89" s="96"/>
      <c r="AJ89" s="96"/>
      <c r="AK89" s="96"/>
      <c r="AL89" s="96"/>
      <c r="AY89" s="95"/>
      <c r="BK89" s="101"/>
      <c r="BL89" s="101"/>
      <c r="BM89" s="101"/>
      <c r="BN89" s="101"/>
      <c r="BO89" s="101"/>
      <c r="BP89" s="106"/>
      <c r="CS89" s="101"/>
      <c r="CT89" s="101"/>
      <c r="CU89" s="101"/>
      <c r="CV89" s="101"/>
      <c r="CW89" s="101"/>
      <c r="DV89" s="101"/>
      <c r="DW89" s="101"/>
      <c r="DY89" s="101"/>
      <c r="DZ89" s="101"/>
    </row>
    <row r="90" spans="1:148" ht="12.75" customHeight="1" x14ac:dyDescent="0.2">
      <c r="F90" s="101"/>
      <c r="G90" s="101"/>
      <c r="H90" s="101"/>
      <c r="I90" s="204"/>
      <c r="J90" s="204"/>
      <c r="K90" s="204"/>
      <c r="L90" s="204"/>
      <c r="P90" s="99"/>
      <c r="Q90" s="99"/>
      <c r="R90" s="99"/>
      <c r="S90" s="99"/>
      <c r="T90" s="99"/>
      <c r="U90" s="99"/>
      <c r="V90" s="96"/>
      <c r="W90" s="96"/>
      <c r="X90" s="96"/>
      <c r="Y90" s="96"/>
      <c r="Z90" s="96"/>
      <c r="AA90" s="96"/>
      <c r="AB90" s="96"/>
      <c r="AC90" s="96"/>
      <c r="AD90" s="96"/>
      <c r="AE90" s="96"/>
      <c r="AF90" s="96"/>
      <c r="AG90" s="96"/>
      <c r="AH90" s="96"/>
      <c r="AI90" s="96"/>
      <c r="AJ90" s="96"/>
      <c r="AK90" s="96"/>
      <c r="AL90" s="96"/>
      <c r="AY90" s="95"/>
      <c r="BK90" s="101"/>
      <c r="BL90" s="101"/>
      <c r="BM90" s="101"/>
      <c r="BN90" s="101"/>
      <c r="BO90" s="101"/>
      <c r="BP90" s="106"/>
      <c r="CS90" s="101"/>
      <c r="CT90" s="101"/>
      <c r="CU90" s="101"/>
      <c r="CV90" s="101"/>
      <c r="CW90" s="101"/>
    </row>
    <row r="91" spans="1:148" ht="12.75" customHeight="1" x14ac:dyDescent="0.2">
      <c r="F91" s="101"/>
      <c r="G91" s="101"/>
      <c r="H91" s="101"/>
      <c r="I91" s="204"/>
      <c r="J91" s="204"/>
      <c r="K91" s="204"/>
      <c r="L91" s="204"/>
      <c r="P91" s="99"/>
      <c r="Q91" s="99"/>
      <c r="R91" s="99"/>
      <c r="S91" s="99"/>
      <c r="T91" s="99"/>
      <c r="U91" s="99"/>
      <c r="V91" s="96"/>
      <c r="W91" s="96"/>
      <c r="X91" s="96"/>
      <c r="Y91" s="96"/>
      <c r="Z91" s="96"/>
      <c r="AA91" s="96"/>
      <c r="AB91" s="96"/>
      <c r="AC91" s="96"/>
      <c r="AD91" s="96"/>
      <c r="AE91" s="96"/>
      <c r="AF91" s="96"/>
      <c r="AG91" s="96"/>
      <c r="AH91" s="96"/>
      <c r="AI91" s="96"/>
      <c r="AJ91" s="96"/>
      <c r="AK91" s="96"/>
      <c r="AL91" s="96"/>
      <c r="AY91" s="95"/>
      <c r="BK91" s="101"/>
      <c r="BL91" s="101"/>
      <c r="BM91" s="101"/>
      <c r="BN91" s="101"/>
      <c r="BO91" s="101"/>
      <c r="BP91" s="106"/>
      <c r="CS91" s="101"/>
      <c r="CT91" s="101"/>
      <c r="CU91" s="101"/>
      <c r="CV91" s="101"/>
      <c r="CW91" s="101"/>
    </row>
    <row r="92" spans="1:148" ht="12.75" customHeight="1" x14ac:dyDescent="0.2">
      <c r="F92" s="101"/>
      <c r="G92" s="101"/>
      <c r="H92" s="101"/>
      <c r="I92" s="204"/>
      <c r="J92" s="204"/>
      <c r="K92" s="204"/>
      <c r="L92" s="204"/>
      <c r="P92" s="99"/>
      <c r="Q92" s="99"/>
      <c r="R92" s="99"/>
      <c r="S92" s="99"/>
      <c r="T92" s="99"/>
      <c r="U92" s="99"/>
      <c r="V92" s="96"/>
      <c r="W92" s="96"/>
      <c r="X92" s="96"/>
      <c r="Y92" s="96"/>
      <c r="Z92" s="96"/>
      <c r="AA92" s="96"/>
      <c r="AB92" s="96"/>
      <c r="AC92" s="96"/>
      <c r="AD92" s="96"/>
      <c r="AE92" s="96"/>
      <c r="AF92" s="96"/>
      <c r="AG92" s="96"/>
      <c r="AH92" s="96"/>
      <c r="AI92" s="96"/>
      <c r="AJ92" s="96"/>
      <c r="AK92" s="96"/>
      <c r="AL92" s="96"/>
      <c r="AY92" s="95"/>
      <c r="BK92" s="101"/>
      <c r="BL92" s="101"/>
      <c r="BM92" s="101"/>
      <c r="BN92" s="101"/>
      <c r="BO92" s="101"/>
      <c r="BP92" s="106"/>
    </row>
    <row r="93" spans="1:148" ht="12.75" customHeight="1" x14ac:dyDescent="0.2">
      <c r="F93" s="101"/>
      <c r="G93" s="101"/>
      <c r="H93" s="101"/>
      <c r="I93" s="204"/>
      <c r="J93" s="204"/>
      <c r="K93" s="204"/>
      <c r="L93" s="204"/>
      <c r="P93" s="99"/>
      <c r="Q93" s="99"/>
      <c r="R93" s="99"/>
      <c r="S93" s="99"/>
      <c r="T93" s="99"/>
      <c r="U93" s="99"/>
      <c r="V93" s="96"/>
      <c r="W93" s="96"/>
      <c r="X93" s="96"/>
      <c r="Y93" s="96"/>
      <c r="Z93" s="96"/>
      <c r="AA93" s="96"/>
      <c r="AB93" s="96"/>
      <c r="AC93" s="96"/>
      <c r="AD93" s="96"/>
      <c r="AE93" s="96"/>
      <c r="AF93" s="96"/>
      <c r="AG93" s="96"/>
      <c r="AH93" s="96"/>
      <c r="AI93" s="96"/>
      <c r="AJ93" s="96"/>
      <c r="AK93" s="96"/>
      <c r="AL93" s="96"/>
      <c r="AY93" s="95"/>
      <c r="BK93" s="101"/>
      <c r="BL93" s="101"/>
      <c r="BM93" s="101"/>
      <c r="BN93" s="101"/>
      <c r="BO93" s="101"/>
      <c r="BP93" s="106"/>
      <c r="CS93" s="296"/>
      <c r="CT93" s="296"/>
      <c r="CU93" s="296"/>
      <c r="CV93" s="296"/>
      <c r="CW93" s="296"/>
    </row>
    <row r="94" spans="1:148" ht="12.75" customHeight="1" x14ac:dyDescent="0.2">
      <c r="A94" s="93"/>
      <c r="F94" s="101"/>
      <c r="G94" s="101"/>
      <c r="H94" s="101"/>
      <c r="I94" s="204"/>
      <c r="J94" s="204"/>
      <c r="K94" s="204"/>
      <c r="L94" s="204"/>
      <c r="P94" s="99"/>
      <c r="Q94" s="99"/>
      <c r="R94" s="99"/>
      <c r="S94" s="99"/>
      <c r="T94" s="99"/>
      <c r="U94" s="99"/>
      <c r="AC94" s="96"/>
      <c r="AD94" s="96"/>
      <c r="AE94" s="96"/>
      <c r="AF94" s="96"/>
      <c r="AG94" s="96"/>
      <c r="AH94" s="96"/>
      <c r="AI94" s="96"/>
      <c r="AY94" s="95"/>
      <c r="BK94" s="101"/>
      <c r="BL94" s="101"/>
      <c r="BM94" s="101"/>
      <c r="BN94" s="101"/>
      <c r="BO94" s="101"/>
      <c r="BP94" s="106"/>
      <c r="CS94" s="101"/>
      <c r="CT94" s="101"/>
      <c r="CU94" s="101"/>
      <c r="CV94" s="101"/>
      <c r="CW94" s="101"/>
    </row>
    <row r="95" spans="1:148" ht="12.75" customHeight="1" x14ac:dyDescent="0.2">
      <c r="A95" s="93"/>
      <c r="F95" s="101"/>
      <c r="G95" s="101"/>
      <c r="H95" s="101"/>
      <c r="I95" s="204"/>
      <c r="J95" s="204"/>
      <c r="K95" s="204"/>
      <c r="L95" s="204"/>
      <c r="N95" s="96"/>
      <c r="P95" s="99"/>
      <c r="Q95" s="99"/>
      <c r="R95" s="99"/>
      <c r="S95" s="99"/>
      <c r="T95" s="99"/>
      <c r="U95" s="99"/>
      <c r="AC95" s="96"/>
      <c r="AD95" s="96"/>
      <c r="AE95" s="96"/>
      <c r="AF95" s="96"/>
      <c r="AG95" s="96"/>
      <c r="AH95" s="96"/>
      <c r="AI95" s="96"/>
      <c r="AY95" s="95"/>
      <c r="BK95" s="101"/>
      <c r="BL95" s="101"/>
      <c r="BM95" s="101"/>
      <c r="BN95" s="101"/>
      <c r="BO95" s="101"/>
      <c r="BP95" s="106"/>
      <c r="CS95" s="101"/>
      <c r="CT95" s="101"/>
      <c r="CU95" s="101"/>
      <c r="CV95" s="101"/>
      <c r="CW95" s="101"/>
    </row>
    <row r="96" spans="1:148" ht="12.75" customHeight="1" x14ac:dyDescent="0.2">
      <c r="A96" s="93"/>
      <c r="F96" s="101"/>
      <c r="G96" s="101"/>
      <c r="H96" s="204"/>
      <c r="I96" s="204"/>
      <c r="J96" s="204"/>
      <c r="K96" s="204"/>
      <c r="L96" s="101"/>
      <c r="N96" s="96"/>
      <c r="P96" s="99"/>
      <c r="Q96" s="99"/>
      <c r="R96" s="99"/>
      <c r="S96" s="99"/>
      <c r="T96" s="99"/>
      <c r="U96" s="99"/>
      <c r="AY96" s="95"/>
      <c r="BK96" s="101"/>
      <c r="BL96" s="101"/>
      <c r="BM96" s="101"/>
      <c r="BN96" s="101"/>
      <c r="BO96" s="101"/>
      <c r="BP96" s="106"/>
      <c r="CS96" s="101"/>
      <c r="CT96" s="101"/>
      <c r="CU96" s="101"/>
      <c r="CV96" s="101"/>
      <c r="CW96" s="101"/>
    </row>
    <row r="97" spans="1:101" ht="12.75" customHeight="1" x14ac:dyDescent="0.2">
      <c r="A97" s="95"/>
      <c r="B97" s="95"/>
      <c r="F97" s="101"/>
      <c r="G97" s="205"/>
      <c r="H97" s="204"/>
      <c r="I97" s="205"/>
      <c r="J97" s="204"/>
      <c r="K97" s="204"/>
      <c r="L97" s="101"/>
      <c r="N97" s="96"/>
      <c r="P97" s="99"/>
      <c r="Q97" s="99"/>
      <c r="R97" s="99"/>
      <c r="S97" s="99"/>
      <c r="T97" s="99"/>
      <c r="U97" s="99"/>
      <c r="AY97" s="95"/>
      <c r="BK97" s="101"/>
      <c r="BL97" s="101"/>
      <c r="BM97" s="101"/>
      <c r="BN97" s="101"/>
      <c r="BO97" s="101"/>
      <c r="BP97" s="106"/>
      <c r="CS97" s="101"/>
      <c r="CT97" s="101"/>
      <c r="CU97" s="101"/>
      <c r="CV97" s="101"/>
      <c r="CW97" s="101"/>
    </row>
    <row r="98" spans="1:101" ht="12.75" customHeight="1" x14ac:dyDescent="0.2">
      <c r="A98" s="95"/>
      <c r="B98" s="95"/>
      <c r="F98" s="101"/>
      <c r="G98" s="204"/>
      <c r="H98" s="101"/>
      <c r="I98" s="204"/>
      <c r="J98" s="204"/>
      <c r="K98" s="101"/>
      <c r="L98" s="101"/>
      <c r="N98" s="96"/>
      <c r="P98" s="99"/>
      <c r="Q98" s="99"/>
      <c r="R98" s="99"/>
      <c r="S98" s="99"/>
      <c r="T98" s="99"/>
      <c r="U98" s="99"/>
      <c r="AY98" s="95"/>
      <c r="BK98" s="109"/>
      <c r="BL98" s="96"/>
      <c r="BM98" s="96"/>
      <c r="BN98" s="96"/>
      <c r="BO98" s="96"/>
      <c r="BP98" s="106"/>
      <c r="CS98" s="101"/>
      <c r="CT98" s="101"/>
      <c r="CU98" s="101"/>
      <c r="CV98" s="101"/>
      <c r="CW98" s="101"/>
    </row>
    <row r="99" spans="1:101" ht="12.75" customHeight="1" x14ac:dyDescent="0.2">
      <c r="A99" s="95"/>
      <c r="B99" s="95"/>
      <c r="F99" s="101"/>
      <c r="G99" s="101"/>
      <c r="H99" s="205"/>
      <c r="I99" s="204"/>
      <c r="J99" s="101"/>
      <c r="K99" s="205"/>
      <c r="L99" s="101"/>
      <c r="N99" s="96"/>
      <c r="P99" s="99"/>
      <c r="Q99" s="99"/>
      <c r="R99" s="99"/>
      <c r="S99" s="99"/>
      <c r="T99" s="99"/>
      <c r="U99" s="99"/>
      <c r="AY99" s="95"/>
      <c r="CS99" s="101"/>
      <c r="CT99" s="101"/>
      <c r="CU99" s="101"/>
      <c r="CV99" s="101"/>
      <c r="CW99" s="101"/>
    </row>
    <row r="100" spans="1:101" ht="12.75" customHeight="1" x14ac:dyDescent="0.2">
      <c r="A100" s="95"/>
      <c r="B100" s="95"/>
      <c r="F100" s="101"/>
      <c r="G100" s="101"/>
      <c r="H100" s="205"/>
      <c r="I100" s="204"/>
      <c r="J100" s="101"/>
      <c r="K100" s="205"/>
      <c r="L100" s="101"/>
      <c r="N100" s="96"/>
      <c r="P100" s="99"/>
      <c r="Q100" s="99"/>
      <c r="R100" s="99"/>
      <c r="S100" s="99"/>
      <c r="T100" s="99"/>
      <c r="U100" s="99"/>
      <c r="AY100" s="95"/>
      <c r="CS100" s="101"/>
      <c r="CT100" s="101"/>
      <c r="CU100" s="101"/>
      <c r="CV100" s="101"/>
      <c r="CW100" s="101"/>
    </row>
    <row r="101" spans="1:101" ht="12.75" customHeight="1" x14ac:dyDescent="0.2">
      <c r="A101" s="95"/>
      <c r="B101" s="95"/>
      <c r="F101" s="101"/>
      <c r="G101" s="101"/>
      <c r="H101" s="205"/>
      <c r="I101" s="101"/>
      <c r="J101" s="101"/>
      <c r="K101" s="205"/>
      <c r="L101" s="101"/>
      <c r="N101" s="96"/>
      <c r="AY101" s="95"/>
      <c r="BK101" s="101"/>
      <c r="BL101" s="101"/>
      <c r="BN101" s="101"/>
      <c r="BO101" s="101"/>
      <c r="BP101" s="106"/>
      <c r="CS101" s="101"/>
      <c r="CT101" s="101"/>
      <c r="CU101" s="101"/>
      <c r="CV101" s="101"/>
      <c r="CW101" s="101"/>
    </row>
    <row r="102" spans="1:101" ht="12.75" customHeight="1" x14ac:dyDescent="0.2">
      <c r="A102" s="95"/>
      <c r="B102" s="95"/>
      <c r="F102" s="101"/>
      <c r="G102" s="101"/>
      <c r="H102" s="205"/>
      <c r="I102" s="101"/>
      <c r="J102" s="204"/>
      <c r="K102" s="204"/>
      <c r="L102" s="204"/>
      <c r="N102" s="96"/>
      <c r="AY102" s="95"/>
      <c r="BK102" s="101"/>
      <c r="BL102" s="101"/>
      <c r="BN102" s="101"/>
      <c r="BO102" s="101"/>
      <c r="BP102" s="106"/>
      <c r="CS102" s="101"/>
      <c r="CT102" s="101"/>
      <c r="CU102" s="101"/>
      <c r="CV102" s="101"/>
      <c r="CW102" s="101"/>
    </row>
    <row r="103" spans="1:101" ht="12.75" customHeight="1" x14ac:dyDescent="0.2">
      <c r="A103" s="95"/>
      <c r="B103" s="95"/>
      <c r="F103" s="101"/>
      <c r="G103" s="101"/>
      <c r="H103" s="205"/>
      <c r="I103" s="101"/>
      <c r="J103" s="204"/>
      <c r="K103" s="204"/>
      <c r="L103" s="204"/>
      <c r="AY103" s="95"/>
      <c r="BK103" s="101"/>
      <c r="BL103" s="101"/>
      <c r="BN103" s="101"/>
      <c r="BO103" s="101"/>
      <c r="BP103" s="106"/>
      <c r="CS103" s="101"/>
      <c r="CT103" s="101"/>
      <c r="CU103" s="101"/>
      <c r="CV103" s="101"/>
      <c r="CW103" s="101"/>
    </row>
    <row r="104" spans="1:101" ht="12.75" customHeight="1" x14ac:dyDescent="0.2">
      <c r="A104" s="95"/>
      <c r="B104" s="95"/>
      <c r="F104" s="101"/>
      <c r="G104" s="101"/>
      <c r="H104" s="205"/>
      <c r="I104" s="101"/>
      <c r="J104" s="101"/>
      <c r="K104" s="205"/>
      <c r="L104" s="101"/>
      <c r="AY104" s="95"/>
      <c r="BK104" s="101"/>
      <c r="BL104" s="101"/>
      <c r="BN104" s="101"/>
      <c r="BO104" s="101"/>
      <c r="BP104" s="106"/>
    </row>
    <row r="105" spans="1:101" ht="12.75" customHeight="1" x14ac:dyDescent="0.2">
      <c r="A105" s="95"/>
      <c r="B105" s="95"/>
      <c r="F105" s="101"/>
      <c r="G105" s="204"/>
      <c r="H105" s="204"/>
      <c r="I105" s="204"/>
      <c r="J105" s="204"/>
      <c r="K105" s="204"/>
      <c r="L105" s="204"/>
      <c r="AY105" s="95"/>
      <c r="BK105" s="101"/>
      <c r="BL105" s="101"/>
      <c r="BN105" s="101"/>
      <c r="BO105" s="101"/>
      <c r="BP105" s="106"/>
      <c r="CS105" s="296"/>
      <c r="CT105" s="296"/>
      <c r="CU105" s="296"/>
      <c r="CV105" s="296"/>
      <c r="CW105" s="296"/>
    </row>
    <row r="106" spans="1:101" ht="12.75" customHeight="1" x14ac:dyDescent="0.2">
      <c r="A106" s="95"/>
      <c r="B106" s="95"/>
      <c r="F106" s="101"/>
      <c r="G106" s="204"/>
      <c r="H106" s="204"/>
      <c r="I106" s="204"/>
      <c r="J106" s="204"/>
      <c r="K106" s="101"/>
      <c r="L106" s="101"/>
      <c r="AY106" s="95"/>
      <c r="CS106" s="101"/>
      <c r="CT106" s="101"/>
      <c r="CU106" s="101"/>
      <c r="CV106" s="101"/>
      <c r="CW106" s="101"/>
    </row>
    <row r="107" spans="1:101" ht="12.75" customHeight="1" x14ac:dyDescent="0.2">
      <c r="A107" s="95"/>
      <c r="B107" s="95"/>
      <c r="F107" s="101"/>
      <c r="G107" s="101"/>
      <c r="H107" s="101"/>
      <c r="I107" s="204"/>
      <c r="J107" s="204"/>
      <c r="K107" s="204"/>
      <c r="L107" s="204"/>
      <c r="AY107" s="95"/>
      <c r="BL107" s="99"/>
      <c r="CS107" s="101"/>
      <c r="CT107" s="101"/>
      <c r="CU107" s="101"/>
      <c r="CV107" s="101"/>
      <c r="CW107" s="101"/>
    </row>
    <row r="108" spans="1:101" ht="12.75" customHeight="1" x14ac:dyDescent="0.2">
      <c r="A108" s="95"/>
      <c r="B108" s="95"/>
      <c r="F108" s="101"/>
      <c r="G108" s="101"/>
      <c r="H108" s="101"/>
      <c r="I108" s="101"/>
      <c r="J108" s="204"/>
      <c r="K108" s="204"/>
      <c r="L108" s="204"/>
      <c r="AY108" s="95"/>
      <c r="BK108" s="93"/>
      <c r="CS108" s="101"/>
      <c r="CT108" s="101"/>
      <c r="CU108" s="101"/>
      <c r="CV108" s="101"/>
      <c r="CW108" s="101"/>
    </row>
    <row r="109" spans="1:101" ht="12.75" customHeight="1" x14ac:dyDescent="0.2">
      <c r="A109" s="95"/>
      <c r="B109" s="95"/>
      <c r="F109" s="101"/>
      <c r="G109" s="101"/>
      <c r="H109" s="101"/>
      <c r="I109" s="101"/>
      <c r="J109" s="205"/>
      <c r="K109" s="205"/>
      <c r="L109" s="205"/>
      <c r="BN109" s="93"/>
      <c r="BO109" s="99"/>
      <c r="CS109" s="101"/>
      <c r="CT109" s="101"/>
      <c r="CU109" s="101"/>
      <c r="CV109" s="101"/>
      <c r="CW109" s="101"/>
    </row>
    <row r="110" spans="1:101" ht="12.75" customHeight="1" x14ac:dyDescent="0.2">
      <c r="A110" s="95"/>
      <c r="B110" s="95"/>
      <c r="F110" s="101"/>
      <c r="G110" s="204"/>
      <c r="H110" s="204"/>
      <c r="I110" s="204"/>
      <c r="J110" s="101"/>
      <c r="K110" s="101"/>
      <c r="L110" s="101"/>
      <c r="BK110" s="101"/>
      <c r="BL110" s="101"/>
      <c r="BN110" s="101"/>
      <c r="BO110" s="101"/>
      <c r="BP110" s="106"/>
      <c r="CS110" s="101"/>
      <c r="CT110" s="101"/>
      <c r="CU110" s="101"/>
      <c r="CV110" s="101"/>
      <c r="CW110" s="101"/>
    </row>
    <row r="111" spans="1:101" ht="12.75" customHeight="1" x14ac:dyDescent="0.2">
      <c r="A111" s="95"/>
      <c r="B111" s="95"/>
      <c r="F111" s="101"/>
      <c r="G111" s="204"/>
      <c r="H111" s="204"/>
      <c r="I111" s="204"/>
      <c r="J111" s="204"/>
      <c r="K111" s="204"/>
      <c r="L111" s="204"/>
      <c r="BK111" s="101"/>
      <c r="BL111" s="101"/>
      <c r="BN111" s="101"/>
      <c r="BO111" s="101"/>
      <c r="BP111" s="106"/>
      <c r="CS111" s="101"/>
      <c r="CT111" s="101"/>
      <c r="CU111" s="101"/>
      <c r="CV111" s="101"/>
      <c r="CW111" s="101"/>
    </row>
    <row r="112" spans="1:101" ht="12.75" customHeight="1" x14ac:dyDescent="0.2">
      <c r="A112" s="95"/>
      <c r="B112" s="95"/>
      <c r="F112" s="101"/>
      <c r="G112" s="204"/>
      <c r="H112" s="204"/>
      <c r="I112" s="204"/>
      <c r="J112" s="204"/>
      <c r="K112" s="204"/>
      <c r="L112" s="204"/>
      <c r="AQ112" s="93"/>
      <c r="AR112" s="99"/>
      <c r="BK112" s="101"/>
      <c r="BL112" s="101"/>
      <c r="BN112" s="101"/>
      <c r="BO112" s="101"/>
      <c r="BP112" s="106"/>
      <c r="CS112" s="101"/>
      <c r="CT112" s="101"/>
      <c r="CU112" s="101"/>
      <c r="CV112" s="101"/>
      <c r="CW112" s="101"/>
    </row>
    <row r="113" spans="1:101" ht="12.75" customHeight="1" x14ac:dyDescent="0.2">
      <c r="A113" s="95"/>
      <c r="B113" s="95"/>
      <c r="F113" s="101"/>
      <c r="G113" s="101"/>
      <c r="H113" s="101"/>
      <c r="I113" s="204"/>
      <c r="J113" s="101"/>
      <c r="K113" s="101"/>
      <c r="L113" s="101"/>
      <c r="AT113" s="93"/>
      <c r="AU113" s="99"/>
      <c r="BK113" s="101"/>
      <c r="BL113" s="101"/>
      <c r="BN113" s="101"/>
      <c r="BO113" s="101"/>
      <c r="BP113" s="106"/>
      <c r="CS113" s="101"/>
      <c r="CT113" s="101"/>
      <c r="CU113" s="101"/>
      <c r="CV113" s="101"/>
      <c r="CW113" s="101"/>
    </row>
    <row r="114" spans="1:101" ht="12.75" customHeight="1" x14ac:dyDescent="0.2">
      <c r="A114" s="95"/>
      <c r="B114" s="95"/>
      <c r="F114" s="101"/>
      <c r="G114" s="101"/>
      <c r="H114" s="204"/>
      <c r="I114" s="101"/>
      <c r="J114" s="101"/>
      <c r="K114" s="204"/>
      <c r="L114" s="204"/>
      <c r="AT114" s="93"/>
      <c r="AU114" s="99"/>
      <c r="BK114" s="101"/>
      <c r="BL114" s="101"/>
      <c r="BN114" s="101"/>
      <c r="BO114" s="101"/>
      <c r="BP114" s="106"/>
      <c r="CS114" s="101"/>
      <c r="CT114" s="101"/>
      <c r="CU114" s="101"/>
      <c r="CV114" s="101"/>
      <c r="CW114" s="101"/>
    </row>
    <row r="115" spans="1:101" ht="12.75" customHeight="1" x14ac:dyDescent="0.2">
      <c r="A115" s="95"/>
      <c r="B115" s="95"/>
      <c r="F115" s="101"/>
      <c r="G115" s="205"/>
      <c r="H115" s="204"/>
      <c r="I115" s="204"/>
      <c r="J115" s="204"/>
      <c r="K115" s="204"/>
      <c r="L115" s="101"/>
      <c r="AQ115" s="101"/>
      <c r="AR115" s="146"/>
      <c r="AT115" s="97"/>
      <c r="AU115" s="146"/>
      <c r="BK115" s="101"/>
      <c r="BL115" s="101"/>
      <c r="BN115" s="101"/>
      <c r="BO115" s="101"/>
      <c r="BP115" s="106"/>
      <c r="CS115" s="101"/>
      <c r="CT115" s="101"/>
      <c r="CU115" s="101"/>
      <c r="CV115" s="101"/>
      <c r="CW115" s="101"/>
    </row>
    <row r="116" spans="1:101" ht="12.75" customHeight="1" x14ac:dyDescent="0.2">
      <c r="A116" s="95"/>
      <c r="B116" s="95"/>
      <c r="AQ116" s="101"/>
      <c r="AR116" s="146"/>
      <c r="AT116" s="97"/>
      <c r="AU116" s="146"/>
      <c r="BK116" s="101"/>
      <c r="BL116" s="101"/>
      <c r="BN116" s="101"/>
      <c r="BO116" s="101"/>
      <c r="BP116" s="106"/>
    </row>
    <row r="117" spans="1:101" ht="12.75" customHeight="1" x14ac:dyDescent="0.2">
      <c r="A117" s="95"/>
      <c r="B117" s="95"/>
      <c r="AQ117" s="101"/>
      <c r="AR117" s="146"/>
      <c r="AT117" s="97"/>
      <c r="AU117" s="146"/>
      <c r="BK117" s="101"/>
      <c r="BL117" s="101"/>
      <c r="BN117" s="101"/>
      <c r="BO117" s="101"/>
      <c r="BP117" s="106"/>
      <c r="CS117" s="296"/>
      <c r="CT117" s="296"/>
      <c r="CU117" s="296"/>
      <c r="CV117" s="296"/>
      <c r="CW117" s="296"/>
    </row>
    <row r="118" spans="1:101" ht="12.75" customHeight="1" x14ac:dyDescent="0.2">
      <c r="A118" s="95"/>
      <c r="B118" s="95"/>
      <c r="AQ118" s="97"/>
      <c r="AR118" s="146"/>
      <c r="AT118" s="97"/>
      <c r="AU118" s="146"/>
      <c r="BK118" s="101"/>
      <c r="BL118" s="101"/>
      <c r="BN118" s="101"/>
      <c r="BO118" s="101"/>
      <c r="BP118" s="106"/>
      <c r="CS118" s="101"/>
      <c r="CT118" s="101"/>
      <c r="CU118" s="101"/>
      <c r="CV118" s="101"/>
      <c r="CW118" s="101"/>
    </row>
    <row r="119" spans="1:101" ht="12.75" customHeight="1" x14ac:dyDescent="0.2">
      <c r="A119" s="95"/>
      <c r="B119" s="95"/>
      <c r="F119" s="101"/>
      <c r="G119" s="101"/>
      <c r="H119" s="101"/>
      <c r="I119" s="101"/>
      <c r="J119" s="101"/>
      <c r="K119" s="101"/>
      <c r="L119" s="101"/>
      <c r="AQ119" s="97"/>
      <c r="AR119" s="146"/>
      <c r="AT119" s="97"/>
      <c r="AU119" s="146"/>
      <c r="BK119" s="101"/>
      <c r="BL119" s="101"/>
      <c r="BN119" s="101"/>
      <c r="BO119" s="101"/>
      <c r="BP119" s="106"/>
      <c r="CS119" s="101"/>
      <c r="CT119" s="101"/>
      <c r="CU119" s="101"/>
      <c r="CV119" s="101"/>
      <c r="CW119" s="101"/>
    </row>
    <row r="120" spans="1:101" ht="12.75" customHeight="1" x14ac:dyDescent="0.2">
      <c r="A120" s="95"/>
      <c r="B120" s="95"/>
      <c r="F120" s="101"/>
      <c r="G120" s="101"/>
      <c r="H120" s="101"/>
      <c r="I120" s="101"/>
      <c r="J120" s="101"/>
      <c r="K120" s="101"/>
      <c r="L120" s="101"/>
      <c r="AQ120" s="97"/>
      <c r="AR120" s="146"/>
      <c r="AT120" s="97"/>
      <c r="AU120" s="146"/>
      <c r="BK120" s="101"/>
      <c r="BL120" s="101"/>
      <c r="BN120" s="101"/>
      <c r="BO120" s="101"/>
      <c r="BP120" s="106"/>
      <c r="CS120" s="101"/>
      <c r="CT120" s="101"/>
      <c r="CU120" s="101"/>
      <c r="CV120" s="101"/>
      <c r="CW120" s="101"/>
    </row>
    <row r="121" spans="1:101" ht="12.75" customHeight="1" x14ac:dyDescent="0.2">
      <c r="A121" s="95"/>
      <c r="B121" s="95"/>
      <c r="F121" s="101"/>
      <c r="G121" s="101"/>
      <c r="H121" s="101"/>
      <c r="I121" s="101"/>
      <c r="J121" s="101"/>
      <c r="K121" s="101"/>
      <c r="L121" s="101"/>
      <c r="AQ121" s="97"/>
      <c r="AR121" s="146"/>
      <c r="AT121" s="97"/>
      <c r="AU121" s="146"/>
      <c r="BL121" s="99"/>
      <c r="CS121" s="101"/>
      <c r="CT121" s="101"/>
      <c r="CU121" s="101"/>
      <c r="CV121" s="101"/>
      <c r="CW121" s="101"/>
    </row>
    <row r="122" spans="1:101" ht="12.75" customHeight="1" x14ac:dyDescent="0.2">
      <c r="A122" s="95"/>
      <c r="B122" s="95"/>
      <c r="F122" s="101"/>
      <c r="G122" s="101"/>
      <c r="H122" s="101"/>
      <c r="I122" s="101"/>
      <c r="J122" s="101"/>
      <c r="K122" s="101"/>
      <c r="L122" s="101"/>
      <c r="AQ122" s="97"/>
      <c r="AR122" s="146"/>
      <c r="AT122" s="97"/>
      <c r="AU122" s="146"/>
      <c r="CS122" s="101"/>
      <c r="CT122" s="101"/>
      <c r="CU122" s="101"/>
      <c r="CV122" s="101"/>
      <c r="CW122" s="101"/>
    </row>
    <row r="123" spans="1:101" ht="12.75" customHeight="1" x14ac:dyDescent="0.2">
      <c r="A123" s="95"/>
      <c r="B123" s="95"/>
      <c r="F123" s="101"/>
      <c r="G123" s="101"/>
      <c r="H123" s="101"/>
      <c r="I123" s="101"/>
      <c r="J123" s="101"/>
      <c r="K123" s="101"/>
      <c r="L123" s="101"/>
      <c r="AQ123" s="97"/>
      <c r="AR123" s="146"/>
      <c r="AT123" s="97"/>
      <c r="AU123" s="146"/>
      <c r="CS123" s="101"/>
      <c r="CT123" s="101"/>
      <c r="CU123" s="101"/>
      <c r="CV123" s="101"/>
      <c r="CW123" s="101"/>
    </row>
    <row r="124" spans="1:101" ht="12.75" customHeight="1" x14ac:dyDescent="0.2">
      <c r="A124" s="95"/>
      <c r="B124" s="95"/>
      <c r="AQ124" s="97"/>
      <c r="AR124" s="146"/>
      <c r="AT124" s="97"/>
      <c r="AU124" s="146"/>
      <c r="CS124" s="101"/>
      <c r="CT124" s="101"/>
      <c r="CU124" s="101"/>
      <c r="CV124" s="101"/>
      <c r="CW124" s="101"/>
    </row>
    <row r="125" spans="1:101" ht="12.75" customHeight="1" x14ac:dyDescent="0.2">
      <c r="A125" s="95"/>
      <c r="B125" s="95"/>
      <c r="CS125" s="101"/>
      <c r="CT125" s="101"/>
      <c r="CU125" s="101"/>
      <c r="CV125" s="101"/>
      <c r="CW125" s="101"/>
    </row>
    <row r="126" spans="1:101" ht="12.75" customHeight="1" x14ac:dyDescent="0.2">
      <c r="A126" s="95"/>
      <c r="B126" s="95"/>
      <c r="AR126" s="99"/>
      <c r="CS126" s="101"/>
      <c r="CT126" s="101"/>
      <c r="CU126" s="101"/>
      <c r="CV126" s="101"/>
      <c r="CW126" s="101"/>
    </row>
    <row r="127" spans="1:101" ht="12.75" customHeight="1" x14ac:dyDescent="0.2">
      <c r="A127" s="95"/>
      <c r="B127" s="95"/>
      <c r="CS127" s="101"/>
      <c r="CT127" s="101"/>
      <c r="CU127" s="101"/>
      <c r="CV127" s="101"/>
      <c r="CW127" s="101"/>
    </row>
    <row r="128" spans="1:101" ht="12.75" customHeight="1" x14ac:dyDescent="0.2">
      <c r="A128" s="95"/>
      <c r="B128" s="95"/>
      <c r="CS128" s="101"/>
      <c r="CT128" s="101"/>
      <c r="CU128" s="101"/>
      <c r="CV128" s="101"/>
      <c r="CW128" s="101"/>
    </row>
    <row r="129" spans="1:101" ht="12.75" customHeight="1" x14ac:dyDescent="0.2">
      <c r="A129" s="95"/>
      <c r="B129" s="95"/>
    </row>
    <row r="130" spans="1:101" ht="12.75" customHeight="1" x14ac:dyDescent="0.2">
      <c r="A130" s="95"/>
      <c r="B130" s="95"/>
    </row>
    <row r="131" spans="1:101" ht="12.75" customHeight="1" x14ac:dyDescent="0.2">
      <c r="A131" s="95"/>
      <c r="B131" s="95"/>
    </row>
    <row r="132" spans="1:101" ht="12.75" customHeight="1" x14ac:dyDescent="0.2">
      <c r="A132" s="95"/>
      <c r="B132" s="95"/>
      <c r="CT132" s="110"/>
      <c r="CU132" s="110"/>
      <c r="CV132" s="110"/>
      <c r="CW132" s="110"/>
    </row>
    <row r="133" spans="1:101" ht="12.75" customHeight="1" x14ac:dyDescent="0.2">
      <c r="A133" s="95"/>
      <c r="B133" s="95"/>
      <c r="CS133" s="296"/>
      <c r="CT133" s="296"/>
      <c r="CU133" s="296"/>
      <c r="CV133" s="296"/>
      <c r="CW133" s="296"/>
    </row>
    <row r="134" spans="1:101" ht="12.75" customHeight="1" x14ac:dyDescent="0.2">
      <c r="A134" s="95"/>
      <c r="B134" s="95"/>
      <c r="CS134" s="101"/>
      <c r="CT134" s="146"/>
      <c r="CU134" s="146"/>
      <c r="CV134" s="146"/>
      <c r="CW134" s="146"/>
    </row>
    <row r="135" spans="1:101" ht="12.75" customHeight="1" x14ac:dyDescent="0.2">
      <c r="A135" s="95"/>
      <c r="B135" s="95"/>
      <c r="CS135" s="101"/>
      <c r="CT135" s="146"/>
      <c r="CU135" s="146"/>
      <c r="CV135" s="146"/>
      <c r="CW135" s="146"/>
    </row>
    <row r="136" spans="1:101" ht="12.75" customHeight="1" x14ac:dyDescent="0.2">
      <c r="A136" s="95"/>
      <c r="B136" s="95"/>
      <c r="CS136" s="101"/>
      <c r="CT136" s="146"/>
      <c r="CU136" s="146"/>
      <c r="CV136" s="146"/>
      <c r="CW136" s="146"/>
    </row>
    <row r="137" spans="1:101" ht="12.75" customHeight="1" x14ac:dyDescent="0.2">
      <c r="A137" s="95"/>
      <c r="B137" s="95"/>
      <c r="CS137" s="101"/>
      <c r="CT137" s="146"/>
      <c r="CU137" s="146"/>
      <c r="CV137" s="146"/>
      <c r="CW137" s="146"/>
    </row>
    <row r="138" spans="1:101" ht="12.75" customHeight="1" x14ac:dyDescent="0.2">
      <c r="A138" s="95"/>
      <c r="B138" s="95"/>
      <c r="CS138" s="101"/>
      <c r="CT138" s="146"/>
      <c r="CU138" s="146"/>
      <c r="CV138" s="146"/>
      <c r="CW138" s="146"/>
    </row>
    <row r="139" spans="1:101" ht="12.75" customHeight="1" x14ac:dyDescent="0.2">
      <c r="A139" s="95"/>
      <c r="B139" s="95"/>
      <c r="AQ139" s="93"/>
      <c r="AR139" s="94"/>
      <c r="CS139" s="101"/>
      <c r="CT139" s="146"/>
      <c r="CU139" s="146"/>
      <c r="CV139" s="146"/>
      <c r="CW139" s="146"/>
    </row>
    <row r="140" spans="1:101" ht="12.75" customHeight="1" x14ac:dyDescent="0.2">
      <c r="A140" s="95"/>
      <c r="B140" s="95"/>
      <c r="AQ140" s="93"/>
      <c r="AR140" s="94"/>
      <c r="CS140" s="101"/>
      <c r="CT140" s="146"/>
      <c r="CU140" s="146"/>
      <c r="CV140" s="146"/>
      <c r="CW140" s="146"/>
    </row>
    <row r="141" spans="1:101" ht="12.75" customHeight="1" x14ac:dyDescent="0.2">
      <c r="A141" s="95"/>
      <c r="B141" s="95"/>
      <c r="AQ141" s="93"/>
      <c r="AR141" s="94"/>
      <c r="CS141" s="101"/>
      <c r="CT141" s="146"/>
      <c r="CU141" s="146"/>
      <c r="CV141" s="146"/>
      <c r="CW141" s="146"/>
    </row>
    <row r="142" spans="1:101" ht="12.75" customHeight="1" x14ac:dyDescent="0.2">
      <c r="A142" s="95"/>
      <c r="B142" s="95"/>
      <c r="AQ142" s="93"/>
      <c r="AR142" s="94"/>
      <c r="CS142" s="101"/>
      <c r="CT142" s="146"/>
      <c r="CU142" s="146"/>
      <c r="CV142" s="146"/>
      <c r="CW142" s="146"/>
    </row>
    <row r="143" spans="1:101" ht="12.75" customHeight="1" x14ac:dyDescent="0.2">
      <c r="A143" s="95"/>
      <c r="B143" s="95"/>
      <c r="AQ143" s="93"/>
      <c r="AR143" s="94"/>
      <c r="CS143" s="101"/>
      <c r="CT143" s="146"/>
      <c r="CU143" s="146"/>
      <c r="CV143" s="146"/>
      <c r="CW143" s="146"/>
    </row>
    <row r="144" spans="1:101" ht="12.75" customHeight="1" x14ac:dyDescent="0.2">
      <c r="A144" s="95"/>
      <c r="B144" s="95"/>
      <c r="AQ144" s="93"/>
      <c r="AR144" s="94"/>
      <c r="CS144" s="101"/>
      <c r="CT144" s="146"/>
      <c r="CU144" s="146"/>
      <c r="CV144" s="146"/>
      <c r="CW144" s="146"/>
    </row>
    <row r="145" spans="1:101" ht="12.75" customHeight="1" x14ac:dyDescent="0.2">
      <c r="A145" s="95"/>
      <c r="B145" s="95"/>
      <c r="AQ145" s="93"/>
      <c r="AR145" s="94"/>
    </row>
    <row r="146" spans="1:101" ht="12.75" customHeight="1" x14ac:dyDescent="0.2">
      <c r="A146" s="95"/>
      <c r="B146" s="95"/>
      <c r="AQ146" s="93"/>
      <c r="AR146" s="94"/>
    </row>
    <row r="147" spans="1:101" ht="12.75" customHeight="1" x14ac:dyDescent="0.2">
      <c r="A147" s="95"/>
      <c r="B147" s="95"/>
      <c r="AQ147" s="93"/>
      <c r="AR147" s="94"/>
      <c r="CT147" s="110"/>
      <c r="CU147" s="110"/>
      <c r="CV147" s="110"/>
      <c r="CW147" s="110"/>
    </row>
    <row r="148" spans="1:101" ht="12.75" customHeight="1" x14ac:dyDescent="0.2">
      <c r="A148" s="95"/>
      <c r="B148" s="95"/>
      <c r="AQ148" s="93"/>
      <c r="AR148" s="94"/>
      <c r="CS148" s="296"/>
      <c r="CT148" s="296"/>
      <c r="CU148" s="296"/>
      <c r="CV148" s="296"/>
      <c r="CW148" s="296"/>
    </row>
    <row r="149" spans="1:101" ht="12.75" customHeight="1" x14ac:dyDescent="0.2">
      <c r="A149" s="95"/>
      <c r="B149" s="95"/>
      <c r="AQ149" s="93"/>
      <c r="AR149" s="94"/>
      <c r="CS149" s="265"/>
      <c r="CT149" s="146"/>
      <c r="CU149" s="146"/>
      <c r="CV149" s="146"/>
      <c r="CW149" s="146"/>
    </row>
    <row r="150" spans="1:101" ht="12.75" customHeight="1" x14ac:dyDescent="0.2">
      <c r="A150" s="95"/>
      <c r="B150" s="95"/>
      <c r="AQ150" s="93"/>
      <c r="AR150" s="94"/>
      <c r="CS150" s="101"/>
      <c r="CT150" s="101"/>
      <c r="CU150" s="101"/>
      <c r="CV150" s="101"/>
      <c r="CW150" s="101"/>
    </row>
    <row r="151" spans="1:101" ht="12.75" customHeight="1" x14ac:dyDescent="0.2">
      <c r="A151" s="95"/>
      <c r="B151" s="95"/>
      <c r="AQ151" s="93"/>
      <c r="AR151" s="94"/>
      <c r="CS151" s="101"/>
      <c r="CT151" s="101"/>
      <c r="CU151" s="101"/>
      <c r="CV151" s="101"/>
      <c r="CW151" s="101"/>
    </row>
    <row r="152" spans="1:101" ht="12.75" customHeight="1" x14ac:dyDescent="0.2">
      <c r="A152" s="95"/>
      <c r="B152" s="95"/>
      <c r="AQ152" s="93"/>
      <c r="AR152" s="94"/>
      <c r="CS152" s="101"/>
      <c r="CT152" s="101"/>
      <c r="CU152" s="101"/>
      <c r="CV152" s="101"/>
      <c r="CW152" s="101"/>
    </row>
    <row r="153" spans="1:101" ht="12.75" customHeight="1" x14ac:dyDescent="0.2">
      <c r="A153" s="95"/>
      <c r="B153" s="95"/>
      <c r="AQ153" s="93"/>
      <c r="AR153" s="94"/>
      <c r="CS153" s="101"/>
      <c r="CT153" s="101"/>
      <c r="CU153" s="101"/>
      <c r="CV153" s="101"/>
      <c r="CW153" s="101"/>
    </row>
    <row r="154" spans="1:101" ht="12.75" customHeight="1" x14ac:dyDescent="0.2">
      <c r="A154" s="95"/>
      <c r="B154" s="95"/>
      <c r="AQ154" s="93"/>
      <c r="AR154" s="94"/>
      <c r="CS154" s="101"/>
      <c r="CT154" s="101"/>
      <c r="CU154" s="101"/>
      <c r="CV154" s="101"/>
      <c r="CW154" s="101"/>
    </row>
    <row r="155" spans="1:101" ht="12.75" customHeight="1" x14ac:dyDescent="0.2">
      <c r="A155" s="95"/>
      <c r="B155" s="95"/>
      <c r="AQ155" s="93"/>
      <c r="AR155" s="94"/>
      <c r="CS155" s="101"/>
      <c r="CT155" s="101"/>
      <c r="CU155" s="101"/>
      <c r="CV155" s="101"/>
      <c r="CW155" s="101"/>
    </row>
    <row r="156" spans="1:101" ht="12.75" customHeight="1" x14ac:dyDescent="0.2">
      <c r="A156" s="95"/>
      <c r="B156" s="95"/>
      <c r="AQ156" s="93"/>
      <c r="AR156" s="94"/>
      <c r="CS156" s="101"/>
      <c r="CT156" s="101"/>
      <c r="CU156" s="101"/>
      <c r="CV156" s="101"/>
      <c r="CW156" s="101"/>
    </row>
    <row r="157" spans="1:101" ht="12.75" customHeight="1" x14ac:dyDescent="0.2">
      <c r="A157" s="95"/>
      <c r="B157" s="95"/>
      <c r="AQ157" s="93"/>
      <c r="AR157" s="94"/>
      <c r="CS157" s="101"/>
      <c r="CT157" s="101"/>
      <c r="CU157" s="101"/>
      <c r="CV157" s="101"/>
      <c r="CW157" s="101"/>
    </row>
    <row r="158" spans="1:101" ht="12.75" customHeight="1" x14ac:dyDescent="0.2">
      <c r="A158" s="95"/>
      <c r="B158" s="95"/>
      <c r="AQ158" s="93"/>
      <c r="AR158" s="94"/>
      <c r="CS158" s="101"/>
      <c r="CT158" s="101"/>
      <c r="CU158" s="101"/>
      <c r="CV158" s="101"/>
      <c r="CW158" s="101"/>
    </row>
    <row r="159" spans="1:101" ht="12.75" customHeight="1" x14ac:dyDescent="0.2">
      <c r="A159" s="93"/>
      <c r="AQ159" s="93"/>
      <c r="AR159" s="94"/>
    </row>
    <row r="160" spans="1:101" ht="12.75" customHeight="1" x14ac:dyDescent="0.2">
      <c r="A160" s="93"/>
      <c r="AQ160" s="93"/>
      <c r="AR160" s="94"/>
    </row>
    <row r="161" spans="1:101" ht="12.75" customHeight="1" x14ac:dyDescent="0.2">
      <c r="A161" s="95"/>
      <c r="B161" s="95"/>
      <c r="AQ161" s="93"/>
      <c r="AR161" s="94"/>
      <c r="CT161" s="110"/>
      <c r="CU161" s="110"/>
      <c r="CV161" s="110"/>
      <c r="CW161" s="110"/>
    </row>
    <row r="162" spans="1:101" ht="12.75" customHeight="1" x14ac:dyDescent="0.2">
      <c r="A162" s="95"/>
      <c r="B162" s="95"/>
      <c r="AQ162" s="93"/>
      <c r="AR162" s="94"/>
      <c r="CS162" s="296"/>
      <c r="CT162" s="296"/>
      <c r="CU162" s="296"/>
      <c r="CV162" s="296"/>
      <c r="CW162" s="296"/>
    </row>
    <row r="163" spans="1:101" ht="12.75" customHeight="1" x14ac:dyDescent="0.2">
      <c r="A163" s="95"/>
      <c r="B163" s="95"/>
      <c r="AQ163" s="93"/>
      <c r="AR163" s="94"/>
      <c r="CS163" s="101"/>
      <c r="CT163" s="146"/>
      <c r="CU163" s="146"/>
      <c r="CV163" s="146"/>
      <c r="CW163" s="146"/>
    </row>
    <row r="164" spans="1:101" ht="12.75" customHeight="1" x14ac:dyDescent="0.2">
      <c r="A164" s="95"/>
      <c r="B164" s="95"/>
      <c r="AQ164" s="93"/>
      <c r="AR164" s="94"/>
      <c r="CS164" s="101"/>
      <c r="CT164" s="146"/>
      <c r="CU164" s="146"/>
      <c r="CV164" s="146"/>
      <c r="CW164" s="146"/>
    </row>
    <row r="165" spans="1:101" ht="12.75" customHeight="1" x14ac:dyDescent="0.2">
      <c r="A165" s="95"/>
      <c r="B165" s="95"/>
      <c r="AQ165" s="93"/>
      <c r="AR165" s="94"/>
      <c r="CS165" s="101"/>
      <c r="CT165" s="146"/>
      <c r="CU165" s="146"/>
      <c r="CV165" s="146"/>
      <c r="CW165" s="146"/>
    </row>
    <row r="166" spans="1:101" ht="12.75" customHeight="1" x14ac:dyDescent="0.2">
      <c r="A166" s="95"/>
      <c r="B166" s="95"/>
      <c r="AQ166" s="93"/>
      <c r="AR166" s="94"/>
      <c r="CS166" s="101"/>
      <c r="CT166" s="146"/>
      <c r="CU166" s="146"/>
      <c r="CV166" s="146"/>
      <c r="CW166" s="146"/>
    </row>
    <row r="167" spans="1:101" ht="12.75" customHeight="1" x14ac:dyDescent="0.2">
      <c r="A167" s="95"/>
      <c r="B167" s="95"/>
      <c r="AQ167" s="93"/>
      <c r="AR167" s="94"/>
      <c r="CS167" s="101"/>
      <c r="CT167" s="146"/>
      <c r="CU167" s="146"/>
      <c r="CV167" s="146"/>
      <c r="CW167" s="146"/>
    </row>
    <row r="168" spans="1:101" ht="12.75" customHeight="1" x14ac:dyDescent="0.2">
      <c r="A168" s="95"/>
      <c r="B168" s="95"/>
      <c r="AQ168" s="93"/>
      <c r="AR168" s="94"/>
      <c r="CS168" s="101"/>
      <c r="CT168" s="146"/>
      <c r="CU168" s="146"/>
      <c r="CV168" s="146"/>
      <c r="CW168" s="146"/>
    </row>
    <row r="169" spans="1:101" ht="12.75" customHeight="1" x14ac:dyDescent="0.2">
      <c r="A169" s="95"/>
      <c r="B169" s="95"/>
      <c r="AQ169" s="93"/>
      <c r="AR169" s="94"/>
      <c r="CS169" s="101"/>
      <c r="CT169" s="146"/>
      <c r="CU169" s="146"/>
      <c r="CV169" s="146"/>
      <c r="CW169" s="146"/>
    </row>
    <row r="170" spans="1:101" ht="12.75" customHeight="1" x14ac:dyDescent="0.2">
      <c r="A170" s="95"/>
      <c r="B170" s="95"/>
      <c r="AQ170" s="93"/>
      <c r="AR170" s="94"/>
      <c r="CS170" s="101"/>
      <c r="CT170" s="146"/>
      <c r="CU170" s="146"/>
      <c r="CV170" s="146"/>
      <c r="CW170" s="146"/>
    </row>
    <row r="171" spans="1:101" ht="12.75" customHeight="1" x14ac:dyDescent="0.2">
      <c r="A171" s="95"/>
      <c r="B171" s="95"/>
      <c r="AQ171" s="93"/>
      <c r="AR171" s="94"/>
      <c r="CS171" s="101"/>
      <c r="CT171" s="146"/>
      <c r="CU171" s="146"/>
      <c r="CV171" s="146"/>
      <c r="CW171" s="146"/>
    </row>
    <row r="172" spans="1:101" ht="12.75" customHeight="1" x14ac:dyDescent="0.2">
      <c r="A172" s="95"/>
      <c r="B172" s="95"/>
      <c r="AQ172" s="93"/>
      <c r="AR172" s="94"/>
      <c r="CS172" s="101"/>
      <c r="CT172" s="146"/>
      <c r="CU172" s="146"/>
      <c r="CV172" s="146"/>
      <c r="CW172" s="146"/>
    </row>
    <row r="173" spans="1:101" ht="12.75" customHeight="1" x14ac:dyDescent="0.2">
      <c r="A173" s="95"/>
      <c r="B173" s="95"/>
      <c r="AQ173" s="93"/>
      <c r="AR173" s="99"/>
    </row>
    <row r="174" spans="1:101" ht="12.75" customHeight="1" x14ac:dyDescent="0.2">
      <c r="A174" s="95"/>
      <c r="B174" s="95"/>
      <c r="AQ174" s="93"/>
      <c r="AR174" s="99"/>
    </row>
    <row r="175" spans="1:101" ht="12.75" customHeight="1" x14ac:dyDescent="0.2">
      <c r="A175" s="95"/>
      <c r="B175" s="95"/>
      <c r="AQ175" s="93"/>
      <c r="AR175" s="99"/>
      <c r="CS175" s="101"/>
      <c r="CT175" s="101"/>
    </row>
    <row r="176" spans="1:101" ht="12.75" customHeight="1" x14ac:dyDescent="0.2">
      <c r="A176" s="95"/>
      <c r="B176" s="95"/>
      <c r="AQ176" s="93"/>
      <c r="AR176" s="94"/>
      <c r="CS176" s="101"/>
      <c r="CT176" s="101"/>
    </row>
    <row r="177" spans="1:101" ht="12.75" customHeight="1" x14ac:dyDescent="0.2">
      <c r="A177" s="95"/>
      <c r="B177" s="95"/>
      <c r="AQ177" s="93"/>
      <c r="AR177" s="94"/>
      <c r="CS177" s="101"/>
      <c r="CT177" s="101"/>
    </row>
    <row r="178" spans="1:101" ht="12.75" customHeight="1" x14ac:dyDescent="0.2">
      <c r="A178" s="95"/>
      <c r="B178" s="95"/>
      <c r="AQ178" s="93"/>
      <c r="AR178" s="94"/>
      <c r="CS178" s="101"/>
      <c r="CT178" s="101"/>
    </row>
    <row r="179" spans="1:101" ht="12.75" customHeight="1" x14ac:dyDescent="0.2">
      <c r="A179" s="95"/>
      <c r="B179" s="95"/>
      <c r="AQ179" s="102"/>
      <c r="AR179" s="94"/>
      <c r="CS179" s="101"/>
      <c r="CT179" s="101"/>
    </row>
    <row r="180" spans="1:101" ht="12.75" customHeight="1" x14ac:dyDescent="0.2">
      <c r="A180" s="95"/>
      <c r="B180" s="95"/>
      <c r="AQ180" s="102"/>
      <c r="AR180" s="94"/>
    </row>
    <row r="181" spans="1:101" ht="12.75" customHeight="1" x14ac:dyDescent="0.2">
      <c r="A181" s="95"/>
      <c r="B181" s="95"/>
      <c r="AQ181" s="102"/>
      <c r="AR181" s="94"/>
      <c r="CT181" s="99"/>
    </row>
    <row r="182" spans="1:101" ht="12.75" customHeight="1" x14ac:dyDescent="0.2">
      <c r="A182" s="95"/>
      <c r="B182" s="95"/>
      <c r="AQ182" s="102"/>
      <c r="AR182" s="94"/>
      <c r="CS182" s="93"/>
    </row>
    <row r="183" spans="1:101" ht="12.75" customHeight="1" x14ac:dyDescent="0.2">
      <c r="A183" s="95"/>
      <c r="B183" s="95"/>
      <c r="AQ183" s="102"/>
      <c r="AR183" s="94"/>
      <c r="CV183" s="93"/>
      <c r="CW183" s="99"/>
    </row>
    <row r="184" spans="1:101" ht="12.75" customHeight="1" x14ac:dyDescent="0.2">
      <c r="A184" s="95"/>
      <c r="B184" s="95"/>
      <c r="AQ184" s="102"/>
      <c r="AR184" s="94"/>
    </row>
    <row r="185" spans="1:101" ht="12.75" customHeight="1" x14ac:dyDescent="0.2">
      <c r="A185" s="95"/>
      <c r="B185" s="95"/>
      <c r="AQ185" s="102"/>
      <c r="AR185" s="94"/>
      <c r="CS185" s="101"/>
      <c r="CT185" s="101"/>
      <c r="CV185" s="101"/>
      <c r="CW185" s="101"/>
    </row>
    <row r="186" spans="1:101" ht="12.75" customHeight="1" x14ac:dyDescent="0.2">
      <c r="A186" s="95"/>
      <c r="B186" s="95"/>
      <c r="AQ186" s="102"/>
      <c r="AR186" s="94"/>
      <c r="CS186" s="101"/>
      <c r="CT186" s="101"/>
      <c r="CV186" s="101"/>
      <c r="CW186" s="101"/>
    </row>
    <row r="187" spans="1:101" ht="12.75" customHeight="1" x14ac:dyDescent="0.2">
      <c r="A187" s="95"/>
      <c r="B187" s="95"/>
      <c r="AQ187" s="102"/>
      <c r="AR187" s="94"/>
      <c r="CS187" s="101"/>
      <c r="CT187" s="101"/>
      <c r="CV187" s="101"/>
      <c r="CW187" s="101"/>
    </row>
    <row r="188" spans="1:101" ht="12.75" customHeight="1" x14ac:dyDescent="0.2">
      <c r="A188" s="95"/>
      <c r="B188" s="95"/>
      <c r="AQ188" s="102"/>
      <c r="AR188" s="94"/>
      <c r="CS188" s="101"/>
      <c r="CT188" s="101"/>
      <c r="CV188" s="101"/>
      <c r="CW188" s="101"/>
    </row>
    <row r="189" spans="1:101" ht="12.75" customHeight="1" x14ac:dyDescent="0.2">
      <c r="A189" s="95"/>
      <c r="B189" s="95"/>
      <c r="AQ189" s="102"/>
      <c r="AR189" s="94"/>
      <c r="CS189" s="101"/>
      <c r="CT189" s="101"/>
      <c r="CV189" s="101"/>
      <c r="CW189" s="101"/>
    </row>
    <row r="190" spans="1:101" ht="12.75" customHeight="1" x14ac:dyDescent="0.2">
      <c r="A190" s="95"/>
      <c r="B190" s="95"/>
      <c r="AQ190" s="102"/>
      <c r="AR190" s="94"/>
      <c r="CS190" s="101"/>
      <c r="CT190" s="101"/>
      <c r="CV190" s="101"/>
      <c r="CW190" s="101"/>
    </row>
    <row r="191" spans="1:101" ht="12.75" customHeight="1" x14ac:dyDescent="0.2">
      <c r="A191" s="95"/>
      <c r="B191" s="95"/>
      <c r="AQ191" s="102"/>
      <c r="AR191" s="94"/>
      <c r="CS191" s="101"/>
      <c r="CT191" s="101"/>
      <c r="CV191" s="101"/>
      <c r="CW191" s="101"/>
    </row>
    <row r="192" spans="1:101" ht="12.75" customHeight="1" x14ac:dyDescent="0.2">
      <c r="A192" s="95"/>
      <c r="B192" s="95"/>
      <c r="AQ192" s="102"/>
      <c r="AR192" s="94"/>
      <c r="CS192" s="101"/>
      <c r="CT192" s="101"/>
      <c r="CV192" s="101"/>
      <c r="CW192" s="101"/>
    </row>
    <row r="193" spans="1:101" ht="12.75" customHeight="1" x14ac:dyDescent="0.2">
      <c r="A193" s="95"/>
      <c r="B193" s="95"/>
      <c r="AQ193" s="102"/>
      <c r="AR193" s="94"/>
      <c r="CS193" s="101"/>
      <c r="CT193" s="101"/>
      <c r="CV193" s="101"/>
      <c r="CW193" s="101"/>
    </row>
    <row r="194" spans="1:101" ht="12.75" customHeight="1" x14ac:dyDescent="0.2">
      <c r="A194" s="95"/>
      <c r="B194" s="95"/>
      <c r="AQ194" s="102"/>
      <c r="AR194" s="94"/>
      <c r="CS194" s="101"/>
      <c r="CT194" s="101"/>
      <c r="CV194" s="101"/>
      <c r="CW194" s="101"/>
    </row>
    <row r="195" spans="1:101" ht="12.75" customHeight="1" x14ac:dyDescent="0.2">
      <c r="A195" s="95"/>
      <c r="B195" s="95"/>
      <c r="AQ195" s="102"/>
      <c r="AR195" s="94"/>
      <c r="CT195" s="99"/>
    </row>
    <row r="196" spans="1:101" ht="12.75" customHeight="1" x14ac:dyDescent="0.2">
      <c r="A196" s="95"/>
      <c r="B196" s="95"/>
      <c r="AQ196" s="93"/>
      <c r="AR196" s="94"/>
    </row>
    <row r="197" spans="1:101" ht="12.75" customHeight="1" x14ac:dyDescent="0.2">
      <c r="A197" s="95"/>
      <c r="B197" s="95"/>
      <c r="AQ197" s="102"/>
      <c r="AR197" s="94"/>
    </row>
    <row r="198" spans="1:101" ht="12.75" customHeight="1" x14ac:dyDescent="0.2">
      <c r="A198" s="95"/>
      <c r="B198" s="95"/>
      <c r="AQ198" s="102"/>
      <c r="AR198" s="94"/>
    </row>
    <row r="199" spans="1:101" ht="12.75" customHeight="1" x14ac:dyDescent="0.2">
      <c r="A199" s="95"/>
      <c r="B199" s="95"/>
      <c r="AQ199" s="102"/>
      <c r="AR199" s="94"/>
    </row>
    <row r="200" spans="1:101" ht="12.75" customHeight="1" x14ac:dyDescent="0.2">
      <c r="A200" s="95"/>
      <c r="B200" s="95"/>
      <c r="AQ200" s="102"/>
      <c r="AR200" s="94"/>
    </row>
    <row r="201" spans="1:101" ht="12.75" customHeight="1" x14ac:dyDescent="0.2">
      <c r="A201" s="95"/>
      <c r="B201" s="95"/>
      <c r="AQ201" s="102"/>
      <c r="AR201" s="94"/>
    </row>
    <row r="202" spans="1:101" ht="12.75" customHeight="1" x14ac:dyDescent="0.2">
      <c r="A202" s="95"/>
      <c r="B202" s="95"/>
      <c r="AQ202" s="102"/>
      <c r="AR202" s="94"/>
    </row>
    <row r="203" spans="1:101" ht="12.75" customHeight="1" x14ac:dyDescent="0.2">
      <c r="A203" s="95"/>
      <c r="B203" s="95"/>
      <c r="AQ203" s="93"/>
      <c r="AR203" s="94"/>
    </row>
    <row r="204" spans="1:101" ht="12.75" customHeight="1" x14ac:dyDescent="0.2">
      <c r="A204" s="95"/>
      <c r="B204" s="95"/>
      <c r="AQ204" s="93"/>
      <c r="AR204" s="94"/>
    </row>
    <row r="205" spans="1:101" ht="12.75" customHeight="1" x14ac:dyDescent="0.2">
      <c r="A205" s="95"/>
      <c r="B205" s="95"/>
      <c r="AQ205" s="93"/>
      <c r="AR205" s="94"/>
    </row>
    <row r="206" spans="1:101" ht="12.75" customHeight="1" x14ac:dyDescent="0.2">
      <c r="A206" s="95"/>
      <c r="B206" s="95"/>
      <c r="AQ206" s="93"/>
      <c r="AR206" s="94"/>
    </row>
    <row r="207" spans="1:101" ht="12.75" customHeight="1" x14ac:dyDescent="0.2">
      <c r="A207" s="95"/>
      <c r="B207" s="95"/>
      <c r="AQ207" s="93"/>
      <c r="AR207" s="94"/>
    </row>
    <row r="208" spans="1:101" ht="12.75" customHeight="1" x14ac:dyDescent="0.2">
      <c r="A208" s="95"/>
      <c r="B208" s="95"/>
      <c r="AQ208" s="93"/>
      <c r="AR208" s="94"/>
    </row>
    <row r="209" spans="1:44" ht="12.75" customHeight="1" x14ac:dyDescent="0.2">
      <c r="A209" s="95"/>
      <c r="B209" s="95"/>
      <c r="AQ209" s="93"/>
      <c r="AR209" s="94"/>
    </row>
    <row r="210" spans="1:44" ht="12.75" customHeight="1" x14ac:dyDescent="0.2">
      <c r="A210" s="95"/>
      <c r="B210" s="95"/>
      <c r="AQ210" s="93"/>
      <c r="AR210" s="94"/>
    </row>
    <row r="211" spans="1:44" ht="12.75" customHeight="1" x14ac:dyDescent="0.2">
      <c r="A211" s="95"/>
      <c r="B211" s="95"/>
      <c r="AQ211" s="93"/>
      <c r="AR211" s="94"/>
    </row>
    <row r="212" spans="1:44" ht="12.75" customHeight="1" x14ac:dyDescent="0.2">
      <c r="A212" s="95"/>
      <c r="B212" s="95"/>
      <c r="AQ212" s="93"/>
      <c r="AR212" s="94"/>
    </row>
    <row r="213" spans="1:44" ht="12.75" customHeight="1" x14ac:dyDescent="0.2">
      <c r="A213" s="95"/>
      <c r="B213" s="95"/>
      <c r="AQ213" s="93"/>
      <c r="AR213" s="94"/>
    </row>
    <row r="214" spans="1:44" ht="12.75" customHeight="1" x14ac:dyDescent="0.2">
      <c r="A214" s="95"/>
      <c r="B214" s="95"/>
      <c r="AQ214" s="93"/>
      <c r="AR214" s="94"/>
    </row>
    <row r="215" spans="1:44" ht="12.75" customHeight="1" x14ac:dyDescent="0.2">
      <c r="A215" s="95"/>
      <c r="B215" s="95"/>
      <c r="AQ215" s="93"/>
      <c r="AR215" s="94"/>
    </row>
    <row r="216" spans="1:44" ht="12.75" customHeight="1" x14ac:dyDescent="0.2">
      <c r="A216" s="95"/>
      <c r="B216" s="95"/>
      <c r="AQ216" s="93"/>
      <c r="AR216" s="94"/>
    </row>
    <row r="217" spans="1:44" ht="12.75" customHeight="1" x14ac:dyDescent="0.2">
      <c r="A217" s="95"/>
      <c r="B217" s="95"/>
      <c r="AQ217" s="93"/>
      <c r="AR217" s="94"/>
    </row>
    <row r="218" spans="1:44" ht="12.75" customHeight="1" x14ac:dyDescent="0.2">
      <c r="A218" s="95"/>
      <c r="B218" s="95"/>
      <c r="AQ218" s="93"/>
      <c r="AR218" s="94"/>
    </row>
    <row r="219" spans="1:44" ht="12.75" customHeight="1" x14ac:dyDescent="0.2">
      <c r="A219" s="95"/>
      <c r="B219" s="95"/>
      <c r="AQ219" s="93"/>
      <c r="AR219" s="94"/>
    </row>
    <row r="220" spans="1:44" ht="12.75" customHeight="1" x14ac:dyDescent="0.2">
      <c r="A220" s="95"/>
      <c r="B220" s="95"/>
      <c r="AQ220" s="93"/>
      <c r="AR220" s="94"/>
    </row>
    <row r="221" spans="1:44" ht="12.75" customHeight="1" x14ac:dyDescent="0.2">
      <c r="A221" s="95"/>
      <c r="B221" s="95"/>
      <c r="AQ221" s="93"/>
      <c r="AR221" s="94"/>
    </row>
    <row r="222" spans="1:44" ht="12.75" customHeight="1" x14ac:dyDescent="0.2">
      <c r="A222" s="95"/>
      <c r="B222" s="95"/>
      <c r="AQ222" s="93"/>
      <c r="AR222" s="94"/>
    </row>
    <row r="223" spans="1:44" ht="12.75" customHeight="1" x14ac:dyDescent="0.2">
      <c r="A223" s="95"/>
      <c r="B223" s="95"/>
      <c r="AQ223" s="93"/>
      <c r="AR223" s="94"/>
    </row>
    <row r="224" spans="1:44" ht="12.75" customHeight="1" x14ac:dyDescent="0.2">
      <c r="A224" s="95"/>
      <c r="B224" s="95"/>
    </row>
    <row r="225" spans="1:2" ht="12.75" customHeight="1" x14ac:dyDescent="0.2">
      <c r="A225" s="95"/>
      <c r="B225" s="95"/>
    </row>
    <row r="226" spans="1:2" ht="12.75" customHeight="1" x14ac:dyDescent="0.2">
      <c r="A226" s="95"/>
      <c r="B226" s="95"/>
    </row>
    <row r="227" spans="1:2" ht="12.75" customHeight="1" x14ac:dyDescent="0.2">
      <c r="A227" s="95"/>
      <c r="B227" s="95"/>
    </row>
    <row r="228" spans="1:2" ht="12.75" customHeight="1" x14ac:dyDescent="0.2">
      <c r="A228" s="95"/>
      <c r="B228" s="95"/>
    </row>
    <row r="229" spans="1:2" ht="12.75" customHeight="1" x14ac:dyDescent="0.2">
      <c r="A229" s="95"/>
      <c r="B229" s="95"/>
    </row>
    <row r="230" spans="1:2" ht="12.75" customHeight="1" x14ac:dyDescent="0.2">
      <c r="A230" s="95"/>
      <c r="B230" s="95"/>
    </row>
    <row r="231" spans="1:2" ht="12.75" customHeight="1" x14ac:dyDescent="0.2">
      <c r="A231" s="95"/>
      <c r="B231" s="95"/>
    </row>
    <row r="232" spans="1:2" ht="12.75" customHeight="1" x14ac:dyDescent="0.2">
      <c r="A232" s="95"/>
      <c r="B232" s="95"/>
    </row>
    <row r="233" spans="1:2" ht="12.75" customHeight="1" x14ac:dyDescent="0.2">
      <c r="A233" s="95"/>
      <c r="B233" s="95"/>
    </row>
    <row r="234" spans="1:2" ht="12.75" customHeight="1" x14ac:dyDescent="0.2">
      <c r="A234" s="95"/>
      <c r="B234" s="95"/>
    </row>
    <row r="235" spans="1:2" ht="12.75" customHeight="1" x14ac:dyDescent="0.2">
      <c r="A235" s="95"/>
      <c r="B235" s="95"/>
    </row>
    <row r="236" spans="1:2" ht="12.75" customHeight="1" x14ac:dyDescent="0.2">
      <c r="A236" s="95"/>
      <c r="B236" s="95"/>
    </row>
    <row r="237" spans="1:2" ht="12.75" customHeight="1" x14ac:dyDescent="0.2">
      <c r="A237" s="95"/>
      <c r="B237" s="95"/>
    </row>
    <row r="238" spans="1:2" ht="12.75" customHeight="1" x14ac:dyDescent="0.2">
      <c r="A238" s="95"/>
      <c r="B238" s="95"/>
    </row>
    <row r="239" spans="1:2" ht="12.75" customHeight="1" x14ac:dyDescent="0.2">
      <c r="A239" s="95"/>
      <c r="B239" s="95"/>
    </row>
    <row r="240" spans="1:2" ht="12.75" customHeight="1" x14ac:dyDescent="0.2">
      <c r="A240" s="95"/>
      <c r="B240" s="95"/>
    </row>
    <row r="241" spans="1:2" ht="12.75" customHeight="1" x14ac:dyDescent="0.2">
      <c r="A241" s="95"/>
      <c r="B241" s="95"/>
    </row>
    <row r="242" spans="1:2" ht="12.75" customHeight="1" x14ac:dyDescent="0.2">
      <c r="A242" s="95"/>
      <c r="B242" s="95"/>
    </row>
    <row r="243" spans="1:2" ht="12.75" customHeight="1" x14ac:dyDescent="0.2">
      <c r="A243" s="95"/>
      <c r="B243" s="95"/>
    </row>
    <row r="244" spans="1:2" ht="12.75" customHeight="1" x14ac:dyDescent="0.2">
      <c r="A244" s="95"/>
      <c r="B244" s="95"/>
    </row>
    <row r="245" spans="1:2" ht="12.75" customHeight="1" x14ac:dyDescent="0.2">
      <c r="A245" s="95"/>
      <c r="B245" s="95"/>
    </row>
    <row r="246" spans="1:2" ht="12.75" customHeight="1" x14ac:dyDescent="0.2">
      <c r="A246" s="95"/>
      <c r="B246" s="95"/>
    </row>
    <row r="247" spans="1:2" ht="12.75" customHeight="1" x14ac:dyDescent="0.2">
      <c r="A247" s="95"/>
      <c r="B247" s="95"/>
    </row>
    <row r="248" spans="1:2" ht="12.75" customHeight="1" x14ac:dyDescent="0.2">
      <c r="A248" s="95"/>
      <c r="B248" s="95"/>
    </row>
    <row r="249" spans="1:2" ht="12.75" customHeight="1" x14ac:dyDescent="0.2">
      <c r="A249" s="95"/>
      <c r="B249" s="95"/>
    </row>
    <row r="250" spans="1:2" ht="12.75" customHeight="1" x14ac:dyDescent="0.2">
      <c r="A250" s="95"/>
      <c r="B250" s="95"/>
    </row>
    <row r="251" spans="1:2" ht="12.75" customHeight="1" x14ac:dyDescent="0.2">
      <c r="A251" s="95"/>
      <c r="B251" s="95"/>
    </row>
    <row r="252" spans="1:2" ht="12.75" customHeight="1" x14ac:dyDescent="0.2">
      <c r="A252" s="95"/>
      <c r="B252" s="95"/>
    </row>
    <row r="253" spans="1:2" ht="12.75" customHeight="1" x14ac:dyDescent="0.2">
      <c r="A253" s="95"/>
      <c r="B253" s="95"/>
    </row>
    <row r="254" spans="1:2" ht="12.75" customHeight="1" x14ac:dyDescent="0.2">
      <c r="A254" s="95"/>
      <c r="B254" s="95"/>
    </row>
    <row r="255" spans="1:2" ht="12.75" customHeight="1" x14ac:dyDescent="0.2">
      <c r="A255" s="95"/>
      <c r="B255" s="95"/>
    </row>
    <row r="256" spans="1:2" ht="12.75" customHeight="1" x14ac:dyDescent="0.2">
      <c r="A256" s="95"/>
      <c r="B256" s="95"/>
    </row>
    <row r="257" spans="1:2" ht="12.75" customHeight="1" x14ac:dyDescent="0.2">
      <c r="A257" s="95"/>
      <c r="B257" s="95"/>
    </row>
    <row r="258" spans="1:2" ht="12.75" customHeight="1" x14ac:dyDescent="0.2">
      <c r="A258" s="95"/>
      <c r="B258" s="95"/>
    </row>
    <row r="259" spans="1:2" ht="12.75" customHeight="1" x14ac:dyDescent="0.2">
      <c r="A259" s="95"/>
      <c r="B259" s="95"/>
    </row>
    <row r="260" spans="1:2" ht="12.75" customHeight="1" x14ac:dyDescent="0.2">
      <c r="A260" s="95"/>
      <c r="B260" s="95"/>
    </row>
    <row r="261" spans="1:2" ht="12.75" customHeight="1" x14ac:dyDescent="0.2">
      <c r="A261" s="95"/>
      <c r="B261" s="95"/>
    </row>
    <row r="262" spans="1:2" ht="12.75" customHeight="1" x14ac:dyDescent="0.2">
      <c r="A262" s="95"/>
      <c r="B262" s="95"/>
    </row>
    <row r="263" spans="1:2" ht="12.75" customHeight="1" x14ac:dyDescent="0.2">
      <c r="A263" s="95"/>
      <c r="B263" s="95"/>
    </row>
    <row r="264" spans="1:2" ht="12.75" customHeight="1" x14ac:dyDescent="0.2">
      <c r="A264" s="95"/>
      <c r="B264" s="95"/>
    </row>
    <row r="265" spans="1:2" ht="12.75" customHeight="1" x14ac:dyDescent="0.2">
      <c r="A265" s="95"/>
      <c r="B265" s="95"/>
    </row>
    <row r="266" spans="1:2" ht="12.75" customHeight="1" x14ac:dyDescent="0.2">
      <c r="A266" s="95"/>
      <c r="B266" s="95"/>
    </row>
    <row r="267" spans="1:2" ht="12.75" customHeight="1" x14ac:dyDescent="0.2">
      <c r="A267" s="95"/>
      <c r="B267" s="95"/>
    </row>
    <row r="268" spans="1:2" ht="12.75" customHeight="1" x14ac:dyDescent="0.2">
      <c r="A268" s="95"/>
      <c r="B268" s="95"/>
    </row>
    <row r="269" spans="1:2" ht="12.75" customHeight="1" x14ac:dyDescent="0.2">
      <c r="A269" s="95"/>
      <c r="B269" s="95"/>
    </row>
    <row r="270" spans="1:2" ht="12.75" customHeight="1" x14ac:dyDescent="0.2">
      <c r="A270" s="95"/>
      <c r="B270" s="95"/>
    </row>
    <row r="271" spans="1:2" ht="12.75" customHeight="1" x14ac:dyDescent="0.2">
      <c r="A271" s="95"/>
      <c r="B271" s="95"/>
    </row>
    <row r="272" spans="1:2" ht="12.75" customHeight="1" x14ac:dyDescent="0.2">
      <c r="A272" s="95"/>
      <c r="B272" s="95"/>
    </row>
    <row r="273" spans="1:2" ht="12.75" customHeight="1" x14ac:dyDescent="0.2">
      <c r="A273" s="95"/>
      <c r="B273" s="95"/>
    </row>
    <row r="274" spans="1:2" ht="12.75" customHeight="1" x14ac:dyDescent="0.2">
      <c r="A274" s="95"/>
      <c r="B274" s="95"/>
    </row>
    <row r="275" spans="1:2" ht="12.75" customHeight="1" x14ac:dyDescent="0.2">
      <c r="A275" s="95"/>
      <c r="B275" s="95"/>
    </row>
    <row r="276" spans="1:2" ht="12.75" customHeight="1" x14ac:dyDescent="0.2">
      <c r="A276" s="95"/>
      <c r="B276" s="95"/>
    </row>
    <row r="277" spans="1:2" ht="12.75" customHeight="1" x14ac:dyDescent="0.2">
      <c r="A277" s="95"/>
      <c r="B277" s="95"/>
    </row>
    <row r="278" spans="1:2" ht="12.75" customHeight="1" x14ac:dyDescent="0.2">
      <c r="A278" s="95"/>
      <c r="B278" s="95"/>
    </row>
    <row r="279" spans="1:2" ht="12.75" customHeight="1" x14ac:dyDescent="0.2">
      <c r="A279" s="95"/>
      <c r="B279" s="95"/>
    </row>
    <row r="280" spans="1:2" ht="12.75" customHeight="1" x14ac:dyDescent="0.2">
      <c r="A280" s="95"/>
      <c r="B280" s="95"/>
    </row>
    <row r="281" spans="1:2" ht="12.75" customHeight="1" x14ac:dyDescent="0.2">
      <c r="A281" s="95"/>
      <c r="B281" s="95"/>
    </row>
    <row r="282" spans="1:2" ht="12.75" customHeight="1" x14ac:dyDescent="0.2">
      <c r="A282" s="95"/>
      <c r="B282" s="95"/>
    </row>
    <row r="283" spans="1:2" ht="12.75" customHeight="1" x14ac:dyDescent="0.2">
      <c r="A283" s="95"/>
      <c r="B283" s="95"/>
    </row>
    <row r="284" spans="1:2" ht="12.75" customHeight="1" x14ac:dyDescent="0.2">
      <c r="A284" s="95"/>
      <c r="B284" s="95"/>
    </row>
    <row r="285" spans="1:2" ht="12.75" customHeight="1" x14ac:dyDescent="0.2">
      <c r="A285" s="95"/>
      <c r="B285" s="95"/>
    </row>
    <row r="286" spans="1:2" ht="12.75" customHeight="1" x14ac:dyDescent="0.2">
      <c r="A286" s="95"/>
      <c r="B286" s="95"/>
    </row>
    <row r="287" spans="1:2" ht="12.75" customHeight="1" x14ac:dyDescent="0.2">
      <c r="A287" s="95"/>
      <c r="B287" s="95"/>
    </row>
    <row r="288" spans="1:2" ht="12.75" customHeight="1" x14ac:dyDescent="0.2">
      <c r="A288" s="95"/>
      <c r="B288" s="95"/>
    </row>
    <row r="289" spans="1:2" ht="12.75" customHeight="1" x14ac:dyDescent="0.2">
      <c r="A289" s="95"/>
      <c r="B289" s="95"/>
    </row>
    <row r="290" spans="1:2" ht="12.75" customHeight="1" x14ac:dyDescent="0.2">
      <c r="A290" s="95"/>
      <c r="B290" s="95"/>
    </row>
    <row r="291" spans="1:2" ht="12.75" customHeight="1" x14ac:dyDescent="0.2">
      <c r="A291" s="95"/>
      <c r="B291" s="95"/>
    </row>
    <row r="292" spans="1:2" ht="12.75" customHeight="1" x14ac:dyDescent="0.2">
      <c r="A292" s="95"/>
      <c r="B292" s="95"/>
    </row>
    <row r="293" spans="1:2" ht="12.75" customHeight="1" x14ac:dyDescent="0.2">
      <c r="A293" s="95"/>
      <c r="B293" s="95"/>
    </row>
    <row r="294" spans="1:2" ht="12.75" customHeight="1" x14ac:dyDescent="0.2">
      <c r="A294" s="95"/>
      <c r="B294" s="95"/>
    </row>
    <row r="295" spans="1:2" ht="12.75" customHeight="1" x14ac:dyDescent="0.2">
      <c r="A295" s="95"/>
      <c r="B295" s="95"/>
    </row>
    <row r="296" spans="1:2" ht="12.75" customHeight="1" x14ac:dyDescent="0.2">
      <c r="A296" s="95"/>
      <c r="B296" s="95"/>
    </row>
    <row r="297" spans="1:2" ht="12.75" customHeight="1" x14ac:dyDescent="0.2">
      <c r="A297" s="95"/>
      <c r="B297" s="95"/>
    </row>
    <row r="298" spans="1:2" ht="12.75" customHeight="1" x14ac:dyDescent="0.2">
      <c r="A298" s="95"/>
      <c r="B298" s="95"/>
    </row>
    <row r="299" spans="1:2" ht="12.75" customHeight="1" x14ac:dyDescent="0.2">
      <c r="A299" s="95"/>
      <c r="B299" s="95"/>
    </row>
    <row r="300" spans="1:2" ht="12.75" customHeight="1" x14ac:dyDescent="0.2">
      <c r="A300" s="95"/>
      <c r="B300" s="95"/>
    </row>
    <row r="301" spans="1:2" ht="12.75" customHeight="1" x14ac:dyDescent="0.2">
      <c r="A301" s="95"/>
      <c r="B301" s="95"/>
    </row>
    <row r="302" spans="1:2" ht="12.75" customHeight="1" x14ac:dyDescent="0.2">
      <c r="A302" s="95"/>
      <c r="B302" s="95"/>
    </row>
    <row r="303" spans="1:2" ht="12.75" customHeight="1" x14ac:dyDescent="0.2">
      <c r="A303" s="95"/>
      <c r="B303" s="95"/>
    </row>
    <row r="304" spans="1:2" ht="12.75" customHeight="1" x14ac:dyDescent="0.2">
      <c r="A304" s="95"/>
      <c r="B304" s="95"/>
    </row>
    <row r="305" spans="1:2" ht="12.75" customHeight="1" x14ac:dyDescent="0.2">
      <c r="A305" s="95"/>
      <c r="B305" s="95"/>
    </row>
    <row r="306" spans="1:2" ht="12.75" customHeight="1" x14ac:dyDescent="0.2">
      <c r="A306" s="95"/>
      <c r="B306" s="95"/>
    </row>
    <row r="307" spans="1:2" ht="12.75" customHeight="1" x14ac:dyDescent="0.2">
      <c r="A307" s="95"/>
      <c r="B307" s="95"/>
    </row>
    <row r="308" spans="1:2" ht="12.75" customHeight="1" x14ac:dyDescent="0.2">
      <c r="A308" s="95"/>
      <c r="B308" s="95"/>
    </row>
    <row r="309" spans="1:2" ht="12.75" customHeight="1" x14ac:dyDescent="0.2">
      <c r="A309" s="95"/>
      <c r="B309" s="95"/>
    </row>
    <row r="310" spans="1:2" ht="12.75" customHeight="1" x14ac:dyDescent="0.2">
      <c r="A310" s="95"/>
      <c r="B310" s="95"/>
    </row>
    <row r="311" spans="1:2" ht="12.75" customHeight="1" x14ac:dyDescent="0.2">
      <c r="A311" s="95"/>
      <c r="B311" s="95"/>
    </row>
    <row r="312" spans="1:2" ht="12.75" customHeight="1" x14ac:dyDescent="0.2">
      <c r="A312" s="95"/>
      <c r="B312" s="95"/>
    </row>
    <row r="313" spans="1:2" ht="12.75" customHeight="1" x14ac:dyDescent="0.2">
      <c r="A313" s="95"/>
      <c r="B313" s="95"/>
    </row>
    <row r="314" spans="1:2" ht="12.75" customHeight="1" x14ac:dyDescent="0.2">
      <c r="A314" s="95"/>
      <c r="B314" s="95"/>
    </row>
    <row r="315" spans="1:2" ht="12.75" customHeight="1" x14ac:dyDescent="0.2">
      <c r="A315" s="95"/>
      <c r="B315" s="95"/>
    </row>
    <row r="316" spans="1:2" ht="12.75" customHeight="1" x14ac:dyDescent="0.2">
      <c r="A316" s="95"/>
      <c r="B316" s="95"/>
    </row>
    <row r="317" spans="1:2" ht="12.75" customHeight="1" x14ac:dyDescent="0.2">
      <c r="A317" s="95"/>
      <c r="B317" s="95"/>
    </row>
    <row r="318" spans="1:2" ht="12.75" customHeight="1" x14ac:dyDescent="0.2">
      <c r="A318" s="95"/>
      <c r="B318" s="95"/>
    </row>
    <row r="319" spans="1:2" ht="12.75" customHeight="1" x14ac:dyDescent="0.2">
      <c r="A319" s="95"/>
      <c r="B319" s="95"/>
    </row>
    <row r="320" spans="1:2" ht="12.75" customHeight="1" x14ac:dyDescent="0.2">
      <c r="A320" s="95"/>
      <c r="B320" s="95"/>
    </row>
    <row r="321" spans="1:2" ht="12.75" customHeight="1" x14ac:dyDescent="0.2">
      <c r="A321" s="95"/>
      <c r="B321" s="95"/>
    </row>
    <row r="322" spans="1:2" ht="12.75" customHeight="1" x14ac:dyDescent="0.2">
      <c r="A322" s="95"/>
      <c r="B322" s="95"/>
    </row>
    <row r="323" spans="1:2" ht="12.75" customHeight="1" x14ac:dyDescent="0.2">
      <c r="A323" s="95"/>
      <c r="B323" s="95"/>
    </row>
    <row r="324" spans="1:2" ht="12.75" customHeight="1" x14ac:dyDescent="0.2">
      <c r="A324" s="95"/>
      <c r="B324" s="95"/>
    </row>
    <row r="325" spans="1:2" ht="12.75" customHeight="1" x14ac:dyDescent="0.2">
      <c r="A325" s="95"/>
      <c r="B325" s="95"/>
    </row>
    <row r="326" spans="1:2" ht="12.75" customHeight="1" x14ac:dyDescent="0.2">
      <c r="A326" s="95"/>
      <c r="B326" s="95"/>
    </row>
    <row r="327" spans="1:2" ht="12.75" customHeight="1" x14ac:dyDescent="0.2">
      <c r="A327" s="95"/>
      <c r="B327" s="95"/>
    </row>
    <row r="328" spans="1:2" ht="12.75" customHeight="1" x14ac:dyDescent="0.2">
      <c r="A328" s="95"/>
      <c r="B328" s="95"/>
    </row>
    <row r="329" spans="1:2" ht="12.75" customHeight="1" x14ac:dyDescent="0.2">
      <c r="A329" s="95"/>
      <c r="B329" s="95"/>
    </row>
    <row r="330" spans="1:2" ht="12.75" customHeight="1" x14ac:dyDescent="0.2">
      <c r="A330" s="95"/>
      <c r="B330" s="95"/>
    </row>
    <row r="331" spans="1:2" ht="12.75" customHeight="1" x14ac:dyDescent="0.2">
      <c r="A331" s="95"/>
      <c r="B331" s="95"/>
    </row>
    <row r="332" spans="1:2" ht="12.75" customHeight="1" x14ac:dyDescent="0.2">
      <c r="A332" s="95"/>
      <c r="B332" s="95"/>
    </row>
    <row r="333" spans="1:2" ht="12.75" customHeight="1" x14ac:dyDescent="0.2">
      <c r="A333" s="95"/>
      <c r="B333" s="95"/>
    </row>
    <row r="334" spans="1:2" ht="12.75" customHeight="1" x14ac:dyDescent="0.2">
      <c r="A334" s="95"/>
      <c r="B334" s="95"/>
    </row>
    <row r="335" spans="1:2" ht="12.75" customHeight="1" x14ac:dyDescent="0.2">
      <c r="A335" s="95"/>
      <c r="B335" s="95"/>
    </row>
    <row r="336" spans="1:2" ht="12.75" customHeight="1" x14ac:dyDescent="0.2">
      <c r="A336" s="95"/>
      <c r="B336" s="95"/>
    </row>
    <row r="337" spans="1:2" ht="12.75" customHeight="1" x14ac:dyDescent="0.2">
      <c r="A337" s="95"/>
      <c r="B337" s="95"/>
    </row>
    <row r="338" spans="1:2" ht="12.75" customHeight="1" x14ac:dyDescent="0.2">
      <c r="A338" s="95"/>
      <c r="B338" s="95"/>
    </row>
    <row r="339" spans="1:2" ht="12.75" customHeight="1" x14ac:dyDescent="0.2">
      <c r="A339" s="95"/>
      <c r="B339" s="95"/>
    </row>
    <row r="340" spans="1:2" ht="12.75" customHeight="1" x14ac:dyDescent="0.2">
      <c r="A340" s="95"/>
      <c r="B340" s="95"/>
    </row>
    <row r="341" spans="1:2" ht="12.75" customHeight="1" x14ac:dyDescent="0.2">
      <c r="A341" s="95"/>
      <c r="B341" s="95"/>
    </row>
    <row r="342" spans="1:2" ht="12.75" customHeight="1" x14ac:dyDescent="0.2">
      <c r="A342" s="95"/>
      <c r="B342" s="95"/>
    </row>
    <row r="343" spans="1:2" ht="12.75" customHeight="1" x14ac:dyDescent="0.2">
      <c r="A343" s="95"/>
      <c r="B343" s="95"/>
    </row>
    <row r="344" spans="1:2" ht="12.75" customHeight="1" x14ac:dyDescent="0.2">
      <c r="A344" s="95"/>
      <c r="B344" s="95"/>
    </row>
    <row r="345" spans="1:2" ht="12.75" customHeight="1" x14ac:dyDescent="0.2">
      <c r="A345" s="95"/>
      <c r="B345" s="95"/>
    </row>
    <row r="346" spans="1:2" ht="12.75" customHeight="1" x14ac:dyDescent="0.2">
      <c r="A346" s="95"/>
      <c r="B346" s="95"/>
    </row>
    <row r="347" spans="1:2" ht="12.75" customHeight="1" x14ac:dyDescent="0.2">
      <c r="A347" s="95"/>
      <c r="B347" s="95"/>
    </row>
    <row r="348" spans="1:2" ht="12.75" customHeight="1" x14ac:dyDescent="0.2">
      <c r="A348" s="95"/>
      <c r="B348" s="95"/>
    </row>
    <row r="349" spans="1:2" ht="12.75" customHeight="1" x14ac:dyDescent="0.2">
      <c r="A349" s="95"/>
      <c r="B349" s="95"/>
    </row>
    <row r="350" spans="1:2" ht="12.75" customHeight="1" x14ac:dyDescent="0.2">
      <c r="A350" s="95"/>
      <c r="B350" s="95"/>
    </row>
    <row r="351" spans="1:2" ht="12.75" customHeight="1" x14ac:dyDescent="0.2">
      <c r="A351" s="95"/>
      <c r="B351" s="95"/>
    </row>
    <row r="352" spans="1:2" ht="12.75" customHeight="1" x14ac:dyDescent="0.2">
      <c r="A352" s="95"/>
      <c r="B352" s="95"/>
    </row>
    <row r="353" spans="1:2" ht="12.75" customHeight="1" x14ac:dyDescent="0.2">
      <c r="A353" s="95"/>
      <c r="B353" s="95"/>
    </row>
    <row r="354" spans="1:2" ht="12.75" customHeight="1" x14ac:dyDescent="0.2">
      <c r="A354" s="95"/>
      <c r="B354" s="95"/>
    </row>
    <row r="355" spans="1:2" ht="12.75" customHeight="1" x14ac:dyDescent="0.2">
      <c r="A355" s="95"/>
      <c r="B355" s="95"/>
    </row>
    <row r="356" spans="1:2" ht="12.75" customHeight="1" x14ac:dyDescent="0.2">
      <c r="A356" s="95"/>
      <c r="B356" s="95"/>
    </row>
    <row r="357" spans="1:2" ht="12.75" customHeight="1" x14ac:dyDescent="0.2">
      <c r="A357" s="95"/>
      <c r="B357" s="95"/>
    </row>
    <row r="358" spans="1:2" ht="12.75" customHeight="1" x14ac:dyDescent="0.2">
      <c r="A358" s="95"/>
      <c r="B358" s="95"/>
    </row>
    <row r="359" spans="1:2" ht="12.75" customHeight="1" x14ac:dyDescent="0.2">
      <c r="A359" s="95"/>
      <c r="B359" s="95"/>
    </row>
    <row r="360" spans="1:2" ht="12.75" customHeight="1" x14ac:dyDescent="0.2">
      <c r="A360" s="95"/>
      <c r="B360" s="95"/>
    </row>
    <row r="361" spans="1:2" ht="12.75" customHeight="1" x14ac:dyDescent="0.2">
      <c r="A361" s="95"/>
      <c r="B361" s="95"/>
    </row>
    <row r="362" spans="1:2" ht="12.75" customHeight="1" x14ac:dyDescent="0.2">
      <c r="A362" s="95"/>
      <c r="B362" s="95"/>
    </row>
    <row r="363" spans="1:2" ht="12.75" customHeight="1" x14ac:dyDescent="0.2">
      <c r="A363" s="95"/>
      <c r="B363" s="95"/>
    </row>
    <row r="364" spans="1:2" ht="12.75" customHeight="1" x14ac:dyDescent="0.2">
      <c r="A364" s="95"/>
      <c r="B364" s="95"/>
    </row>
    <row r="365" spans="1:2" ht="12.75" customHeight="1" x14ac:dyDescent="0.2">
      <c r="A365" s="95"/>
      <c r="B365" s="95"/>
    </row>
    <row r="366" spans="1:2" ht="12.75" customHeight="1" x14ac:dyDescent="0.2">
      <c r="A366" s="95"/>
      <c r="B366" s="95"/>
    </row>
    <row r="367" spans="1:2" ht="12.75" customHeight="1" x14ac:dyDescent="0.2">
      <c r="A367" s="95"/>
      <c r="B367" s="95"/>
    </row>
    <row r="368" spans="1:2" ht="12.75" customHeight="1" x14ac:dyDescent="0.2">
      <c r="A368" s="95"/>
      <c r="B368" s="95"/>
    </row>
    <row r="369" spans="1:2" ht="12.75" customHeight="1" x14ac:dyDescent="0.2">
      <c r="A369" s="95"/>
      <c r="B369" s="95"/>
    </row>
    <row r="370" spans="1:2" ht="12.75" customHeight="1" x14ac:dyDescent="0.2">
      <c r="A370" s="95"/>
      <c r="B370" s="95"/>
    </row>
    <row r="371" spans="1:2" ht="12.75" customHeight="1" x14ac:dyDescent="0.2">
      <c r="A371" s="95"/>
      <c r="B371" s="95"/>
    </row>
    <row r="372" spans="1:2" ht="12.75" customHeight="1" x14ac:dyDescent="0.2">
      <c r="A372" s="95"/>
      <c r="B372" s="95"/>
    </row>
    <row r="373" spans="1:2" ht="12.75" customHeight="1" x14ac:dyDescent="0.2">
      <c r="A373" s="95"/>
      <c r="B373" s="95"/>
    </row>
    <row r="374" spans="1:2" ht="12.75" customHeight="1" x14ac:dyDescent="0.2">
      <c r="A374" s="95"/>
      <c r="B374" s="95"/>
    </row>
    <row r="375" spans="1:2" ht="12.75" customHeight="1" x14ac:dyDescent="0.2">
      <c r="A375" s="95"/>
      <c r="B375" s="95"/>
    </row>
    <row r="376" spans="1:2" ht="12.75" customHeight="1" x14ac:dyDescent="0.2">
      <c r="A376" s="95"/>
      <c r="B376" s="95"/>
    </row>
    <row r="377" spans="1:2" ht="12.75" customHeight="1" x14ac:dyDescent="0.2">
      <c r="A377" s="95"/>
      <c r="B377" s="95"/>
    </row>
    <row r="378" spans="1:2" ht="12.75" customHeight="1" x14ac:dyDescent="0.2">
      <c r="A378" s="95"/>
      <c r="B378" s="95"/>
    </row>
    <row r="379" spans="1:2" ht="12.75" customHeight="1" x14ac:dyDescent="0.2">
      <c r="A379" s="95"/>
      <c r="B379" s="95"/>
    </row>
    <row r="380" spans="1:2" ht="12.75" customHeight="1" x14ac:dyDescent="0.2">
      <c r="A380" s="95"/>
      <c r="B380" s="95"/>
    </row>
    <row r="381" spans="1:2" ht="12.75" customHeight="1" x14ac:dyDescent="0.2">
      <c r="A381" s="95"/>
      <c r="B381" s="95"/>
    </row>
    <row r="382" spans="1:2" ht="12.75" customHeight="1" x14ac:dyDescent="0.2">
      <c r="A382" s="95"/>
      <c r="B382" s="95"/>
    </row>
    <row r="383" spans="1:2" ht="12.75" customHeight="1" x14ac:dyDescent="0.2">
      <c r="A383" s="95"/>
      <c r="B383" s="95"/>
    </row>
    <row r="384" spans="1:2" ht="12.75" customHeight="1" x14ac:dyDescent="0.2">
      <c r="A384" s="95"/>
      <c r="B384" s="95"/>
    </row>
    <row r="385" spans="1:2" ht="12.75" customHeight="1" x14ac:dyDescent="0.2">
      <c r="A385" s="95"/>
      <c r="B385" s="95"/>
    </row>
    <row r="386" spans="1:2" ht="12.75" customHeight="1" x14ac:dyDescent="0.2">
      <c r="A386" s="95"/>
      <c r="B386" s="95"/>
    </row>
    <row r="387" spans="1:2" ht="12.75" customHeight="1" x14ac:dyDescent="0.2">
      <c r="A387" s="95"/>
      <c r="B387" s="95"/>
    </row>
    <row r="388" spans="1:2" ht="12.75" customHeight="1" x14ac:dyDescent="0.2">
      <c r="A388" s="95"/>
      <c r="B388" s="95"/>
    </row>
    <row r="389" spans="1:2" x14ac:dyDescent="0.2">
      <c r="A389" s="95"/>
      <c r="B389" s="95"/>
    </row>
    <row r="390" spans="1:2" x14ac:dyDescent="0.2">
      <c r="A390" s="95"/>
      <c r="B390" s="95"/>
    </row>
    <row r="391" spans="1:2" x14ac:dyDescent="0.2">
      <c r="A391" s="95"/>
      <c r="B391" s="95"/>
    </row>
    <row r="392" spans="1:2" x14ac:dyDescent="0.2">
      <c r="A392" s="95"/>
      <c r="B392" s="95"/>
    </row>
    <row r="393" spans="1:2" x14ac:dyDescent="0.2">
      <c r="A393" s="95"/>
      <c r="B393" s="95"/>
    </row>
    <row r="394" spans="1:2" x14ac:dyDescent="0.2">
      <c r="A394" s="95"/>
      <c r="B394" s="95"/>
    </row>
    <row r="395" spans="1:2" x14ac:dyDescent="0.2">
      <c r="A395" s="95"/>
      <c r="B395" s="95"/>
    </row>
    <row r="396" spans="1:2" x14ac:dyDescent="0.2">
      <c r="A396" s="95"/>
      <c r="B396" s="95"/>
    </row>
    <row r="397" spans="1:2" x14ac:dyDescent="0.2">
      <c r="A397" s="95"/>
      <c r="B397" s="95"/>
    </row>
    <row r="398" spans="1:2" x14ac:dyDescent="0.2">
      <c r="A398" s="95"/>
      <c r="B398" s="95"/>
    </row>
    <row r="399" spans="1:2" x14ac:dyDescent="0.2">
      <c r="A399" s="95"/>
      <c r="B399" s="95"/>
    </row>
    <row r="400" spans="1:2" x14ac:dyDescent="0.2">
      <c r="A400" s="95"/>
      <c r="B400" s="95"/>
    </row>
    <row r="401" spans="1:2" x14ac:dyDescent="0.2">
      <c r="A401" s="95"/>
      <c r="B401" s="95"/>
    </row>
    <row r="402" spans="1:2" x14ac:dyDescent="0.2">
      <c r="A402" s="95"/>
      <c r="B402" s="95"/>
    </row>
    <row r="403" spans="1:2" x14ac:dyDescent="0.2">
      <c r="A403" s="95"/>
      <c r="B403" s="95"/>
    </row>
    <row r="404" spans="1:2" x14ac:dyDescent="0.2">
      <c r="A404" s="95"/>
      <c r="B404" s="95"/>
    </row>
    <row r="405" spans="1:2" x14ac:dyDescent="0.2">
      <c r="A405" s="95"/>
      <c r="B405" s="95"/>
    </row>
    <row r="406" spans="1:2" x14ac:dyDescent="0.2">
      <c r="A406" s="95"/>
      <c r="B406" s="95"/>
    </row>
    <row r="407" spans="1:2" x14ac:dyDescent="0.2">
      <c r="A407" s="95"/>
      <c r="B407" s="95"/>
    </row>
    <row r="408" spans="1:2" x14ac:dyDescent="0.2">
      <c r="A408" s="95"/>
      <c r="B408" s="95"/>
    </row>
    <row r="409" spans="1:2" x14ac:dyDescent="0.2">
      <c r="A409" s="95"/>
      <c r="B409" s="95"/>
    </row>
    <row r="410" spans="1:2" x14ac:dyDescent="0.2">
      <c r="A410" s="95"/>
      <c r="B410" s="95"/>
    </row>
    <row r="411" spans="1:2" x14ac:dyDescent="0.2">
      <c r="A411" s="95"/>
      <c r="B411" s="95"/>
    </row>
    <row r="412" spans="1:2" x14ac:dyDescent="0.2">
      <c r="A412" s="95"/>
      <c r="B412" s="95"/>
    </row>
    <row r="413" spans="1:2" x14ac:dyDescent="0.2">
      <c r="A413" s="95"/>
      <c r="B413" s="95"/>
    </row>
    <row r="414" spans="1:2" x14ac:dyDescent="0.2">
      <c r="A414" s="95"/>
      <c r="B414" s="95"/>
    </row>
    <row r="415" spans="1:2" x14ac:dyDescent="0.2">
      <c r="A415" s="95"/>
      <c r="B415" s="95"/>
    </row>
    <row r="416" spans="1:2" x14ac:dyDescent="0.2">
      <c r="A416" s="95"/>
      <c r="B416" s="95"/>
    </row>
    <row r="417" spans="1:2" x14ac:dyDescent="0.2">
      <c r="A417" s="95"/>
      <c r="B417" s="95"/>
    </row>
    <row r="418" spans="1:2" x14ac:dyDescent="0.2">
      <c r="A418" s="95"/>
      <c r="B418" s="95"/>
    </row>
    <row r="419" spans="1:2" x14ac:dyDescent="0.2">
      <c r="A419" s="95"/>
      <c r="B419" s="95"/>
    </row>
    <row r="420" spans="1:2" x14ac:dyDescent="0.2">
      <c r="A420" s="95"/>
      <c r="B420" s="95"/>
    </row>
    <row r="421" spans="1:2" x14ac:dyDescent="0.2">
      <c r="A421" s="95"/>
      <c r="B421" s="95"/>
    </row>
    <row r="422" spans="1:2" x14ac:dyDescent="0.2">
      <c r="A422" s="95"/>
      <c r="B422" s="95"/>
    </row>
    <row r="423" spans="1:2" x14ac:dyDescent="0.2">
      <c r="A423" s="95"/>
      <c r="B423" s="95"/>
    </row>
    <row r="424" spans="1:2" x14ac:dyDescent="0.2">
      <c r="A424" s="95"/>
      <c r="B424" s="95"/>
    </row>
    <row r="425" spans="1:2" x14ac:dyDescent="0.2">
      <c r="A425" s="95"/>
      <c r="B425" s="95"/>
    </row>
    <row r="426" spans="1:2" x14ac:dyDescent="0.2">
      <c r="A426" s="95"/>
      <c r="B426" s="95"/>
    </row>
    <row r="427" spans="1:2" x14ac:dyDescent="0.2">
      <c r="A427" s="95"/>
      <c r="B427" s="95"/>
    </row>
    <row r="428" spans="1:2" x14ac:dyDescent="0.2">
      <c r="A428" s="95"/>
      <c r="B428" s="95"/>
    </row>
    <row r="429" spans="1:2" x14ac:dyDescent="0.2">
      <c r="A429" s="95"/>
      <c r="B429" s="95"/>
    </row>
    <row r="430" spans="1:2" x14ac:dyDescent="0.2">
      <c r="A430" s="95"/>
      <c r="B430" s="95"/>
    </row>
    <row r="431" spans="1:2" x14ac:dyDescent="0.2">
      <c r="A431" s="95"/>
      <c r="B431" s="95"/>
    </row>
    <row r="432" spans="1:2" x14ac:dyDescent="0.2">
      <c r="A432" s="95"/>
      <c r="B432" s="95"/>
    </row>
    <row r="433" spans="1:2" x14ac:dyDescent="0.2">
      <c r="A433" s="95"/>
      <c r="B433" s="95"/>
    </row>
    <row r="434" spans="1:2" x14ac:dyDescent="0.2">
      <c r="A434" s="95"/>
      <c r="B434" s="95"/>
    </row>
    <row r="435" spans="1:2" x14ac:dyDescent="0.2">
      <c r="A435" s="95"/>
      <c r="B435" s="95"/>
    </row>
    <row r="436" spans="1:2" x14ac:dyDescent="0.2">
      <c r="A436" s="95"/>
      <c r="B436" s="95"/>
    </row>
    <row r="437" spans="1:2" x14ac:dyDescent="0.2">
      <c r="A437" s="95"/>
      <c r="B437" s="95"/>
    </row>
    <row r="438" spans="1:2" x14ac:dyDescent="0.2">
      <c r="A438" s="95"/>
      <c r="B438" s="95"/>
    </row>
    <row r="439" spans="1:2" x14ac:dyDescent="0.2">
      <c r="A439" s="95"/>
      <c r="B439" s="95"/>
    </row>
    <row r="440" spans="1:2" x14ac:dyDescent="0.2">
      <c r="A440" s="95"/>
      <c r="B440" s="95"/>
    </row>
    <row r="441" spans="1:2" x14ac:dyDescent="0.2">
      <c r="A441" s="95"/>
      <c r="B441" s="95"/>
    </row>
    <row r="442" spans="1:2" x14ac:dyDescent="0.2">
      <c r="A442" s="95"/>
      <c r="B442" s="95"/>
    </row>
    <row r="443" spans="1:2" x14ac:dyDescent="0.2">
      <c r="A443" s="95"/>
      <c r="B443" s="95"/>
    </row>
    <row r="444" spans="1:2" x14ac:dyDescent="0.2">
      <c r="A444" s="95"/>
      <c r="B444" s="95"/>
    </row>
    <row r="445" spans="1:2" x14ac:dyDescent="0.2">
      <c r="A445" s="95"/>
      <c r="B445" s="95"/>
    </row>
    <row r="446" spans="1:2" x14ac:dyDescent="0.2">
      <c r="A446" s="95"/>
      <c r="B446" s="95"/>
    </row>
    <row r="447" spans="1:2" x14ac:dyDescent="0.2">
      <c r="A447" s="93"/>
      <c r="B447" s="94"/>
    </row>
    <row r="448" spans="1:2" x14ac:dyDescent="0.2">
      <c r="A448" s="93"/>
      <c r="B448" s="94"/>
    </row>
    <row r="449" spans="1:2" x14ac:dyDescent="0.2">
      <c r="A449" s="93"/>
      <c r="B449" s="94"/>
    </row>
    <row r="450" spans="1:2" x14ac:dyDescent="0.2">
      <c r="A450" s="93"/>
      <c r="B450" s="94"/>
    </row>
    <row r="451" spans="1:2" x14ac:dyDescent="0.2">
      <c r="A451" s="93"/>
      <c r="B451" s="94"/>
    </row>
    <row r="452" spans="1:2" x14ac:dyDescent="0.2">
      <c r="A452" s="93"/>
      <c r="B452" s="94"/>
    </row>
    <row r="453" spans="1:2" x14ac:dyDescent="0.2">
      <c r="A453" s="93"/>
      <c r="B453" s="94"/>
    </row>
    <row r="454" spans="1:2" x14ac:dyDescent="0.2">
      <c r="A454" s="93"/>
      <c r="B454" s="94"/>
    </row>
    <row r="455" spans="1:2" x14ac:dyDescent="0.2">
      <c r="A455" s="93"/>
      <c r="B455" s="94"/>
    </row>
    <row r="456" spans="1:2" x14ac:dyDescent="0.2">
      <c r="A456" s="93"/>
      <c r="B456" s="94"/>
    </row>
    <row r="457" spans="1:2" x14ac:dyDescent="0.2">
      <c r="A457" s="93"/>
      <c r="B457" s="94"/>
    </row>
    <row r="458" spans="1:2" x14ac:dyDescent="0.2">
      <c r="A458" s="93"/>
      <c r="B458" s="94"/>
    </row>
    <row r="459" spans="1:2" x14ac:dyDescent="0.2">
      <c r="A459" s="93"/>
      <c r="B459" s="94"/>
    </row>
    <row r="460" spans="1:2" x14ac:dyDescent="0.2">
      <c r="A460" s="93"/>
      <c r="B460" s="94"/>
    </row>
    <row r="461" spans="1:2" x14ac:dyDescent="0.2">
      <c r="A461" s="93"/>
      <c r="B461" s="94"/>
    </row>
    <row r="462" spans="1:2" x14ac:dyDescent="0.2">
      <c r="A462" s="93"/>
      <c r="B462" s="94"/>
    </row>
    <row r="463" spans="1:2" x14ac:dyDescent="0.2">
      <c r="A463" s="93"/>
      <c r="B463" s="94"/>
    </row>
    <row r="464" spans="1:2" x14ac:dyDescent="0.2">
      <c r="A464" s="93"/>
      <c r="B464" s="94"/>
    </row>
    <row r="465" spans="1:2" x14ac:dyDescent="0.2">
      <c r="A465" s="93"/>
      <c r="B465" s="94"/>
    </row>
    <row r="466" spans="1:2" x14ac:dyDescent="0.2">
      <c r="A466" s="93"/>
      <c r="B466" s="94"/>
    </row>
    <row r="467" spans="1:2" x14ac:dyDescent="0.2">
      <c r="A467" s="93"/>
      <c r="B467" s="94"/>
    </row>
    <row r="468" spans="1:2" x14ac:dyDescent="0.2">
      <c r="A468" s="93"/>
      <c r="B468" s="94"/>
    </row>
    <row r="469" spans="1:2" x14ac:dyDescent="0.2">
      <c r="A469" s="93"/>
      <c r="B469" s="94"/>
    </row>
    <row r="470" spans="1:2" x14ac:dyDescent="0.2">
      <c r="A470" s="93"/>
      <c r="B470" s="94"/>
    </row>
    <row r="471" spans="1:2" x14ac:dyDescent="0.2">
      <c r="A471" s="93"/>
      <c r="B471" s="94"/>
    </row>
    <row r="472" spans="1:2" x14ac:dyDescent="0.2">
      <c r="A472" s="93"/>
      <c r="B472" s="94"/>
    </row>
    <row r="473" spans="1:2" x14ac:dyDescent="0.2">
      <c r="A473" s="93"/>
      <c r="B473" s="94"/>
    </row>
    <row r="474" spans="1:2" x14ac:dyDescent="0.2">
      <c r="A474" s="93"/>
      <c r="B474" s="94"/>
    </row>
    <row r="475" spans="1:2" x14ac:dyDescent="0.2">
      <c r="A475" s="93"/>
      <c r="B475" s="94"/>
    </row>
    <row r="476" spans="1:2" x14ac:dyDescent="0.2">
      <c r="A476" s="93"/>
      <c r="B476" s="94"/>
    </row>
    <row r="477" spans="1:2" x14ac:dyDescent="0.2">
      <c r="A477" s="93"/>
      <c r="B477" s="94"/>
    </row>
    <row r="478" spans="1:2" x14ac:dyDescent="0.2">
      <c r="A478" s="93"/>
      <c r="B478" s="94"/>
    </row>
    <row r="479" spans="1:2" x14ac:dyDescent="0.2">
      <c r="A479" s="93"/>
      <c r="B479" s="94"/>
    </row>
    <row r="480" spans="1:2" x14ac:dyDescent="0.2">
      <c r="A480" s="93"/>
      <c r="B480" s="94"/>
    </row>
    <row r="481" spans="1:2" x14ac:dyDescent="0.2">
      <c r="A481" s="93"/>
      <c r="B481" s="94"/>
    </row>
    <row r="482" spans="1:2" x14ac:dyDescent="0.2">
      <c r="A482" s="93"/>
      <c r="B482" s="94"/>
    </row>
    <row r="483" spans="1:2" x14ac:dyDescent="0.2">
      <c r="A483" s="93"/>
      <c r="B483" s="94"/>
    </row>
    <row r="484" spans="1:2" x14ac:dyDescent="0.2">
      <c r="A484" s="93"/>
      <c r="B484" s="94"/>
    </row>
    <row r="485" spans="1:2" x14ac:dyDescent="0.2">
      <c r="A485" s="93"/>
      <c r="B485" s="94"/>
    </row>
    <row r="486" spans="1:2" x14ac:dyDescent="0.2">
      <c r="A486" s="93"/>
      <c r="B486" s="94"/>
    </row>
    <row r="487" spans="1:2" x14ac:dyDescent="0.2">
      <c r="A487" s="93"/>
      <c r="B487" s="94"/>
    </row>
    <row r="488" spans="1:2" x14ac:dyDescent="0.2">
      <c r="A488" s="93"/>
      <c r="B488" s="94"/>
    </row>
    <row r="489" spans="1:2" x14ac:dyDescent="0.2">
      <c r="A489" s="93"/>
      <c r="B489" s="94"/>
    </row>
    <row r="490" spans="1:2" x14ac:dyDescent="0.2">
      <c r="A490" s="93"/>
    </row>
    <row r="491" spans="1:2" x14ac:dyDescent="0.2">
      <c r="A491" s="93"/>
      <c r="B491" s="94"/>
    </row>
    <row r="492" spans="1:2" x14ac:dyDescent="0.2">
      <c r="A492" s="93"/>
      <c r="B492" s="94"/>
    </row>
    <row r="493" spans="1:2" x14ac:dyDescent="0.2">
      <c r="A493" s="93"/>
      <c r="B493" s="94"/>
    </row>
    <row r="494" spans="1:2" x14ac:dyDescent="0.2">
      <c r="A494" s="93"/>
      <c r="B494" s="94"/>
    </row>
    <row r="495" spans="1:2" x14ac:dyDescent="0.2">
      <c r="A495" s="93"/>
      <c r="B495" s="94"/>
    </row>
    <row r="496" spans="1:2" x14ac:dyDescent="0.2">
      <c r="A496" s="93"/>
      <c r="B496" s="94"/>
    </row>
    <row r="497" spans="1:2" x14ac:dyDescent="0.2">
      <c r="A497" s="93"/>
      <c r="B497" s="94"/>
    </row>
    <row r="498" spans="1:2" x14ac:dyDescent="0.2">
      <c r="A498" s="93"/>
      <c r="B498" s="94"/>
    </row>
    <row r="499" spans="1:2" x14ac:dyDescent="0.2">
      <c r="A499" s="93"/>
      <c r="B499" s="94"/>
    </row>
    <row r="500" spans="1:2" x14ac:dyDescent="0.2">
      <c r="A500" s="93"/>
      <c r="B500" s="94"/>
    </row>
    <row r="501" spans="1:2" x14ac:dyDescent="0.2">
      <c r="A501" s="93"/>
      <c r="B501" s="94"/>
    </row>
    <row r="502" spans="1:2" x14ac:dyDescent="0.2">
      <c r="A502" s="93"/>
      <c r="B502" s="94"/>
    </row>
    <row r="503" spans="1:2" x14ac:dyDescent="0.2">
      <c r="A503" s="93"/>
      <c r="B503" s="94"/>
    </row>
    <row r="504" spans="1:2" x14ac:dyDescent="0.2">
      <c r="A504" s="93"/>
      <c r="B504" s="94"/>
    </row>
    <row r="505" spans="1:2" x14ac:dyDescent="0.2">
      <c r="A505" s="93"/>
      <c r="B505" s="94"/>
    </row>
    <row r="506" spans="1:2" x14ac:dyDescent="0.2">
      <c r="A506" s="93"/>
      <c r="B506" s="94"/>
    </row>
    <row r="507" spans="1:2" x14ac:dyDescent="0.2">
      <c r="A507" s="93"/>
      <c r="B507" s="94"/>
    </row>
    <row r="508" spans="1:2" x14ac:dyDescent="0.2">
      <c r="A508" s="93"/>
      <c r="B508" s="94"/>
    </row>
    <row r="509" spans="1:2" x14ac:dyDescent="0.2">
      <c r="A509" s="93"/>
      <c r="B509" s="94"/>
    </row>
    <row r="510" spans="1:2" x14ac:dyDescent="0.2">
      <c r="A510" s="93"/>
      <c r="B510" s="94"/>
    </row>
    <row r="511" spans="1:2" x14ac:dyDescent="0.2">
      <c r="A511" s="93"/>
      <c r="B511" s="94"/>
    </row>
    <row r="512" spans="1:2" x14ac:dyDescent="0.2">
      <c r="A512" s="93"/>
      <c r="B512" s="94"/>
    </row>
    <row r="513" spans="1:2" x14ac:dyDescent="0.2">
      <c r="A513" s="93"/>
      <c r="B513" s="94"/>
    </row>
    <row r="514" spans="1:2" x14ac:dyDescent="0.2">
      <c r="A514" s="93"/>
      <c r="B514" s="94"/>
    </row>
    <row r="515" spans="1:2" x14ac:dyDescent="0.2">
      <c r="A515" s="93"/>
      <c r="B515" s="94"/>
    </row>
    <row r="516" spans="1:2" x14ac:dyDescent="0.2">
      <c r="A516" s="93"/>
      <c r="B516" s="94"/>
    </row>
    <row r="517" spans="1:2" x14ac:dyDescent="0.2">
      <c r="A517" s="93"/>
      <c r="B517" s="94"/>
    </row>
    <row r="518" spans="1:2" x14ac:dyDescent="0.2">
      <c r="A518" s="93"/>
      <c r="B518" s="94"/>
    </row>
    <row r="519" spans="1:2" x14ac:dyDescent="0.2">
      <c r="A519" s="93"/>
      <c r="B519" s="94"/>
    </row>
    <row r="520" spans="1:2" x14ac:dyDescent="0.2">
      <c r="A520" s="93"/>
      <c r="B520" s="94"/>
    </row>
    <row r="521" spans="1:2" x14ac:dyDescent="0.2">
      <c r="A521" s="93"/>
      <c r="B521" s="94"/>
    </row>
    <row r="522" spans="1:2" x14ac:dyDescent="0.2">
      <c r="A522" s="93"/>
      <c r="B522" s="94"/>
    </row>
    <row r="523" spans="1:2" x14ac:dyDescent="0.2">
      <c r="A523" s="93"/>
      <c r="B523" s="94"/>
    </row>
    <row r="524" spans="1:2" x14ac:dyDescent="0.2">
      <c r="A524" s="93"/>
      <c r="B524" s="94"/>
    </row>
    <row r="525" spans="1:2" x14ac:dyDescent="0.2">
      <c r="A525" s="93"/>
      <c r="B525" s="94"/>
    </row>
    <row r="526" spans="1:2" x14ac:dyDescent="0.2">
      <c r="A526" s="93"/>
      <c r="B526" s="94"/>
    </row>
    <row r="527" spans="1:2" x14ac:dyDescent="0.2">
      <c r="A527" s="93"/>
      <c r="B527" s="94"/>
    </row>
    <row r="528" spans="1:2" x14ac:dyDescent="0.2">
      <c r="A528" s="93"/>
      <c r="B528" s="94"/>
    </row>
    <row r="529" spans="1:2" x14ac:dyDescent="0.2">
      <c r="A529" s="93"/>
      <c r="B529" s="94"/>
    </row>
    <row r="530" spans="1:2" x14ac:dyDescent="0.2">
      <c r="A530" s="93"/>
      <c r="B530" s="94"/>
    </row>
    <row r="531" spans="1:2" x14ac:dyDescent="0.2">
      <c r="A531" s="93"/>
      <c r="B531" s="94"/>
    </row>
    <row r="532" spans="1:2" x14ac:dyDescent="0.2">
      <c r="A532" s="93"/>
      <c r="B532" s="94"/>
    </row>
    <row r="533" spans="1:2" x14ac:dyDescent="0.2">
      <c r="A533" s="93"/>
      <c r="B533" s="94"/>
    </row>
    <row r="534" spans="1:2" x14ac:dyDescent="0.2">
      <c r="A534" s="93"/>
      <c r="B534" s="94"/>
    </row>
    <row r="535" spans="1:2" x14ac:dyDescent="0.2">
      <c r="A535" s="93"/>
      <c r="B535" s="94"/>
    </row>
    <row r="536" spans="1:2" x14ac:dyDescent="0.2">
      <c r="A536" s="93"/>
      <c r="B536" s="94"/>
    </row>
    <row r="537" spans="1:2" x14ac:dyDescent="0.2">
      <c r="A537" s="93"/>
      <c r="B537" s="94"/>
    </row>
    <row r="538" spans="1:2" x14ac:dyDescent="0.2">
      <c r="A538" s="93"/>
      <c r="B538" s="94"/>
    </row>
    <row r="539" spans="1:2" x14ac:dyDescent="0.2">
      <c r="A539" s="93"/>
      <c r="B539" s="94"/>
    </row>
    <row r="540" spans="1:2" x14ac:dyDescent="0.2">
      <c r="A540" s="93"/>
      <c r="B540" s="94"/>
    </row>
    <row r="541" spans="1:2" x14ac:dyDescent="0.2">
      <c r="A541" s="93"/>
      <c r="B541" s="94"/>
    </row>
    <row r="542" spans="1:2" x14ac:dyDescent="0.2">
      <c r="A542" s="93"/>
      <c r="B542" s="94"/>
    </row>
    <row r="543" spans="1:2" x14ac:dyDescent="0.2">
      <c r="A543" s="93"/>
      <c r="B543" s="94"/>
    </row>
    <row r="544" spans="1:2" x14ac:dyDescent="0.2">
      <c r="A544" s="93"/>
      <c r="B544" s="94"/>
    </row>
    <row r="545" spans="1:2" x14ac:dyDescent="0.2">
      <c r="A545" s="93"/>
      <c r="B545" s="94"/>
    </row>
    <row r="546" spans="1:2" x14ac:dyDescent="0.2">
      <c r="A546" s="93"/>
      <c r="B546" s="94"/>
    </row>
    <row r="547" spans="1:2" x14ac:dyDescent="0.2">
      <c r="A547" s="93"/>
      <c r="B547" s="94"/>
    </row>
    <row r="548" spans="1:2" x14ac:dyDescent="0.2">
      <c r="A548" s="93"/>
      <c r="B548" s="94"/>
    </row>
    <row r="549" spans="1:2" x14ac:dyDescent="0.2">
      <c r="A549" s="93"/>
      <c r="B549" s="94"/>
    </row>
    <row r="550" spans="1:2" x14ac:dyDescent="0.2">
      <c r="A550" s="93"/>
      <c r="B550" s="94"/>
    </row>
    <row r="551" spans="1:2" x14ac:dyDescent="0.2">
      <c r="A551" s="93"/>
      <c r="B551" s="94"/>
    </row>
    <row r="552" spans="1:2" x14ac:dyDescent="0.2">
      <c r="A552" s="93"/>
      <c r="B552" s="94"/>
    </row>
    <row r="553" spans="1:2" x14ac:dyDescent="0.2">
      <c r="A553" s="93"/>
      <c r="B553" s="94"/>
    </row>
    <row r="554" spans="1:2" x14ac:dyDescent="0.2">
      <c r="A554" s="93"/>
      <c r="B554" s="94"/>
    </row>
    <row r="555" spans="1:2" x14ac:dyDescent="0.2">
      <c r="A555" s="93"/>
      <c r="B555" s="94"/>
    </row>
    <row r="556" spans="1:2" x14ac:dyDescent="0.2">
      <c r="A556" s="93"/>
      <c r="B556" s="94"/>
    </row>
    <row r="557" spans="1:2" x14ac:dyDescent="0.2">
      <c r="A557" s="93"/>
      <c r="B557" s="94"/>
    </row>
    <row r="558" spans="1:2" x14ac:dyDescent="0.2">
      <c r="A558" s="93"/>
      <c r="B558" s="94"/>
    </row>
    <row r="559" spans="1:2" x14ac:dyDescent="0.2">
      <c r="A559" s="93"/>
      <c r="B559" s="94"/>
    </row>
    <row r="560" spans="1:2" x14ac:dyDescent="0.2">
      <c r="A560" s="93"/>
      <c r="B560" s="94"/>
    </row>
    <row r="561" spans="1:2" x14ac:dyDescent="0.2">
      <c r="A561" s="93"/>
      <c r="B561" s="94"/>
    </row>
    <row r="562" spans="1:2" x14ac:dyDescent="0.2">
      <c r="A562" s="93"/>
      <c r="B562" s="94"/>
    </row>
    <row r="563" spans="1:2" x14ac:dyDescent="0.2">
      <c r="A563" s="93"/>
      <c r="B563" s="94"/>
    </row>
    <row r="564" spans="1:2" x14ac:dyDescent="0.2">
      <c r="A564" s="93"/>
      <c r="B564" s="94"/>
    </row>
    <row r="565" spans="1:2" x14ac:dyDescent="0.2">
      <c r="A565" s="93"/>
      <c r="B565" s="94"/>
    </row>
    <row r="566" spans="1:2" x14ac:dyDescent="0.2">
      <c r="A566" s="93"/>
      <c r="B566" s="94"/>
    </row>
    <row r="567" spans="1:2" x14ac:dyDescent="0.2">
      <c r="A567" s="93"/>
      <c r="B567" s="94"/>
    </row>
    <row r="568" spans="1:2" x14ac:dyDescent="0.2">
      <c r="A568" s="93"/>
      <c r="B568" s="94"/>
    </row>
    <row r="569" spans="1:2" x14ac:dyDescent="0.2">
      <c r="A569" s="93"/>
      <c r="B569" s="94"/>
    </row>
    <row r="570" spans="1:2" x14ac:dyDescent="0.2">
      <c r="A570" s="93"/>
      <c r="B570" s="94"/>
    </row>
    <row r="571" spans="1:2" x14ac:dyDescent="0.2">
      <c r="A571" s="93"/>
      <c r="B571" s="94"/>
    </row>
    <row r="572" spans="1:2" x14ac:dyDescent="0.2">
      <c r="A572" s="93"/>
      <c r="B572" s="94"/>
    </row>
    <row r="573" spans="1:2" x14ac:dyDescent="0.2">
      <c r="A573" s="93"/>
      <c r="B573" s="94"/>
    </row>
    <row r="574" spans="1:2" x14ac:dyDescent="0.2">
      <c r="A574" s="93"/>
      <c r="B574" s="94"/>
    </row>
    <row r="575" spans="1:2" x14ac:dyDescent="0.2">
      <c r="A575" s="93"/>
      <c r="B575" s="94"/>
    </row>
    <row r="576" spans="1:2" x14ac:dyDescent="0.2">
      <c r="A576" s="93"/>
      <c r="B576" s="94"/>
    </row>
    <row r="577" spans="1:2" x14ac:dyDescent="0.2">
      <c r="A577" s="93"/>
      <c r="B577" s="94"/>
    </row>
    <row r="578" spans="1:2" x14ac:dyDescent="0.2">
      <c r="A578" s="93"/>
      <c r="B578" s="94"/>
    </row>
    <row r="579" spans="1:2" x14ac:dyDescent="0.2">
      <c r="A579" s="93"/>
      <c r="B579" s="94"/>
    </row>
    <row r="580" spans="1:2" x14ac:dyDescent="0.2">
      <c r="A580" s="93"/>
      <c r="B580" s="94"/>
    </row>
    <row r="581" spans="1:2" x14ac:dyDescent="0.2">
      <c r="A581" s="93"/>
      <c r="B581" s="94"/>
    </row>
    <row r="582" spans="1:2" x14ac:dyDescent="0.2">
      <c r="A582" s="93"/>
      <c r="B582" s="94"/>
    </row>
    <row r="583" spans="1:2" x14ac:dyDescent="0.2">
      <c r="A583" s="93"/>
      <c r="B583" s="94"/>
    </row>
    <row r="584" spans="1:2" x14ac:dyDescent="0.2">
      <c r="A584" s="93"/>
      <c r="B584" s="94"/>
    </row>
    <row r="585" spans="1:2" x14ac:dyDescent="0.2">
      <c r="A585" s="93"/>
      <c r="B585" s="94"/>
    </row>
    <row r="586" spans="1:2" x14ac:dyDescent="0.2">
      <c r="A586" s="93"/>
      <c r="B586" s="94"/>
    </row>
    <row r="587" spans="1:2" x14ac:dyDescent="0.2">
      <c r="A587" s="93"/>
      <c r="B587" s="94"/>
    </row>
    <row r="588" spans="1:2" x14ac:dyDescent="0.2">
      <c r="A588" s="93"/>
      <c r="B588" s="94"/>
    </row>
    <row r="589" spans="1:2" x14ac:dyDescent="0.2">
      <c r="A589" s="93"/>
      <c r="B589" s="94"/>
    </row>
    <row r="590" spans="1:2" x14ac:dyDescent="0.2">
      <c r="A590" s="93"/>
      <c r="B590" s="94"/>
    </row>
    <row r="591" spans="1:2" x14ac:dyDescent="0.2">
      <c r="A591" s="93"/>
      <c r="B591" s="94"/>
    </row>
    <row r="592" spans="1:2" x14ac:dyDescent="0.2">
      <c r="A592" s="93"/>
      <c r="B592" s="94"/>
    </row>
    <row r="593" spans="1:2" x14ac:dyDescent="0.2">
      <c r="A593" s="93"/>
      <c r="B593" s="94"/>
    </row>
    <row r="594" spans="1:2" x14ac:dyDescent="0.2">
      <c r="A594" s="93"/>
      <c r="B594" s="94"/>
    </row>
    <row r="595" spans="1:2" x14ac:dyDescent="0.2">
      <c r="A595" s="93"/>
      <c r="B595" s="94"/>
    </row>
    <row r="596" spans="1:2" x14ac:dyDescent="0.2">
      <c r="A596" s="93"/>
      <c r="B596" s="94"/>
    </row>
    <row r="597" spans="1:2" x14ac:dyDescent="0.2">
      <c r="A597" s="93"/>
      <c r="B597" s="94"/>
    </row>
    <row r="598" spans="1:2" x14ac:dyDescent="0.2">
      <c r="A598" s="93"/>
      <c r="B598" s="94"/>
    </row>
    <row r="599" spans="1:2" x14ac:dyDescent="0.2">
      <c r="A599" s="93"/>
      <c r="B599" s="94"/>
    </row>
    <row r="600" spans="1:2" x14ac:dyDescent="0.2">
      <c r="A600" s="93"/>
    </row>
    <row r="601" spans="1:2" x14ac:dyDescent="0.2">
      <c r="A601" s="93"/>
    </row>
    <row r="602" spans="1:2" x14ac:dyDescent="0.2">
      <c r="A602" s="93"/>
    </row>
    <row r="603" spans="1:2" x14ac:dyDescent="0.2">
      <c r="A603" s="93"/>
    </row>
    <row r="604" spans="1:2" x14ac:dyDescent="0.2">
      <c r="A604" s="93"/>
    </row>
    <row r="605" spans="1:2" x14ac:dyDescent="0.2">
      <c r="A605" s="93"/>
    </row>
    <row r="606" spans="1:2" x14ac:dyDescent="0.2">
      <c r="A606" s="93"/>
    </row>
    <row r="607" spans="1:2" x14ac:dyDescent="0.2">
      <c r="A607" s="93"/>
    </row>
    <row r="608" spans="1:2" x14ac:dyDescent="0.2">
      <c r="A608" s="93"/>
    </row>
    <row r="609" spans="1:2" x14ac:dyDescent="0.2">
      <c r="A609" s="93"/>
    </row>
    <row r="610" spans="1:2" x14ac:dyDescent="0.2">
      <c r="A610" s="93"/>
    </row>
    <row r="611" spans="1:2" x14ac:dyDescent="0.2">
      <c r="A611" s="93"/>
    </row>
    <row r="612" spans="1:2" x14ac:dyDescent="0.2">
      <c r="A612" s="93"/>
    </row>
    <row r="613" spans="1:2" x14ac:dyDescent="0.2">
      <c r="A613" s="93"/>
    </row>
    <row r="614" spans="1:2" x14ac:dyDescent="0.2">
      <c r="A614" s="93"/>
    </row>
    <row r="615" spans="1:2" x14ac:dyDescent="0.2">
      <c r="A615" s="93"/>
    </row>
    <row r="616" spans="1:2" x14ac:dyDescent="0.2">
      <c r="A616" s="93"/>
    </row>
    <row r="617" spans="1:2" x14ac:dyDescent="0.2">
      <c r="A617" s="93"/>
      <c r="B617" s="94"/>
    </row>
    <row r="618" spans="1:2" x14ac:dyDescent="0.2">
      <c r="A618" s="93"/>
      <c r="B618" s="94"/>
    </row>
    <row r="619" spans="1:2" x14ac:dyDescent="0.2">
      <c r="A619" s="93"/>
      <c r="B619" s="94"/>
    </row>
    <row r="620" spans="1:2" x14ac:dyDescent="0.2">
      <c r="A620" s="93"/>
      <c r="B620" s="94"/>
    </row>
    <row r="621" spans="1:2" x14ac:dyDescent="0.2">
      <c r="A621" s="93"/>
      <c r="B621" s="94"/>
    </row>
    <row r="622" spans="1:2" x14ac:dyDescent="0.2">
      <c r="A622" s="93"/>
      <c r="B622" s="94"/>
    </row>
    <row r="623" spans="1:2" x14ac:dyDescent="0.2">
      <c r="A623" s="93"/>
      <c r="B623" s="94"/>
    </row>
    <row r="624" spans="1:2" x14ac:dyDescent="0.2">
      <c r="A624" s="93"/>
      <c r="B624" s="94"/>
    </row>
    <row r="625" spans="1:2" x14ac:dyDescent="0.2">
      <c r="A625" s="93"/>
      <c r="B625" s="94"/>
    </row>
    <row r="626" spans="1:2" x14ac:dyDescent="0.2">
      <c r="A626" s="93"/>
      <c r="B626" s="94"/>
    </row>
    <row r="627" spans="1:2" x14ac:dyDescent="0.2">
      <c r="A627" s="93"/>
      <c r="B627" s="94"/>
    </row>
    <row r="628" spans="1:2" x14ac:dyDescent="0.2">
      <c r="A628" s="93"/>
      <c r="B628" s="94"/>
    </row>
    <row r="629" spans="1:2" x14ac:dyDescent="0.2">
      <c r="A629" s="93"/>
      <c r="B629" s="94"/>
    </row>
    <row r="630" spans="1:2" x14ac:dyDescent="0.2">
      <c r="A630" s="93"/>
      <c r="B630" s="94"/>
    </row>
    <row r="631" spans="1:2" x14ac:dyDescent="0.2">
      <c r="A631" s="93"/>
      <c r="B631" s="94"/>
    </row>
    <row r="632" spans="1:2" x14ac:dyDescent="0.2">
      <c r="A632" s="93"/>
      <c r="B632" s="94"/>
    </row>
    <row r="633" spans="1:2" x14ac:dyDescent="0.2">
      <c r="A633" s="93"/>
      <c r="B633" s="94"/>
    </row>
    <row r="634" spans="1:2" x14ac:dyDescent="0.2">
      <c r="A634" s="93"/>
      <c r="B634" s="94"/>
    </row>
    <row r="635" spans="1:2" x14ac:dyDescent="0.2">
      <c r="A635" s="93"/>
      <c r="B635" s="94"/>
    </row>
    <row r="636" spans="1:2" x14ac:dyDescent="0.2">
      <c r="A636" s="93"/>
      <c r="B636" s="94"/>
    </row>
    <row r="637" spans="1:2" x14ac:dyDescent="0.2">
      <c r="A637" s="93"/>
      <c r="B637" s="94"/>
    </row>
    <row r="638" spans="1:2" x14ac:dyDescent="0.2">
      <c r="A638" s="93"/>
      <c r="B638" s="94"/>
    </row>
    <row r="639" spans="1:2" x14ac:dyDescent="0.2">
      <c r="A639" s="93"/>
      <c r="B639" s="94"/>
    </row>
    <row r="640" spans="1:2" x14ac:dyDescent="0.2">
      <c r="A640" s="93"/>
      <c r="B640" s="94"/>
    </row>
    <row r="641" spans="1:2" x14ac:dyDescent="0.2">
      <c r="A641" s="93"/>
      <c r="B641" s="94"/>
    </row>
    <row r="642" spans="1:2" x14ac:dyDescent="0.2">
      <c r="A642" s="93"/>
      <c r="B642" s="94"/>
    </row>
    <row r="643" spans="1:2" x14ac:dyDescent="0.2">
      <c r="A643" s="93"/>
      <c r="B643" s="94"/>
    </row>
    <row r="644" spans="1:2" x14ac:dyDescent="0.2">
      <c r="A644" s="93"/>
      <c r="B644" s="94"/>
    </row>
    <row r="645" spans="1:2" x14ac:dyDescent="0.2">
      <c r="A645" s="93"/>
      <c r="B645" s="94"/>
    </row>
    <row r="646" spans="1:2" x14ac:dyDescent="0.2">
      <c r="A646" s="93"/>
      <c r="B646" s="94"/>
    </row>
    <row r="647" spans="1:2" x14ac:dyDescent="0.2">
      <c r="A647" s="93"/>
      <c r="B647" s="94"/>
    </row>
    <row r="648" spans="1:2" x14ac:dyDescent="0.2">
      <c r="A648" s="93"/>
      <c r="B648" s="94"/>
    </row>
    <row r="649" spans="1:2" x14ac:dyDescent="0.2">
      <c r="A649" s="93"/>
    </row>
    <row r="650" spans="1:2" x14ac:dyDescent="0.2">
      <c r="A650" s="93"/>
    </row>
    <row r="651" spans="1:2" x14ac:dyDescent="0.2">
      <c r="A651" s="93"/>
    </row>
    <row r="652" spans="1:2" x14ac:dyDescent="0.2">
      <c r="A652" s="93"/>
      <c r="B652" s="103"/>
    </row>
    <row r="653" spans="1:2" x14ac:dyDescent="0.2">
      <c r="A653" s="93"/>
    </row>
    <row r="654" spans="1:2" x14ac:dyDescent="0.2">
      <c r="A654" s="93"/>
    </row>
    <row r="655" spans="1:2" x14ac:dyDescent="0.2">
      <c r="A655" s="93"/>
    </row>
    <row r="656" spans="1:2" x14ac:dyDescent="0.2">
      <c r="A656" s="93"/>
    </row>
    <row r="657" spans="1:2" x14ac:dyDescent="0.2">
      <c r="A657" s="93"/>
    </row>
    <row r="658" spans="1:2" x14ac:dyDescent="0.2">
      <c r="A658" s="93"/>
    </row>
    <row r="659" spans="1:2" x14ac:dyDescent="0.2">
      <c r="A659" s="93"/>
    </row>
    <row r="660" spans="1:2" x14ac:dyDescent="0.2">
      <c r="A660" s="93"/>
    </row>
    <row r="661" spans="1:2" x14ac:dyDescent="0.2">
      <c r="A661" s="93"/>
    </row>
    <row r="662" spans="1:2" x14ac:dyDescent="0.2">
      <c r="A662" s="93"/>
    </row>
    <row r="663" spans="1:2" x14ac:dyDescent="0.2">
      <c r="A663" s="93"/>
    </row>
    <row r="664" spans="1:2" x14ac:dyDescent="0.2">
      <c r="A664" s="93"/>
    </row>
    <row r="665" spans="1:2" x14ac:dyDescent="0.2">
      <c r="A665" s="93"/>
    </row>
    <row r="666" spans="1:2" x14ac:dyDescent="0.2">
      <c r="A666" s="93"/>
    </row>
    <row r="667" spans="1:2" x14ac:dyDescent="0.2">
      <c r="A667" s="93"/>
      <c r="B667" s="94"/>
    </row>
    <row r="668" spans="1:2" x14ac:dyDescent="0.2">
      <c r="A668" s="93"/>
      <c r="B668" s="94"/>
    </row>
    <row r="669" spans="1:2" x14ac:dyDescent="0.2">
      <c r="A669" s="93"/>
      <c r="B669" s="94"/>
    </row>
    <row r="670" spans="1:2" x14ac:dyDescent="0.2">
      <c r="A670" s="93"/>
      <c r="B670" s="94"/>
    </row>
    <row r="671" spans="1:2" x14ac:dyDescent="0.2">
      <c r="A671" s="93"/>
      <c r="B671" s="94"/>
    </row>
    <row r="672" spans="1:2" x14ac:dyDescent="0.2">
      <c r="A672" s="93"/>
      <c r="B672" s="94"/>
    </row>
    <row r="673" spans="1:2" x14ac:dyDescent="0.2">
      <c r="A673" s="93"/>
      <c r="B673" s="94"/>
    </row>
    <row r="674" spans="1:2" x14ac:dyDescent="0.2">
      <c r="A674" s="93"/>
      <c r="B674" s="94"/>
    </row>
    <row r="675" spans="1:2" x14ac:dyDescent="0.2">
      <c r="A675" s="93"/>
      <c r="B675" s="94"/>
    </row>
    <row r="676" spans="1:2" x14ac:dyDescent="0.2">
      <c r="A676" s="93"/>
      <c r="B676" s="94"/>
    </row>
    <row r="677" spans="1:2" x14ac:dyDescent="0.2">
      <c r="A677" s="93"/>
      <c r="B677" s="94"/>
    </row>
    <row r="678" spans="1:2" x14ac:dyDescent="0.2">
      <c r="A678" s="93"/>
      <c r="B678" s="94"/>
    </row>
    <row r="679" spans="1:2" x14ac:dyDescent="0.2">
      <c r="A679" s="93"/>
      <c r="B679" s="94"/>
    </row>
    <row r="680" spans="1:2" x14ac:dyDescent="0.2">
      <c r="A680" s="93"/>
      <c r="B680" s="94"/>
    </row>
    <row r="681" spans="1:2" x14ac:dyDescent="0.2">
      <c r="A681" s="93"/>
      <c r="B681" s="94"/>
    </row>
    <row r="682" spans="1:2" x14ac:dyDescent="0.2">
      <c r="A682" s="93"/>
      <c r="B682" s="94"/>
    </row>
    <row r="683" spans="1:2" x14ac:dyDescent="0.2">
      <c r="A683" s="93"/>
      <c r="B683" s="94"/>
    </row>
    <row r="684" spans="1:2" x14ac:dyDescent="0.2">
      <c r="A684" s="93"/>
      <c r="B684" s="94"/>
    </row>
    <row r="685" spans="1:2" x14ac:dyDescent="0.2">
      <c r="A685" s="93"/>
      <c r="B685" s="94"/>
    </row>
    <row r="686" spans="1:2" x14ac:dyDescent="0.2">
      <c r="A686" s="93"/>
      <c r="B686" s="94"/>
    </row>
    <row r="687" spans="1:2" x14ac:dyDescent="0.2">
      <c r="A687" s="93"/>
      <c r="B687" s="94"/>
    </row>
    <row r="688" spans="1:2" x14ac:dyDescent="0.2">
      <c r="A688" s="93"/>
      <c r="B688" s="94"/>
    </row>
    <row r="689" spans="1:2" x14ac:dyDescent="0.2">
      <c r="A689" s="93"/>
      <c r="B689" s="94"/>
    </row>
    <row r="690" spans="1:2" x14ac:dyDescent="0.2">
      <c r="A690" s="93"/>
      <c r="B690" s="94"/>
    </row>
    <row r="691" spans="1:2" x14ac:dyDescent="0.2">
      <c r="A691" s="93"/>
      <c r="B691" s="94"/>
    </row>
    <row r="692" spans="1:2" x14ac:dyDescent="0.2">
      <c r="A692" s="93"/>
      <c r="B692" s="94"/>
    </row>
    <row r="693" spans="1:2" x14ac:dyDescent="0.2">
      <c r="A693" s="93"/>
      <c r="B693" s="94"/>
    </row>
    <row r="694" spans="1:2" x14ac:dyDescent="0.2">
      <c r="A694" s="93"/>
      <c r="B694" s="94"/>
    </row>
    <row r="695" spans="1:2" x14ac:dyDescent="0.2">
      <c r="A695" s="93"/>
      <c r="B695" s="94"/>
    </row>
    <row r="696" spans="1:2" x14ac:dyDescent="0.2">
      <c r="A696" s="93"/>
      <c r="B696" s="94"/>
    </row>
    <row r="697" spans="1:2" x14ac:dyDescent="0.2">
      <c r="A697" s="93"/>
      <c r="B697" s="94"/>
    </row>
    <row r="698" spans="1:2" x14ac:dyDescent="0.2">
      <c r="A698" s="93"/>
      <c r="B698" s="94"/>
    </row>
    <row r="699" spans="1:2" x14ac:dyDescent="0.2">
      <c r="A699" s="93"/>
      <c r="B699" s="94"/>
    </row>
    <row r="700" spans="1:2" x14ac:dyDescent="0.2">
      <c r="A700" s="93"/>
      <c r="B700" s="94"/>
    </row>
    <row r="701" spans="1:2" x14ac:dyDescent="0.2">
      <c r="A701" s="93"/>
      <c r="B701" s="94"/>
    </row>
    <row r="702" spans="1:2" x14ac:dyDescent="0.2">
      <c r="A702" s="93"/>
      <c r="B702" s="94"/>
    </row>
    <row r="703" spans="1:2" x14ac:dyDescent="0.2">
      <c r="A703" s="93"/>
      <c r="B703" s="94"/>
    </row>
    <row r="704" spans="1:2" x14ac:dyDescent="0.2">
      <c r="A704" s="93"/>
      <c r="B704" s="94"/>
    </row>
    <row r="705" spans="1:2" x14ac:dyDescent="0.2">
      <c r="A705" s="93"/>
      <c r="B705" s="94"/>
    </row>
    <row r="706" spans="1:2" x14ac:dyDescent="0.2">
      <c r="A706" s="93"/>
      <c r="B706" s="94"/>
    </row>
    <row r="707" spans="1:2" x14ac:dyDescent="0.2">
      <c r="A707" s="93"/>
      <c r="B707" s="94"/>
    </row>
    <row r="708" spans="1:2" x14ac:dyDescent="0.2">
      <c r="A708" s="93"/>
      <c r="B708" s="94"/>
    </row>
    <row r="709" spans="1:2" x14ac:dyDescent="0.2">
      <c r="A709" s="93"/>
      <c r="B709" s="94"/>
    </row>
    <row r="710" spans="1:2" x14ac:dyDescent="0.2">
      <c r="A710" s="93"/>
      <c r="B710" s="94"/>
    </row>
    <row r="711" spans="1:2" x14ac:dyDescent="0.2">
      <c r="A711" s="93"/>
      <c r="B711" s="94"/>
    </row>
    <row r="712" spans="1:2" x14ac:dyDescent="0.2">
      <c r="A712" s="93"/>
      <c r="B712" s="94"/>
    </row>
    <row r="713" spans="1:2" x14ac:dyDescent="0.2">
      <c r="A713" s="93"/>
      <c r="B713" s="94"/>
    </row>
    <row r="714" spans="1:2" x14ac:dyDescent="0.2">
      <c r="A714" s="93"/>
      <c r="B714" s="94"/>
    </row>
    <row r="715" spans="1:2" x14ac:dyDescent="0.2">
      <c r="A715" s="93"/>
      <c r="B715" s="94"/>
    </row>
    <row r="716" spans="1:2" x14ac:dyDescent="0.2">
      <c r="A716" s="93"/>
      <c r="B716" s="94"/>
    </row>
    <row r="717" spans="1:2" x14ac:dyDescent="0.2">
      <c r="A717" s="93"/>
      <c r="B717" s="94"/>
    </row>
    <row r="718" spans="1:2" x14ac:dyDescent="0.2">
      <c r="A718" s="93"/>
      <c r="B718" s="94"/>
    </row>
    <row r="719" spans="1:2" x14ac:dyDescent="0.2">
      <c r="A719" s="93"/>
      <c r="B719" s="94"/>
    </row>
    <row r="720" spans="1:2" x14ac:dyDescent="0.2">
      <c r="A720" s="93"/>
      <c r="B720" s="94"/>
    </row>
    <row r="721" spans="1:2" x14ac:dyDescent="0.2">
      <c r="A721" s="93"/>
      <c r="B721" s="94"/>
    </row>
    <row r="722" spans="1:2" x14ac:dyDescent="0.2">
      <c r="A722" s="93"/>
      <c r="B722" s="94"/>
    </row>
    <row r="723" spans="1:2" x14ac:dyDescent="0.2">
      <c r="A723" s="93"/>
      <c r="B723" s="94"/>
    </row>
    <row r="724" spans="1:2" x14ac:dyDescent="0.2">
      <c r="A724" s="93"/>
      <c r="B724" s="94"/>
    </row>
    <row r="725" spans="1:2" x14ac:dyDescent="0.2">
      <c r="A725" s="93"/>
      <c r="B725" s="94"/>
    </row>
    <row r="726" spans="1:2" x14ac:dyDescent="0.2">
      <c r="A726" s="93"/>
      <c r="B726" s="94"/>
    </row>
    <row r="727" spans="1:2" x14ac:dyDescent="0.2">
      <c r="A727" s="93"/>
      <c r="B727" s="94"/>
    </row>
    <row r="728" spans="1:2" x14ac:dyDescent="0.2">
      <c r="A728" s="93"/>
      <c r="B728" s="94"/>
    </row>
    <row r="729" spans="1:2" x14ac:dyDescent="0.2">
      <c r="A729" s="93"/>
      <c r="B729" s="94"/>
    </row>
    <row r="730" spans="1:2" x14ac:dyDescent="0.2">
      <c r="A730" s="93"/>
      <c r="B730" s="94"/>
    </row>
    <row r="731" spans="1:2" x14ac:dyDescent="0.2">
      <c r="A731" s="93"/>
      <c r="B731" s="94"/>
    </row>
    <row r="732" spans="1:2" x14ac:dyDescent="0.2">
      <c r="A732" s="93"/>
      <c r="B732" s="94"/>
    </row>
    <row r="733" spans="1:2" x14ac:dyDescent="0.2">
      <c r="A733" s="93"/>
      <c r="B733" s="94"/>
    </row>
    <row r="734" spans="1:2" x14ac:dyDescent="0.2">
      <c r="A734" s="93"/>
      <c r="B734" s="94"/>
    </row>
    <row r="735" spans="1:2" x14ac:dyDescent="0.2">
      <c r="A735" s="93"/>
      <c r="B735" s="94"/>
    </row>
    <row r="736" spans="1:2" x14ac:dyDescent="0.2">
      <c r="A736" s="93"/>
      <c r="B736" s="94"/>
    </row>
    <row r="737" spans="1:2" x14ac:dyDescent="0.2">
      <c r="A737" s="93"/>
      <c r="B737" s="94"/>
    </row>
    <row r="738" spans="1:2" x14ac:dyDescent="0.2">
      <c r="A738" s="93"/>
      <c r="B738" s="94"/>
    </row>
    <row r="739" spans="1:2" x14ac:dyDescent="0.2">
      <c r="A739" s="93"/>
      <c r="B739" s="94"/>
    </row>
    <row r="740" spans="1:2" x14ac:dyDescent="0.2">
      <c r="A740" s="93"/>
      <c r="B740" s="94"/>
    </row>
    <row r="741" spans="1:2" x14ac:dyDescent="0.2">
      <c r="A741" s="93"/>
      <c r="B741" s="94"/>
    </row>
    <row r="742" spans="1:2" x14ac:dyDescent="0.2">
      <c r="A742" s="93"/>
      <c r="B742" s="94"/>
    </row>
    <row r="743" spans="1:2" x14ac:dyDescent="0.2">
      <c r="A743" s="93"/>
      <c r="B743" s="94"/>
    </row>
    <row r="744" spans="1:2" x14ac:dyDescent="0.2">
      <c r="A744" s="93"/>
      <c r="B744" s="94"/>
    </row>
    <row r="745" spans="1:2" x14ac:dyDescent="0.2">
      <c r="A745" s="93"/>
      <c r="B745" s="94"/>
    </row>
    <row r="746" spans="1:2" x14ac:dyDescent="0.2">
      <c r="A746" s="93"/>
      <c r="B746" s="94"/>
    </row>
    <row r="747" spans="1:2" x14ac:dyDescent="0.2">
      <c r="A747" s="93"/>
      <c r="B747" s="94"/>
    </row>
    <row r="748" spans="1:2" x14ac:dyDescent="0.2">
      <c r="A748" s="93"/>
      <c r="B748" s="94"/>
    </row>
    <row r="749" spans="1:2" x14ac:dyDescent="0.2">
      <c r="A749" s="93"/>
      <c r="B749" s="94"/>
    </row>
    <row r="750" spans="1:2" x14ac:dyDescent="0.2">
      <c r="A750" s="93"/>
      <c r="B750" s="94"/>
    </row>
    <row r="751" spans="1:2" x14ac:dyDescent="0.2">
      <c r="A751" s="93"/>
      <c r="B751" s="94"/>
    </row>
    <row r="752" spans="1:2" x14ac:dyDescent="0.2">
      <c r="A752" s="93"/>
      <c r="B752" s="94"/>
    </row>
    <row r="753" spans="1:2" x14ac:dyDescent="0.2">
      <c r="A753" s="93"/>
      <c r="B753" s="94"/>
    </row>
    <row r="754" spans="1:2" x14ac:dyDescent="0.2">
      <c r="A754" s="93"/>
      <c r="B754" s="94"/>
    </row>
    <row r="755" spans="1:2" x14ac:dyDescent="0.2">
      <c r="A755" s="93"/>
      <c r="B755" s="94"/>
    </row>
    <row r="756" spans="1:2" x14ac:dyDescent="0.2">
      <c r="A756" s="93"/>
      <c r="B756" s="94"/>
    </row>
    <row r="757" spans="1:2" x14ac:dyDescent="0.2">
      <c r="A757" s="93"/>
      <c r="B757" s="94"/>
    </row>
    <row r="758" spans="1:2" x14ac:dyDescent="0.2">
      <c r="A758" s="93"/>
      <c r="B758" s="94"/>
    </row>
    <row r="759" spans="1:2" x14ac:dyDescent="0.2">
      <c r="A759" s="93"/>
      <c r="B759" s="94"/>
    </row>
    <row r="760" spans="1:2" x14ac:dyDescent="0.2">
      <c r="A760" s="93"/>
      <c r="B760" s="94"/>
    </row>
    <row r="761" spans="1:2" x14ac:dyDescent="0.2">
      <c r="A761" s="93"/>
      <c r="B761" s="94"/>
    </row>
    <row r="762" spans="1:2" x14ac:dyDescent="0.2">
      <c r="A762" s="93"/>
      <c r="B762" s="94"/>
    </row>
    <row r="763" spans="1:2" x14ac:dyDescent="0.2">
      <c r="A763" s="93"/>
      <c r="B763" s="94"/>
    </row>
    <row r="764" spans="1:2" x14ac:dyDescent="0.2">
      <c r="A764" s="93"/>
      <c r="B764" s="94"/>
    </row>
    <row r="765" spans="1:2" x14ac:dyDescent="0.2">
      <c r="A765" s="93"/>
      <c r="B765" s="94"/>
    </row>
    <row r="766" spans="1:2" x14ac:dyDescent="0.2">
      <c r="A766" s="93"/>
      <c r="B766" s="94"/>
    </row>
    <row r="767" spans="1:2" x14ac:dyDescent="0.2">
      <c r="A767" s="93"/>
      <c r="B767" s="94"/>
    </row>
    <row r="768" spans="1:2" x14ac:dyDescent="0.2">
      <c r="A768" s="93"/>
      <c r="B768" s="94"/>
    </row>
    <row r="769" spans="1:2" x14ac:dyDescent="0.2">
      <c r="A769" s="93"/>
      <c r="B769" s="94"/>
    </row>
    <row r="770" spans="1:2" x14ac:dyDescent="0.2">
      <c r="A770" s="93"/>
      <c r="B770" s="94"/>
    </row>
    <row r="771" spans="1:2" x14ac:dyDescent="0.2">
      <c r="A771" s="93"/>
      <c r="B771" s="94"/>
    </row>
    <row r="772" spans="1:2" x14ac:dyDescent="0.2">
      <c r="A772" s="93"/>
      <c r="B772" s="94"/>
    </row>
    <row r="773" spans="1:2" x14ac:dyDescent="0.2">
      <c r="A773" s="93"/>
      <c r="B773" s="94"/>
    </row>
    <row r="774" spans="1:2" x14ac:dyDescent="0.2">
      <c r="A774" s="93"/>
      <c r="B774" s="94"/>
    </row>
    <row r="775" spans="1:2" x14ac:dyDescent="0.2">
      <c r="A775" s="93"/>
      <c r="B775" s="94"/>
    </row>
    <row r="776" spans="1:2" x14ac:dyDescent="0.2">
      <c r="A776" s="93"/>
      <c r="B776" s="94"/>
    </row>
    <row r="777" spans="1:2" x14ac:dyDescent="0.2">
      <c r="A777" s="93"/>
      <c r="B777" s="94"/>
    </row>
    <row r="778" spans="1:2" x14ac:dyDescent="0.2">
      <c r="A778" s="93"/>
      <c r="B778" s="94"/>
    </row>
    <row r="779" spans="1:2" x14ac:dyDescent="0.2">
      <c r="A779" s="93"/>
      <c r="B779" s="94"/>
    </row>
    <row r="780" spans="1:2" x14ac:dyDescent="0.2">
      <c r="A780" s="93"/>
      <c r="B780" s="94"/>
    </row>
    <row r="781" spans="1:2" x14ac:dyDescent="0.2">
      <c r="A781" s="93"/>
      <c r="B781" s="94"/>
    </row>
    <row r="782" spans="1:2" x14ac:dyDescent="0.2">
      <c r="A782" s="93"/>
      <c r="B782" s="94"/>
    </row>
    <row r="783" spans="1:2" x14ac:dyDescent="0.2">
      <c r="A783" s="93"/>
      <c r="B783" s="94"/>
    </row>
    <row r="784" spans="1:2" x14ac:dyDescent="0.2">
      <c r="A784" s="93"/>
      <c r="B784" s="94"/>
    </row>
    <row r="785" spans="1:2" x14ac:dyDescent="0.2">
      <c r="A785" s="93"/>
      <c r="B785" s="94"/>
    </row>
    <row r="786" spans="1:2" x14ac:dyDescent="0.2">
      <c r="A786" s="93"/>
      <c r="B786" s="94"/>
    </row>
    <row r="787" spans="1:2" x14ac:dyDescent="0.2">
      <c r="A787" s="93"/>
      <c r="B787" s="94"/>
    </row>
    <row r="788" spans="1:2" x14ac:dyDescent="0.2">
      <c r="A788" s="93"/>
      <c r="B788" s="94"/>
    </row>
    <row r="789" spans="1:2" x14ac:dyDescent="0.2">
      <c r="A789" s="93"/>
      <c r="B789" s="94"/>
    </row>
    <row r="790" spans="1:2" x14ac:dyDescent="0.2">
      <c r="A790" s="93"/>
      <c r="B790" s="94"/>
    </row>
    <row r="791" spans="1:2" x14ac:dyDescent="0.2">
      <c r="A791" s="93"/>
      <c r="B791" s="94"/>
    </row>
    <row r="792" spans="1:2" x14ac:dyDescent="0.2">
      <c r="A792" s="93"/>
    </row>
    <row r="793" spans="1:2" x14ac:dyDescent="0.2">
      <c r="A793" s="93"/>
      <c r="B793" s="94"/>
    </row>
    <row r="794" spans="1:2" x14ac:dyDescent="0.2">
      <c r="A794" s="93"/>
    </row>
    <row r="795" spans="1:2" x14ac:dyDescent="0.2">
      <c r="A795" s="93"/>
    </row>
    <row r="796" spans="1:2" x14ac:dyDescent="0.2">
      <c r="A796" s="93"/>
    </row>
    <row r="797" spans="1:2" x14ac:dyDescent="0.2">
      <c r="A797" s="93"/>
    </row>
    <row r="798" spans="1:2" x14ac:dyDescent="0.2">
      <c r="A798" s="93"/>
    </row>
    <row r="799" spans="1:2" x14ac:dyDescent="0.2">
      <c r="A799" s="93"/>
      <c r="B799" s="94"/>
    </row>
    <row r="800" spans="1:2" x14ac:dyDescent="0.2">
      <c r="A800" s="93"/>
      <c r="B800" s="94"/>
    </row>
    <row r="801" spans="1:2" x14ac:dyDescent="0.2">
      <c r="A801" s="93"/>
      <c r="B801" s="94"/>
    </row>
    <row r="802" spans="1:2" x14ac:dyDescent="0.2">
      <c r="A802" s="93"/>
      <c r="B802" s="94"/>
    </row>
    <row r="803" spans="1:2" x14ac:dyDescent="0.2">
      <c r="A803" s="93"/>
      <c r="B803" s="94"/>
    </row>
    <row r="804" spans="1:2" x14ac:dyDescent="0.2">
      <c r="A804" s="93"/>
      <c r="B804" s="94"/>
    </row>
    <row r="805" spans="1:2" x14ac:dyDescent="0.2">
      <c r="A805" s="93"/>
      <c r="B805" s="94"/>
    </row>
    <row r="806" spans="1:2" x14ac:dyDescent="0.2">
      <c r="A806" s="93"/>
      <c r="B806" s="94"/>
    </row>
    <row r="807" spans="1:2" x14ac:dyDescent="0.2">
      <c r="A807" s="93"/>
      <c r="B807" s="94"/>
    </row>
    <row r="808" spans="1:2" x14ac:dyDescent="0.2">
      <c r="A808" s="93"/>
      <c r="B808" s="94"/>
    </row>
    <row r="809" spans="1:2" x14ac:dyDescent="0.2">
      <c r="A809" s="93"/>
      <c r="B809" s="94"/>
    </row>
    <row r="810" spans="1:2" x14ac:dyDescent="0.2">
      <c r="A810" s="93"/>
      <c r="B810" s="94"/>
    </row>
    <row r="811" spans="1:2" x14ac:dyDescent="0.2">
      <c r="A811" s="93"/>
      <c r="B811" s="94"/>
    </row>
    <row r="812" spans="1:2" x14ac:dyDescent="0.2">
      <c r="A812" s="93"/>
      <c r="B812" s="94"/>
    </row>
    <row r="813" spans="1:2" x14ac:dyDescent="0.2">
      <c r="A813" s="93"/>
      <c r="B813" s="94"/>
    </row>
    <row r="814" spans="1:2" x14ac:dyDescent="0.2">
      <c r="A814" s="93"/>
      <c r="B814" s="94"/>
    </row>
    <row r="815" spans="1:2" x14ac:dyDescent="0.2">
      <c r="A815" s="93"/>
      <c r="B815" s="94"/>
    </row>
    <row r="816" spans="1:2" x14ac:dyDescent="0.2">
      <c r="A816" s="93"/>
      <c r="B816" s="94"/>
    </row>
    <row r="817" spans="1:2" x14ac:dyDescent="0.2">
      <c r="A817" s="93"/>
      <c r="B817" s="94"/>
    </row>
    <row r="818" spans="1:2" x14ac:dyDescent="0.2">
      <c r="A818" s="93"/>
      <c r="B818" s="94"/>
    </row>
    <row r="819" spans="1:2" x14ac:dyDescent="0.2">
      <c r="A819" s="93"/>
      <c r="B819" s="94"/>
    </row>
    <row r="820" spans="1:2" x14ac:dyDescent="0.2">
      <c r="A820" s="93"/>
      <c r="B820" s="94"/>
    </row>
    <row r="821" spans="1:2" x14ac:dyDescent="0.2">
      <c r="A821" s="93"/>
      <c r="B821" s="94"/>
    </row>
    <row r="822" spans="1:2" x14ac:dyDescent="0.2">
      <c r="A822" s="93"/>
      <c r="B822" s="94"/>
    </row>
    <row r="823" spans="1:2" x14ac:dyDescent="0.2">
      <c r="A823" s="93"/>
      <c r="B823" s="94"/>
    </row>
    <row r="824" spans="1:2" x14ac:dyDescent="0.2">
      <c r="A824" s="93"/>
      <c r="B824" s="94"/>
    </row>
    <row r="825" spans="1:2" x14ac:dyDescent="0.2">
      <c r="A825" s="93"/>
      <c r="B825" s="94"/>
    </row>
    <row r="826" spans="1:2" x14ac:dyDescent="0.2">
      <c r="A826" s="93"/>
      <c r="B826" s="94"/>
    </row>
    <row r="827" spans="1:2" x14ac:dyDescent="0.2">
      <c r="A827" s="93"/>
      <c r="B827" s="94"/>
    </row>
    <row r="828" spans="1:2" x14ac:dyDescent="0.2">
      <c r="A828" s="93"/>
      <c r="B828" s="94"/>
    </row>
    <row r="829" spans="1:2" x14ac:dyDescent="0.2">
      <c r="A829" s="93"/>
      <c r="B829" s="94"/>
    </row>
    <row r="830" spans="1:2" x14ac:dyDescent="0.2">
      <c r="A830" s="93"/>
      <c r="B830" s="94"/>
    </row>
    <row r="831" spans="1:2" x14ac:dyDescent="0.2">
      <c r="A831" s="93"/>
      <c r="B831" s="94"/>
    </row>
    <row r="832" spans="1:2" x14ac:dyDescent="0.2">
      <c r="A832" s="93"/>
      <c r="B832" s="94"/>
    </row>
    <row r="833" spans="1:2" x14ac:dyDescent="0.2">
      <c r="A833" s="93"/>
      <c r="B833" s="94"/>
    </row>
    <row r="834" spans="1:2" x14ac:dyDescent="0.2">
      <c r="A834" s="93"/>
      <c r="B834" s="94"/>
    </row>
    <row r="835" spans="1:2" x14ac:dyDescent="0.2">
      <c r="A835" s="93"/>
      <c r="B835" s="94"/>
    </row>
    <row r="836" spans="1:2" x14ac:dyDescent="0.2">
      <c r="A836" s="93"/>
      <c r="B836" s="94"/>
    </row>
    <row r="837" spans="1:2" x14ac:dyDescent="0.2">
      <c r="A837" s="93"/>
      <c r="B837" s="94"/>
    </row>
    <row r="838" spans="1:2" x14ac:dyDescent="0.2">
      <c r="A838" s="93"/>
      <c r="B838" s="94"/>
    </row>
    <row r="839" spans="1:2" x14ac:dyDescent="0.2">
      <c r="A839" s="93"/>
      <c r="B839" s="94"/>
    </row>
    <row r="840" spans="1:2" x14ac:dyDescent="0.2">
      <c r="A840" s="93"/>
      <c r="B840" s="94"/>
    </row>
    <row r="841" spans="1:2" x14ac:dyDescent="0.2">
      <c r="A841" s="93"/>
      <c r="B841" s="94"/>
    </row>
    <row r="842" spans="1:2" x14ac:dyDescent="0.2">
      <c r="A842" s="93"/>
      <c r="B842" s="94"/>
    </row>
    <row r="843" spans="1:2" x14ac:dyDescent="0.2">
      <c r="A843" s="93"/>
      <c r="B843" s="94"/>
    </row>
    <row r="844" spans="1:2" x14ac:dyDescent="0.2">
      <c r="A844" s="93"/>
      <c r="B844" s="94"/>
    </row>
    <row r="845" spans="1:2" x14ac:dyDescent="0.2">
      <c r="A845" s="93"/>
      <c r="B845" s="94"/>
    </row>
    <row r="846" spans="1:2" x14ac:dyDescent="0.2">
      <c r="A846" s="93"/>
      <c r="B846" s="94"/>
    </row>
    <row r="847" spans="1:2" x14ac:dyDescent="0.2">
      <c r="A847" s="93"/>
      <c r="B847" s="94"/>
    </row>
    <row r="848" spans="1:2" x14ac:dyDescent="0.2">
      <c r="A848" s="93"/>
      <c r="B848" s="94"/>
    </row>
    <row r="849" spans="1:51" x14ac:dyDescent="0.2">
      <c r="A849" s="93"/>
      <c r="B849" s="94"/>
    </row>
    <row r="850" spans="1:51" x14ac:dyDescent="0.2">
      <c r="A850" s="93"/>
      <c r="B850" s="94"/>
    </row>
    <row r="851" spans="1:51" x14ac:dyDescent="0.2">
      <c r="A851" s="93"/>
      <c r="B851" s="94"/>
    </row>
    <row r="852" spans="1:51" x14ac:dyDescent="0.2">
      <c r="A852" s="93"/>
      <c r="B852" s="94"/>
    </row>
    <row r="853" spans="1:51" x14ac:dyDescent="0.2">
      <c r="A853" s="93"/>
      <c r="B853" s="94"/>
    </row>
    <row r="854" spans="1:51" x14ac:dyDescent="0.2">
      <c r="A854" s="93"/>
      <c r="B854" s="94"/>
    </row>
    <row r="855" spans="1:51" x14ac:dyDescent="0.2">
      <c r="A855" s="93"/>
      <c r="B855" s="94"/>
    </row>
    <row r="856" spans="1:51" x14ac:dyDescent="0.2">
      <c r="A856" s="93"/>
      <c r="B856" s="94"/>
    </row>
    <row r="857" spans="1:51" x14ac:dyDescent="0.2">
      <c r="A857" s="93"/>
      <c r="B857" s="94"/>
    </row>
    <row r="858" spans="1:51" x14ac:dyDescent="0.2">
      <c r="A858" s="93"/>
      <c r="B858" s="94"/>
    </row>
    <row r="859" spans="1:51" x14ac:dyDescent="0.2">
      <c r="A859" s="93"/>
      <c r="B859" s="94"/>
      <c r="AP859" s="105"/>
    </row>
    <row r="860" spans="1:51" x14ac:dyDescent="0.2">
      <c r="A860" s="93"/>
      <c r="B860" s="94"/>
      <c r="AP860" s="105"/>
      <c r="AY860" s="214"/>
    </row>
    <row r="861" spans="1:51" x14ac:dyDescent="0.2">
      <c r="A861" s="93"/>
      <c r="B861" s="94"/>
      <c r="AP861" s="105"/>
      <c r="AY861" s="214"/>
    </row>
    <row r="862" spans="1:51" x14ac:dyDescent="0.2">
      <c r="A862" s="93"/>
      <c r="B862" s="94"/>
      <c r="AP862" s="105"/>
      <c r="AY862" s="214"/>
    </row>
    <row r="863" spans="1:51" x14ac:dyDescent="0.2">
      <c r="A863" s="93"/>
      <c r="B863" s="94"/>
      <c r="AP863" s="105"/>
      <c r="AY863" s="214"/>
    </row>
    <row r="864" spans="1:51" x14ac:dyDescent="0.2">
      <c r="A864" s="93"/>
      <c r="B864" s="94"/>
      <c r="AP864" s="105"/>
      <c r="AY864" s="214"/>
    </row>
    <row r="865" spans="1:51" x14ac:dyDescent="0.2">
      <c r="A865" s="93"/>
      <c r="B865" s="94"/>
      <c r="AY865" s="214"/>
    </row>
    <row r="866" spans="1:51" x14ac:dyDescent="0.2">
      <c r="A866" s="93"/>
      <c r="B866" s="94"/>
    </row>
    <row r="867" spans="1:51" x14ac:dyDescent="0.2">
      <c r="A867" s="93"/>
      <c r="B867" s="94"/>
    </row>
    <row r="868" spans="1:51" x14ac:dyDescent="0.2">
      <c r="A868" s="93"/>
      <c r="B868" s="94"/>
    </row>
    <row r="869" spans="1:51" x14ac:dyDescent="0.2">
      <c r="A869" s="93"/>
      <c r="B869" s="94"/>
    </row>
    <row r="870" spans="1:51" x14ac:dyDescent="0.2">
      <c r="A870" s="93"/>
      <c r="B870" s="94"/>
    </row>
    <row r="871" spans="1:51" x14ac:dyDescent="0.2">
      <c r="A871" s="93"/>
      <c r="B871" s="94"/>
    </row>
    <row r="872" spans="1:51" x14ac:dyDescent="0.2">
      <c r="A872" s="93"/>
      <c r="B872" s="94"/>
      <c r="AP872" s="107"/>
    </row>
    <row r="873" spans="1:51" x14ac:dyDescent="0.2">
      <c r="A873" s="93"/>
      <c r="B873" s="94"/>
      <c r="AP873" s="108"/>
      <c r="AY873" s="215"/>
    </row>
    <row r="874" spans="1:51" x14ac:dyDescent="0.2">
      <c r="A874" s="93"/>
      <c r="B874" s="94"/>
      <c r="AP874" s="107"/>
      <c r="AY874" s="216"/>
    </row>
    <row r="875" spans="1:51" x14ac:dyDescent="0.2">
      <c r="A875" s="93"/>
      <c r="B875" s="94"/>
      <c r="AP875" s="108"/>
      <c r="AY875" s="215"/>
    </row>
    <row r="876" spans="1:51" x14ac:dyDescent="0.2">
      <c r="A876" s="93"/>
      <c r="B876" s="94"/>
      <c r="AP876" s="107"/>
      <c r="AY876" s="216"/>
    </row>
    <row r="877" spans="1:51" x14ac:dyDescent="0.2">
      <c r="A877" s="93"/>
      <c r="B877" s="94"/>
      <c r="AP877" s="108"/>
      <c r="AY877" s="215"/>
    </row>
    <row r="878" spans="1:51" x14ac:dyDescent="0.2">
      <c r="A878" s="93"/>
      <c r="B878" s="94"/>
      <c r="AY878" s="216"/>
    </row>
    <row r="879" spans="1:51" x14ac:dyDescent="0.2">
      <c r="A879" s="93"/>
      <c r="B879" s="94"/>
    </row>
    <row r="880" spans="1:51" x14ac:dyDescent="0.2">
      <c r="A880" s="93"/>
      <c r="B880" s="94"/>
    </row>
    <row r="881" spans="1:2" x14ac:dyDescent="0.2">
      <c r="A881" s="93"/>
      <c r="B881" s="94"/>
    </row>
    <row r="882" spans="1:2" x14ac:dyDescent="0.2">
      <c r="A882" s="93"/>
      <c r="B882" s="94"/>
    </row>
    <row r="883" spans="1:2" x14ac:dyDescent="0.2">
      <c r="A883" s="93"/>
      <c r="B883" s="94"/>
    </row>
    <row r="884" spans="1:2" x14ac:dyDescent="0.2">
      <c r="A884" s="93"/>
      <c r="B884" s="94"/>
    </row>
    <row r="885" spans="1:2" x14ac:dyDescent="0.2">
      <c r="A885" s="93"/>
      <c r="B885" s="94"/>
    </row>
    <row r="886" spans="1:2" x14ac:dyDescent="0.2">
      <c r="A886" s="93"/>
      <c r="B886" s="94"/>
    </row>
    <row r="887" spans="1:2" x14ac:dyDescent="0.2">
      <c r="A887" s="93"/>
      <c r="B887" s="94"/>
    </row>
    <row r="888" spans="1:2" x14ac:dyDescent="0.2">
      <c r="A888" s="93"/>
      <c r="B888" s="94"/>
    </row>
    <row r="889" spans="1:2" x14ac:dyDescent="0.2">
      <c r="A889" s="93"/>
      <c r="B889" s="94"/>
    </row>
    <row r="890" spans="1:2" x14ac:dyDescent="0.2">
      <c r="A890" s="93"/>
      <c r="B890" s="94"/>
    </row>
    <row r="891" spans="1:2" x14ac:dyDescent="0.2">
      <c r="A891" s="93"/>
      <c r="B891" s="94"/>
    </row>
    <row r="892" spans="1:2" x14ac:dyDescent="0.2">
      <c r="A892" s="93"/>
      <c r="B892" s="94"/>
    </row>
    <row r="893" spans="1:2" x14ac:dyDescent="0.2">
      <c r="A893" s="93"/>
      <c r="B893" s="94"/>
    </row>
    <row r="894" spans="1:2" x14ac:dyDescent="0.2">
      <c r="A894" s="93"/>
      <c r="B894" s="94"/>
    </row>
    <row r="895" spans="1:2" x14ac:dyDescent="0.2">
      <c r="A895" s="93"/>
      <c r="B895" s="94"/>
    </row>
    <row r="896" spans="1:2" x14ac:dyDescent="0.2">
      <c r="A896" s="93"/>
      <c r="B896" s="94"/>
    </row>
    <row r="897" spans="1:7" x14ac:dyDescent="0.2">
      <c r="A897" s="93"/>
      <c r="B897" s="94"/>
    </row>
    <row r="898" spans="1:7" x14ac:dyDescent="0.2">
      <c r="A898" s="93"/>
      <c r="B898" s="94"/>
    </row>
    <row r="899" spans="1:7" x14ac:dyDescent="0.2">
      <c r="A899" s="93"/>
      <c r="B899" s="94"/>
    </row>
    <row r="900" spans="1:7" x14ac:dyDescent="0.2">
      <c r="A900" s="93"/>
      <c r="B900" s="94"/>
    </row>
    <row r="901" spans="1:7" x14ac:dyDescent="0.2">
      <c r="A901" s="93"/>
      <c r="B901" s="94"/>
    </row>
    <row r="902" spans="1:7" x14ac:dyDescent="0.2">
      <c r="A902" s="93"/>
      <c r="B902" s="94"/>
    </row>
    <row r="903" spans="1:7" x14ac:dyDescent="0.2">
      <c r="A903" s="93"/>
      <c r="B903" s="94"/>
    </row>
    <row r="904" spans="1:7" x14ac:dyDescent="0.2">
      <c r="A904" s="93"/>
      <c r="B904" s="94"/>
    </row>
    <row r="905" spans="1:7" x14ac:dyDescent="0.2">
      <c r="A905" s="93"/>
      <c r="B905" s="94"/>
    </row>
    <row r="906" spans="1:7" x14ac:dyDescent="0.2">
      <c r="A906" s="93"/>
      <c r="B906" s="94"/>
    </row>
    <row r="907" spans="1:7" x14ac:dyDescent="0.2">
      <c r="A907" s="93"/>
    </row>
    <row r="908" spans="1:7" x14ac:dyDescent="0.2">
      <c r="A908" s="93"/>
      <c r="B908" s="94"/>
    </row>
    <row r="909" spans="1:7" x14ac:dyDescent="0.2">
      <c r="A909" s="93"/>
      <c r="B909" s="94"/>
    </row>
    <row r="910" spans="1:7" x14ac:dyDescent="0.2">
      <c r="A910" s="93"/>
      <c r="B910" s="94"/>
      <c r="F910" s="105"/>
      <c r="G910" s="105"/>
    </row>
    <row r="911" spans="1:7" x14ac:dyDescent="0.2">
      <c r="A911" s="93"/>
      <c r="B911" s="94"/>
      <c r="F911" s="105"/>
      <c r="G911" s="105"/>
    </row>
    <row r="912" spans="1:7" x14ac:dyDescent="0.2">
      <c r="A912" s="93"/>
      <c r="B912" s="94"/>
      <c r="F912" s="105"/>
      <c r="G912" s="105"/>
    </row>
    <row r="913" spans="1:50" x14ac:dyDescent="0.2">
      <c r="A913" s="93"/>
      <c r="B913" s="94"/>
      <c r="F913" s="105"/>
      <c r="G913" s="105"/>
    </row>
    <row r="914" spans="1:50" x14ac:dyDescent="0.2">
      <c r="A914" s="93"/>
      <c r="B914" s="94"/>
      <c r="F914" s="105"/>
      <c r="G914" s="105"/>
      <c r="AQ914" s="105"/>
      <c r="AR914" s="105"/>
      <c r="AS914" s="105"/>
      <c r="AT914" s="105"/>
      <c r="AU914" s="105"/>
      <c r="AV914" s="105"/>
      <c r="AW914" s="105"/>
      <c r="AX914" s="105"/>
    </row>
    <row r="915" spans="1:50" x14ac:dyDescent="0.2">
      <c r="A915" s="93"/>
      <c r="B915" s="94"/>
      <c r="F915" s="105"/>
      <c r="G915" s="105"/>
      <c r="AQ915" s="105"/>
      <c r="AR915" s="105"/>
      <c r="AS915" s="105"/>
      <c r="AT915" s="105"/>
      <c r="AU915" s="105"/>
      <c r="AV915" s="105"/>
      <c r="AW915" s="105"/>
      <c r="AX915" s="105"/>
    </row>
    <row r="916" spans="1:50" x14ac:dyDescent="0.2">
      <c r="A916" s="93"/>
      <c r="B916" s="94"/>
      <c r="AQ916" s="105"/>
      <c r="AR916" s="105"/>
      <c r="AS916" s="105"/>
      <c r="AT916" s="105"/>
      <c r="AU916" s="105"/>
      <c r="AV916" s="105"/>
      <c r="AW916" s="105"/>
      <c r="AX916" s="105"/>
    </row>
    <row r="917" spans="1:50" x14ac:dyDescent="0.2">
      <c r="A917" s="93"/>
      <c r="B917" s="94"/>
      <c r="AQ917" s="105"/>
      <c r="AR917" s="105"/>
      <c r="AS917" s="105"/>
      <c r="AT917" s="105"/>
      <c r="AU917" s="105"/>
      <c r="AV917" s="105"/>
      <c r="AW917" s="105"/>
      <c r="AX917" s="105"/>
    </row>
    <row r="918" spans="1:50" x14ac:dyDescent="0.2">
      <c r="A918" s="93"/>
      <c r="B918" s="94"/>
      <c r="AQ918" s="105"/>
      <c r="AR918" s="105"/>
      <c r="AS918" s="105"/>
      <c r="AT918" s="105"/>
      <c r="AU918" s="105"/>
      <c r="AV918" s="105"/>
      <c r="AW918" s="105"/>
      <c r="AX918" s="105"/>
    </row>
    <row r="919" spans="1:50" x14ac:dyDescent="0.2">
      <c r="A919" s="93"/>
      <c r="B919" s="94"/>
      <c r="AQ919" s="105"/>
      <c r="AR919" s="105"/>
      <c r="AS919" s="105"/>
      <c r="AT919" s="105"/>
      <c r="AU919" s="105"/>
      <c r="AV919" s="105"/>
      <c r="AW919" s="105"/>
      <c r="AX919" s="105"/>
    </row>
    <row r="920" spans="1:50" x14ac:dyDescent="0.2">
      <c r="A920" s="93"/>
      <c r="B920" s="94"/>
    </row>
    <row r="921" spans="1:50" x14ac:dyDescent="0.2">
      <c r="A921" s="93"/>
      <c r="B921" s="94"/>
    </row>
    <row r="922" spans="1:50" x14ac:dyDescent="0.2">
      <c r="A922" s="93"/>
      <c r="B922" s="94"/>
    </row>
    <row r="923" spans="1:50" x14ac:dyDescent="0.2">
      <c r="A923" s="93"/>
      <c r="B923" s="94"/>
      <c r="F923" s="107"/>
      <c r="G923" s="107"/>
    </row>
    <row r="924" spans="1:50" x14ac:dyDescent="0.2">
      <c r="A924" s="93"/>
      <c r="B924" s="94"/>
      <c r="F924" s="108"/>
      <c r="G924" s="108"/>
    </row>
    <row r="925" spans="1:50" x14ac:dyDescent="0.2">
      <c r="A925" s="93"/>
      <c r="B925" s="94"/>
      <c r="F925" s="107"/>
      <c r="G925" s="107"/>
    </row>
    <row r="926" spans="1:50" x14ac:dyDescent="0.2">
      <c r="A926" s="93"/>
      <c r="B926" s="94"/>
      <c r="F926" s="108"/>
      <c r="G926" s="108"/>
    </row>
    <row r="927" spans="1:50" x14ac:dyDescent="0.2">
      <c r="A927" s="93"/>
      <c r="B927" s="94"/>
      <c r="F927" s="107"/>
      <c r="G927" s="107"/>
      <c r="AQ927" s="107"/>
      <c r="AR927" s="107"/>
      <c r="AS927" s="107"/>
      <c r="AT927" s="107"/>
      <c r="AU927" s="107"/>
      <c r="AV927" s="107"/>
      <c r="AW927" s="107"/>
      <c r="AX927" s="107"/>
    </row>
    <row r="928" spans="1:50" x14ac:dyDescent="0.2">
      <c r="A928" s="93"/>
      <c r="B928" s="94"/>
      <c r="F928" s="108"/>
      <c r="G928" s="108"/>
      <c r="AQ928" s="108"/>
      <c r="AR928" s="108"/>
      <c r="AS928" s="108"/>
      <c r="AT928" s="108"/>
      <c r="AU928" s="108"/>
      <c r="AV928" s="108"/>
      <c r="AW928" s="108"/>
      <c r="AX928" s="108"/>
    </row>
    <row r="929" spans="1:50" x14ac:dyDescent="0.2">
      <c r="A929" s="93"/>
      <c r="B929" s="94"/>
      <c r="AQ929" s="107"/>
      <c r="AR929" s="107"/>
      <c r="AS929" s="107"/>
      <c r="AT929" s="107"/>
      <c r="AU929" s="107"/>
      <c r="AV929" s="107"/>
      <c r="AW929" s="107"/>
      <c r="AX929" s="107"/>
    </row>
    <row r="930" spans="1:50" x14ac:dyDescent="0.2">
      <c r="A930" s="93"/>
      <c r="B930" s="94"/>
      <c r="AQ930" s="108"/>
      <c r="AR930" s="108"/>
      <c r="AS930" s="108"/>
      <c r="AT930" s="108"/>
      <c r="AU930" s="108"/>
      <c r="AV930" s="108"/>
      <c r="AW930" s="108"/>
      <c r="AX930" s="108"/>
    </row>
    <row r="931" spans="1:50" x14ac:dyDescent="0.2">
      <c r="A931" s="93"/>
      <c r="B931" s="94"/>
      <c r="AQ931" s="107"/>
      <c r="AR931" s="107"/>
      <c r="AS931" s="107"/>
      <c r="AT931" s="107"/>
      <c r="AU931" s="107"/>
      <c r="AV931" s="107"/>
      <c r="AW931" s="107"/>
      <c r="AX931" s="107"/>
    </row>
    <row r="932" spans="1:50" x14ac:dyDescent="0.2">
      <c r="A932" s="93"/>
      <c r="B932" s="94"/>
      <c r="AQ932" s="108"/>
      <c r="AR932" s="108"/>
      <c r="AS932" s="108"/>
      <c r="AT932" s="108"/>
      <c r="AU932" s="108"/>
      <c r="AV932" s="108"/>
      <c r="AW932" s="108"/>
      <c r="AX932" s="108"/>
    </row>
    <row r="933" spans="1:50" x14ac:dyDescent="0.2">
      <c r="A933" s="93"/>
      <c r="B933" s="94"/>
    </row>
    <row r="934" spans="1:50" x14ac:dyDescent="0.2">
      <c r="A934" s="93"/>
      <c r="B934" s="94"/>
    </row>
    <row r="935" spans="1:50" x14ac:dyDescent="0.2">
      <c r="A935" s="93"/>
      <c r="B935" s="94"/>
    </row>
    <row r="936" spans="1:50" x14ac:dyDescent="0.2">
      <c r="A936" s="93"/>
      <c r="B936" s="94"/>
    </row>
    <row r="937" spans="1:50" x14ac:dyDescent="0.2">
      <c r="A937" s="93"/>
      <c r="B937" s="94"/>
    </row>
    <row r="938" spans="1:50" x14ac:dyDescent="0.2">
      <c r="A938" s="93"/>
      <c r="B938" s="94"/>
    </row>
    <row r="939" spans="1:50" x14ac:dyDescent="0.2">
      <c r="A939" s="93"/>
      <c r="B939" s="94"/>
    </row>
    <row r="940" spans="1:50" x14ac:dyDescent="0.2">
      <c r="A940" s="93"/>
      <c r="B940" s="94"/>
    </row>
    <row r="941" spans="1:50" x14ac:dyDescent="0.2">
      <c r="A941" s="93"/>
      <c r="B941" s="94"/>
    </row>
    <row r="942" spans="1:50" x14ac:dyDescent="0.2">
      <c r="A942" s="93"/>
      <c r="B942" s="94"/>
    </row>
    <row r="943" spans="1:50" x14ac:dyDescent="0.2">
      <c r="A943" s="93"/>
      <c r="B943" s="94"/>
    </row>
    <row r="944" spans="1:50" x14ac:dyDescent="0.2">
      <c r="A944" s="93"/>
      <c r="B944" s="94"/>
    </row>
    <row r="945" spans="1:13" x14ac:dyDescent="0.2">
      <c r="A945" s="93"/>
      <c r="B945" s="94"/>
    </row>
    <row r="946" spans="1:13" x14ac:dyDescent="0.2">
      <c r="A946" s="93"/>
      <c r="B946" s="94"/>
    </row>
    <row r="947" spans="1:13" x14ac:dyDescent="0.2">
      <c r="A947" s="93"/>
      <c r="B947" s="94"/>
    </row>
    <row r="948" spans="1:13" x14ac:dyDescent="0.2">
      <c r="A948" s="93"/>
      <c r="B948" s="94"/>
    </row>
    <row r="949" spans="1:13" x14ac:dyDescent="0.2">
      <c r="A949" s="93"/>
      <c r="B949" s="94"/>
    </row>
    <row r="950" spans="1:13" x14ac:dyDescent="0.2">
      <c r="A950" s="93"/>
      <c r="B950" s="94"/>
    </row>
    <row r="951" spans="1:13" x14ac:dyDescent="0.2">
      <c r="A951" s="93"/>
      <c r="B951" s="94"/>
    </row>
    <row r="952" spans="1:13" x14ac:dyDescent="0.2">
      <c r="A952" s="93"/>
      <c r="B952" s="94"/>
    </row>
    <row r="953" spans="1:13" x14ac:dyDescent="0.2">
      <c r="A953" s="93"/>
      <c r="B953" s="94"/>
    </row>
    <row r="954" spans="1:13" x14ac:dyDescent="0.2">
      <c r="A954" s="93"/>
      <c r="B954" s="94"/>
    </row>
    <row r="955" spans="1:13" x14ac:dyDescent="0.2">
      <c r="A955" s="93"/>
      <c r="B955" s="94"/>
      <c r="H955" s="105"/>
    </row>
    <row r="956" spans="1:13" x14ac:dyDescent="0.2">
      <c r="A956" s="93"/>
      <c r="B956" s="94"/>
      <c r="H956" s="105"/>
      <c r="I956" s="105"/>
      <c r="J956" s="105"/>
      <c r="K956" s="105"/>
      <c r="L956" s="105"/>
      <c r="M956" s="105"/>
    </row>
    <row r="957" spans="1:13" x14ac:dyDescent="0.2">
      <c r="A957" s="93"/>
      <c r="B957" s="94"/>
      <c r="H957" s="105"/>
      <c r="I957" s="105"/>
      <c r="J957" s="105"/>
      <c r="K957" s="105"/>
      <c r="L957" s="105"/>
      <c r="M957" s="105"/>
    </row>
    <row r="958" spans="1:13" x14ac:dyDescent="0.2">
      <c r="A958" s="93"/>
      <c r="B958" s="94"/>
      <c r="H958" s="105"/>
      <c r="I958" s="105"/>
      <c r="J958" s="105"/>
      <c r="K958" s="105"/>
      <c r="L958" s="105"/>
      <c r="M958" s="105"/>
    </row>
    <row r="959" spans="1:13" x14ac:dyDescent="0.2">
      <c r="A959" s="93"/>
      <c r="B959" s="94"/>
      <c r="H959" s="105"/>
      <c r="I959" s="105"/>
      <c r="J959" s="105"/>
      <c r="K959" s="105"/>
      <c r="L959" s="105"/>
      <c r="M959" s="105"/>
    </row>
    <row r="960" spans="1:13" x14ac:dyDescent="0.2">
      <c r="B960" s="104"/>
      <c r="E960" s="105"/>
      <c r="H960" s="105"/>
      <c r="I960" s="105"/>
      <c r="J960" s="105"/>
      <c r="K960" s="105"/>
      <c r="L960" s="105"/>
      <c r="M960" s="105"/>
    </row>
    <row r="961" spans="2:65" x14ac:dyDescent="0.2">
      <c r="B961" s="104"/>
      <c r="E961" s="105"/>
      <c r="I961" s="105"/>
      <c r="J961" s="105"/>
      <c r="K961" s="105"/>
      <c r="L961" s="105"/>
      <c r="M961" s="105"/>
      <c r="BL961" s="105"/>
      <c r="BM961" s="105"/>
    </row>
    <row r="962" spans="2:65" x14ac:dyDescent="0.2">
      <c r="B962" s="104"/>
      <c r="E962" s="105"/>
      <c r="BL962" s="105"/>
      <c r="BM962" s="105"/>
    </row>
    <row r="963" spans="2:65" x14ac:dyDescent="0.2">
      <c r="B963" s="104"/>
      <c r="E963" s="105"/>
      <c r="BL963" s="105"/>
      <c r="BM963" s="105"/>
    </row>
    <row r="964" spans="2:65" x14ac:dyDescent="0.2">
      <c r="B964" s="104"/>
      <c r="E964" s="105"/>
      <c r="BL964" s="105"/>
      <c r="BM964" s="105"/>
    </row>
    <row r="965" spans="2:65" x14ac:dyDescent="0.2">
      <c r="B965" s="104"/>
      <c r="E965" s="105"/>
      <c r="BL965" s="105"/>
      <c r="BM965" s="105"/>
    </row>
    <row r="966" spans="2:65" x14ac:dyDescent="0.2">
      <c r="B966" s="104"/>
      <c r="BL966" s="105"/>
      <c r="BM966" s="105"/>
    </row>
    <row r="967" spans="2:65" x14ac:dyDescent="0.2">
      <c r="B967" s="104"/>
    </row>
    <row r="968" spans="2:65" x14ac:dyDescent="0.2">
      <c r="B968" s="104"/>
      <c r="H968" s="107"/>
    </row>
    <row r="969" spans="2:65" x14ac:dyDescent="0.2">
      <c r="B969" s="104"/>
      <c r="H969" s="108"/>
      <c r="I969" s="107"/>
      <c r="J969" s="107"/>
      <c r="K969" s="107"/>
      <c r="L969" s="107"/>
      <c r="M969" s="107"/>
      <c r="BK969" s="105"/>
    </row>
    <row r="970" spans="2:65" x14ac:dyDescent="0.2">
      <c r="B970" s="104"/>
      <c r="H970" s="107"/>
      <c r="I970" s="108"/>
      <c r="J970" s="108"/>
      <c r="K970" s="108"/>
      <c r="L970" s="108"/>
      <c r="M970" s="108"/>
      <c r="BK970" s="105"/>
    </row>
    <row r="971" spans="2:65" x14ac:dyDescent="0.2">
      <c r="B971" s="104"/>
      <c r="H971" s="108"/>
      <c r="I971" s="107"/>
      <c r="J971" s="107"/>
      <c r="K971" s="107"/>
      <c r="L971" s="107"/>
      <c r="M971" s="107"/>
      <c r="BK971" s="105"/>
    </row>
    <row r="972" spans="2:65" x14ac:dyDescent="0.2">
      <c r="B972" s="104"/>
      <c r="H972" s="107"/>
      <c r="I972" s="108"/>
      <c r="J972" s="108"/>
      <c r="K972" s="108"/>
      <c r="L972" s="108"/>
      <c r="M972" s="108"/>
      <c r="AZ972" s="218"/>
      <c r="BK972" s="105"/>
    </row>
    <row r="973" spans="2:65" x14ac:dyDescent="0.2">
      <c r="B973" s="104"/>
      <c r="E973" s="107"/>
      <c r="H973" s="108"/>
      <c r="I973" s="107"/>
      <c r="J973" s="107"/>
      <c r="K973" s="107"/>
      <c r="L973" s="107"/>
      <c r="M973" s="107"/>
      <c r="AZ973" s="218"/>
      <c r="BK973" s="105"/>
    </row>
    <row r="974" spans="2:65" x14ac:dyDescent="0.2">
      <c r="B974" s="104"/>
      <c r="E974" s="108"/>
      <c r="I974" s="108"/>
      <c r="J974" s="108"/>
      <c r="K974" s="108"/>
      <c r="L974" s="108"/>
      <c r="M974" s="108"/>
      <c r="AZ974" s="218"/>
      <c r="BK974" s="105"/>
      <c r="BL974" s="107"/>
      <c r="BM974" s="107"/>
    </row>
    <row r="975" spans="2:65" x14ac:dyDescent="0.2">
      <c r="B975" s="104"/>
      <c r="E975" s="107"/>
      <c r="AZ975" s="218"/>
      <c r="BL975" s="108"/>
      <c r="BM975" s="108"/>
    </row>
    <row r="976" spans="2:65" x14ac:dyDescent="0.2">
      <c r="B976" s="104"/>
      <c r="E976" s="108"/>
      <c r="AO976" s="105"/>
      <c r="AZ976" s="218"/>
      <c r="BL976" s="107"/>
      <c r="BM976" s="107"/>
    </row>
    <row r="977" spans="2:278" x14ac:dyDescent="0.2">
      <c r="B977" s="104"/>
      <c r="E977" s="107"/>
      <c r="AO977" s="105"/>
      <c r="AZ977" s="218"/>
      <c r="BL977" s="108"/>
      <c r="BM977" s="108"/>
    </row>
    <row r="978" spans="2:278" x14ac:dyDescent="0.2">
      <c r="B978" s="104"/>
      <c r="E978" s="108"/>
      <c r="AO978" s="105"/>
      <c r="BL978" s="107"/>
      <c r="BM978" s="107"/>
    </row>
    <row r="979" spans="2:278" x14ac:dyDescent="0.2">
      <c r="B979" s="104"/>
      <c r="AO979" s="105"/>
      <c r="BJ979" s="105"/>
      <c r="BL979" s="108"/>
      <c r="BM979" s="108"/>
      <c r="EV979" s="105"/>
      <c r="EW979" s="105"/>
      <c r="EX979" s="105"/>
      <c r="EY979" s="105"/>
      <c r="EZ979" s="105"/>
      <c r="FA979" s="105"/>
      <c r="FB979" s="105"/>
      <c r="FC979" s="105"/>
      <c r="FD979" s="105"/>
      <c r="FE979" s="105"/>
      <c r="FF979" s="105"/>
      <c r="FG979" s="105"/>
      <c r="FH979" s="105"/>
      <c r="FI979" s="105"/>
      <c r="FJ979" s="105"/>
      <c r="FK979" s="105"/>
      <c r="FL979" s="105"/>
      <c r="FM979" s="105"/>
      <c r="FN979" s="105"/>
      <c r="FO979" s="105"/>
      <c r="FP979" s="105"/>
      <c r="FQ979" s="105"/>
      <c r="FR979" s="105"/>
      <c r="FS979" s="105"/>
      <c r="FT979" s="105"/>
      <c r="FU979" s="105"/>
      <c r="FV979" s="105"/>
      <c r="FW979" s="105"/>
      <c r="FX979" s="105"/>
      <c r="FY979" s="105"/>
      <c r="FZ979" s="105"/>
      <c r="GA979" s="105"/>
      <c r="GB979" s="105"/>
      <c r="GC979" s="105"/>
      <c r="GD979" s="105"/>
      <c r="GE979" s="105"/>
      <c r="GF979" s="105"/>
      <c r="GG979" s="105"/>
      <c r="GH979" s="105"/>
      <c r="GI979" s="105"/>
      <c r="GJ979" s="105"/>
      <c r="GK979" s="105"/>
      <c r="GL979" s="105"/>
      <c r="GM979" s="105"/>
      <c r="GN979" s="105"/>
      <c r="GO979" s="105"/>
      <c r="GP979" s="105"/>
      <c r="GQ979" s="105"/>
      <c r="GR979" s="105"/>
      <c r="GS979" s="105"/>
      <c r="GT979" s="105"/>
      <c r="GU979" s="105"/>
      <c r="GV979" s="105"/>
      <c r="GW979" s="105"/>
      <c r="GX979" s="105"/>
      <c r="GY979" s="105"/>
      <c r="GZ979" s="105"/>
      <c r="HA979" s="105"/>
      <c r="HB979" s="105"/>
      <c r="HC979" s="105"/>
      <c r="HD979" s="105"/>
      <c r="HE979" s="105"/>
      <c r="HF979" s="105"/>
      <c r="HG979" s="105"/>
      <c r="HH979" s="105"/>
      <c r="HI979" s="105"/>
      <c r="HJ979" s="105"/>
      <c r="HK979" s="105"/>
      <c r="HL979" s="105"/>
      <c r="HM979" s="105"/>
      <c r="HN979" s="105"/>
      <c r="HO979" s="105"/>
      <c r="HP979" s="105"/>
      <c r="HQ979" s="105"/>
      <c r="HR979" s="105"/>
      <c r="HS979" s="105"/>
      <c r="HT979" s="105"/>
      <c r="HU979" s="105"/>
      <c r="HV979" s="105"/>
      <c r="HW979" s="105"/>
      <c r="HX979" s="105"/>
      <c r="HY979" s="105"/>
      <c r="HZ979" s="105"/>
      <c r="IA979" s="105"/>
      <c r="IB979" s="105"/>
      <c r="IC979" s="105"/>
      <c r="ID979" s="105"/>
      <c r="IE979" s="105"/>
      <c r="IF979" s="105"/>
      <c r="IG979" s="105"/>
      <c r="IH979" s="105"/>
      <c r="II979" s="105"/>
      <c r="IJ979" s="105"/>
      <c r="IK979" s="105"/>
      <c r="IL979" s="105"/>
      <c r="IM979" s="105"/>
      <c r="IN979" s="105"/>
      <c r="IO979" s="105"/>
      <c r="IP979" s="105"/>
      <c r="IQ979" s="105"/>
      <c r="IR979" s="105"/>
      <c r="IS979" s="105"/>
      <c r="IT979" s="105"/>
      <c r="IU979" s="105"/>
      <c r="IV979" s="105"/>
      <c r="IW979" s="105"/>
      <c r="IX979" s="105"/>
      <c r="IY979" s="105"/>
      <c r="IZ979" s="105"/>
      <c r="JA979" s="105"/>
      <c r="JB979" s="105"/>
      <c r="JC979" s="105"/>
      <c r="JD979" s="105"/>
      <c r="JE979" s="105"/>
      <c r="JF979" s="105"/>
      <c r="JG979" s="105"/>
      <c r="JH979" s="105"/>
      <c r="JI979" s="105"/>
      <c r="JJ979" s="105"/>
      <c r="JK979" s="105"/>
      <c r="JL979" s="105"/>
      <c r="JM979" s="105"/>
      <c r="JN979" s="105"/>
      <c r="JO979" s="105"/>
      <c r="JP979" s="105"/>
      <c r="JQ979" s="105"/>
      <c r="JR979" s="105"/>
    </row>
    <row r="980" spans="2:278" x14ac:dyDescent="0.2">
      <c r="B980" s="104"/>
      <c r="AO980" s="105"/>
      <c r="BJ980" s="105"/>
      <c r="BQ980" s="105"/>
      <c r="CE980" s="105"/>
      <c r="CF980" s="105"/>
      <c r="CK980" s="105"/>
      <c r="DI980" s="105"/>
      <c r="DN980" s="214"/>
      <c r="EV980" s="105"/>
      <c r="EW980" s="105"/>
      <c r="EX980" s="105"/>
      <c r="EY980" s="105"/>
      <c r="EZ980" s="105"/>
      <c r="FA980" s="105"/>
      <c r="FB980" s="105"/>
      <c r="FC980" s="105"/>
      <c r="FD980" s="105"/>
      <c r="FE980" s="105"/>
      <c r="FF980" s="105"/>
      <c r="FG980" s="105"/>
      <c r="FH980" s="105"/>
      <c r="FI980" s="105"/>
      <c r="FJ980" s="105"/>
      <c r="FK980" s="105"/>
      <c r="FL980" s="105"/>
      <c r="FM980" s="105"/>
      <c r="FN980" s="105"/>
      <c r="FO980" s="105"/>
      <c r="FP980" s="105"/>
      <c r="FQ980" s="105"/>
      <c r="FR980" s="105"/>
      <c r="FS980" s="105"/>
      <c r="FT980" s="105"/>
      <c r="FU980" s="105"/>
      <c r="FV980" s="105"/>
      <c r="FW980" s="105"/>
      <c r="FX980" s="105"/>
      <c r="FY980" s="105"/>
      <c r="FZ980" s="105"/>
      <c r="GA980" s="105"/>
      <c r="GB980" s="105"/>
      <c r="GC980" s="105"/>
      <c r="GD980" s="105"/>
      <c r="GE980" s="105"/>
      <c r="GF980" s="105"/>
      <c r="GG980" s="105"/>
      <c r="GH980" s="105"/>
      <c r="GI980" s="105"/>
      <c r="GJ980" s="105"/>
      <c r="GK980" s="105"/>
      <c r="GL980" s="105"/>
      <c r="GM980" s="105"/>
      <c r="GN980" s="105"/>
      <c r="GO980" s="105"/>
      <c r="GP980" s="105"/>
      <c r="GQ980" s="105"/>
      <c r="GR980" s="105"/>
      <c r="GS980" s="105"/>
      <c r="GT980" s="105"/>
      <c r="GU980" s="105"/>
      <c r="GV980" s="105"/>
      <c r="GW980" s="105"/>
      <c r="GX980" s="105"/>
      <c r="GY980" s="105"/>
      <c r="GZ980" s="105"/>
      <c r="HA980" s="105"/>
      <c r="HB980" s="105"/>
      <c r="HC980" s="105"/>
      <c r="HD980" s="105"/>
      <c r="HE980" s="105"/>
      <c r="HF980" s="105"/>
      <c r="HG980" s="105"/>
      <c r="HH980" s="105"/>
      <c r="HI980" s="105"/>
      <c r="HJ980" s="105"/>
      <c r="HK980" s="105"/>
      <c r="HL980" s="105"/>
      <c r="HM980" s="105"/>
      <c r="HN980" s="105"/>
      <c r="HO980" s="105"/>
      <c r="HP980" s="105"/>
      <c r="HQ980" s="105"/>
      <c r="HR980" s="105"/>
      <c r="HS980" s="105"/>
      <c r="HT980" s="105"/>
      <c r="HU980" s="105"/>
      <c r="HV980" s="105"/>
      <c r="HW980" s="105"/>
      <c r="HX980" s="105"/>
      <c r="HY980" s="105"/>
      <c r="HZ980" s="105"/>
      <c r="IA980" s="105"/>
      <c r="IB980" s="105"/>
      <c r="IC980" s="105"/>
      <c r="ID980" s="105"/>
      <c r="IE980" s="105"/>
      <c r="IF980" s="105"/>
      <c r="IG980" s="105"/>
      <c r="IH980" s="105"/>
      <c r="II980" s="105"/>
      <c r="IJ980" s="105"/>
      <c r="IK980" s="105"/>
      <c r="IL980" s="105"/>
      <c r="IM980" s="105"/>
      <c r="IN980" s="105"/>
      <c r="IO980" s="105"/>
      <c r="IP980" s="105"/>
      <c r="IQ980" s="105"/>
      <c r="IR980" s="105"/>
      <c r="IS980" s="105"/>
      <c r="IT980" s="105"/>
      <c r="IU980" s="105"/>
      <c r="IV980" s="105"/>
      <c r="IW980" s="105"/>
      <c r="IX980" s="105"/>
      <c r="IY980" s="105"/>
      <c r="IZ980" s="105"/>
      <c r="JA980" s="105"/>
      <c r="JB980" s="105"/>
      <c r="JC980" s="105"/>
      <c r="JD980" s="105"/>
      <c r="JE980" s="105"/>
      <c r="JF980" s="105"/>
      <c r="JG980" s="105"/>
      <c r="JH980" s="105"/>
      <c r="JI980" s="105"/>
      <c r="JJ980" s="105"/>
      <c r="JK980" s="105"/>
      <c r="JL980" s="105"/>
      <c r="JM980" s="105"/>
      <c r="JN980" s="105"/>
      <c r="JO980" s="105"/>
      <c r="JP980" s="105"/>
      <c r="JQ980" s="105"/>
      <c r="JR980" s="105"/>
    </row>
    <row r="981" spans="2:278" x14ac:dyDescent="0.2">
      <c r="B981" s="104"/>
      <c r="AO981" s="105"/>
      <c r="BJ981" s="105"/>
      <c r="BQ981" s="105"/>
      <c r="BY981" s="105"/>
      <c r="CE981" s="105"/>
      <c r="CF981" s="105"/>
      <c r="CK981" s="105"/>
      <c r="CS981" s="105"/>
      <c r="DI981" s="105"/>
      <c r="DN981" s="214"/>
      <c r="DO981" s="105"/>
      <c r="EV981" s="105"/>
      <c r="EW981" s="105"/>
      <c r="EX981" s="105"/>
      <c r="EY981" s="105"/>
      <c r="EZ981" s="105"/>
      <c r="FA981" s="105"/>
      <c r="FB981" s="105"/>
      <c r="FC981" s="105"/>
      <c r="FD981" s="105"/>
      <c r="FE981" s="105"/>
      <c r="FF981" s="105"/>
      <c r="FG981" s="105"/>
      <c r="FH981" s="105"/>
      <c r="FI981" s="105"/>
      <c r="FJ981" s="105"/>
      <c r="FK981" s="105"/>
      <c r="FL981" s="105"/>
      <c r="FM981" s="105"/>
      <c r="FN981" s="105"/>
      <c r="FO981" s="105"/>
      <c r="FP981" s="105"/>
      <c r="FQ981" s="105"/>
      <c r="FR981" s="105"/>
      <c r="FS981" s="105"/>
      <c r="FT981" s="105"/>
      <c r="FU981" s="105"/>
      <c r="FV981" s="105"/>
      <c r="FW981" s="105"/>
      <c r="FX981" s="105"/>
      <c r="FY981" s="105"/>
      <c r="FZ981" s="105"/>
      <c r="GA981" s="105"/>
      <c r="GB981" s="105"/>
      <c r="GC981" s="105"/>
      <c r="GD981" s="105"/>
      <c r="GE981" s="105"/>
      <c r="GF981" s="105"/>
      <c r="GG981" s="105"/>
      <c r="GH981" s="105"/>
      <c r="GI981" s="105"/>
      <c r="GJ981" s="105"/>
      <c r="GK981" s="105"/>
      <c r="GL981" s="105"/>
      <c r="GM981" s="105"/>
      <c r="GN981" s="105"/>
      <c r="GO981" s="105"/>
      <c r="GP981" s="105"/>
      <c r="GQ981" s="105"/>
      <c r="GR981" s="105"/>
      <c r="GS981" s="105"/>
      <c r="GT981" s="105"/>
      <c r="GU981" s="105"/>
      <c r="GV981" s="105"/>
      <c r="GW981" s="105"/>
      <c r="GX981" s="105"/>
      <c r="GY981" s="105"/>
      <c r="GZ981" s="105"/>
      <c r="HA981" s="105"/>
      <c r="HB981" s="105"/>
      <c r="HC981" s="105"/>
      <c r="HD981" s="105"/>
      <c r="HE981" s="105"/>
      <c r="HF981" s="105"/>
      <c r="HG981" s="105"/>
      <c r="HH981" s="105"/>
      <c r="HI981" s="105"/>
      <c r="HJ981" s="105"/>
      <c r="HK981" s="105"/>
      <c r="HL981" s="105"/>
      <c r="HM981" s="105"/>
      <c r="HN981" s="105"/>
      <c r="HO981" s="105"/>
      <c r="HP981" s="105"/>
      <c r="HQ981" s="105"/>
      <c r="HR981" s="105"/>
      <c r="HS981" s="105"/>
      <c r="HT981" s="105"/>
      <c r="HU981" s="105"/>
      <c r="HV981" s="105"/>
      <c r="HW981" s="105"/>
      <c r="HX981" s="105"/>
      <c r="HY981" s="105"/>
      <c r="HZ981" s="105"/>
      <c r="IA981" s="105"/>
      <c r="IB981" s="105"/>
      <c r="IC981" s="105"/>
      <c r="ID981" s="105"/>
      <c r="IE981" s="105"/>
      <c r="IF981" s="105"/>
      <c r="IG981" s="105"/>
      <c r="IH981" s="105"/>
      <c r="II981" s="105"/>
      <c r="IJ981" s="105"/>
      <c r="IK981" s="105"/>
      <c r="IL981" s="105"/>
      <c r="IM981" s="105"/>
      <c r="IN981" s="105"/>
      <c r="IO981" s="105"/>
      <c r="IP981" s="105"/>
      <c r="IQ981" s="105"/>
      <c r="IR981" s="105"/>
      <c r="IS981" s="105"/>
      <c r="IT981" s="105"/>
      <c r="IU981" s="105"/>
      <c r="IV981" s="105"/>
      <c r="IW981" s="105"/>
      <c r="IX981" s="105"/>
      <c r="IY981" s="105"/>
      <c r="IZ981" s="105"/>
      <c r="JA981" s="105"/>
      <c r="JB981" s="105"/>
      <c r="JC981" s="105"/>
      <c r="JD981" s="105"/>
      <c r="JE981" s="105"/>
      <c r="JF981" s="105"/>
      <c r="JG981" s="105"/>
      <c r="JH981" s="105"/>
      <c r="JI981" s="105"/>
      <c r="JJ981" s="105"/>
      <c r="JK981" s="105"/>
      <c r="JL981" s="105"/>
      <c r="JM981" s="105"/>
      <c r="JN981" s="105"/>
      <c r="JO981" s="105"/>
      <c r="JP981" s="105"/>
      <c r="JQ981" s="105"/>
      <c r="JR981" s="105"/>
    </row>
    <row r="982" spans="2:278" x14ac:dyDescent="0.2">
      <c r="B982" s="104"/>
      <c r="BJ982" s="105"/>
      <c r="BK982" s="107"/>
      <c r="BQ982" s="105"/>
      <c r="BY982" s="105"/>
      <c r="CE982" s="105"/>
      <c r="CF982" s="105"/>
      <c r="CK982" s="105"/>
      <c r="CS982" s="105"/>
      <c r="DI982" s="105"/>
      <c r="DN982" s="214"/>
      <c r="DO982" s="105"/>
      <c r="EV982" s="105"/>
      <c r="EW982" s="105"/>
      <c r="EX982" s="105"/>
      <c r="EY982" s="105"/>
      <c r="EZ982" s="105"/>
      <c r="FA982" s="105"/>
      <c r="FB982" s="105"/>
      <c r="FC982" s="105"/>
      <c r="FD982" s="105"/>
      <c r="FE982" s="105"/>
      <c r="FF982" s="105"/>
      <c r="FG982" s="105"/>
      <c r="FH982" s="105"/>
      <c r="FI982" s="105"/>
      <c r="FJ982" s="105"/>
      <c r="FK982" s="105"/>
      <c r="FL982" s="105"/>
      <c r="FM982" s="105"/>
      <c r="FN982" s="105"/>
      <c r="FO982" s="105"/>
      <c r="FP982" s="105"/>
      <c r="FQ982" s="105"/>
      <c r="FR982" s="105"/>
      <c r="FS982" s="105"/>
      <c r="FT982" s="105"/>
      <c r="FU982" s="105"/>
      <c r="FV982" s="105"/>
      <c r="FW982" s="105"/>
      <c r="FX982" s="105"/>
      <c r="FY982" s="105"/>
      <c r="FZ982" s="105"/>
      <c r="GA982" s="105"/>
      <c r="GB982" s="105"/>
      <c r="GC982" s="105"/>
      <c r="GD982" s="105"/>
      <c r="GE982" s="105"/>
      <c r="GF982" s="105"/>
      <c r="GG982" s="105"/>
      <c r="GH982" s="105"/>
      <c r="GI982" s="105"/>
      <c r="GJ982" s="105"/>
      <c r="GK982" s="105"/>
      <c r="GL982" s="105"/>
      <c r="GM982" s="105"/>
      <c r="GN982" s="105"/>
      <c r="GO982" s="105"/>
      <c r="GP982" s="105"/>
      <c r="GQ982" s="105"/>
      <c r="GR982" s="105"/>
      <c r="GS982" s="105"/>
      <c r="GT982" s="105"/>
      <c r="GU982" s="105"/>
      <c r="GV982" s="105"/>
      <c r="GW982" s="105"/>
      <c r="GX982" s="105"/>
      <c r="GY982" s="105"/>
      <c r="GZ982" s="105"/>
      <c r="HA982" s="105"/>
      <c r="HB982" s="105"/>
      <c r="HC982" s="105"/>
      <c r="HD982" s="105"/>
      <c r="HE982" s="105"/>
      <c r="HF982" s="105"/>
      <c r="HG982" s="105"/>
      <c r="HH982" s="105"/>
      <c r="HI982" s="105"/>
      <c r="HJ982" s="105"/>
      <c r="HK982" s="105"/>
      <c r="HL982" s="105"/>
      <c r="HM982" s="105"/>
      <c r="HN982" s="105"/>
      <c r="HO982" s="105"/>
      <c r="HP982" s="105"/>
      <c r="HQ982" s="105"/>
      <c r="HR982" s="105"/>
      <c r="HS982" s="105"/>
      <c r="HT982" s="105"/>
      <c r="HU982" s="105"/>
      <c r="HV982" s="105"/>
      <c r="HW982" s="105"/>
      <c r="HX982" s="105"/>
      <c r="HY982" s="105"/>
      <c r="HZ982" s="105"/>
      <c r="IA982" s="105"/>
      <c r="IB982" s="105"/>
      <c r="IC982" s="105"/>
      <c r="ID982" s="105"/>
      <c r="IE982" s="105"/>
      <c r="IF982" s="105"/>
      <c r="IG982" s="105"/>
      <c r="IH982" s="105"/>
      <c r="II982" s="105"/>
      <c r="IJ982" s="105"/>
      <c r="IK982" s="105"/>
      <c r="IL982" s="105"/>
      <c r="IM982" s="105"/>
      <c r="IN982" s="105"/>
      <c r="IO982" s="105"/>
      <c r="IP982" s="105"/>
      <c r="IQ982" s="105"/>
      <c r="IR982" s="105"/>
      <c r="IS982" s="105"/>
      <c r="IT982" s="105"/>
      <c r="IU982" s="105"/>
      <c r="IV982" s="105"/>
      <c r="IW982" s="105"/>
      <c r="IX982" s="105"/>
      <c r="IY982" s="105"/>
      <c r="IZ982" s="105"/>
      <c r="JA982" s="105"/>
      <c r="JB982" s="105"/>
      <c r="JC982" s="105"/>
      <c r="JD982" s="105"/>
      <c r="JE982" s="105"/>
      <c r="JF982" s="105"/>
      <c r="JG982" s="105"/>
      <c r="JH982" s="105"/>
      <c r="JI982" s="105"/>
      <c r="JJ982" s="105"/>
      <c r="JK982" s="105"/>
      <c r="JL982" s="105"/>
      <c r="JM982" s="105"/>
      <c r="JN982" s="105"/>
      <c r="JO982" s="105"/>
      <c r="JP982" s="105"/>
      <c r="JQ982" s="105"/>
      <c r="JR982" s="105"/>
    </row>
    <row r="983" spans="2:278" x14ac:dyDescent="0.2">
      <c r="B983" s="104"/>
      <c r="AM983" s="105"/>
      <c r="AN983" s="105"/>
      <c r="BJ983" s="105"/>
      <c r="BK983" s="108"/>
      <c r="BQ983" s="105"/>
      <c r="BY983" s="105"/>
      <c r="CD983" s="105"/>
      <c r="CE983" s="105"/>
      <c r="CF983" s="105"/>
      <c r="CK983" s="105"/>
      <c r="CS983" s="105"/>
      <c r="DI983" s="105"/>
      <c r="DN983" s="214"/>
      <c r="DO983" s="105"/>
      <c r="EV983" s="105"/>
      <c r="EW983" s="105"/>
      <c r="EX983" s="105"/>
      <c r="EY983" s="105"/>
      <c r="EZ983" s="105"/>
      <c r="FA983" s="105"/>
      <c r="FB983" s="105"/>
      <c r="FC983" s="105"/>
      <c r="FD983" s="105"/>
      <c r="FE983" s="105"/>
      <c r="FF983" s="105"/>
      <c r="FG983" s="105"/>
      <c r="FH983" s="105"/>
      <c r="FI983" s="105"/>
      <c r="FJ983" s="105"/>
      <c r="FK983" s="105"/>
      <c r="FL983" s="105"/>
      <c r="FM983" s="105"/>
      <c r="FN983" s="105"/>
      <c r="FO983" s="105"/>
      <c r="FP983" s="105"/>
      <c r="FQ983" s="105"/>
      <c r="FR983" s="105"/>
      <c r="FS983" s="105"/>
      <c r="FT983" s="105"/>
      <c r="FU983" s="105"/>
      <c r="FV983" s="105"/>
      <c r="FW983" s="105"/>
      <c r="FX983" s="105"/>
      <c r="FY983" s="105"/>
      <c r="FZ983" s="105"/>
      <c r="GA983" s="105"/>
      <c r="GB983" s="105"/>
      <c r="GC983" s="105"/>
      <c r="GD983" s="105"/>
      <c r="GE983" s="105"/>
      <c r="GF983" s="105"/>
      <c r="GG983" s="105"/>
      <c r="GH983" s="105"/>
      <c r="GI983" s="105"/>
      <c r="GJ983" s="105"/>
      <c r="GK983" s="105"/>
      <c r="GL983" s="105"/>
      <c r="GM983" s="105"/>
      <c r="GN983" s="105"/>
      <c r="GO983" s="105"/>
      <c r="GP983" s="105"/>
      <c r="GQ983" s="105"/>
      <c r="GR983" s="105"/>
      <c r="GS983" s="105"/>
      <c r="GT983" s="105"/>
      <c r="GU983" s="105"/>
      <c r="GV983" s="105"/>
      <c r="GW983" s="105"/>
      <c r="GX983" s="105"/>
      <c r="GY983" s="105"/>
      <c r="GZ983" s="105"/>
      <c r="HA983" s="105"/>
      <c r="HB983" s="105"/>
      <c r="HC983" s="105"/>
      <c r="HD983" s="105"/>
      <c r="HE983" s="105"/>
      <c r="HF983" s="105"/>
      <c r="HG983" s="105"/>
      <c r="HH983" s="105"/>
      <c r="HI983" s="105"/>
      <c r="HJ983" s="105"/>
      <c r="HK983" s="105"/>
      <c r="HL983" s="105"/>
      <c r="HM983" s="105"/>
      <c r="HN983" s="105"/>
      <c r="HO983" s="105"/>
      <c r="HP983" s="105"/>
      <c r="HQ983" s="105"/>
      <c r="HR983" s="105"/>
      <c r="HS983" s="105"/>
      <c r="HT983" s="105"/>
      <c r="HU983" s="105"/>
      <c r="HV983" s="105"/>
      <c r="HW983" s="105"/>
      <c r="HX983" s="105"/>
      <c r="HY983" s="105"/>
      <c r="HZ983" s="105"/>
      <c r="IA983" s="105"/>
      <c r="IB983" s="105"/>
      <c r="IC983" s="105"/>
      <c r="ID983" s="105"/>
      <c r="IE983" s="105"/>
      <c r="IF983" s="105"/>
      <c r="IG983" s="105"/>
      <c r="IH983" s="105"/>
      <c r="II983" s="105"/>
      <c r="IJ983" s="105"/>
      <c r="IK983" s="105"/>
      <c r="IL983" s="105"/>
      <c r="IM983" s="105"/>
      <c r="IN983" s="105"/>
      <c r="IO983" s="105"/>
      <c r="IP983" s="105"/>
      <c r="IQ983" s="105"/>
      <c r="IR983" s="105"/>
      <c r="IS983" s="105"/>
      <c r="IT983" s="105"/>
      <c r="IU983" s="105"/>
      <c r="IV983" s="105"/>
      <c r="IW983" s="105"/>
      <c r="IX983" s="105"/>
      <c r="IY983" s="105"/>
      <c r="IZ983" s="105"/>
      <c r="JA983" s="105"/>
      <c r="JB983" s="105"/>
      <c r="JC983" s="105"/>
      <c r="JD983" s="105"/>
      <c r="JE983" s="105"/>
      <c r="JF983" s="105"/>
      <c r="JG983" s="105"/>
      <c r="JH983" s="105"/>
      <c r="JI983" s="105"/>
      <c r="JJ983" s="105"/>
      <c r="JK983" s="105"/>
      <c r="JL983" s="105"/>
      <c r="JM983" s="105"/>
      <c r="JN983" s="105"/>
      <c r="JO983" s="105"/>
      <c r="JP983" s="105"/>
      <c r="JQ983" s="105"/>
      <c r="JR983" s="105"/>
    </row>
    <row r="984" spans="2:278" x14ac:dyDescent="0.2">
      <c r="B984" s="104"/>
      <c r="AM984" s="105"/>
      <c r="AN984" s="105"/>
      <c r="BA984" s="105"/>
      <c r="BB984" s="105"/>
      <c r="BC984" s="105"/>
      <c r="BD984" s="105"/>
      <c r="BE984" s="105"/>
      <c r="BF984" s="105"/>
      <c r="BG984" s="105"/>
      <c r="BH984" s="105"/>
      <c r="BI984" s="214"/>
      <c r="BJ984" s="105"/>
      <c r="BK984" s="107"/>
      <c r="BQ984" s="105"/>
      <c r="BY984" s="105"/>
      <c r="CD984" s="105"/>
      <c r="CE984" s="105"/>
      <c r="CF984" s="105"/>
      <c r="CK984" s="105"/>
      <c r="CS984" s="105"/>
      <c r="CT984" s="105"/>
      <c r="DI984" s="105"/>
      <c r="DN984" s="214"/>
      <c r="DO984" s="105"/>
      <c r="EP984" s="105"/>
      <c r="EU984" s="214"/>
      <c r="EV984" s="105"/>
      <c r="EW984" s="105"/>
      <c r="EX984" s="105"/>
      <c r="EY984" s="105"/>
      <c r="EZ984" s="105"/>
      <c r="FA984" s="105"/>
      <c r="FB984" s="105"/>
      <c r="FC984" s="105"/>
      <c r="FD984" s="105"/>
      <c r="FE984" s="105"/>
      <c r="FF984" s="105"/>
      <c r="FG984" s="105"/>
      <c r="FH984" s="105"/>
      <c r="FI984" s="105"/>
      <c r="FJ984" s="105"/>
      <c r="FK984" s="105"/>
      <c r="FL984" s="105"/>
      <c r="FM984" s="105"/>
      <c r="FN984" s="105"/>
      <c r="FO984" s="105"/>
      <c r="FP984" s="105"/>
      <c r="FQ984" s="105"/>
      <c r="FR984" s="105"/>
      <c r="FS984" s="105"/>
      <c r="FT984" s="105"/>
      <c r="FU984" s="105"/>
      <c r="FV984" s="105"/>
      <c r="FW984" s="105"/>
      <c r="FX984" s="105"/>
      <c r="FY984" s="105"/>
      <c r="FZ984" s="105"/>
      <c r="GA984" s="105"/>
      <c r="GB984" s="105"/>
      <c r="GC984" s="105"/>
      <c r="GD984" s="105"/>
      <c r="GE984" s="105"/>
      <c r="GF984" s="105"/>
      <c r="GG984" s="105"/>
      <c r="GH984" s="105"/>
      <c r="GI984" s="105"/>
      <c r="GJ984" s="105"/>
      <c r="GK984" s="105"/>
      <c r="GL984" s="105"/>
      <c r="GM984" s="105"/>
      <c r="GN984" s="105"/>
      <c r="GO984" s="105"/>
      <c r="GP984" s="105"/>
      <c r="GQ984" s="105"/>
      <c r="GR984" s="105"/>
      <c r="GS984" s="105"/>
      <c r="GT984" s="105"/>
      <c r="GU984" s="105"/>
      <c r="GV984" s="105"/>
      <c r="GW984" s="105"/>
      <c r="GX984" s="105"/>
      <c r="GY984" s="105"/>
      <c r="GZ984" s="105"/>
      <c r="HA984" s="105"/>
      <c r="HB984" s="105"/>
      <c r="HC984" s="105"/>
      <c r="HD984" s="105"/>
      <c r="HE984" s="105"/>
      <c r="HF984" s="105"/>
      <c r="HG984" s="105"/>
      <c r="HH984" s="105"/>
      <c r="HI984" s="105"/>
      <c r="HJ984" s="105"/>
      <c r="HK984" s="105"/>
      <c r="HL984" s="105"/>
      <c r="HM984" s="105"/>
      <c r="HN984" s="105"/>
      <c r="HO984" s="105"/>
      <c r="HP984" s="105"/>
      <c r="HQ984" s="105"/>
      <c r="HR984" s="105"/>
      <c r="HS984" s="105"/>
      <c r="HT984" s="105"/>
      <c r="HU984" s="105"/>
      <c r="HV984" s="105"/>
      <c r="HW984" s="105"/>
      <c r="HX984" s="105"/>
      <c r="HY984" s="105"/>
      <c r="HZ984" s="105"/>
      <c r="IA984" s="105"/>
      <c r="IB984" s="105"/>
      <c r="IC984" s="105"/>
      <c r="ID984" s="105"/>
      <c r="IE984" s="105"/>
      <c r="IF984" s="105"/>
      <c r="IG984" s="105"/>
      <c r="IH984" s="105"/>
      <c r="II984" s="105"/>
      <c r="IJ984" s="105"/>
      <c r="IK984" s="105"/>
      <c r="IL984" s="105"/>
      <c r="IM984" s="105"/>
      <c r="IN984" s="105"/>
      <c r="IO984" s="105"/>
      <c r="IP984" s="105"/>
      <c r="IQ984" s="105"/>
      <c r="IR984" s="105"/>
      <c r="IS984" s="105"/>
      <c r="IT984" s="105"/>
      <c r="IU984" s="105"/>
      <c r="IV984" s="105"/>
      <c r="IW984" s="105"/>
      <c r="IX984" s="105"/>
      <c r="IY984" s="105"/>
      <c r="IZ984" s="105"/>
      <c r="JA984" s="105"/>
      <c r="JB984" s="105"/>
      <c r="JC984" s="105"/>
      <c r="JD984" s="105"/>
      <c r="JE984" s="105"/>
      <c r="JF984" s="105"/>
      <c r="JG984" s="105"/>
      <c r="JH984" s="105"/>
      <c r="JI984" s="105"/>
      <c r="JJ984" s="105"/>
      <c r="JK984" s="105"/>
      <c r="JL984" s="105"/>
      <c r="JM984" s="105"/>
      <c r="JN984" s="105"/>
      <c r="JO984" s="105"/>
      <c r="JP984" s="105"/>
      <c r="JQ984" s="105"/>
      <c r="JR984" s="105"/>
    </row>
    <row r="985" spans="2:278" x14ac:dyDescent="0.2">
      <c r="B985" s="104"/>
      <c r="AM985" s="105"/>
      <c r="AN985" s="105"/>
      <c r="AZ985" s="219"/>
      <c r="BA985" s="105"/>
      <c r="BB985" s="105"/>
      <c r="BC985" s="105"/>
      <c r="BD985" s="105"/>
      <c r="BE985" s="105"/>
      <c r="BF985" s="105"/>
      <c r="BG985" s="105"/>
      <c r="BH985" s="105"/>
      <c r="BI985" s="214"/>
      <c r="BK985" s="108"/>
      <c r="BQ985" s="105"/>
      <c r="BY985" s="105"/>
      <c r="CD985" s="105"/>
      <c r="CE985" s="105"/>
      <c r="CF985" s="105"/>
      <c r="CK985" s="105"/>
      <c r="CS985" s="105"/>
      <c r="CT985" s="105"/>
      <c r="DI985" s="105"/>
      <c r="DN985" s="214"/>
      <c r="DO985" s="105"/>
      <c r="EP985" s="105"/>
      <c r="EU985" s="214"/>
    </row>
    <row r="986" spans="2:278" x14ac:dyDescent="0.2">
      <c r="B986" s="104"/>
      <c r="AM986" s="105"/>
      <c r="AN986" s="105"/>
      <c r="AZ986" s="220"/>
      <c r="BA986" s="105"/>
      <c r="BB986" s="105"/>
      <c r="BC986" s="105"/>
      <c r="BD986" s="105"/>
      <c r="BE986" s="105"/>
      <c r="BF986" s="105"/>
      <c r="BG986" s="105"/>
      <c r="BH986" s="105"/>
      <c r="BI986" s="214"/>
      <c r="BK986" s="107"/>
      <c r="BY986" s="105"/>
      <c r="CD986" s="105"/>
      <c r="CS986" s="105"/>
      <c r="CT986" s="105"/>
      <c r="DO986" s="105"/>
      <c r="EP986" s="105"/>
      <c r="EU986" s="214"/>
    </row>
    <row r="987" spans="2:278" x14ac:dyDescent="0.2">
      <c r="B987" s="104"/>
      <c r="AM987" s="105"/>
      <c r="AN987" s="105"/>
      <c r="AZ987" s="219"/>
      <c r="BA987" s="105"/>
      <c r="BB987" s="105"/>
      <c r="BC987" s="105"/>
      <c r="BD987" s="105"/>
      <c r="BE987" s="105"/>
      <c r="BF987" s="105"/>
      <c r="BG987" s="105"/>
      <c r="BH987" s="105"/>
      <c r="BI987" s="214"/>
      <c r="BK987" s="108"/>
      <c r="CD987" s="105"/>
      <c r="CT987" s="105"/>
      <c r="EP987" s="105"/>
      <c r="EU987" s="214"/>
    </row>
    <row r="988" spans="2:278" x14ac:dyDescent="0.2">
      <c r="B988" s="104"/>
      <c r="AM988" s="105"/>
      <c r="AN988" s="105"/>
      <c r="AZ988" s="220"/>
      <c r="BA988" s="105"/>
      <c r="BB988" s="105"/>
      <c r="BC988" s="105"/>
      <c r="BD988" s="105"/>
      <c r="BE988" s="105"/>
      <c r="BF988" s="105"/>
      <c r="BG988" s="105"/>
      <c r="BH988" s="105"/>
      <c r="BI988" s="214"/>
      <c r="CD988" s="105"/>
      <c r="CT988" s="105"/>
      <c r="EP988" s="105"/>
      <c r="EU988" s="214"/>
    </row>
    <row r="989" spans="2:278" x14ac:dyDescent="0.2">
      <c r="B989" s="104"/>
      <c r="T989" s="105"/>
      <c r="U989" s="105"/>
      <c r="V989" s="105"/>
      <c r="W989" s="105"/>
      <c r="X989" s="105"/>
      <c r="Y989" s="105"/>
      <c r="Z989" s="105"/>
      <c r="AA989" s="105"/>
      <c r="AB989" s="105"/>
      <c r="AJ989" s="105"/>
      <c r="AK989" s="105"/>
      <c r="AL989" s="105"/>
      <c r="AO989" s="107"/>
      <c r="AZ989" s="219"/>
      <c r="BA989" s="105"/>
      <c r="BB989" s="105"/>
      <c r="BC989" s="105"/>
      <c r="BD989" s="105"/>
      <c r="BE989" s="105"/>
      <c r="BF989" s="105"/>
      <c r="BG989" s="105"/>
      <c r="BH989" s="105"/>
      <c r="BI989" s="214"/>
      <c r="CT989" s="105"/>
      <c r="EP989" s="105"/>
      <c r="EU989" s="214"/>
    </row>
    <row r="990" spans="2:278" x14ac:dyDescent="0.2">
      <c r="B990" s="104"/>
      <c r="T990" s="105"/>
      <c r="U990" s="105"/>
      <c r="V990" s="105"/>
      <c r="W990" s="105"/>
      <c r="X990" s="105"/>
      <c r="Y990" s="105"/>
      <c r="Z990" s="105"/>
      <c r="AA990" s="105"/>
      <c r="AB990" s="105"/>
      <c r="AJ990" s="105"/>
      <c r="AK990" s="105"/>
      <c r="AL990" s="105"/>
      <c r="AO990" s="108"/>
      <c r="AZ990" s="220"/>
    </row>
    <row r="991" spans="2:278" x14ac:dyDescent="0.2">
      <c r="B991" s="104"/>
      <c r="T991" s="105"/>
      <c r="U991" s="105"/>
      <c r="V991" s="105"/>
      <c r="W991" s="105"/>
      <c r="X991" s="105"/>
      <c r="Y991" s="105"/>
      <c r="Z991" s="105"/>
      <c r="AA991" s="105"/>
      <c r="AB991" s="105"/>
      <c r="AC991" s="105"/>
      <c r="AD991" s="105"/>
      <c r="AE991" s="105"/>
      <c r="AF991" s="105"/>
      <c r="AG991" s="105"/>
      <c r="AH991" s="105"/>
      <c r="AI991" s="105"/>
      <c r="AJ991" s="105"/>
      <c r="AK991" s="105"/>
      <c r="AL991" s="105"/>
      <c r="AO991" s="107"/>
    </row>
    <row r="992" spans="2:278" s="96" customFormat="1" x14ac:dyDescent="0.2">
      <c r="B992" s="104"/>
      <c r="C992" s="95"/>
      <c r="D992" s="95"/>
      <c r="E992" s="95"/>
      <c r="F992" s="95"/>
      <c r="G992" s="95"/>
      <c r="H992" s="95"/>
      <c r="I992" s="95"/>
      <c r="J992" s="95"/>
      <c r="K992" s="95"/>
      <c r="L992" s="95"/>
      <c r="M992" s="95"/>
      <c r="N992" s="95"/>
      <c r="O992" s="95"/>
      <c r="P992" s="95"/>
      <c r="Q992" s="95"/>
      <c r="R992" s="95"/>
      <c r="S992" s="95"/>
      <c r="T992" s="105"/>
      <c r="U992" s="105"/>
      <c r="V992" s="105"/>
      <c r="W992" s="105"/>
      <c r="X992" s="105"/>
      <c r="Y992" s="105"/>
      <c r="Z992" s="105"/>
      <c r="AA992" s="105"/>
      <c r="AB992" s="105"/>
      <c r="AC992" s="105"/>
      <c r="AD992" s="105"/>
      <c r="AE992" s="105"/>
      <c r="AF992" s="105"/>
      <c r="AG992" s="105"/>
      <c r="AH992" s="105"/>
      <c r="AI992" s="105"/>
      <c r="AJ992" s="105"/>
      <c r="AK992" s="105"/>
      <c r="AL992" s="105"/>
      <c r="AM992" s="95"/>
      <c r="AN992" s="95"/>
      <c r="AO992" s="108"/>
      <c r="AP992" s="95"/>
      <c r="AQ992" s="95"/>
      <c r="AR992" s="95"/>
      <c r="AS992" s="95"/>
      <c r="AT992" s="95"/>
      <c r="AU992" s="95"/>
      <c r="AV992" s="95"/>
      <c r="AW992" s="95"/>
      <c r="AX992" s="95"/>
      <c r="AY992" s="109"/>
      <c r="AZ992" s="217"/>
      <c r="BA992" s="95"/>
      <c r="BB992" s="95"/>
      <c r="BC992" s="95"/>
      <c r="BD992" s="95"/>
      <c r="BE992" s="95"/>
      <c r="BF992" s="95"/>
      <c r="BG992" s="95"/>
      <c r="BH992" s="95"/>
      <c r="BI992" s="109"/>
      <c r="BJ992" s="107"/>
      <c r="BK992" s="95"/>
      <c r="BL992" s="95"/>
      <c r="BM992" s="95"/>
      <c r="BN992" s="95"/>
      <c r="BO992" s="95"/>
      <c r="BP992" s="109"/>
      <c r="BQ992" s="95"/>
      <c r="BS992" s="95"/>
      <c r="BT992" s="95"/>
      <c r="BU992" s="95"/>
      <c r="BV992" s="95"/>
      <c r="BW992" s="95"/>
      <c r="BX992" s="95"/>
      <c r="BY992" s="95"/>
      <c r="BZ992" s="95"/>
      <c r="CA992" s="95"/>
      <c r="CB992" s="95"/>
      <c r="CC992" s="95"/>
      <c r="CD992" s="95"/>
      <c r="CE992" s="95"/>
      <c r="CF992" s="95"/>
      <c r="CG992" s="95"/>
      <c r="CH992" s="95"/>
      <c r="CI992" s="95"/>
      <c r="CJ992" s="95"/>
      <c r="CK992" s="95"/>
      <c r="CL992" s="95"/>
      <c r="CM992" s="95"/>
      <c r="CN992" s="95"/>
      <c r="CO992" s="95"/>
      <c r="CP992" s="95"/>
      <c r="CQ992" s="95"/>
      <c r="CR992" s="95"/>
      <c r="CS992" s="95"/>
      <c r="CT992" s="95"/>
      <c r="CU992" s="95"/>
      <c r="CV992" s="95"/>
      <c r="CW992" s="95"/>
      <c r="CX992" s="109"/>
      <c r="CY992" s="217"/>
      <c r="CZ992" s="95"/>
      <c r="DA992" s="95"/>
      <c r="DB992" s="95"/>
      <c r="DC992" s="95"/>
      <c r="DD992" s="95"/>
      <c r="DE992" s="95"/>
      <c r="DF992" s="95"/>
      <c r="DG992" s="95"/>
      <c r="DH992" s="109"/>
      <c r="DI992" s="95"/>
      <c r="DJ992" s="95"/>
      <c r="DK992" s="95"/>
      <c r="DL992" s="95"/>
      <c r="DM992" s="95"/>
      <c r="DN992" s="109"/>
      <c r="DO992" s="95"/>
      <c r="DP992" s="95"/>
      <c r="DQ992" s="95"/>
      <c r="DR992" s="95"/>
      <c r="DS992" s="95"/>
      <c r="DT992" s="109"/>
      <c r="DU992" s="95"/>
      <c r="DV992" s="95"/>
      <c r="DW992" s="95"/>
      <c r="DX992" s="95"/>
      <c r="DY992" s="95"/>
      <c r="DZ992" s="95"/>
      <c r="EA992" s="109"/>
      <c r="EB992" s="95"/>
      <c r="EC992" s="95"/>
      <c r="ED992" s="95"/>
      <c r="EE992" s="95"/>
      <c r="EF992" s="95"/>
      <c r="EG992" s="95"/>
      <c r="EH992" s="109"/>
      <c r="EI992" s="95"/>
      <c r="EJ992" s="95"/>
      <c r="EK992" s="95"/>
      <c r="EL992" s="95"/>
      <c r="EM992" s="95"/>
      <c r="EN992" s="95"/>
      <c r="EO992" s="109"/>
      <c r="EP992" s="95"/>
      <c r="EQ992" s="95"/>
      <c r="ER992" s="95"/>
      <c r="ES992" s="95"/>
      <c r="ET992" s="95"/>
      <c r="EU992" s="109"/>
      <c r="EV992" s="107"/>
      <c r="EW992" s="107"/>
      <c r="EX992" s="107"/>
      <c r="EY992" s="107"/>
      <c r="EZ992" s="107"/>
      <c r="FA992" s="107"/>
      <c r="FB992" s="107"/>
      <c r="FC992" s="107"/>
      <c r="FD992" s="107"/>
      <c r="FE992" s="107"/>
      <c r="FF992" s="107"/>
      <c r="FG992" s="107"/>
      <c r="FH992" s="107"/>
      <c r="FI992" s="107"/>
      <c r="FJ992" s="107"/>
      <c r="FK992" s="107"/>
      <c r="FL992" s="107"/>
      <c r="FM992" s="107"/>
      <c r="FN992" s="107"/>
      <c r="FO992" s="107"/>
      <c r="FP992" s="107"/>
      <c r="FQ992" s="107"/>
      <c r="FR992" s="107"/>
      <c r="FS992" s="107"/>
      <c r="FT992" s="107"/>
      <c r="FU992" s="107"/>
      <c r="FV992" s="107"/>
      <c r="FW992" s="107"/>
      <c r="FX992" s="107"/>
      <c r="FY992" s="107"/>
      <c r="FZ992" s="107"/>
      <c r="GA992" s="107"/>
      <c r="GB992" s="107"/>
      <c r="GC992" s="107"/>
      <c r="GD992" s="107"/>
      <c r="GE992" s="107"/>
      <c r="GF992" s="107"/>
      <c r="GG992" s="107"/>
      <c r="GH992" s="107"/>
      <c r="GI992" s="107"/>
      <c r="GJ992" s="107"/>
      <c r="GK992" s="107"/>
      <c r="GL992" s="107"/>
      <c r="GM992" s="107"/>
      <c r="GN992" s="107"/>
      <c r="GO992" s="107"/>
      <c r="GP992" s="107"/>
      <c r="GQ992" s="107"/>
      <c r="GR992" s="107"/>
      <c r="GS992" s="107"/>
      <c r="GT992" s="107"/>
      <c r="GU992" s="107"/>
      <c r="GV992" s="107"/>
      <c r="GW992" s="107"/>
      <c r="GX992" s="107"/>
      <c r="GY992" s="107"/>
      <c r="GZ992" s="107"/>
      <c r="HA992" s="107"/>
      <c r="HB992" s="107"/>
      <c r="HC992" s="107"/>
      <c r="HD992" s="107"/>
      <c r="HE992" s="107"/>
      <c r="HF992" s="107"/>
      <c r="HG992" s="107"/>
      <c r="HH992" s="107"/>
      <c r="HI992" s="107"/>
      <c r="HJ992" s="107"/>
      <c r="HK992" s="107"/>
      <c r="HL992" s="107"/>
      <c r="HM992" s="107"/>
      <c r="HN992" s="107"/>
      <c r="HO992" s="107"/>
      <c r="HP992" s="107"/>
      <c r="HQ992" s="107"/>
      <c r="HR992" s="107"/>
      <c r="HS992" s="107"/>
      <c r="HT992" s="107"/>
      <c r="HU992" s="107"/>
      <c r="HV992" s="107"/>
      <c r="HW992" s="107"/>
      <c r="HX992" s="107"/>
      <c r="HY992" s="107"/>
      <c r="HZ992" s="107"/>
      <c r="IA992" s="107"/>
      <c r="IB992" s="107"/>
      <c r="IC992" s="107"/>
      <c r="ID992" s="107"/>
      <c r="IE992" s="107"/>
      <c r="IF992" s="107"/>
      <c r="IG992" s="107"/>
      <c r="IH992" s="107"/>
      <c r="II992" s="107"/>
      <c r="IJ992" s="107"/>
      <c r="IK992" s="107"/>
      <c r="IL992" s="107"/>
      <c r="IM992" s="107"/>
      <c r="IN992" s="107"/>
      <c r="IO992" s="107"/>
      <c r="IP992" s="107"/>
      <c r="IQ992" s="107"/>
      <c r="IR992" s="107"/>
      <c r="IS992" s="107"/>
      <c r="IT992" s="107"/>
      <c r="IU992" s="107"/>
      <c r="IV992" s="107"/>
      <c r="IW992" s="107"/>
      <c r="IX992" s="107"/>
      <c r="IY992" s="107"/>
      <c r="IZ992" s="107"/>
      <c r="JA992" s="107"/>
      <c r="JB992" s="107"/>
      <c r="JC992" s="107"/>
      <c r="JD992" s="107"/>
      <c r="JE992" s="107"/>
      <c r="JF992" s="107"/>
      <c r="JG992" s="107"/>
      <c r="JH992" s="107"/>
      <c r="JI992" s="107"/>
      <c r="JJ992" s="107"/>
      <c r="JK992" s="107"/>
      <c r="JL992" s="107"/>
      <c r="JM992" s="107"/>
      <c r="JN992" s="107"/>
      <c r="JO992" s="107"/>
      <c r="JP992" s="107"/>
      <c r="JQ992" s="107"/>
      <c r="JR992" s="107"/>
    </row>
    <row r="993" spans="1:278" s="96" customFormat="1" x14ac:dyDescent="0.2">
      <c r="B993" s="104"/>
      <c r="C993" s="95"/>
      <c r="D993" s="95"/>
      <c r="E993" s="95"/>
      <c r="F993" s="95"/>
      <c r="G993" s="95"/>
      <c r="H993" s="95"/>
      <c r="I993" s="95"/>
      <c r="J993" s="95"/>
      <c r="K993" s="95"/>
      <c r="L993" s="95"/>
      <c r="M993" s="95"/>
      <c r="N993" s="95"/>
      <c r="O993" s="105"/>
      <c r="P993" s="105"/>
      <c r="Q993" s="105"/>
      <c r="R993" s="105"/>
      <c r="S993" s="105"/>
      <c r="T993" s="105"/>
      <c r="U993" s="105"/>
      <c r="V993" s="105"/>
      <c r="W993" s="105"/>
      <c r="X993" s="105"/>
      <c r="Y993" s="105"/>
      <c r="Z993" s="105"/>
      <c r="AA993" s="105"/>
      <c r="AB993" s="105"/>
      <c r="AC993" s="105"/>
      <c r="AD993" s="105"/>
      <c r="AE993" s="105"/>
      <c r="AF993" s="105"/>
      <c r="AG993" s="105"/>
      <c r="AH993" s="105"/>
      <c r="AI993" s="105"/>
      <c r="AJ993" s="105"/>
      <c r="AK993" s="105"/>
      <c r="AL993" s="105"/>
      <c r="AM993" s="95"/>
      <c r="AN993" s="95"/>
      <c r="AO993" s="107"/>
      <c r="AP993" s="95"/>
      <c r="AQ993" s="95"/>
      <c r="AR993" s="95"/>
      <c r="AS993" s="95"/>
      <c r="AT993" s="95"/>
      <c r="AU993" s="95"/>
      <c r="AV993" s="95"/>
      <c r="AW993" s="95"/>
      <c r="AX993" s="95"/>
      <c r="AY993" s="109"/>
      <c r="AZ993" s="217"/>
      <c r="BA993" s="95"/>
      <c r="BB993" s="95"/>
      <c r="BC993" s="95"/>
      <c r="BD993" s="95"/>
      <c r="BE993" s="95"/>
      <c r="BF993" s="95"/>
      <c r="BG993" s="95"/>
      <c r="BH993" s="95"/>
      <c r="BI993" s="109"/>
      <c r="BJ993" s="108"/>
      <c r="BK993" s="95"/>
      <c r="BL993" s="95"/>
      <c r="BM993" s="95"/>
      <c r="BN993" s="105"/>
      <c r="BO993" s="105"/>
      <c r="BP993" s="214"/>
      <c r="BQ993" s="107"/>
      <c r="BS993" s="95"/>
      <c r="BT993" s="95"/>
      <c r="BU993" s="95"/>
      <c r="BV993" s="95"/>
      <c r="BW993" s="95"/>
      <c r="BX993" s="95"/>
      <c r="BY993" s="95"/>
      <c r="BZ993" s="95"/>
      <c r="CA993" s="95"/>
      <c r="CB993" s="95"/>
      <c r="CC993" s="95"/>
      <c r="CD993" s="95"/>
      <c r="CE993" s="107"/>
      <c r="CF993" s="107"/>
      <c r="CG993" s="105"/>
      <c r="CH993" s="105"/>
      <c r="CI993" s="105"/>
      <c r="CJ993" s="105"/>
      <c r="CK993" s="107"/>
      <c r="CL993" s="105"/>
      <c r="CM993" s="105"/>
      <c r="CN993" s="105"/>
      <c r="CO993" s="105"/>
      <c r="CP993" s="105"/>
      <c r="CQ993" s="105"/>
      <c r="CR993" s="95"/>
      <c r="CS993" s="95"/>
      <c r="CT993" s="95"/>
      <c r="CU993" s="95"/>
      <c r="CV993" s="95"/>
      <c r="CW993" s="95"/>
      <c r="CX993" s="109"/>
      <c r="CY993" s="217"/>
      <c r="CZ993" s="95"/>
      <c r="DA993" s="95"/>
      <c r="DB993" s="95"/>
      <c r="DC993" s="95"/>
      <c r="DD993" s="95"/>
      <c r="DE993" s="95"/>
      <c r="DF993" s="95"/>
      <c r="DG993" s="95"/>
      <c r="DH993" s="109"/>
      <c r="DI993" s="107"/>
      <c r="DJ993" s="105"/>
      <c r="DK993" s="105"/>
      <c r="DL993" s="105"/>
      <c r="DM993" s="105"/>
      <c r="DN993" s="215"/>
      <c r="DO993" s="95"/>
      <c r="DP993" s="95"/>
      <c r="DQ993" s="95"/>
      <c r="DR993" s="95"/>
      <c r="DS993" s="95"/>
      <c r="DT993" s="214"/>
      <c r="DU993" s="95"/>
      <c r="DV993" s="95"/>
      <c r="DW993" s="95"/>
      <c r="DX993" s="95"/>
      <c r="DY993" s="95"/>
      <c r="DZ993" s="95"/>
      <c r="EA993" s="109"/>
      <c r="EB993" s="95"/>
      <c r="EC993" s="95"/>
      <c r="ED993" s="95"/>
      <c r="EE993" s="95"/>
      <c r="EF993" s="95"/>
      <c r="EG993" s="95"/>
      <c r="EH993" s="109"/>
      <c r="EI993" s="95"/>
      <c r="EJ993" s="95"/>
      <c r="EK993" s="95"/>
      <c r="EL993" s="95"/>
      <c r="EM993" s="95"/>
      <c r="EN993" s="95"/>
      <c r="EO993" s="109"/>
      <c r="EP993" s="95"/>
      <c r="EQ993" s="95"/>
      <c r="ER993" s="95"/>
      <c r="ES993" s="95"/>
      <c r="ET993" s="95"/>
      <c r="EU993" s="109"/>
      <c r="EV993" s="108"/>
      <c r="EW993" s="108"/>
      <c r="EX993" s="108"/>
      <c r="EY993" s="108"/>
      <c r="EZ993" s="108"/>
      <c r="FA993" s="108"/>
      <c r="FB993" s="108"/>
      <c r="FC993" s="108"/>
      <c r="FD993" s="108"/>
      <c r="FE993" s="108"/>
      <c r="FF993" s="108"/>
      <c r="FG993" s="108"/>
      <c r="FH993" s="108"/>
      <c r="FI993" s="108"/>
      <c r="FJ993" s="108"/>
      <c r="FK993" s="108"/>
      <c r="FL993" s="108"/>
      <c r="FM993" s="108"/>
      <c r="FN993" s="108"/>
      <c r="FO993" s="108"/>
      <c r="FP993" s="108"/>
      <c r="FQ993" s="108"/>
      <c r="FR993" s="108"/>
      <c r="FS993" s="108"/>
      <c r="FT993" s="108"/>
      <c r="FU993" s="108"/>
      <c r="FV993" s="108"/>
      <c r="FW993" s="108"/>
      <c r="FX993" s="108"/>
      <c r="FY993" s="108"/>
      <c r="FZ993" s="108"/>
      <c r="GA993" s="108"/>
      <c r="GB993" s="108"/>
      <c r="GC993" s="108"/>
      <c r="GD993" s="108"/>
      <c r="GE993" s="108"/>
      <c r="GF993" s="108"/>
      <c r="GG993" s="108"/>
      <c r="GH993" s="108"/>
      <c r="GI993" s="108"/>
      <c r="GJ993" s="108"/>
      <c r="GK993" s="108"/>
      <c r="GL993" s="108"/>
      <c r="GM993" s="108"/>
      <c r="GN993" s="108"/>
      <c r="GO993" s="108"/>
      <c r="GP993" s="108"/>
      <c r="GQ993" s="108"/>
      <c r="GR993" s="108"/>
      <c r="GS993" s="108"/>
      <c r="GT993" s="108"/>
      <c r="GU993" s="108"/>
      <c r="GV993" s="108"/>
      <c r="GW993" s="108"/>
      <c r="GX993" s="108"/>
      <c r="GY993" s="108"/>
      <c r="GZ993" s="108"/>
      <c r="HA993" s="108"/>
      <c r="HB993" s="108"/>
      <c r="HC993" s="108"/>
      <c r="HD993" s="108"/>
      <c r="HE993" s="108"/>
      <c r="HF993" s="108"/>
      <c r="HG993" s="108"/>
      <c r="HH993" s="108"/>
      <c r="HI993" s="108"/>
      <c r="HJ993" s="108"/>
      <c r="HK993" s="108"/>
      <c r="HL993" s="108"/>
      <c r="HM993" s="108"/>
      <c r="HN993" s="108"/>
      <c r="HO993" s="108"/>
      <c r="HP993" s="108"/>
      <c r="HQ993" s="108"/>
      <c r="HR993" s="108"/>
      <c r="HS993" s="108"/>
      <c r="HT993" s="108"/>
      <c r="HU993" s="108"/>
      <c r="HV993" s="108"/>
      <c r="HW993" s="108"/>
      <c r="HX993" s="108"/>
      <c r="HY993" s="108"/>
      <c r="HZ993" s="108"/>
      <c r="IA993" s="108"/>
      <c r="IB993" s="108"/>
      <c r="IC993" s="108"/>
      <c r="ID993" s="108"/>
      <c r="IE993" s="108"/>
      <c r="IF993" s="108"/>
      <c r="IG993" s="108"/>
      <c r="IH993" s="108"/>
      <c r="II993" s="108"/>
      <c r="IJ993" s="108"/>
      <c r="IK993" s="108"/>
      <c r="IL993" s="108"/>
      <c r="IM993" s="108"/>
      <c r="IN993" s="108"/>
      <c r="IO993" s="108"/>
      <c r="IP993" s="108"/>
      <c r="IQ993" s="108"/>
      <c r="IR993" s="108"/>
      <c r="IS993" s="108"/>
      <c r="IT993" s="108"/>
      <c r="IU993" s="108"/>
      <c r="IV993" s="108"/>
      <c r="IW993" s="108"/>
      <c r="IX993" s="108"/>
      <c r="IY993" s="108"/>
      <c r="IZ993" s="108"/>
      <c r="JA993" s="108"/>
      <c r="JB993" s="108"/>
      <c r="JC993" s="108"/>
      <c r="JD993" s="108"/>
      <c r="JE993" s="108"/>
      <c r="JF993" s="108"/>
      <c r="JG993" s="108"/>
      <c r="JH993" s="108"/>
      <c r="JI993" s="108"/>
      <c r="JJ993" s="108"/>
      <c r="JK993" s="108"/>
      <c r="JL993" s="108"/>
      <c r="JM993" s="108"/>
      <c r="JN993" s="108"/>
      <c r="JO993" s="108"/>
      <c r="JP993" s="108"/>
      <c r="JQ993" s="108"/>
      <c r="JR993" s="108"/>
    </row>
    <row r="994" spans="1:278" s="96" customFormat="1" x14ac:dyDescent="0.2">
      <c r="B994" s="104"/>
      <c r="C994" s="95"/>
      <c r="D994" s="95"/>
      <c r="E994" s="95"/>
      <c r="F994" s="95"/>
      <c r="G994" s="95"/>
      <c r="H994" s="95"/>
      <c r="I994" s="95"/>
      <c r="J994" s="95"/>
      <c r="K994" s="95"/>
      <c r="L994" s="95"/>
      <c r="M994" s="95"/>
      <c r="N994" s="95"/>
      <c r="O994" s="105"/>
      <c r="P994" s="105"/>
      <c r="Q994" s="105"/>
      <c r="R994" s="105"/>
      <c r="S994" s="105"/>
      <c r="T994" s="105"/>
      <c r="U994" s="105"/>
      <c r="V994" s="105"/>
      <c r="W994" s="105"/>
      <c r="X994" s="105"/>
      <c r="Y994" s="105"/>
      <c r="Z994" s="105"/>
      <c r="AA994" s="105"/>
      <c r="AB994" s="105"/>
      <c r="AC994" s="105"/>
      <c r="AD994" s="105"/>
      <c r="AE994" s="105"/>
      <c r="AF994" s="105"/>
      <c r="AG994" s="105"/>
      <c r="AH994" s="105"/>
      <c r="AI994" s="105"/>
      <c r="AJ994" s="105"/>
      <c r="AK994" s="105"/>
      <c r="AL994" s="105"/>
      <c r="AM994" s="95"/>
      <c r="AN994" s="95"/>
      <c r="AO994" s="108"/>
      <c r="AP994" s="95"/>
      <c r="AQ994" s="95"/>
      <c r="AR994" s="95"/>
      <c r="AS994" s="95"/>
      <c r="AT994" s="95"/>
      <c r="AU994" s="95"/>
      <c r="AV994" s="95"/>
      <c r="AW994" s="95"/>
      <c r="AX994" s="95"/>
      <c r="AY994" s="109"/>
      <c r="AZ994" s="217"/>
      <c r="BA994" s="95"/>
      <c r="BB994" s="95"/>
      <c r="BC994" s="95"/>
      <c r="BD994" s="95"/>
      <c r="BE994" s="95"/>
      <c r="BF994" s="95"/>
      <c r="BG994" s="95"/>
      <c r="BH994" s="95"/>
      <c r="BI994" s="109"/>
      <c r="BJ994" s="107"/>
      <c r="BK994" s="95"/>
      <c r="BL994" s="95"/>
      <c r="BM994" s="95"/>
      <c r="BN994" s="105"/>
      <c r="BO994" s="105"/>
      <c r="BP994" s="214"/>
      <c r="BQ994" s="108"/>
      <c r="BS994" s="95"/>
      <c r="BT994" s="95"/>
      <c r="BU994" s="95"/>
      <c r="BV994" s="95"/>
      <c r="BW994" s="95"/>
      <c r="BX994" s="95"/>
      <c r="BY994" s="107"/>
      <c r="BZ994" s="95"/>
      <c r="CA994" s="95"/>
      <c r="CB994" s="95"/>
      <c r="CC994" s="95"/>
      <c r="CD994" s="95"/>
      <c r="CE994" s="108"/>
      <c r="CF994" s="108"/>
      <c r="CG994" s="105"/>
      <c r="CH994" s="105"/>
      <c r="CI994" s="105"/>
      <c r="CJ994" s="105"/>
      <c r="CK994" s="108"/>
      <c r="CL994" s="105"/>
      <c r="CM994" s="105"/>
      <c r="CN994" s="105"/>
      <c r="CO994" s="105"/>
      <c r="CP994" s="105"/>
      <c r="CQ994" s="105"/>
      <c r="CR994" s="95"/>
      <c r="CS994" s="107"/>
      <c r="CT994" s="95"/>
      <c r="CU994" s="95"/>
      <c r="CV994" s="95"/>
      <c r="CW994" s="95"/>
      <c r="CX994" s="109"/>
      <c r="CY994" s="217"/>
      <c r="CZ994" s="95"/>
      <c r="DA994" s="95"/>
      <c r="DB994" s="95"/>
      <c r="DC994" s="95"/>
      <c r="DD994" s="95"/>
      <c r="DE994" s="95"/>
      <c r="DF994" s="95"/>
      <c r="DG994" s="95"/>
      <c r="DH994" s="214"/>
      <c r="DI994" s="108"/>
      <c r="DJ994" s="105"/>
      <c r="DK994" s="105"/>
      <c r="DL994" s="105"/>
      <c r="DM994" s="105"/>
      <c r="DN994" s="216"/>
      <c r="DO994" s="107"/>
      <c r="DP994" s="95"/>
      <c r="DQ994" s="95"/>
      <c r="DR994" s="95"/>
      <c r="DS994" s="95"/>
      <c r="DT994" s="214"/>
      <c r="DU994" s="95"/>
      <c r="DV994" s="95"/>
      <c r="DW994" s="95"/>
      <c r="DX994" s="95"/>
      <c r="DY994" s="95"/>
      <c r="DZ994" s="95"/>
      <c r="EA994" s="109"/>
      <c r="EB994" s="95"/>
      <c r="EC994" s="95"/>
      <c r="ED994" s="95"/>
      <c r="EE994" s="95"/>
      <c r="EF994" s="95"/>
      <c r="EG994" s="95"/>
      <c r="EH994" s="109"/>
      <c r="EI994" s="95"/>
      <c r="EJ994" s="95"/>
      <c r="EK994" s="95"/>
      <c r="EL994" s="95"/>
      <c r="EM994" s="95"/>
      <c r="EN994" s="95"/>
      <c r="EO994" s="109"/>
      <c r="EP994" s="95"/>
      <c r="EQ994" s="95"/>
      <c r="ER994" s="95"/>
      <c r="ES994" s="95"/>
      <c r="ET994" s="95"/>
      <c r="EU994" s="109"/>
      <c r="EV994" s="107"/>
      <c r="EW994" s="107"/>
      <c r="EX994" s="107"/>
      <c r="EY994" s="107"/>
      <c r="EZ994" s="107"/>
      <c r="FA994" s="107"/>
      <c r="FB994" s="107"/>
      <c r="FC994" s="107"/>
      <c r="FD994" s="107"/>
      <c r="FE994" s="107"/>
      <c r="FF994" s="107"/>
      <c r="FG994" s="107"/>
      <c r="FH994" s="107"/>
      <c r="FI994" s="107"/>
      <c r="FJ994" s="107"/>
      <c r="FK994" s="107"/>
      <c r="FL994" s="107"/>
      <c r="FM994" s="107"/>
      <c r="FN994" s="107"/>
      <c r="FO994" s="107"/>
      <c r="FP994" s="107"/>
      <c r="FQ994" s="107"/>
      <c r="FR994" s="107"/>
      <c r="FS994" s="107"/>
      <c r="FT994" s="107"/>
      <c r="FU994" s="107"/>
      <c r="FV994" s="107"/>
      <c r="FW994" s="107"/>
      <c r="FX994" s="107"/>
      <c r="FY994" s="107"/>
      <c r="FZ994" s="107"/>
      <c r="GA994" s="107"/>
      <c r="GB994" s="107"/>
      <c r="GC994" s="107"/>
      <c r="GD994" s="107"/>
      <c r="GE994" s="107"/>
      <c r="GF994" s="107"/>
      <c r="GG994" s="107"/>
      <c r="GH994" s="107"/>
      <c r="GI994" s="107"/>
      <c r="GJ994" s="107"/>
      <c r="GK994" s="107"/>
      <c r="GL994" s="107"/>
      <c r="GM994" s="107"/>
      <c r="GN994" s="107"/>
      <c r="GO994" s="107"/>
      <c r="GP994" s="107"/>
      <c r="GQ994" s="107"/>
      <c r="GR994" s="107"/>
      <c r="GS994" s="107"/>
      <c r="GT994" s="107"/>
      <c r="GU994" s="107"/>
      <c r="GV994" s="107"/>
      <c r="GW994" s="107"/>
      <c r="GX994" s="107"/>
      <c r="GY994" s="107"/>
      <c r="GZ994" s="107"/>
      <c r="HA994" s="107"/>
      <c r="HB994" s="107"/>
      <c r="HC994" s="107"/>
      <c r="HD994" s="107"/>
      <c r="HE994" s="107"/>
      <c r="HF994" s="107"/>
      <c r="HG994" s="107"/>
      <c r="HH994" s="107"/>
      <c r="HI994" s="107"/>
      <c r="HJ994" s="107"/>
      <c r="HK994" s="107"/>
      <c r="HL994" s="107"/>
      <c r="HM994" s="107"/>
      <c r="HN994" s="107"/>
      <c r="HO994" s="107"/>
      <c r="HP994" s="107"/>
      <c r="HQ994" s="107"/>
      <c r="HR994" s="107"/>
      <c r="HS994" s="107"/>
      <c r="HT994" s="107"/>
      <c r="HU994" s="107"/>
      <c r="HV994" s="107"/>
      <c r="HW994" s="107"/>
      <c r="HX994" s="107"/>
      <c r="HY994" s="107"/>
      <c r="HZ994" s="107"/>
      <c r="IA994" s="107"/>
      <c r="IB994" s="107"/>
      <c r="IC994" s="107"/>
      <c r="ID994" s="107"/>
      <c r="IE994" s="107"/>
      <c r="IF994" s="107"/>
      <c r="IG994" s="107"/>
      <c r="IH994" s="107"/>
      <c r="II994" s="107"/>
      <c r="IJ994" s="107"/>
      <c r="IK994" s="107"/>
      <c r="IL994" s="107"/>
      <c r="IM994" s="107"/>
      <c r="IN994" s="107"/>
      <c r="IO994" s="107"/>
      <c r="IP994" s="107"/>
      <c r="IQ994" s="107"/>
      <c r="IR994" s="107"/>
      <c r="IS994" s="107"/>
      <c r="IT994" s="107"/>
      <c r="IU994" s="107"/>
      <c r="IV994" s="107"/>
      <c r="IW994" s="107"/>
      <c r="IX994" s="107"/>
      <c r="IY994" s="107"/>
      <c r="IZ994" s="107"/>
      <c r="JA994" s="107"/>
      <c r="JB994" s="107"/>
      <c r="JC994" s="107"/>
      <c r="JD994" s="107"/>
      <c r="JE994" s="107"/>
      <c r="JF994" s="107"/>
      <c r="JG994" s="107"/>
      <c r="JH994" s="107"/>
      <c r="JI994" s="107"/>
      <c r="JJ994" s="107"/>
      <c r="JK994" s="107"/>
      <c r="JL994" s="107"/>
      <c r="JM994" s="107"/>
      <c r="JN994" s="107"/>
      <c r="JO994" s="107"/>
      <c r="JP994" s="107"/>
      <c r="JQ994" s="107"/>
      <c r="JR994" s="107"/>
    </row>
    <row r="995" spans="1:278" s="96" customFormat="1" x14ac:dyDescent="0.2">
      <c r="B995" s="104"/>
      <c r="C995" s="95"/>
      <c r="D995" s="95"/>
      <c r="E995" s="95"/>
      <c r="F995" s="95"/>
      <c r="G995" s="95"/>
      <c r="H995" s="95"/>
      <c r="I995" s="95"/>
      <c r="J995" s="95"/>
      <c r="K995" s="95"/>
      <c r="L995" s="95"/>
      <c r="M995" s="95"/>
      <c r="N995" s="95"/>
      <c r="O995" s="105"/>
      <c r="P995" s="105"/>
      <c r="Q995" s="105"/>
      <c r="R995" s="105"/>
      <c r="S995" s="105"/>
      <c r="T995" s="95"/>
      <c r="U995" s="95"/>
      <c r="V995" s="95"/>
      <c r="W995" s="95"/>
      <c r="X995" s="95"/>
      <c r="Y995" s="95"/>
      <c r="Z995" s="95"/>
      <c r="AA995" s="95"/>
      <c r="AB995" s="95"/>
      <c r="AC995" s="105"/>
      <c r="AD995" s="105"/>
      <c r="AE995" s="105"/>
      <c r="AF995" s="105"/>
      <c r="AG995" s="105"/>
      <c r="AH995" s="105"/>
      <c r="AI995" s="105"/>
      <c r="AJ995" s="95"/>
      <c r="AK995" s="95"/>
      <c r="AL995" s="95"/>
      <c r="AM995" s="95"/>
      <c r="AN995" s="95"/>
      <c r="AO995" s="95"/>
      <c r="AP995" s="95"/>
      <c r="AQ995" s="95"/>
      <c r="AR995" s="95"/>
      <c r="AS995" s="95"/>
      <c r="AT995" s="95"/>
      <c r="AU995" s="95"/>
      <c r="AV995" s="95"/>
      <c r="AW995" s="95"/>
      <c r="AX995" s="95"/>
      <c r="AY995" s="109"/>
      <c r="AZ995" s="217"/>
      <c r="BA995" s="95"/>
      <c r="BB995" s="95"/>
      <c r="BC995" s="95"/>
      <c r="BD995" s="95"/>
      <c r="BE995" s="95"/>
      <c r="BF995" s="95"/>
      <c r="BG995" s="95"/>
      <c r="BH995" s="95"/>
      <c r="BI995" s="109"/>
      <c r="BJ995" s="108"/>
      <c r="BK995" s="95"/>
      <c r="BL995" s="95"/>
      <c r="BM995" s="95"/>
      <c r="BN995" s="105"/>
      <c r="BO995" s="105"/>
      <c r="BP995" s="214"/>
      <c r="BQ995" s="107"/>
      <c r="BS995" s="95"/>
      <c r="BT995" s="95"/>
      <c r="BU995" s="95"/>
      <c r="BV995" s="95"/>
      <c r="BW995" s="95"/>
      <c r="BX995" s="95"/>
      <c r="BY995" s="108"/>
      <c r="BZ995" s="95"/>
      <c r="CA995" s="95"/>
      <c r="CB995" s="95"/>
      <c r="CC995" s="95"/>
      <c r="CD995" s="95"/>
      <c r="CE995" s="107"/>
      <c r="CF995" s="107"/>
      <c r="CG995" s="105"/>
      <c r="CH995" s="105"/>
      <c r="CI995" s="105"/>
      <c r="CJ995" s="105"/>
      <c r="CK995" s="107"/>
      <c r="CL995" s="105"/>
      <c r="CM995" s="105"/>
      <c r="CN995" s="105"/>
      <c r="CO995" s="105"/>
      <c r="CP995" s="105"/>
      <c r="CQ995" s="105"/>
      <c r="CR995" s="95"/>
      <c r="CS995" s="108"/>
      <c r="CT995" s="95"/>
      <c r="CU995" s="95"/>
      <c r="CV995" s="95"/>
      <c r="CW995" s="95"/>
      <c r="CX995" s="109"/>
      <c r="CY995" s="217"/>
      <c r="CZ995" s="105"/>
      <c r="DA995" s="105"/>
      <c r="DB995" s="105"/>
      <c r="DC995" s="105"/>
      <c r="DD995" s="105"/>
      <c r="DE995" s="105"/>
      <c r="DF995" s="105"/>
      <c r="DG995" s="105"/>
      <c r="DH995" s="214"/>
      <c r="DI995" s="107"/>
      <c r="DJ995" s="105"/>
      <c r="DK995" s="105"/>
      <c r="DL995" s="105"/>
      <c r="DM995" s="105"/>
      <c r="DN995" s="215"/>
      <c r="DO995" s="108"/>
      <c r="DP995" s="105"/>
      <c r="DQ995" s="105"/>
      <c r="DR995" s="105"/>
      <c r="DS995" s="105"/>
      <c r="DT995" s="214"/>
      <c r="DU995" s="95"/>
      <c r="DV995" s="95"/>
      <c r="DW995" s="95"/>
      <c r="DX995" s="95"/>
      <c r="DY995" s="95"/>
      <c r="DZ995" s="95"/>
      <c r="EA995" s="109"/>
      <c r="EB995" s="95"/>
      <c r="EC995" s="95"/>
      <c r="ED995" s="95"/>
      <c r="EE995" s="95"/>
      <c r="EF995" s="95"/>
      <c r="EG995" s="95"/>
      <c r="EH995" s="109"/>
      <c r="EI995" s="95"/>
      <c r="EJ995" s="95"/>
      <c r="EK995" s="95"/>
      <c r="EL995" s="95"/>
      <c r="EM995" s="95"/>
      <c r="EN995" s="95"/>
      <c r="EO995" s="109"/>
      <c r="EP995" s="95"/>
      <c r="EQ995" s="95"/>
      <c r="ER995" s="95"/>
      <c r="ES995" s="95"/>
      <c r="ET995" s="95"/>
      <c r="EU995" s="109"/>
      <c r="EV995" s="108"/>
      <c r="EW995" s="108"/>
      <c r="EX995" s="108"/>
      <c r="EY995" s="108"/>
      <c r="EZ995" s="108"/>
      <c r="FA995" s="108"/>
      <c r="FB995" s="108"/>
      <c r="FC995" s="108"/>
      <c r="FD995" s="108"/>
      <c r="FE995" s="108"/>
      <c r="FF995" s="108"/>
      <c r="FG995" s="108"/>
      <c r="FH995" s="108"/>
      <c r="FI995" s="108"/>
      <c r="FJ995" s="108"/>
      <c r="FK995" s="108"/>
      <c r="FL995" s="108"/>
      <c r="FM995" s="108"/>
      <c r="FN995" s="108"/>
      <c r="FO995" s="108"/>
      <c r="FP995" s="108"/>
      <c r="FQ995" s="108"/>
      <c r="FR995" s="108"/>
      <c r="FS995" s="108"/>
      <c r="FT995" s="108"/>
      <c r="FU995" s="108"/>
      <c r="FV995" s="108"/>
      <c r="FW995" s="108"/>
      <c r="FX995" s="108"/>
      <c r="FY995" s="108"/>
      <c r="FZ995" s="108"/>
      <c r="GA995" s="108"/>
      <c r="GB995" s="108"/>
      <c r="GC995" s="108"/>
      <c r="GD995" s="108"/>
      <c r="GE995" s="108"/>
      <c r="GF995" s="108"/>
      <c r="GG995" s="108"/>
      <c r="GH995" s="108"/>
      <c r="GI995" s="108"/>
      <c r="GJ995" s="108"/>
      <c r="GK995" s="108"/>
      <c r="GL995" s="108"/>
      <c r="GM995" s="108"/>
      <c r="GN995" s="108"/>
      <c r="GO995" s="108"/>
      <c r="GP995" s="108"/>
      <c r="GQ995" s="108"/>
      <c r="GR995" s="108"/>
      <c r="GS995" s="108"/>
      <c r="GT995" s="108"/>
      <c r="GU995" s="108"/>
      <c r="GV995" s="108"/>
      <c r="GW995" s="108"/>
      <c r="GX995" s="108"/>
      <c r="GY995" s="108"/>
      <c r="GZ995" s="108"/>
      <c r="HA995" s="108"/>
      <c r="HB995" s="108"/>
      <c r="HC995" s="108"/>
      <c r="HD995" s="108"/>
      <c r="HE995" s="108"/>
      <c r="HF995" s="108"/>
      <c r="HG995" s="108"/>
      <c r="HH995" s="108"/>
      <c r="HI995" s="108"/>
      <c r="HJ995" s="108"/>
      <c r="HK995" s="108"/>
      <c r="HL995" s="108"/>
      <c r="HM995" s="108"/>
      <c r="HN995" s="108"/>
      <c r="HO995" s="108"/>
      <c r="HP995" s="108"/>
      <c r="HQ995" s="108"/>
      <c r="HR995" s="108"/>
      <c r="HS995" s="108"/>
      <c r="HT995" s="108"/>
      <c r="HU995" s="108"/>
      <c r="HV995" s="108"/>
      <c r="HW995" s="108"/>
      <c r="HX995" s="108"/>
      <c r="HY995" s="108"/>
      <c r="HZ995" s="108"/>
      <c r="IA995" s="108"/>
      <c r="IB995" s="108"/>
      <c r="IC995" s="108"/>
      <c r="ID995" s="108"/>
      <c r="IE995" s="108"/>
      <c r="IF995" s="108"/>
      <c r="IG995" s="108"/>
      <c r="IH995" s="108"/>
      <c r="II995" s="108"/>
      <c r="IJ995" s="108"/>
      <c r="IK995" s="108"/>
      <c r="IL995" s="108"/>
      <c r="IM995" s="108"/>
      <c r="IN995" s="108"/>
      <c r="IO995" s="108"/>
      <c r="IP995" s="108"/>
      <c r="IQ995" s="108"/>
      <c r="IR995" s="108"/>
      <c r="IS995" s="108"/>
      <c r="IT995" s="108"/>
      <c r="IU995" s="108"/>
      <c r="IV995" s="108"/>
      <c r="IW995" s="108"/>
      <c r="IX995" s="108"/>
      <c r="IY995" s="108"/>
      <c r="IZ995" s="108"/>
      <c r="JA995" s="108"/>
      <c r="JB995" s="108"/>
      <c r="JC995" s="108"/>
      <c r="JD995" s="108"/>
      <c r="JE995" s="108"/>
      <c r="JF995" s="108"/>
      <c r="JG995" s="108"/>
      <c r="JH995" s="108"/>
      <c r="JI995" s="108"/>
      <c r="JJ995" s="108"/>
      <c r="JK995" s="108"/>
      <c r="JL995" s="108"/>
      <c r="JM995" s="108"/>
      <c r="JN995" s="108"/>
      <c r="JO995" s="108"/>
      <c r="JP995" s="108"/>
      <c r="JQ995" s="108"/>
      <c r="JR995" s="108"/>
    </row>
    <row r="996" spans="1:278" s="96" customFormat="1" x14ac:dyDescent="0.2">
      <c r="B996" s="104"/>
      <c r="C996" s="95"/>
      <c r="D996" s="95"/>
      <c r="E996" s="95"/>
      <c r="F996" s="95"/>
      <c r="G996" s="95"/>
      <c r="H996" s="95"/>
      <c r="I996" s="95"/>
      <c r="J996" s="95"/>
      <c r="K996" s="95"/>
      <c r="L996" s="95"/>
      <c r="M996" s="95"/>
      <c r="N996" s="95"/>
      <c r="O996" s="105"/>
      <c r="P996" s="105"/>
      <c r="Q996" s="105"/>
      <c r="R996" s="105"/>
      <c r="S996" s="105"/>
      <c r="T996" s="95"/>
      <c r="U996" s="95"/>
      <c r="V996" s="95"/>
      <c r="W996" s="95"/>
      <c r="X996" s="95"/>
      <c r="Y996" s="95"/>
      <c r="Z996" s="95"/>
      <c r="AA996" s="95"/>
      <c r="AB996" s="95"/>
      <c r="AC996" s="105"/>
      <c r="AD996" s="105"/>
      <c r="AE996" s="105"/>
      <c r="AF996" s="105"/>
      <c r="AG996" s="105"/>
      <c r="AH996" s="105"/>
      <c r="AI996" s="105"/>
      <c r="AJ996" s="95"/>
      <c r="AK996" s="95"/>
      <c r="AL996" s="95"/>
      <c r="AM996" s="107"/>
      <c r="AN996" s="107"/>
      <c r="AO996" s="95"/>
      <c r="AP996" s="95"/>
      <c r="AQ996" s="95"/>
      <c r="AR996" s="95"/>
      <c r="AS996" s="95"/>
      <c r="AT996" s="95"/>
      <c r="AU996" s="95"/>
      <c r="AV996" s="95"/>
      <c r="AW996" s="95"/>
      <c r="AX996" s="95"/>
      <c r="AY996" s="109"/>
      <c r="AZ996" s="217"/>
      <c r="BA996" s="95"/>
      <c r="BB996" s="95"/>
      <c r="BC996" s="95"/>
      <c r="BD996" s="95"/>
      <c r="BE996" s="95"/>
      <c r="BF996" s="95"/>
      <c r="BG996" s="95"/>
      <c r="BH996" s="95"/>
      <c r="BI996" s="109"/>
      <c r="BJ996" s="107"/>
      <c r="BK996" s="95"/>
      <c r="BL996" s="95"/>
      <c r="BM996" s="95"/>
      <c r="BN996" s="105"/>
      <c r="BO996" s="105"/>
      <c r="BP996" s="214"/>
      <c r="BQ996" s="108"/>
      <c r="BS996" s="95"/>
      <c r="BT996" s="95"/>
      <c r="BU996" s="95"/>
      <c r="BV996" s="95"/>
      <c r="BW996" s="105"/>
      <c r="BX996" s="105"/>
      <c r="BY996" s="107"/>
      <c r="BZ996" s="95"/>
      <c r="CA996" s="95"/>
      <c r="CB996" s="95"/>
      <c r="CC996" s="95"/>
      <c r="CD996" s="107"/>
      <c r="CE996" s="108"/>
      <c r="CF996" s="108"/>
      <c r="CG996" s="105"/>
      <c r="CH996" s="105"/>
      <c r="CI996" s="105"/>
      <c r="CJ996" s="105"/>
      <c r="CK996" s="108"/>
      <c r="CL996" s="105"/>
      <c r="CM996" s="105"/>
      <c r="CN996" s="105"/>
      <c r="CO996" s="105"/>
      <c r="CP996" s="105"/>
      <c r="CQ996" s="105"/>
      <c r="CR996" s="95"/>
      <c r="CS996" s="107"/>
      <c r="CT996" s="95"/>
      <c r="CU996" s="95"/>
      <c r="CV996" s="95"/>
      <c r="CW996" s="95"/>
      <c r="CX996" s="109"/>
      <c r="CY996" s="217"/>
      <c r="CZ996" s="105"/>
      <c r="DA996" s="105"/>
      <c r="DB996" s="105"/>
      <c r="DC996" s="105"/>
      <c r="DD996" s="105"/>
      <c r="DE996" s="105"/>
      <c r="DF996" s="105"/>
      <c r="DG996" s="105"/>
      <c r="DH996" s="214"/>
      <c r="DI996" s="108"/>
      <c r="DJ996" s="105"/>
      <c r="DK996" s="105"/>
      <c r="DL996" s="105"/>
      <c r="DM996" s="105"/>
      <c r="DN996" s="216"/>
      <c r="DO996" s="107"/>
      <c r="DP996" s="105"/>
      <c r="DQ996" s="105"/>
      <c r="DR996" s="105"/>
      <c r="DS996" s="105"/>
      <c r="DT996" s="214"/>
      <c r="DU996" s="95"/>
      <c r="DV996" s="95"/>
      <c r="DW996" s="95"/>
      <c r="DX996" s="95"/>
      <c r="DY996" s="95"/>
      <c r="DZ996" s="95"/>
      <c r="EA996" s="109"/>
      <c r="EB996" s="95"/>
      <c r="EC996" s="95"/>
      <c r="ED996" s="95"/>
      <c r="EE996" s="95"/>
      <c r="EF996" s="95"/>
      <c r="EG996" s="95"/>
      <c r="EH996" s="109"/>
      <c r="EI996" s="95"/>
      <c r="EJ996" s="95"/>
      <c r="EK996" s="95"/>
      <c r="EL996" s="95"/>
      <c r="EM996" s="95"/>
      <c r="EN996" s="95"/>
      <c r="EO996" s="109"/>
      <c r="EP996" s="95"/>
      <c r="EQ996" s="95"/>
      <c r="ER996" s="95"/>
      <c r="ES996" s="95"/>
      <c r="ET996" s="95"/>
      <c r="EU996" s="109"/>
      <c r="EV996" s="107"/>
      <c r="EW996" s="107"/>
      <c r="EX996" s="107"/>
      <c r="EY996" s="107"/>
      <c r="EZ996" s="107"/>
      <c r="FA996" s="107"/>
      <c r="FB996" s="107"/>
      <c r="FC996" s="107"/>
      <c r="FD996" s="107"/>
      <c r="FE996" s="107"/>
      <c r="FF996" s="107"/>
      <c r="FG996" s="107"/>
      <c r="FH996" s="107"/>
      <c r="FI996" s="107"/>
      <c r="FJ996" s="107"/>
      <c r="FK996" s="107"/>
      <c r="FL996" s="107"/>
      <c r="FM996" s="107"/>
      <c r="FN996" s="107"/>
      <c r="FO996" s="107"/>
      <c r="FP996" s="107"/>
      <c r="FQ996" s="107"/>
      <c r="FR996" s="107"/>
      <c r="FS996" s="107"/>
      <c r="FT996" s="107"/>
      <c r="FU996" s="107"/>
      <c r="FV996" s="107"/>
      <c r="FW996" s="107"/>
      <c r="FX996" s="107"/>
      <c r="FY996" s="107"/>
      <c r="FZ996" s="107"/>
      <c r="GA996" s="107"/>
      <c r="GB996" s="107"/>
      <c r="GC996" s="107"/>
      <c r="GD996" s="107"/>
      <c r="GE996" s="107"/>
      <c r="GF996" s="107"/>
      <c r="GG996" s="107"/>
      <c r="GH996" s="107"/>
      <c r="GI996" s="107"/>
      <c r="GJ996" s="107"/>
      <c r="GK996" s="107"/>
      <c r="GL996" s="107"/>
      <c r="GM996" s="107"/>
      <c r="GN996" s="107"/>
      <c r="GO996" s="107"/>
      <c r="GP996" s="107"/>
      <c r="GQ996" s="107"/>
      <c r="GR996" s="107"/>
      <c r="GS996" s="107"/>
      <c r="GT996" s="107"/>
      <c r="GU996" s="107"/>
      <c r="GV996" s="107"/>
      <c r="GW996" s="107"/>
      <c r="GX996" s="107"/>
      <c r="GY996" s="107"/>
      <c r="GZ996" s="107"/>
      <c r="HA996" s="107"/>
      <c r="HB996" s="107"/>
      <c r="HC996" s="107"/>
      <c r="HD996" s="107"/>
      <c r="HE996" s="107"/>
      <c r="HF996" s="107"/>
      <c r="HG996" s="107"/>
      <c r="HH996" s="107"/>
      <c r="HI996" s="107"/>
      <c r="HJ996" s="107"/>
      <c r="HK996" s="107"/>
      <c r="HL996" s="107"/>
      <c r="HM996" s="107"/>
      <c r="HN996" s="107"/>
      <c r="HO996" s="107"/>
      <c r="HP996" s="107"/>
      <c r="HQ996" s="107"/>
      <c r="HR996" s="107"/>
      <c r="HS996" s="107"/>
      <c r="HT996" s="107"/>
      <c r="HU996" s="107"/>
      <c r="HV996" s="107"/>
      <c r="HW996" s="107"/>
      <c r="HX996" s="107"/>
      <c r="HY996" s="107"/>
      <c r="HZ996" s="107"/>
      <c r="IA996" s="107"/>
      <c r="IB996" s="107"/>
      <c r="IC996" s="107"/>
      <c r="ID996" s="107"/>
      <c r="IE996" s="107"/>
      <c r="IF996" s="107"/>
      <c r="IG996" s="107"/>
      <c r="IH996" s="107"/>
      <c r="II996" s="107"/>
      <c r="IJ996" s="107"/>
      <c r="IK996" s="107"/>
      <c r="IL996" s="107"/>
      <c r="IM996" s="107"/>
      <c r="IN996" s="107"/>
      <c r="IO996" s="107"/>
      <c r="IP996" s="107"/>
      <c r="IQ996" s="107"/>
      <c r="IR996" s="107"/>
      <c r="IS996" s="107"/>
      <c r="IT996" s="107"/>
      <c r="IU996" s="107"/>
      <c r="IV996" s="107"/>
      <c r="IW996" s="107"/>
      <c r="IX996" s="107"/>
      <c r="IY996" s="107"/>
      <c r="IZ996" s="107"/>
      <c r="JA996" s="107"/>
      <c r="JB996" s="107"/>
      <c r="JC996" s="107"/>
      <c r="JD996" s="107"/>
      <c r="JE996" s="107"/>
      <c r="JF996" s="107"/>
      <c r="JG996" s="107"/>
      <c r="JH996" s="107"/>
      <c r="JI996" s="107"/>
      <c r="JJ996" s="107"/>
      <c r="JK996" s="107"/>
      <c r="JL996" s="107"/>
      <c r="JM996" s="107"/>
      <c r="JN996" s="107"/>
      <c r="JO996" s="107"/>
      <c r="JP996" s="107"/>
      <c r="JQ996" s="107"/>
      <c r="JR996" s="107"/>
    </row>
    <row r="997" spans="1:278" s="96" customFormat="1" x14ac:dyDescent="0.2">
      <c r="B997" s="104"/>
      <c r="C997" s="95"/>
      <c r="D997" s="95"/>
      <c r="E997" s="95"/>
      <c r="F997" s="95"/>
      <c r="G997" s="95"/>
      <c r="H997" s="95"/>
      <c r="I997" s="95"/>
      <c r="J997" s="95"/>
      <c r="K997" s="95"/>
      <c r="L997" s="95"/>
      <c r="M997" s="95"/>
      <c r="N997" s="95"/>
      <c r="O997" s="105"/>
      <c r="P997" s="105"/>
      <c r="Q997" s="105"/>
      <c r="R997" s="105"/>
      <c r="S997" s="105"/>
      <c r="T997" s="95"/>
      <c r="U997" s="95"/>
      <c r="V997" s="95"/>
      <c r="W997" s="95"/>
      <c r="X997" s="95"/>
      <c r="Y997" s="95"/>
      <c r="Z997" s="95"/>
      <c r="AA997" s="95"/>
      <c r="AB997" s="95"/>
      <c r="AC997" s="95"/>
      <c r="AD997" s="95"/>
      <c r="AE997" s="95"/>
      <c r="AF997" s="95"/>
      <c r="AG997" s="95"/>
      <c r="AH997" s="95"/>
      <c r="AI997" s="95"/>
      <c r="AJ997" s="95"/>
      <c r="AK997" s="95"/>
      <c r="AL997" s="95"/>
      <c r="AM997" s="108"/>
      <c r="AN997" s="108"/>
      <c r="AO997" s="95"/>
      <c r="AP997" s="95"/>
      <c r="AQ997" s="95"/>
      <c r="AR997" s="95"/>
      <c r="AS997" s="95"/>
      <c r="AT997" s="95"/>
      <c r="AU997" s="95"/>
      <c r="AV997" s="95"/>
      <c r="AW997" s="95"/>
      <c r="AX997" s="95"/>
      <c r="AY997" s="109"/>
      <c r="AZ997" s="217"/>
      <c r="BA997" s="107"/>
      <c r="BB997" s="107"/>
      <c r="BC997" s="107"/>
      <c r="BD997" s="107"/>
      <c r="BE997" s="107"/>
      <c r="BF997" s="107"/>
      <c r="BG997" s="107"/>
      <c r="BH997" s="107"/>
      <c r="BI997" s="215"/>
      <c r="BJ997" s="108"/>
      <c r="BK997" s="95"/>
      <c r="BL997" s="95"/>
      <c r="BM997" s="95"/>
      <c r="BN997" s="105"/>
      <c r="BO997" s="105"/>
      <c r="BP997" s="214"/>
      <c r="BQ997" s="107"/>
      <c r="BS997" s="95"/>
      <c r="BT997" s="95"/>
      <c r="BU997" s="95"/>
      <c r="BV997" s="95"/>
      <c r="BW997" s="105"/>
      <c r="BX997" s="105"/>
      <c r="BY997" s="108"/>
      <c r="BZ997" s="95"/>
      <c r="CA997" s="95"/>
      <c r="CB997" s="95"/>
      <c r="CC997" s="95"/>
      <c r="CD997" s="108"/>
      <c r="CE997" s="107"/>
      <c r="CF997" s="107"/>
      <c r="CG997" s="105"/>
      <c r="CH997" s="105"/>
      <c r="CI997" s="105"/>
      <c r="CJ997" s="105"/>
      <c r="CK997" s="107"/>
      <c r="CL997" s="105"/>
      <c r="CM997" s="105"/>
      <c r="CN997" s="105"/>
      <c r="CO997" s="105"/>
      <c r="CP997" s="105"/>
      <c r="CQ997" s="105"/>
      <c r="CR997" s="95"/>
      <c r="CS997" s="108"/>
      <c r="CT997" s="107"/>
      <c r="CU997" s="95"/>
      <c r="CV997" s="95"/>
      <c r="CW997" s="95"/>
      <c r="CX997" s="109"/>
      <c r="CY997" s="217"/>
      <c r="CZ997" s="105"/>
      <c r="DA997" s="105"/>
      <c r="DB997" s="105"/>
      <c r="DC997" s="105"/>
      <c r="DD997" s="105"/>
      <c r="DE997" s="105"/>
      <c r="DF997" s="105"/>
      <c r="DG997" s="105"/>
      <c r="DH997" s="214"/>
      <c r="DI997" s="107"/>
      <c r="DJ997" s="105"/>
      <c r="DK997" s="105"/>
      <c r="DL997" s="105"/>
      <c r="DM997" s="105"/>
      <c r="DN997" s="215"/>
      <c r="DO997" s="108"/>
      <c r="DP997" s="105"/>
      <c r="DQ997" s="105"/>
      <c r="DR997" s="105"/>
      <c r="DS997" s="105"/>
      <c r="DT997" s="214"/>
      <c r="DU997" s="95"/>
      <c r="DV997" s="95"/>
      <c r="DW997" s="95"/>
      <c r="DX997" s="95"/>
      <c r="DY997" s="95"/>
      <c r="DZ997" s="95"/>
      <c r="EA997" s="109"/>
      <c r="EB997" s="95"/>
      <c r="EC997" s="95"/>
      <c r="ED997" s="95"/>
      <c r="EE997" s="95"/>
      <c r="EF997" s="95"/>
      <c r="EG997" s="95"/>
      <c r="EH997" s="109"/>
      <c r="EI997" s="95"/>
      <c r="EJ997" s="95"/>
      <c r="EK997" s="95"/>
      <c r="EL997" s="95"/>
      <c r="EM997" s="95"/>
      <c r="EN997" s="95"/>
      <c r="EO997" s="109"/>
      <c r="EP997" s="107"/>
      <c r="EQ997" s="95"/>
      <c r="ER997" s="95"/>
      <c r="ES997" s="95"/>
      <c r="ET997" s="95"/>
      <c r="EU997" s="215"/>
      <c r="EV997" s="108"/>
      <c r="EW997" s="108"/>
      <c r="EX997" s="108"/>
      <c r="EY997" s="108"/>
      <c r="EZ997" s="108"/>
      <c r="FA997" s="108"/>
      <c r="FB997" s="108"/>
      <c r="FC997" s="108"/>
      <c r="FD997" s="108"/>
      <c r="FE997" s="108"/>
      <c r="FF997" s="108"/>
      <c r="FG997" s="108"/>
      <c r="FH997" s="108"/>
      <c r="FI997" s="108"/>
      <c r="FJ997" s="108"/>
      <c r="FK997" s="108"/>
      <c r="FL997" s="108"/>
      <c r="FM997" s="108"/>
      <c r="FN997" s="108"/>
      <c r="FO997" s="108"/>
      <c r="FP997" s="108"/>
      <c r="FQ997" s="108"/>
      <c r="FR997" s="108"/>
      <c r="FS997" s="108"/>
      <c r="FT997" s="108"/>
      <c r="FU997" s="108"/>
      <c r="FV997" s="108"/>
      <c r="FW997" s="108"/>
      <c r="FX997" s="108"/>
      <c r="FY997" s="108"/>
      <c r="FZ997" s="108"/>
      <c r="GA997" s="108"/>
      <c r="GB997" s="108"/>
      <c r="GC997" s="108"/>
      <c r="GD997" s="108"/>
      <c r="GE997" s="108"/>
      <c r="GF997" s="108"/>
      <c r="GG997" s="108"/>
      <c r="GH997" s="108"/>
      <c r="GI997" s="108"/>
      <c r="GJ997" s="108"/>
      <c r="GK997" s="108"/>
      <c r="GL997" s="108"/>
      <c r="GM997" s="108"/>
      <c r="GN997" s="108"/>
      <c r="GO997" s="108"/>
      <c r="GP997" s="108"/>
      <c r="GQ997" s="108"/>
      <c r="GR997" s="108"/>
      <c r="GS997" s="108"/>
      <c r="GT997" s="108"/>
      <c r="GU997" s="108"/>
      <c r="GV997" s="108"/>
      <c r="GW997" s="108"/>
      <c r="GX997" s="108"/>
      <c r="GY997" s="108"/>
      <c r="GZ997" s="108"/>
      <c r="HA997" s="108"/>
      <c r="HB997" s="108"/>
      <c r="HC997" s="108"/>
      <c r="HD997" s="108"/>
      <c r="HE997" s="108"/>
      <c r="HF997" s="108"/>
      <c r="HG997" s="108"/>
      <c r="HH997" s="108"/>
      <c r="HI997" s="108"/>
      <c r="HJ997" s="108"/>
      <c r="HK997" s="108"/>
      <c r="HL997" s="108"/>
      <c r="HM997" s="108"/>
      <c r="HN997" s="108"/>
      <c r="HO997" s="108"/>
      <c r="HP997" s="108"/>
      <c r="HQ997" s="108"/>
      <c r="HR997" s="108"/>
      <c r="HS997" s="108"/>
      <c r="HT997" s="108"/>
      <c r="HU997" s="108"/>
      <c r="HV997" s="108"/>
      <c r="HW997" s="108"/>
      <c r="HX997" s="108"/>
      <c r="HY997" s="108"/>
      <c r="HZ997" s="108"/>
      <c r="IA997" s="108"/>
      <c r="IB997" s="108"/>
      <c r="IC997" s="108"/>
      <c r="ID997" s="108"/>
      <c r="IE997" s="108"/>
      <c r="IF997" s="108"/>
      <c r="IG997" s="108"/>
      <c r="IH997" s="108"/>
      <c r="II997" s="108"/>
      <c r="IJ997" s="108"/>
      <c r="IK997" s="108"/>
      <c r="IL997" s="108"/>
      <c r="IM997" s="108"/>
      <c r="IN997" s="108"/>
      <c r="IO997" s="108"/>
      <c r="IP997" s="108"/>
      <c r="IQ997" s="108"/>
      <c r="IR997" s="108"/>
      <c r="IS997" s="108"/>
      <c r="IT997" s="108"/>
      <c r="IU997" s="108"/>
      <c r="IV997" s="108"/>
      <c r="IW997" s="108"/>
      <c r="IX997" s="108"/>
      <c r="IY997" s="108"/>
      <c r="IZ997" s="108"/>
      <c r="JA997" s="108"/>
      <c r="JB997" s="108"/>
      <c r="JC997" s="108"/>
      <c r="JD997" s="108"/>
      <c r="JE997" s="108"/>
      <c r="JF997" s="108"/>
      <c r="JG997" s="108"/>
      <c r="JH997" s="108"/>
      <c r="JI997" s="108"/>
      <c r="JJ997" s="108"/>
      <c r="JK997" s="108"/>
      <c r="JL997" s="108"/>
      <c r="JM997" s="108"/>
      <c r="JN997" s="108"/>
      <c r="JO997" s="108"/>
      <c r="JP997" s="108"/>
      <c r="JQ997" s="108"/>
      <c r="JR997" s="108"/>
    </row>
    <row r="998" spans="1:278" x14ac:dyDescent="0.2">
      <c r="B998" s="104"/>
      <c r="N998" s="105"/>
      <c r="O998" s="105"/>
      <c r="P998" s="105"/>
      <c r="Q998" s="105"/>
      <c r="R998" s="105"/>
      <c r="S998" s="105"/>
      <c r="AM998" s="107"/>
      <c r="AN998" s="107"/>
      <c r="BA998" s="108"/>
      <c r="BB998" s="108"/>
      <c r="BC998" s="108"/>
      <c r="BD998" s="108"/>
      <c r="BE998" s="108"/>
      <c r="BF998" s="108"/>
      <c r="BG998" s="108"/>
      <c r="BH998" s="108"/>
      <c r="BI998" s="216"/>
      <c r="BN998" s="105"/>
      <c r="BO998" s="105"/>
      <c r="BP998" s="214"/>
      <c r="BQ998" s="108"/>
      <c r="BU998" s="105"/>
      <c r="BV998" s="105"/>
      <c r="BW998" s="105"/>
      <c r="BX998" s="105"/>
      <c r="BY998" s="107"/>
      <c r="CD998" s="107"/>
      <c r="CE998" s="108"/>
      <c r="CF998" s="108"/>
      <c r="CG998" s="105"/>
      <c r="CH998" s="105"/>
      <c r="CI998" s="105"/>
      <c r="CJ998" s="105"/>
      <c r="CK998" s="108"/>
      <c r="CL998" s="105"/>
      <c r="CM998" s="105"/>
      <c r="CN998" s="105"/>
      <c r="CO998" s="105"/>
      <c r="CP998" s="105"/>
      <c r="CQ998" s="105"/>
      <c r="CS998" s="107"/>
      <c r="CT998" s="108"/>
      <c r="CZ998" s="105"/>
      <c r="DA998" s="105"/>
      <c r="DB998" s="105"/>
      <c r="DC998" s="105"/>
      <c r="DD998" s="105"/>
      <c r="DE998" s="105"/>
      <c r="DF998" s="105"/>
      <c r="DG998" s="105"/>
      <c r="DH998" s="214"/>
      <c r="DI998" s="108"/>
      <c r="DJ998" s="105"/>
      <c r="DK998" s="105"/>
      <c r="DL998" s="105"/>
      <c r="DM998" s="105"/>
      <c r="DN998" s="216"/>
      <c r="DO998" s="107"/>
      <c r="DP998" s="105"/>
      <c r="DQ998" s="105"/>
      <c r="DR998" s="105"/>
      <c r="DS998" s="105"/>
      <c r="DT998" s="214"/>
      <c r="EP998" s="108"/>
      <c r="EU998" s="216"/>
    </row>
    <row r="999" spans="1:278" x14ac:dyDescent="0.2">
      <c r="B999" s="104"/>
      <c r="D999" s="105"/>
      <c r="N999" s="105"/>
      <c r="AM999" s="108"/>
      <c r="AN999" s="108"/>
      <c r="BA999" s="107"/>
      <c r="BB999" s="107"/>
      <c r="BC999" s="107"/>
      <c r="BD999" s="107"/>
      <c r="BE999" s="107"/>
      <c r="BF999" s="107"/>
      <c r="BG999" s="107"/>
      <c r="BH999" s="107"/>
      <c r="BI999" s="215"/>
      <c r="BR999" s="105"/>
      <c r="BS999" s="105"/>
      <c r="BT999" s="105"/>
      <c r="BU999" s="105"/>
      <c r="BV999" s="105"/>
      <c r="BW999" s="105"/>
      <c r="BX999" s="105"/>
      <c r="BY999" s="108"/>
      <c r="CA999" s="105"/>
      <c r="CB999" s="105"/>
      <c r="CC999" s="105"/>
      <c r="CD999" s="108"/>
      <c r="CS999" s="108"/>
      <c r="CT999" s="107"/>
      <c r="CZ999" s="105"/>
      <c r="DA999" s="105"/>
      <c r="DB999" s="105"/>
      <c r="DC999" s="105"/>
      <c r="DD999" s="105"/>
      <c r="DE999" s="105"/>
      <c r="DF999" s="105"/>
      <c r="DG999" s="105"/>
      <c r="DH999" s="214"/>
      <c r="DO999" s="108"/>
      <c r="DP999" s="105"/>
      <c r="DQ999" s="105"/>
      <c r="DR999" s="105"/>
      <c r="DS999" s="105"/>
      <c r="EP999" s="107"/>
      <c r="EU999" s="215"/>
    </row>
    <row r="1000" spans="1:278" x14ac:dyDescent="0.2">
      <c r="A1000" s="105"/>
      <c r="B1000" s="104"/>
      <c r="C1000" s="105"/>
      <c r="D1000" s="105"/>
      <c r="N1000" s="105"/>
      <c r="AM1000" s="107"/>
      <c r="AN1000" s="107"/>
      <c r="BA1000" s="108"/>
      <c r="BB1000" s="108"/>
      <c r="BC1000" s="108"/>
      <c r="BD1000" s="108"/>
      <c r="BE1000" s="108"/>
      <c r="BF1000" s="108"/>
      <c r="BG1000" s="108"/>
      <c r="BH1000" s="108"/>
      <c r="BI1000" s="216"/>
      <c r="BR1000" s="105"/>
      <c r="BS1000" s="105"/>
      <c r="BT1000" s="105"/>
      <c r="BU1000" s="105"/>
      <c r="BV1000" s="105"/>
      <c r="BW1000" s="105"/>
      <c r="BX1000" s="105"/>
      <c r="BZ1000" s="105"/>
      <c r="CA1000" s="105"/>
      <c r="CB1000" s="105"/>
      <c r="CC1000" s="105"/>
      <c r="CD1000" s="107"/>
      <c r="CT1000" s="108"/>
      <c r="CZ1000" s="105"/>
      <c r="DA1000" s="105"/>
      <c r="DB1000" s="105"/>
      <c r="DC1000" s="105"/>
      <c r="DD1000" s="105"/>
      <c r="DE1000" s="105"/>
      <c r="DF1000" s="105"/>
      <c r="DG1000" s="105"/>
      <c r="DP1000" s="105"/>
      <c r="DQ1000" s="105"/>
      <c r="DR1000" s="105"/>
      <c r="DS1000" s="105"/>
      <c r="EP1000" s="108"/>
      <c r="EU1000" s="216"/>
    </row>
    <row r="1001" spans="1:278" x14ac:dyDescent="0.2">
      <c r="A1001" s="105"/>
      <c r="B1001" s="104"/>
      <c r="C1001" s="105"/>
      <c r="D1001" s="105"/>
      <c r="N1001" s="105"/>
      <c r="AM1001" s="108"/>
      <c r="AN1001" s="108"/>
      <c r="BA1001" s="107"/>
      <c r="BB1001" s="107"/>
      <c r="BC1001" s="107"/>
      <c r="BD1001" s="107"/>
      <c r="BE1001" s="107"/>
      <c r="BF1001" s="107"/>
      <c r="BG1001" s="107"/>
      <c r="BH1001" s="107"/>
      <c r="BI1001" s="215"/>
      <c r="BR1001" s="105"/>
      <c r="BS1001" s="105"/>
      <c r="BT1001" s="105"/>
      <c r="BU1001" s="105"/>
      <c r="BV1001" s="105"/>
      <c r="BW1001" s="105"/>
      <c r="BX1001" s="105"/>
      <c r="BZ1001" s="105"/>
      <c r="CA1001" s="105"/>
      <c r="CB1001" s="105"/>
      <c r="CC1001" s="105"/>
      <c r="CD1001" s="108"/>
      <c r="CT1001" s="107"/>
      <c r="EP1001" s="107"/>
      <c r="EU1001" s="215"/>
    </row>
    <row r="1002" spans="1:278" x14ac:dyDescent="0.2">
      <c r="A1002" s="105"/>
      <c r="B1002" s="104"/>
      <c r="C1002" s="105"/>
      <c r="D1002" s="105"/>
      <c r="N1002" s="105"/>
      <c r="T1002" s="107"/>
      <c r="U1002" s="107"/>
      <c r="V1002" s="107"/>
      <c r="W1002" s="107"/>
      <c r="X1002" s="107"/>
      <c r="Y1002" s="107"/>
      <c r="Z1002" s="107"/>
      <c r="AA1002" s="107"/>
      <c r="AB1002" s="107"/>
      <c r="AJ1002" s="107"/>
      <c r="AK1002" s="107"/>
      <c r="AL1002" s="107"/>
      <c r="BA1002" s="108"/>
      <c r="BB1002" s="108"/>
      <c r="BC1002" s="108"/>
      <c r="BD1002" s="108"/>
      <c r="BE1002" s="108"/>
      <c r="BF1002" s="108"/>
      <c r="BG1002" s="108"/>
      <c r="BH1002" s="108"/>
      <c r="BI1002" s="216"/>
      <c r="BR1002" s="105"/>
      <c r="BS1002" s="105"/>
      <c r="BT1002" s="105"/>
      <c r="BU1002" s="105"/>
      <c r="BV1002" s="105"/>
      <c r="BZ1002" s="105"/>
      <c r="CA1002" s="105"/>
      <c r="CB1002" s="105"/>
      <c r="CC1002" s="105"/>
      <c r="CT1002" s="108"/>
      <c r="EP1002" s="108"/>
      <c r="EU1002" s="216"/>
    </row>
    <row r="1003" spans="1:278" x14ac:dyDescent="0.2">
      <c r="A1003" s="105"/>
      <c r="B1003" s="104"/>
      <c r="C1003" s="105"/>
      <c r="D1003" s="105"/>
      <c r="N1003" s="105"/>
      <c r="T1003" s="108"/>
      <c r="U1003" s="108"/>
      <c r="V1003" s="108"/>
      <c r="W1003" s="108"/>
      <c r="X1003" s="108"/>
      <c r="Y1003" s="108"/>
      <c r="Z1003" s="108"/>
      <c r="AA1003" s="108"/>
      <c r="AB1003" s="108"/>
      <c r="AJ1003" s="108"/>
      <c r="AK1003" s="108"/>
      <c r="AL1003" s="108"/>
      <c r="BR1003" s="105"/>
      <c r="BS1003" s="105"/>
      <c r="BT1003" s="105"/>
      <c r="BU1003" s="105"/>
      <c r="BV1003" s="105"/>
      <c r="BZ1003" s="105"/>
      <c r="CA1003" s="105"/>
      <c r="CB1003" s="105"/>
      <c r="CC1003" s="105"/>
      <c r="EQ1003" s="105"/>
    </row>
    <row r="1004" spans="1:278" x14ac:dyDescent="0.2">
      <c r="A1004" s="105"/>
      <c r="B1004" s="104"/>
      <c r="C1004" s="105"/>
      <c r="D1004" s="105"/>
      <c r="T1004" s="107"/>
      <c r="U1004" s="107"/>
      <c r="V1004" s="107"/>
      <c r="W1004" s="107"/>
      <c r="X1004" s="107"/>
      <c r="Y1004" s="107"/>
      <c r="Z1004" s="107"/>
      <c r="AA1004" s="107"/>
      <c r="AB1004" s="107"/>
      <c r="AC1004" s="107"/>
      <c r="AD1004" s="107"/>
      <c r="AE1004" s="107"/>
      <c r="AF1004" s="107"/>
      <c r="AG1004" s="107"/>
      <c r="AH1004" s="107"/>
      <c r="AI1004" s="107"/>
      <c r="AJ1004" s="107"/>
      <c r="AK1004" s="107"/>
      <c r="AL1004" s="107"/>
      <c r="BR1004" s="105"/>
      <c r="BS1004" s="105"/>
      <c r="BT1004" s="105"/>
      <c r="BZ1004" s="105"/>
      <c r="CA1004" s="105"/>
      <c r="CB1004" s="105"/>
      <c r="CC1004" s="105"/>
      <c r="EO1004" s="214"/>
      <c r="EQ1004" s="105"/>
      <c r="ER1004" s="105"/>
      <c r="ES1004" s="105"/>
      <c r="ET1004" s="105"/>
    </row>
    <row r="1005" spans="1:278" x14ac:dyDescent="0.2">
      <c r="A1005" s="105"/>
      <c r="B1005" s="104"/>
      <c r="C1005" s="105"/>
      <c r="T1005" s="108"/>
      <c r="U1005" s="108"/>
      <c r="V1005" s="108"/>
      <c r="W1005" s="108"/>
      <c r="X1005" s="108"/>
      <c r="Y1005" s="108"/>
      <c r="Z1005" s="108"/>
      <c r="AA1005" s="108"/>
      <c r="AB1005" s="108"/>
      <c r="AC1005" s="108"/>
      <c r="AD1005" s="108"/>
      <c r="AE1005" s="108"/>
      <c r="AF1005" s="108"/>
      <c r="AG1005" s="108"/>
      <c r="AH1005" s="108"/>
      <c r="AI1005" s="108"/>
      <c r="AJ1005" s="108"/>
      <c r="AK1005" s="108"/>
      <c r="AL1005" s="108"/>
      <c r="BZ1005" s="105"/>
      <c r="EI1005" s="105"/>
      <c r="EO1005" s="214"/>
      <c r="EQ1005" s="105"/>
      <c r="ER1005" s="105"/>
      <c r="ES1005" s="105"/>
      <c r="ET1005" s="105"/>
    </row>
    <row r="1006" spans="1:278" x14ac:dyDescent="0.2">
      <c r="B1006" s="104"/>
      <c r="O1006" s="107"/>
      <c r="P1006" s="107"/>
      <c r="Q1006" s="107"/>
      <c r="R1006" s="107"/>
      <c r="S1006" s="107"/>
      <c r="T1006" s="107"/>
      <c r="U1006" s="107"/>
      <c r="V1006" s="107"/>
      <c r="W1006" s="107"/>
      <c r="X1006" s="107"/>
      <c r="Y1006" s="107"/>
      <c r="Z1006" s="107"/>
      <c r="AA1006" s="107"/>
      <c r="AB1006" s="107"/>
      <c r="AC1006" s="107"/>
      <c r="AD1006" s="107"/>
      <c r="AE1006" s="107"/>
      <c r="AF1006" s="107"/>
      <c r="AG1006" s="107"/>
      <c r="AH1006" s="107"/>
      <c r="AI1006" s="107"/>
      <c r="AJ1006" s="107"/>
      <c r="AK1006" s="107"/>
      <c r="AL1006" s="107"/>
      <c r="BN1006" s="107"/>
      <c r="BO1006" s="107"/>
      <c r="BP1006" s="215"/>
      <c r="CG1006" s="107"/>
      <c r="CH1006" s="107"/>
      <c r="CI1006" s="107"/>
      <c r="CJ1006" s="107"/>
      <c r="CL1006" s="107"/>
      <c r="CM1006" s="107"/>
      <c r="CN1006" s="107"/>
      <c r="CO1006" s="107"/>
      <c r="CP1006" s="107"/>
      <c r="CQ1006" s="107"/>
      <c r="DJ1006" s="107"/>
      <c r="DK1006" s="107"/>
      <c r="DL1006" s="107"/>
      <c r="DM1006" s="107"/>
      <c r="DT1006" s="215"/>
      <c r="DV1006" s="105"/>
      <c r="DW1006" s="105"/>
      <c r="EI1006" s="105"/>
      <c r="EJ1006" s="105"/>
      <c r="EK1006" s="105"/>
      <c r="EO1006" s="214"/>
      <c r="EQ1006" s="105"/>
      <c r="ER1006" s="105"/>
      <c r="ES1006" s="105"/>
      <c r="ET1006" s="105"/>
    </row>
    <row r="1007" spans="1:278" x14ac:dyDescent="0.2">
      <c r="B1007" s="104"/>
      <c r="O1007" s="108"/>
      <c r="P1007" s="108"/>
      <c r="Q1007" s="108"/>
      <c r="R1007" s="108"/>
      <c r="S1007" s="108"/>
      <c r="T1007" s="108"/>
      <c r="U1007" s="108"/>
      <c r="V1007" s="108"/>
      <c r="W1007" s="108"/>
      <c r="X1007" s="108"/>
      <c r="Y1007" s="108"/>
      <c r="Z1007" s="108"/>
      <c r="AA1007" s="108"/>
      <c r="AB1007" s="108"/>
      <c r="AC1007" s="108"/>
      <c r="AD1007" s="108"/>
      <c r="AE1007" s="108"/>
      <c r="AF1007" s="108"/>
      <c r="AG1007" s="108"/>
      <c r="AH1007" s="108"/>
      <c r="AI1007" s="108"/>
      <c r="AJ1007" s="108"/>
      <c r="AK1007" s="108"/>
      <c r="AL1007" s="108"/>
      <c r="BN1007" s="108"/>
      <c r="BO1007" s="108"/>
      <c r="BP1007" s="216"/>
      <c r="CG1007" s="108"/>
      <c r="CH1007" s="108"/>
      <c r="CI1007" s="108"/>
      <c r="CJ1007" s="108"/>
      <c r="CL1007" s="108"/>
      <c r="CM1007" s="108"/>
      <c r="CN1007" s="108"/>
      <c r="CO1007" s="108"/>
      <c r="CP1007" s="108"/>
      <c r="CQ1007" s="108"/>
      <c r="DH1007" s="215"/>
      <c r="DJ1007" s="108"/>
      <c r="DK1007" s="108"/>
      <c r="DL1007" s="108"/>
      <c r="DM1007" s="108"/>
      <c r="DT1007" s="216"/>
      <c r="DV1007" s="105"/>
      <c r="DW1007" s="105"/>
      <c r="EA1007" s="214"/>
      <c r="EH1007" s="214"/>
      <c r="EI1007" s="105"/>
      <c r="EJ1007" s="105"/>
      <c r="EK1007" s="105"/>
      <c r="EO1007" s="214"/>
      <c r="EQ1007" s="105"/>
      <c r="ER1007" s="105"/>
      <c r="ES1007" s="105"/>
      <c r="ET1007" s="105"/>
    </row>
    <row r="1008" spans="1:278" x14ac:dyDescent="0.2">
      <c r="B1008" s="104"/>
      <c r="O1008" s="107"/>
      <c r="P1008" s="107"/>
      <c r="Q1008" s="107"/>
      <c r="R1008" s="107"/>
      <c r="S1008" s="107"/>
      <c r="AC1008" s="107"/>
      <c r="AD1008" s="107"/>
      <c r="AE1008" s="107"/>
      <c r="AF1008" s="107"/>
      <c r="AG1008" s="107"/>
      <c r="AH1008" s="107"/>
      <c r="AI1008" s="107"/>
      <c r="BN1008" s="107"/>
      <c r="BO1008" s="107"/>
      <c r="BP1008" s="215"/>
      <c r="CG1008" s="107"/>
      <c r="CH1008" s="107"/>
      <c r="CI1008" s="107"/>
      <c r="CJ1008" s="107"/>
      <c r="CL1008" s="107"/>
      <c r="CM1008" s="107"/>
      <c r="CN1008" s="107"/>
      <c r="CO1008" s="107"/>
      <c r="CP1008" s="107"/>
      <c r="CQ1008" s="107"/>
      <c r="CZ1008" s="107"/>
      <c r="DA1008" s="107"/>
      <c r="DB1008" s="107"/>
      <c r="DC1008" s="107"/>
      <c r="DD1008" s="107"/>
      <c r="DE1008" s="107"/>
      <c r="DF1008" s="107"/>
      <c r="DG1008" s="107"/>
      <c r="DH1008" s="216"/>
      <c r="DJ1008" s="107"/>
      <c r="DK1008" s="107"/>
      <c r="DL1008" s="107"/>
      <c r="DM1008" s="107"/>
      <c r="DP1008" s="107"/>
      <c r="DQ1008" s="107"/>
      <c r="DR1008" s="107"/>
      <c r="DS1008" s="107"/>
      <c r="DT1008" s="215"/>
      <c r="DV1008" s="105"/>
      <c r="DW1008" s="105"/>
      <c r="DX1008" s="105"/>
      <c r="DY1008" s="105"/>
      <c r="EA1008" s="214"/>
      <c r="EB1008" s="105"/>
      <c r="EH1008" s="214"/>
      <c r="EI1008" s="105"/>
      <c r="EJ1008" s="105"/>
      <c r="EK1008" s="105"/>
      <c r="EL1008" s="105"/>
      <c r="EM1008" s="105"/>
      <c r="EN1008" s="105"/>
      <c r="EO1008" s="214"/>
      <c r="EQ1008" s="105"/>
      <c r="ER1008" s="105"/>
      <c r="ES1008" s="105"/>
      <c r="ET1008" s="105"/>
    </row>
    <row r="1009" spans="1:150" x14ac:dyDescent="0.2">
      <c r="B1009" s="104"/>
      <c r="O1009" s="108"/>
      <c r="P1009" s="108"/>
      <c r="Q1009" s="108"/>
      <c r="R1009" s="108"/>
      <c r="S1009" s="108"/>
      <c r="AC1009" s="108"/>
      <c r="AD1009" s="108"/>
      <c r="AE1009" s="108"/>
      <c r="AF1009" s="108"/>
      <c r="AG1009" s="108"/>
      <c r="AH1009" s="108"/>
      <c r="AI1009" s="108"/>
      <c r="BN1009" s="108"/>
      <c r="BO1009" s="108"/>
      <c r="BP1009" s="216"/>
      <c r="BW1009" s="107"/>
      <c r="BX1009" s="107"/>
      <c r="CG1009" s="108"/>
      <c r="CH1009" s="108"/>
      <c r="CI1009" s="108"/>
      <c r="CJ1009" s="108"/>
      <c r="CL1009" s="108"/>
      <c r="CM1009" s="108"/>
      <c r="CN1009" s="108"/>
      <c r="CO1009" s="108"/>
      <c r="CP1009" s="108"/>
      <c r="CQ1009" s="108"/>
      <c r="CR1009" s="105"/>
      <c r="CZ1009" s="108"/>
      <c r="DA1009" s="108"/>
      <c r="DB1009" s="108"/>
      <c r="DC1009" s="108"/>
      <c r="DD1009" s="108"/>
      <c r="DE1009" s="108"/>
      <c r="DF1009" s="108"/>
      <c r="DG1009" s="108"/>
      <c r="DH1009" s="215"/>
      <c r="DJ1009" s="108"/>
      <c r="DK1009" s="108"/>
      <c r="DL1009" s="108"/>
      <c r="DM1009" s="108"/>
      <c r="DP1009" s="108"/>
      <c r="DQ1009" s="108"/>
      <c r="DR1009" s="108"/>
      <c r="DS1009" s="108"/>
      <c r="DT1009" s="216"/>
      <c r="DV1009" s="105"/>
      <c r="DW1009" s="105"/>
      <c r="DX1009" s="105"/>
      <c r="DY1009" s="105"/>
      <c r="DZ1009" s="105"/>
      <c r="EA1009" s="214"/>
      <c r="EB1009" s="105"/>
      <c r="EC1009" s="105"/>
      <c r="ED1009" s="105"/>
      <c r="EH1009" s="214"/>
      <c r="EI1009" s="105"/>
      <c r="EJ1009" s="105"/>
      <c r="EK1009" s="105"/>
      <c r="EL1009" s="105"/>
      <c r="EM1009" s="105"/>
      <c r="EN1009" s="105"/>
      <c r="EO1009" s="214"/>
      <c r="ER1009" s="105"/>
      <c r="ES1009" s="105"/>
      <c r="ET1009" s="105"/>
    </row>
    <row r="1010" spans="1:150" x14ac:dyDescent="0.2">
      <c r="A1010" s="106"/>
      <c r="B1010" s="104"/>
      <c r="O1010" s="107"/>
      <c r="P1010" s="107"/>
      <c r="Q1010" s="107"/>
      <c r="R1010" s="107"/>
      <c r="S1010" s="107"/>
      <c r="BN1010" s="107"/>
      <c r="BO1010" s="107"/>
      <c r="BP1010" s="215"/>
      <c r="BW1010" s="108"/>
      <c r="BX1010" s="108"/>
      <c r="CG1010" s="107"/>
      <c r="CH1010" s="107"/>
      <c r="CI1010" s="107"/>
      <c r="CJ1010" s="107"/>
      <c r="CL1010" s="107"/>
      <c r="CM1010" s="107"/>
      <c r="CN1010" s="107"/>
      <c r="CO1010" s="107"/>
      <c r="CP1010" s="107"/>
      <c r="CQ1010" s="107"/>
      <c r="CR1010" s="105"/>
      <c r="CX1010" s="214"/>
      <c r="CY1010" s="218"/>
      <c r="CZ1010" s="107"/>
      <c r="DA1010" s="107"/>
      <c r="DB1010" s="107"/>
      <c r="DC1010" s="107"/>
      <c r="DD1010" s="107"/>
      <c r="DE1010" s="107"/>
      <c r="DF1010" s="107"/>
      <c r="DG1010" s="107"/>
      <c r="DH1010" s="216"/>
      <c r="DJ1010" s="107"/>
      <c r="DK1010" s="107"/>
      <c r="DL1010" s="107"/>
      <c r="DM1010" s="107"/>
      <c r="DP1010" s="107"/>
      <c r="DQ1010" s="107"/>
      <c r="DR1010" s="107"/>
      <c r="DS1010" s="107"/>
      <c r="DT1010" s="215"/>
      <c r="DV1010" s="105"/>
      <c r="DW1010" s="105"/>
      <c r="DX1010" s="105"/>
      <c r="DY1010" s="105"/>
      <c r="DZ1010" s="105"/>
      <c r="EA1010" s="214"/>
      <c r="EB1010" s="105"/>
      <c r="EC1010" s="105"/>
      <c r="ED1010" s="105"/>
      <c r="EH1010" s="214"/>
      <c r="EI1010" s="105"/>
      <c r="EJ1010" s="105"/>
      <c r="EK1010" s="105"/>
      <c r="EL1010" s="105"/>
      <c r="EM1010" s="105"/>
      <c r="EN1010" s="105"/>
    </row>
    <row r="1011" spans="1:150" x14ac:dyDescent="0.2">
      <c r="B1011" s="104"/>
      <c r="N1011" s="107"/>
      <c r="O1011" s="108"/>
      <c r="P1011" s="108"/>
      <c r="Q1011" s="108"/>
      <c r="R1011" s="108"/>
      <c r="S1011" s="108"/>
      <c r="BN1011" s="108"/>
      <c r="BO1011" s="108"/>
      <c r="BP1011" s="216"/>
      <c r="BU1011" s="107"/>
      <c r="BV1011" s="107"/>
      <c r="BW1011" s="107"/>
      <c r="BX1011" s="107"/>
      <c r="CG1011" s="108"/>
      <c r="CH1011" s="108"/>
      <c r="CI1011" s="108"/>
      <c r="CJ1011" s="108"/>
      <c r="CL1011" s="108"/>
      <c r="CM1011" s="108"/>
      <c r="CN1011" s="108"/>
      <c r="CO1011" s="108"/>
      <c r="CP1011" s="108"/>
      <c r="CQ1011" s="108"/>
      <c r="CR1011" s="105"/>
      <c r="CX1011" s="214"/>
      <c r="CY1011" s="218"/>
      <c r="CZ1011" s="108"/>
      <c r="DA1011" s="108"/>
      <c r="DB1011" s="108"/>
      <c r="DC1011" s="108"/>
      <c r="DD1011" s="108"/>
      <c r="DE1011" s="108"/>
      <c r="DF1011" s="108"/>
      <c r="DG1011" s="108"/>
      <c r="DH1011" s="215"/>
      <c r="DJ1011" s="108"/>
      <c r="DK1011" s="108"/>
      <c r="DL1011" s="108"/>
      <c r="DM1011" s="108"/>
      <c r="DP1011" s="108"/>
      <c r="DQ1011" s="108"/>
      <c r="DR1011" s="108"/>
      <c r="DS1011" s="108"/>
      <c r="DT1011" s="216"/>
      <c r="DV1011" s="105"/>
      <c r="DW1011" s="105"/>
      <c r="DX1011" s="105"/>
      <c r="DY1011" s="105"/>
      <c r="DZ1011" s="105"/>
      <c r="EA1011" s="214"/>
      <c r="EB1011" s="105"/>
      <c r="EC1011" s="105"/>
      <c r="ED1011" s="105"/>
      <c r="EE1011" s="105"/>
      <c r="EF1011" s="105"/>
      <c r="EG1011" s="105"/>
      <c r="EH1011" s="214"/>
      <c r="EJ1011" s="105"/>
      <c r="EK1011" s="105"/>
      <c r="EL1011" s="105"/>
      <c r="EM1011" s="105"/>
      <c r="EN1011" s="105"/>
    </row>
    <row r="1012" spans="1:150" x14ac:dyDescent="0.2">
      <c r="B1012" s="104"/>
      <c r="D1012" s="107"/>
      <c r="N1012" s="108"/>
      <c r="BR1012" s="107"/>
      <c r="BS1012" s="107"/>
      <c r="BT1012" s="107"/>
      <c r="BU1012" s="108"/>
      <c r="BV1012" s="108"/>
      <c r="BW1012" s="108"/>
      <c r="BX1012" s="108"/>
      <c r="CA1012" s="107"/>
      <c r="CB1012" s="107"/>
      <c r="CC1012" s="107"/>
      <c r="CR1012" s="105"/>
      <c r="CX1012" s="214"/>
      <c r="CY1012" s="218"/>
      <c r="CZ1012" s="107"/>
      <c r="DA1012" s="107"/>
      <c r="DB1012" s="107"/>
      <c r="DC1012" s="107"/>
      <c r="DD1012" s="107"/>
      <c r="DE1012" s="107"/>
      <c r="DF1012" s="107"/>
      <c r="DG1012" s="107"/>
      <c r="DH1012" s="216"/>
      <c r="DP1012" s="107"/>
      <c r="DQ1012" s="107"/>
      <c r="DR1012" s="107"/>
      <c r="DS1012" s="107"/>
      <c r="DX1012" s="105"/>
      <c r="DY1012" s="105"/>
      <c r="DZ1012" s="105"/>
      <c r="EA1012" s="214"/>
      <c r="EB1012" s="105"/>
      <c r="EC1012" s="105"/>
      <c r="ED1012" s="105"/>
      <c r="EE1012" s="105"/>
      <c r="EF1012" s="105"/>
      <c r="EG1012" s="105"/>
      <c r="EH1012" s="214"/>
      <c r="EL1012" s="105"/>
      <c r="EM1012" s="105"/>
      <c r="EN1012" s="105"/>
    </row>
    <row r="1013" spans="1:150" x14ac:dyDescent="0.2">
      <c r="A1013" s="107"/>
      <c r="B1013" s="104"/>
      <c r="C1013" s="107"/>
      <c r="D1013" s="108"/>
      <c r="N1013" s="107"/>
      <c r="BR1013" s="108"/>
      <c r="BS1013" s="108"/>
      <c r="BT1013" s="108"/>
      <c r="BU1013" s="107"/>
      <c r="BV1013" s="107"/>
      <c r="BW1013" s="107"/>
      <c r="BX1013" s="107"/>
      <c r="BZ1013" s="107"/>
      <c r="CA1013" s="108"/>
      <c r="CB1013" s="108"/>
      <c r="CC1013" s="108"/>
      <c r="CR1013" s="105"/>
      <c r="CX1013" s="214"/>
      <c r="CY1013" s="218"/>
      <c r="CZ1013" s="108"/>
      <c r="DA1013" s="108"/>
      <c r="DB1013" s="108"/>
      <c r="DC1013" s="108"/>
      <c r="DD1013" s="108"/>
      <c r="DE1013" s="108"/>
      <c r="DF1013" s="108"/>
      <c r="DG1013" s="108"/>
      <c r="DP1013" s="108"/>
      <c r="DQ1013" s="108"/>
      <c r="DR1013" s="108"/>
      <c r="DS1013" s="108"/>
      <c r="DX1013" s="105"/>
      <c r="DY1013" s="105"/>
      <c r="DZ1013" s="105"/>
      <c r="EB1013" s="105"/>
      <c r="EC1013" s="105"/>
      <c r="ED1013" s="105"/>
      <c r="EE1013" s="105"/>
      <c r="EF1013" s="105"/>
      <c r="EG1013" s="105"/>
      <c r="EL1013" s="105"/>
      <c r="EM1013" s="105"/>
      <c r="EN1013" s="105"/>
    </row>
    <row r="1014" spans="1:150" x14ac:dyDescent="0.2">
      <c r="A1014" s="108"/>
      <c r="B1014" s="104"/>
      <c r="C1014" s="108"/>
      <c r="D1014" s="107"/>
      <c r="N1014" s="108"/>
      <c r="BR1014" s="107"/>
      <c r="BS1014" s="107"/>
      <c r="BT1014" s="107"/>
      <c r="BU1014" s="108"/>
      <c r="BV1014" s="108"/>
      <c r="BW1014" s="108"/>
      <c r="BX1014" s="108"/>
      <c r="BZ1014" s="108"/>
      <c r="CA1014" s="107"/>
      <c r="CB1014" s="107"/>
      <c r="CC1014" s="107"/>
      <c r="CR1014" s="105"/>
      <c r="CX1014" s="214"/>
      <c r="CY1014" s="218"/>
      <c r="DZ1014" s="105"/>
      <c r="EC1014" s="105"/>
      <c r="ED1014" s="105"/>
      <c r="EE1014" s="105"/>
      <c r="EF1014" s="105"/>
      <c r="EG1014" s="105"/>
    </row>
    <row r="1015" spans="1:150" x14ac:dyDescent="0.2">
      <c r="A1015" s="107"/>
      <c r="B1015" s="104"/>
      <c r="C1015" s="107"/>
      <c r="D1015" s="108"/>
      <c r="N1015" s="107"/>
      <c r="BR1015" s="108"/>
      <c r="BS1015" s="108"/>
      <c r="BT1015" s="108"/>
      <c r="BU1015" s="107"/>
      <c r="BV1015" s="107"/>
      <c r="BZ1015" s="107"/>
      <c r="CA1015" s="108"/>
      <c r="CB1015" s="108"/>
      <c r="CC1015" s="108"/>
      <c r="CX1015" s="214"/>
      <c r="CY1015" s="218"/>
      <c r="EE1015" s="105"/>
      <c r="EF1015" s="105"/>
      <c r="EG1015" s="105"/>
    </row>
    <row r="1016" spans="1:150" x14ac:dyDescent="0.2">
      <c r="A1016" s="108"/>
      <c r="B1016" s="104"/>
      <c r="C1016" s="108"/>
      <c r="D1016" s="107"/>
      <c r="N1016" s="108"/>
      <c r="BR1016" s="107"/>
      <c r="BS1016" s="107"/>
      <c r="BT1016" s="107"/>
      <c r="BU1016" s="108"/>
      <c r="BV1016" s="108"/>
      <c r="BZ1016" s="108"/>
      <c r="CA1016" s="107"/>
      <c r="CB1016" s="107"/>
      <c r="CC1016" s="107"/>
      <c r="EE1016" s="105"/>
      <c r="EF1016" s="105"/>
      <c r="EG1016" s="105"/>
      <c r="EQ1016" s="107"/>
    </row>
    <row r="1017" spans="1:150" x14ac:dyDescent="0.2">
      <c r="A1017" s="107"/>
      <c r="B1017" s="104"/>
      <c r="C1017" s="107"/>
      <c r="D1017" s="108"/>
      <c r="BR1017" s="108"/>
      <c r="BS1017" s="108"/>
      <c r="BT1017" s="108"/>
      <c r="BZ1017" s="107"/>
      <c r="CA1017" s="108"/>
      <c r="CB1017" s="108"/>
      <c r="CC1017" s="108"/>
      <c r="EO1017" s="215"/>
      <c r="EQ1017" s="108"/>
      <c r="ER1017" s="107"/>
      <c r="ES1017" s="107"/>
      <c r="ET1017" s="107"/>
    </row>
    <row r="1018" spans="1:150" x14ac:dyDescent="0.2">
      <c r="A1018" s="108"/>
      <c r="B1018" s="104"/>
      <c r="C1018" s="108"/>
      <c r="BZ1018" s="108"/>
      <c r="CU1018" s="105"/>
      <c r="CV1018" s="105"/>
      <c r="EI1018" s="107"/>
      <c r="EO1018" s="216"/>
      <c r="EQ1018" s="107"/>
      <c r="ER1018" s="108"/>
      <c r="ES1018" s="108"/>
      <c r="ET1018" s="108"/>
    </row>
    <row r="1019" spans="1:150" x14ac:dyDescent="0.2">
      <c r="B1019" s="104"/>
      <c r="CU1019" s="105"/>
      <c r="CV1019" s="105"/>
      <c r="CW1019" s="105"/>
      <c r="DV1019" s="107"/>
      <c r="DW1019" s="107"/>
      <c r="EI1019" s="108"/>
      <c r="EJ1019" s="107"/>
      <c r="EK1019" s="107"/>
      <c r="EO1019" s="215"/>
      <c r="EQ1019" s="108"/>
      <c r="ER1019" s="107"/>
      <c r="ES1019" s="107"/>
      <c r="ET1019" s="107"/>
    </row>
    <row r="1020" spans="1:150" x14ac:dyDescent="0.2">
      <c r="B1020" s="104"/>
      <c r="CU1020" s="105"/>
      <c r="CV1020" s="105"/>
      <c r="CW1020" s="105"/>
      <c r="DV1020" s="108"/>
      <c r="DW1020" s="108"/>
      <c r="EA1020" s="215"/>
      <c r="EH1020" s="215"/>
      <c r="EI1020" s="107"/>
      <c r="EJ1020" s="108"/>
      <c r="EK1020" s="108"/>
      <c r="EO1020" s="216"/>
      <c r="EQ1020" s="107"/>
      <c r="ER1020" s="108"/>
      <c r="ES1020" s="108"/>
      <c r="ET1020" s="108"/>
    </row>
    <row r="1021" spans="1:150" x14ac:dyDescent="0.2">
      <c r="B1021" s="104"/>
      <c r="CU1021" s="105"/>
      <c r="CV1021" s="105"/>
      <c r="CW1021" s="105"/>
      <c r="DU1021" s="105"/>
      <c r="DV1021" s="107"/>
      <c r="DW1021" s="107"/>
      <c r="DX1021" s="107"/>
      <c r="DY1021" s="107"/>
      <c r="EA1021" s="216"/>
      <c r="EB1021" s="107"/>
      <c r="EH1021" s="216"/>
      <c r="EI1021" s="108"/>
      <c r="EJ1021" s="107"/>
      <c r="EK1021" s="107"/>
      <c r="EL1021" s="107"/>
      <c r="EM1021" s="107"/>
      <c r="EN1021" s="107"/>
      <c r="EO1021" s="215"/>
      <c r="EQ1021" s="108"/>
      <c r="ER1021" s="107"/>
      <c r="ES1021" s="107"/>
      <c r="ET1021" s="107"/>
    </row>
    <row r="1022" spans="1:150" x14ac:dyDescent="0.2">
      <c r="B1022" s="104"/>
      <c r="CR1022" s="107"/>
      <c r="CU1022" s="105"/>
      <c r="CV1022" s="105"/>
      <c r="CW1022" s="105"/>
      <c r="DU1022" s="105"/>
      <c r="DV1022" s="108"/>
      <c r="DW1022" s="108"/>
      <c r="DX1022" s="108"/>
      <c r="DY1022" s="108"/>
      <c r="DZ1022" s="107"/>
      <c r="EA1022" s="215"/>
      <c r="EB1022" s="108"/>
      <c r="EC1022" s="107"/>
      <c r="ED1022" s="107"/>
      <c r="EH1022" s="215"/>
      <c r="EI1022" s="107"/>
      <c r="EJ1022" s="108"/>
      <c r="EK1022" s="108"/>
      <c r="EL1022" s="108"/>
      <c r="EM1022" s="108"/>
      <c r="EN1022" s="108"/>
      <c r="EO1022" s="216"/>
      <c r="ER1022" s="108"/>
      <c r="ES1022" s="108"/>
      <c r="ET1022" s="108"/>
    </row>
    <row r="1023" spans="1:150" x14ac:dyDescent="0.2">
      <c r="B1023" s="104"/>
      <c r="CR1023" s="108"/>
      <c r="CU1023" s="105"/>
      <c r="CV1023" s="105"/>
      <c r="CW1023" s="105"/>
      <c r="CX1023" s="215"/>
      <c r="CY1023" s="219"/>
      <c r="DU1023" s="105"/>
      <c r="DV1023" s="107"/>
      <c r="DW1023" s="107"/>
      <c r="DX1023" s="107"/>
      <c r="DY1023" s="107"/>
      <c r="DZ1023" s="108"/>
      <c r="EA1023" s="216"/>
      <c r="EB1023" s="107"/>
      <c r="EC1023" s="108"/>
      <c r="ED1023" s="108"/>
      <c r="EH1023" s="216"/>
      <c r="EI1023" s="108"/>
      <c r="EJ1023" s="107"/>
      <c r="EK1023" s="107"/>
      <c r="EL1023" s="107"/>
      <c r="EM1023" s="107"/>
      <c r="EN1023" s="107"/>
    </row>
    <row r="1024" spans="1:150" x14ac:dyDescent="0.2">
      <c r="B1024" s="104"/>
      <c r="CR1024" s="107"/>
      <c r="CW1024" s="105"/>
      <c r="CX1024" s="216"/>
      <c r="CY1024" s="220"/>
      <c r="DU1024" s="105"/>
      <c r="DV1024" s="108"/>
      <c r="DW1024" s="108"/>
      <c r="DX1024" s="108"/>
      <c r="DY1024" s="108"/>
      <c r="DZ1024" s="107"/>
      <c r="EA1024" s="215"/>
      <c r="EB1024" s="108"/>
      <c r="EC1024" s="107"/>
      <c r="ED1024" s="107"/>
      <c r="EE1024" s="107"/>
      <c r="EF1024" s="107"/>
      <c r="EG1024" s="107"/>
      <c r="EH1024" s="215"/>
      <c r="EJ1024" s="108"/>
      <c r="EK1024" s="108"/>
      <c r="EL1024" s="108"/>
      <c r="EM1024" s="108"/>
      <c r="EN1024" s="108"/>
    </row>
    <row r="1025" spans="2:144" x14ac:dyDescent="0.2">
      <c r="B1025" s="104"/>
      <c r="CR1025" s="108"/>
      <c r="CX1025" s="215"/>
      <c r="CY1025" s="219"/>
      <c r="DU1025" s="105"/>
      <c r="DX1025" s="107"/>
      <c r="DY1025" s="107"/>
      <c r="DZ1025" s="108"/>
      <c r="EA1025" s="216"/>
      <c r="EB1025" s="107"/>
      <c r="EC1025" s="108"/>
      <c r="ED1025" s="108"/>
      <c r="EE1025" s="108"/>
      <c r="EF1025" s="108"/>
      <c r="EG1025" s="108"/>
      <c r="EH1025" s="216"/>
      <c r="EL1025" s="107"/>
      <c r="EM1025" s="107"/>
      <c r="EN1025" s="107"/>
    </row>
    <row r="1026" spans="2:144" x14ac:dyDescent="0.2">
      <c r="B1026" s="104"/>
      <c r="CR1026" s="107"/>
      <c r="CX1026" s="216"/>
      <c r="CY1026" s="220"/>
      <c r="DU1026" s="105"/>
      <c r="DX1026" s="108"/>
      <c r="DY1026" s="108"/>
      <c r="DZ1026" s="107"/>
      <c r="EB1026" s="108"/>
      <c r="EC1026" s="107"/>
      <c r="ED1026" s="107"/>
      <c r="EE1026" s="107"/>
      <c r="EF1026" s="107"/>
      <c r="EG1026" s="107"/>
      <c r="EL1026" s="108"/>
      <c r="EM1026" s="108"/>
      <c r="EN1026" s="108"/>
    </row>
    <row r="1027" spans="2:144" x14ac:dyDescent="0.2">
      <c r="B1027" s="104"/>
      <c r="CR1027" s="108"/>
      <c r="CX1027" s="215"/>
      <c r="CY1027" s="219"/>
      <c r="DZ1027" s="108"/>
      <c r="EC1027" s="108"/>
      <c r="ED1027" s="108"/>
      <c r="EE1027" s="108"/>
      <c r="EF1027" s="108"/>
      <c r="EG1027" s="108"/>
    </row>
    <row r="1028" spans="2:144" x14ac:dyDescent="0.2">
      <c r="B1028" s="104"/>
      <c r="CX1028" s="216"/>
      <c r="CY1028" s="220"/>
      <c r="EE1028" s="107"/>
      <c r="EF1028" s="107"/>
      <c r="EG1028" s="107"/>
    </row>
    <row r="1029" spans="2:144" x14ac:dyDescent="0.2">
      <c r="B1029" s="94"/>
      <c r="EE1029" s="108"/>
      <c r="EF1029" s="108"/>
      <c r="EG1029" s="108"/>
    </row>
    <row r="1030" spans="2:144" x14ac:dyDescent="0.2">
      <c r="B1030" s="94"/>
    </row>
    <row r="1031" spans="2:144" x14ac:dyDescent="0.2">
      <c r="B1031" s="94"/>
      <c r="CU1031" s="107"/>
      <c r="CV1031" s="107"/>
    </row>
    <row r="1032" spans="2:144" x14ac:dyDescent="0.2">
      <c r="B1032" s="94"/>
      <c r="CU1032" s="108"/>
      <c r="CV1032" s="108"/>
      <c r="CW1032" s="107"/>
    </row>
    <row r="1033" spans="2:144" x14ac:dyDescent="0.2">
      <c r="B1033" s="94"/>
      <c r="CU1033" s="107"/>
      <c r="CV1033" s="107"/>
      <c r="CW1033" s="108"/>
    </row>
    <row r="1034" spans="2:144" x14ac:dyDescent="0.2">
      <c r="B1034" s="94"/>
      <c r="CU1034" s="108"/>
      <c r="CV1034" s="108"/>
      <c r="CW1034" s="107"/>
      <c r="DU1034" s="107"/>
    </row>
    <row r="1035" spans="2:144" x14ac:dyDescent="0.2">
      <c r="B1035" s="94"/>
      <c r="CU1035" s="107"/>
      <c r="CV1035" s="107"/>
      <c r="CW1035" s="108"/>
      <c r="DU1035" s="108"/>
    </row>
    <row r="1036" spans="2:144" x14ac:dyDescent="0.2">
      <c r="B1036" s="94"/>
      <c r="CU1036" s="108"/>
      <c r="CV1036" s="108"/>
      <c r="CW1036" s="107"/>
      <c r="DU1036" s="107"/>
    </row>
    <row r="1037" spans="2:144" x14ac:dyDescent="0.2">
      <c r="B1037" s="94"/>
      <c r="CW1037" s="108"/>
      <c r="DU1037" s="108"/>
    </row>
    <row r="1038" spans="2:144" x14ac:dyDescent="0.2">
      <c r="B1038" s="94"/>
      <c r="DU1038" s="107"/>
    </row>
    <row r="1039" spans="2:144" x14ac:dyDescent="0.2">
      <c r="B1039" s="94"/>
      <c r="DU1039" s="108"/>
    </row>
    <row r="1040" spans="2:144" x14ac:dyDescent="0.2">
      <c r="B1040" s="94"/>
    </row>
    <row r="1041" spans="2:2" x14ac:dyDescent="0.2">
      <c r="B1041" s="94"/>
    </row>
    <row r="1042" spans="2:2" x14ac:dyDescent="0.2">
      <c r="B1042" s="94"/>
    </row>
    <row r="1043" spans="2:2" x14ac:dyDescent="0.2">
      <c r="B1043" s="94"/>
    </row>
    <row r="1044" spans="2:2" x14ac:dyDescent="0.2">
      <c r="B1044" s="94"/>
    </row>
    <row r="1045" spans="2:2" x14ac:dyDescent="0.2">
      <c r="B1045" s="94"/>
    </row>
    <row r="1046" spans="2:2" x14ac:dyDescent="0.2">
      <c r="B1046" s="94"/>
    </row>
    <row r="1047" spans="2:2" x14ac:dyDescent="0.2">
      <c r="B1047" s="94"/>
    </row>
    <row r="1048" spans="2:2" x14ac:dyDescent="0.2">
      <c r="B1048" s="94"/>
    </row>
    <row r="1049" spans="2:2" x14ac:dyDescent="0.2">
      <c r="B1049" s="94"/>
    </row>
    <row r="1050" spans="2:2" x14ac:dyDescent="0.2">
      <c r="B1050" s="94"/>
    </row>
    <row r="1051" spans="2:2" x14ac:dyDescent="0.2">
      <c r="B1051" s="94"/>
    </row>
    <row r="1052" spans="2:2" x14ac:dyDescent="0.2">
      <c r="B1052" s="94"/>
    </row>
    <row r="1053" spans="2:2" x14ac:dyDescent="0.2">
      <c r="B1053" s="94"/>
    </row>
    <row r="1054" spans="2:2" x14ac:dyDescent="0.2">
      <c r="B1054" s="94"/>
    </row>
    <row r="1055" spans="2:2" x14ac:dyDescent="0.2">
      <c r="B1055" s="94"/>
    </row>
    <row r="1056" spans="2:2" x14ac:dyDescent="0.2">
      <c r="B1056" s="94"/>
    </row>
    <row r="1057" spans="2:2" x14ac:dyDescent="0.2">
      <c r="B1057" s="94"/>
    </row>
    <row r="1058" spans="2:2" x14ac:dyDescent="0.2">
      <c r="B1058" s="94"/>
    </row>
    <row r="1059" spans="2:2" x14ac:dyDescent="0.2">
      <c r="B1059" s="94"/>
    </row>
    <row r="1060" spans="2:2" x14ac:dyDescent="0.2">
      <c r="B1060" s="94"/>
    </row>
    <row r="1061" spans="2:2" x14ac:dyDescent="0.2">
      <c r="B1061" s="94"/>
    </row>
    <row r="1062" spans="2:2" x14ac:dyDescent="0.2">
      <c r="B1062" s="94"/>
    </row>
    <row r="1063" spans="2:2" x14ac:dyDescent="0.2">
      <c r="B1063" s="94"/>
    </row>
    <row r="1064" spans="2:2" x14ac:dyDescent="0.2">
      <c r="B1064" s="94"/>
    </row>
    <row r="1065" spans="2:2" x14ac:dyDescent="0.2">
      <c r="B1065" s="94"/>
    </row>
    <row r="1066" spans="2:2" x14ac:dyDescent="0.2">
      <c r="B1066" s="94"/>
    </row>
    <row r="1067" spans="2:2" x14ac:dyDescent="0.2">
      <c r="B1067" s="94"/>
    </row>
    <row r="1068" spans="2:2" x14ac:dyDescent="0.2">
      <c r="B1068" s="94"/>
    </row>
    <row r="1069" spans="2:2" x14ac:dyDescent="0.2">
      <c r="B1069" s="94"/>
    </row>
    <row r="1070" spans="2:2" x14ac:dyDescent="0.2">
      <c r="B1070" s="94"/>
    </row>
    <row r="1071" spans="2:2" x14ac:dyDescent="0.2">
      <c r="B1071" s="94"/>
    </row>
    <row r="1072" spans="2:2" x14ac:dyDescent="0.2">
      <c r="B1072" s="94"/>
    </row>
    <row r="1073" spans="1:2" x14ac:dyDescent="0.2">
      <c r="B1073" s="94"/>
    </row>
    <row r="1074" spans="1:2" x14ac:dyDescent="0.2">
      <c r="B1074" s="94"/>
    </row>
    <row r="1075" spans="1:2" x14ac:dyDescent="0.2">
      <c r="B1075" s="94"/>
    </row>
    <row r="1076" spans="1:2" x14ac:dyDescent="0.2">
      <c r="B1076" s="94"/>
    </row>
    <row r="1077" spans="1:2" x14ac:dyDescent="0.2">
      <c r="B1077" s="94"/>
    </row>
    <row r="1078" spans="1:2" x14ac:dyDescent="0.2">
      <c r="B1078" s="94"/>
    </row>
    <row r="1079" spans="1:2" x14ac:dyDescent="0.2">
      <c r="B1079" s="94"/>
    </row>
    <row r="1080" spans="1:2" x14ac:dyDescent="0.2">
      <c r="B1080" s="94"/>
    </row>
    <row r="1081" spans="1:2" x14ac:dyDescent="0.2">
      <c r="B1081" s="94"/>
    </row>
    <row r="1082" spans="1:2" x14ac:dyDescent="0.2">
      <c r="B1082" s="94"/>
    </row>
    <row r="1083" spans="1:2" x14ac:dyDescent="0.2">
      <c r="B1083" s="94"/>
    </row>
    <row r="1084" spans="1:2" x14ac:dyDescent="0.2">
      <c r="B1084" s="94"/>
    </row>
    <row r="1085" spans="1:2" x14ac:dyDescent="0.2">
      <c r="B1085" s="94"/>
    </row>
    <row r="1086" spans="1:2" x14ac:dyDescent="0.2">
      <c r="B1086" s="94"/>
    </row>
    <row r="1087" spans="1:2" x14ac:dyDescent="0.2">
      <c r="B1087" s="94"/>
    </row>
    <row r="1088" spans="1:2" x14ac:dyDescent="0.2">
      <c r="A1088" s="105"/>
      <c r="B1088" s="94"/>
    </row>
    <row r="1089" spans="1:2" x14ac:dyDescent="0.2">
      <c r="A1089" s="105"/>
      <c r="B1089" s="94"/>
    </row>
    <row r="1090" spans="1:2" x14ac:dyDescent="0.2">
      <c r="A1090" s="105"/>
      <c r="B1090" s="94"/>
    </row>
    <row r="1091" spans="1:2" x14ac:dyDescent="0.2">
      <c r="A1091" s="105"/>
      <c r="B1091" s="94"/>
    </row>
    <row r="1092" spans="1:2" x14ac:dyDescent="0.2">
      <c r="A1092" s="105"/>
      <c r="B1092" s="94"/>
    </row>
    <row r="1093" spans="1:2" x14ac:dyDescent="0.2">
      <c r="A1093" s="105"/>
      <c r="B1093" s="94"/>
    </row>
    <row r="1094" spans="1:2" x14ac:dyDescent="0.2">
      <c r="A1094" s="105"/>
      <c r="B1094" s="94"/>
    </row>
    <row r="1095" spans="1:2" x14ac:dyDescent="0.2">
      <c r="A1095" s="105"/>
      <c r="B1095" s="94"/>
    </row>
    <row r="1096" spans="1:2" x14ac:dyDescent="0.2">
      <c r="A1096" s="105"/>
      <c r="B1096" s="94"/>
    </row>
    <row r="1097" spans="1:2" x14ac:dyDescent="0.2">
      <c r="A1097" s="105"/>
      <c r="B1097" s="94"/>
    </row>
    <row r="1098" spans="1:2" x14ac:dyDescent="0.2">
      <c r="A1098" s="105"/>
      <c r="B1098" s="94"/>
    </row>
    <row r="1099" spans="1:2" x14ac:dyDescent="0.2">
      <c r="A1099" s="105"/>
      <c r="B1099" s="94"/>
    </row>
    <row r="1100" spans="1:2" x14ac:dyDescent="0.2">
      <c r="A1100" s="105"/>
      <c r="B1100" s="94"/>
    </row>
    <row r="1101" spans="1:2" x14ac:dyDescent="0.2">
      <c r="A1101" s="105"/>
      <c r="B1101" s="94"/>
    </row>
    <row r="1102" spans="1:2" x14ac:dyDescent="0.2">
      <c r="B1102" s="94"/>
    </row>
    <row r="1103" spans="1:2" x14ac:dyDescent="0.2">
      <c r="B1103" s="94"/>
    </row>
    <row r="1104" spans="1:2" x14ac:dyDescent="0.2">
      <c r="B1104" s="94"/>
    </row>
    <row r="1105" spans="1:2" x14ac:dyDescent="0.2">
      <c r="B1105" s="94"/>
    </row>
    <row r="1106" spans="1:2" x14ac:dyDescent="0.2">
      <c r="B1106" s="94"/>
    </row>
    <row r="1107" spans="1:2" x14ac:dyDescent="0.2">
      <c r="B1107" s="94"/>
    </row>
    <row r="1108" spans="1:2" x14ac:dyDescent="0.2">
      <c r="B1108" s="94"/>
    </row>
    <row r="1109" spans="1:2" x14ac:dyDescent="0.2">
      <c r="B1109" s="94"/>
    </row>
    <row r="1110" spans="1:2" x14ac:dyDescent="0.2">
      <c r="B1110" s="94"/>
    </row>
    <row r="1111" spans="1:2" x14ac:dyDescent="0.2">
      <c r="B1111" s="94"/>
    </row>
    <row r="1112" spans="1:2" x14ac:dyDescent="0.2">
      <c r="B1112" s="94"/>
    </row>
    <row r="1113" spans="1:2" x14ac:dyDescent="0.2">
      <c r="B1113" s="94"/>
    </row>
    <row r="1114" spans="1:2" x14ac:dyDescent="0.2">
      <c r="B1114" s="94"/>
    </row>
    <row r="1115" spans="1:2" x14ac:dyDescent="0.2">
      <c r="B1115" s="94"/>
    </row>
    <row r="1116" spans="1:2" x14ac:dyDescent="0.2">
      <c r="B1116" s="94"/>
    </row>
    <row r="1117" spans="1:2" x14ac:dyDescent="0.2">
      <c r="B1117" s="94"/>
    </row>
    <row r="1118" spans="1:2" x14ac:dyDescent="0.2">
      <c r="A1118" s="93"/>
    </row>
    <row r="1119" spans="1:2" x14ac:dyDescent="0.2">
      <c r="A1119" s="93"/>
      <c r="B1119" s="94"/>
    </row>
    <row r="1120" spans="1:2" x14ac:dyDescent="0.2">
      <c r="A1120" s="93"/>
      <c r="B1120" s="94"/>
    </row>
    <row r="1121" spans="1:2" x14ac:dyDescent="0.2">
      <c r="A1121" s="93"/>
      <c r="B1121" s="94"/>
    </row>
    <row r="1122" spans="1:2" x14ac:dyDescent="0.2">
      <c r="A1122" s="93"/>
      <c r="B1122" s="94"/>
    </row>
    <row r="1123" spans="1:2" x14ac:dyDescent="0.2">
      <c r="A1123" s="93"/>
      <c r="B1123" s="94"/>
    </row>
    <row r="1124" spans="1:2" x14ac:dyDescent="0.2">
      <c r="A1124" s="93"/>
      <c r="B1124" s="94"/>
    </row>
    <row r="1125" spans="1:2" x14ac:dyDescent="0.2">
      <c r="A1125" s="93"/>
      <c r="B1125" s="94"/>
    </row>
    <row r="1126" spans="1:2" x14ac:dyDescent="0.2">
      <c r="A1126" s="93"/>
      <c r="B1126" s="94"/>
    </row>
    <row r="1127" spans="1:2" x14ac:dyDescent="0.2">
      <c r="A1127" s="93"/>
      <c r="B1127" s="94"/>
    </row>
    <row r="1128" spans="1:2" x14ac:dyDescent="0.2">
      <c r="A1128" s="93"/>
      <c r="B1128" s="94"/>
    </row>
    <row r="1129" spans="1:2" x14ac:dyDescent="0.2">
      <c r="A1129" s="93"/>
      <c r="B1129" s="94"/>
    </row>
    <row r="1130" spans="1:2" x14ac:dyDescent="0.2">
      <c r="A1130" s="93"/>
      <c r="B1130" s="94"/>
    </row>
    <row r="1131" spans="1:2" x14ac:dyDescent="0.2">
      <c r="A1131" s="93"/>
      <c r="B1131" s="94"/>
    </row>
    <row r="1132" spans="1:2" x14ac:dyDescent="0.2">
      <c r="A1132" s="93"/>
      <c r="B1132" s="94"/>
    </row>
    <row r="1133" spans="1:2" x14ac:dyDescent="0.2">
      <c r="A1133" s="93"/>
      <c r="B1133" s="94"/>
    </row>
    <row r="1134" spans="1:2" x14ac:dyDescent="0.2">
      <c r="A1134" s="93"/>
      <c r="B1134" s="94"/>
    </row>
    <row r="1135" spans="1:2" x14ac:dyDescent="0.2">
      <c r="A1135" s="93"/>
      <c r="B1135" s="94"/>
    </row>
    <row r="1136" spans="1:2" x14ac:dyDescent="0.2">
      <c r="A1136" s="93"/>
      <c r="B1136" s="94"/>
    </row>
    <row r="1137" spans="1:2" x14ac:dyDescent="0.2">
      <c r="A1137" s="93"/>
      <c r="B1137" s="94"/>
    </row>
    <row r="1138" spans="1:2" x14ac:dyDescent="0.2">
      <c r="A1138" s="93"/>
      <c r="B1138" s="94"/>
    </row>
    <row r="1139" spans="1:2" x14ac:dyDescent="0.2">
      <c r="A1139" s="93"/>
      <c r="B1139" s="94"/>
    </row>
    <row r="1140" spans="1:2" x14ac:dyDescent="0.2">
      <c r="A1140" s="93"/>
      <c r="B1140" s="94"/>
    </row>
    <row r="1141" spans="1:2" x14ac:dyDescent="0.2">
      <c r="A1141" s="93"/>
      <c r="B1141" s="94"/>
    </row>
    <row r="1142" spans="1:2" x14ac:dyDescent="0.2">
      <c r="A1142" s="93"/>
      <c r="B1142" s="94"/>
    </row>
    <row r="1143" spans="1:2" x14ac:dyDescent="0.2">
      <c r="A1143" s="93"/>
      <c r="B1143" s="94"/>
    </row>
    <row r="1144" spans="1:2" x14ac:dyDescent="0.2">
      <c r="A1144" s="93"/>
      <c r="B1144" s="94"/>
    </row>
    <row r="1145" spans="1:2" x14ac:dyDescent="0.2">
      <c r="A1145" s="93"/>
      <c r="B1145" s="94"/>
    </row>
    <row r="1146" spans="1:2" x14ac:dyDescent="0.2">
      <c r="A1146" s="93"/>
      <c r="B1146" s="94"/>
    </row>
    <row r="1147" spans="1:2" x14ac:dyDescent="0.2">
      <c r="A1147" s="93"/>
      <c r="B1147" s="94"/>
    </row>
    <row r="1148" spans="1:2" x14ac:dyDescent="0.2">
      <c r="A1148" s="93"/>
      <c r="B1148" s="94"/>
    </row>
    <row r="1149" spans="1:2" x14ac:dyDescent="0.2">
      <c r="B1149" s="94"/>
    </row>
    <row r="1150" spans="1:2" x14ac:dyDescent="0.2">
      <c r="B1150" s="94"/>
    </row>
    <row r="1151" spans="1:2" x14ac:dyDescent="0.2">
      <c r="B1151" s="94"/>
    </row>
    <row r="1152" spans="1:2" x14ac:dyDescent="0.2">
      <c r="B1152" s="94"/>
    </row>
    <row r="1153" spans="1:2" x14ac:dyDescent="0.2">
      <c r="A1153" s="93"/>
      <c r="B1153" s="94"/>
    </row>
    <row r="1154" spans="1:2" x14ac:dyDescent="0.2">
      <c r="A1154" s="93"/>
      <c r="B1154" s="94"/>
    </row>
    <row r="1155" spans="1:2" x14ac:dyDescent="0.2">
      <c r="A1155" s="93"/>
      <c r="B1155" s="94"/>
    </row>
    <row r="1156" spans="1:2" x14ac:dyDescent="0.2">
      <c r="A1156" s="93"/>
      <c r="B1156" s="94"/>
    </row>
    <row r="1157" spans="1:2" x14ac:dyDescent="0.2">
      <c r="A1157" s="93"/>
      <c r="B1157" s="94"/>
    </row>
    <row r="1158" spans="1:2" x14ac:dyDescent="0.2">
      <c r="A1158" s="93"/>
      <c r="B1158" s="94"/>
    </row>
    <row r="1159" spans="1:2" x14ac:dyDescent="0.2">
      <c r="A1159" s="93"/>
      <c r="B1159" s="94"/>
    </row>
    <row r="1160" spans="1:2" x14ac:dyDescent="0.2">
      <c r="A1160" s="93"/>
      <c r="B1160" s="94"/>
    </row>
    <row r="1161" spans="1:2" x14ac:dyDescent="0.2">
      <c r="A1161" s="93"/>
      <c r="B1161" s="94"/>
    </row>
    <row r="1162" spans="1:2" x14ac:dyDescent="0.2">
      <c r="A1162" s="93"/>
      <c r="B1162" s="94"/>
    </row>
    <row r="1163" spans="1:2" x14ac:dyDescent="0.2">
      <c r="A1163" s="93"/>
      <c r="B1163" s="94"/>
    </row>
    <row r="1164" spans="1:2" x14ac:dyDescent="0.2">
      <c r="A1164" s="93"/>
      <c r="B1164" s="94"/>
    </row>
    <row r="1165" spans="1:2" x14ac:dyDescent="0.2">
      <c r="A1165" s="93"/>
      <c r="B1165" s="94"/>
    </row>
    <row r="1166" spans="1:2" x14ac:dyDescent="0.2">
      <c r="A1166" s="93"/>
      <c r="B1166" s="94"/>
    </row>
    <row r="1167" spans="1:2" x14ac:dyDescent="0.2">
      <c r="A1167" s="93"/>
      <c r="B1167" s="94"/>
    </row>
    <row r="1168" spans="1:2" x14ac:dyDescent="0.2">
      <c r="A1168" s="93"/>
      <c r="B1168" s="94"/>
    </row>
    <row r="1169" spans="1:2" x14ac:dyDescent="0.2">
      <c r="A1169" s="93"/>
      <c r="B1169" s="94"/>
    </row>
    <row r="1231" spans="3:3" x14ac:dyDescent="0.2">
      <c r="C1231" s="99"/>
    </row>
    <row r="1302" spans="1:1" x14ac:dyDescent="0.2">
      <c r="A1302" s="109"/>
    </row>
    <row r="1333" spans="1:1" x14ac:dyDescent="0.2">
      <c r="A1333" s="95"/>
    </row>
    <row r="1334" spans="1:1" x14ac:dyDescent="0.2">
      <c r="A1334" s="95"/>
    </row>
    <row r="1335" spans="1:1" x14ac:dyDescent="0.2">
      <c r="A1335" s="95"/>
    </row>
  </sheetData>
  <mergeCells count="84">
    <mergeCell ref="AZ50:BA50"/>
    <mergeCell ref="AZ51:BA51"/>
    <mergeCell ref="AZ52:BA52"/>
    <mergeCell ref="AZ43:BA43"/>
    <mergeCell ref="AZ44:BA44"/>
    <mergeCell ref="AR64:AX65"/>
    <mergeCell ref="DP17:DS17"/>
    <mergeCell ref="DP31:DS31"/>
    <mergeCell ref="CM24:CP24"/>
    <mergeCell ref="CM12:CP12"/>
    <mergeCell ref="BZ23:CC23"/>
    <mergeCell ref="DJ19:DM19"/>
    <mergeCell ref="DJ31:DM31"/>
    <mergeCell ref="CG17:CJ17"/>
    <mergeCell ref="BZ21:CC21"/>
    <mergeCell ref="CG29:CJ29"/>
    <mergeCell ref="BA10:BH10"/>
    <mergeCell ref="BA25:BH25"/>
    <mergeCell ref="AQ49:AX49"/>
    <mergeCell ref="AF40:AG40"/>
    <mergeCell ref="AQ69:AX69"/>
    <mergeCell ref="CO7:CP7"/>
    <mergeCell ref="CS44:CW44"/>
    <mergeCell ref="CS56:CW56"/>
    <mergeCell ref="CS68:CW68"/>
    <mergeCell ref="CS80:CW80"/>
    <mergeCell ref="BR18:BW18"/>
    <mergeCell ref="AQ32:AX32"/>
    <mergeCell ref="BK35:BO35"/>
    <mergeCell ref="BK88:BO88"/>
    <mergeCell ref="BR34:BW34"/>
    <mergeCell ref="BK25:BO25"/>
    <mergeCell ref="BK45:BO45"/>
    <mergeCell ref="BK65:BO65"/>
    <mergeCell ref="BK75:BO75"/>
    <mergeCell ref="BK54:BO54"/>
    <mergeCell ref="B5:C5"/>
    <mergeCell ref="AQ18:AX18"/>
    <mergeCell ref="F19:G19"/>
    <mergeCell ref="F23:G23"/>
    <mergeCell ref="F27:G27"/>
    <mergeCell ref="F31:G31"/>
    <mergeCell ref="AF32:AG32"/>
    <mergeCell ref="AG11:AH11"/>
    <mergeCell ref="AG10:AH10"/>
    <mergeCell ref="AG9:AH9"/>
    <mergeCell ref="AG8:AH8"/>
    <mergeCell ref="AF33:AG33"/>
    <mergeCell ref="AF34:AG34"/>
    <mergeCell ref="AG3:AH3"/>
    <mergeCell ref="AG4:AH4"/>
    <mergeCell ref="AG7:AH7"/>
    <mergeCell ref="AG6:AH6"/>
    <mergeCell ref="AG5:AH5"/>
    <mergeCell ref="BZ40:CC40"/>
    <mergeCell ref="AF35:AG35"/>
    <mergeCell ref="AF36:AG36"/>
    <mergeCell ref="AF37:AG37"/>
    <mergeCell ref="AF38:AG38"/>
    <mergeCell ref="AF39:AG39"/>
    <mergeCell ref="CS133:CW133"/>
    <mergeCell ref="CS148:CW148"/>
    <mergeCell ref="CS162:CW162"/>
    <mergeCell ref="CZ12:DG12"/>
    <mergeCell ref="CZ26:DG26"/>
    <mergeCell ref="CS93:CW93"/>
    <mergeCell ref="CS105:CW105"/>
    <mergeCell ref="CS117:CW117"/>
    <mergeCell ref="EQ23:ET23"/>
    <mergeCell ref="EQ39:ET39"/>
    <mergeCell ref="EQ56:ET56"/>
    <mergeCell ref="EQ72:ET72"/>
    <mergeCell ref="DV38:DZ38"/>
    <mergeCell ref="DV50:DZ50"/>
    <mergeCell ref="EC32:EG32"/>
    <mergeCell ref="EJ31:EN31"/>
    <mergeCell ref="DV72:DZ72"/>
    <mergeCell ref="DV62:DZ62"/>
    <mergeCell ref="EC44:EG44"/>
    <mergeCell ref="EC56:EG56"/>
    <mergeCell ref="EC67:EG67"/>
    <mergeCell ref="EJ43:EN43"/>
    <mergeCell ref="EJ65:EN65"/>
    <mergeCell ref="EJ55:EN55"/>
  </mergeCells>
  <phoneticPr fontId="0" type="noConversion"/>
  <conditionalFormatting sqref="I969:K974 AQ927:AW932 BA997:BG1002 BL974:BL979 BR1012:BS1017 BU1011:BU1016 CA1012:CB1017 CU1031:CU1036 DX1021:DX1026 DV1019:DV1024 EE1024:EE1029 EL1021:EM1026 EJ1019:EJ1024 ER1017:ES1022 BN1006:BN1011 CG1006:CI1011 CL1006:CP1011 CZ1008:DF1013 DJ1006:DL1011 DP1008:DR1013 EC1022:EC1027 EV992:JR997">
    <cfRule type="expression" dxfId="104" priority="2" stopIfTrue="1">
      <formula>IF(J927&gt;0,TRUE,FALSE)</formula>
    </cfRule>
  </conditionalFormatting>
  <conditionalFormatting sqref="C1013:C1018">
    <cfRule type="expression" dxfId="103" priority="107" stopIfTrue="1">
      <formula>IF(#REF!&gt;0,TRUE,FALSE)</formula>
    </cfRule>
  </conditionalFormatting>
  <conditionalFormatting sqref="F923:G928">
    <cfRule type="expression" dxfId="102" priority="119" stopIfTrue="1">
      <formula>IF(H968&gt;0,TRUE,FALSE)</formula>
    </cfRule>
  </conditionalFormatting>
  <conditionalFormatting sqref="D1012:D1017">
    <cfRule type="expression" dxfId="101" priority="121" stopIfTrue="1">
      <formula>IF(E973&gt;0,TRUE,FALSE)</formula>
    </cfRule>
  </conditionalFormatting>
  <conditionalFormatting sqref="E973:E978">
    <cfRule type="expression" dxfId="100" priority="122" stopIfTrue="1">
      <formula>IF(F923&gt;0,TRUE,FALSE)</formula>
    </cfRule>
  </conditionalFormatting>
  <conditionalFormatting sqref="H968:H973 CV1031:CV1036 EQ1016:EQ1021 EB1021:EB1026">
    <cfRule type="expression" dxfId="99" priority="124" stopIfTrue="1">
      <formula>IF(I969&gt;0,TRUE,FALSE)</formula>
    </cfRule>
  </conditionalFormatting>
  <conditionalFormatting sqref="AZ985:AZ990">
    <cfRule type="expression" dxfId="98" priority="126" stopIfTrue="1">
      <formula>IF(BB997&gt;0,TRUE,FALSE)</formula>
    </cfRule>
  </conditionalFormatting>
  <conditionalFormatting sqref="AX927:AX932">
    <cfRule type="expression" dxfId="97" priority="131" stopIfTrue="1">
      <formula>IF(AY873&gt;0,TRUE,FALSE)</formula>
    </cfRule>
  </conditionalFormatting>
  <conditionalFormatting sqref="AP872:AP877">
    <cfRule type="expression" dxfId="96" priority="132" stopIfTrue="1">
      <formula>IF(AQ927&gt;0,TRUE,FALSE)</formula>
    </cfRule>
  </conditionalFormatting>
  <conditionalFormatting sqref="BH997:BH1002">
    <cfRule type="expression" dxfId="95" priority="134" stopIfTrue="1">
      <formula>IF(BJ992&gt;0,TRUE,FALSE)</formula>
    </cfRule>
  </conditionalFormatting>
  <conditionalFormatting sqref="BK982:BK987">
    <cfRule type="expression" dxfId="94" priority="136" stopIfTrue="1">
      <formula>IF(BL974&gt;0,TRUE,FALSE)</formula>
    </cfRule>
  </conditionalFormatting>
  <conditionalFormatting sqref="BJ992:BJ997">
    <cfRule type="expression" dxfId="93" priority="137" stopIfTrue="1">
      <formula>IF(BK982&gt;0,TRUE,FALSE)</formula>
    </cfRule>
  </conditionalFormatting>
  <conditionalFormatting sqref="BM974:BM979">
    <cfRule type="expression" dxfId="92" priority="138" stopIfTrue="1">
      <formula>IF(BN1006&gt;0,TRUE,FALSE)</formula>
    </cfRule>
  </conditionalFormatting>
  <conditionalFormatting sqref="BT1012:BT1017 BZ1013:BZ1018">
    <cfRule type="expression" dxfId="91" priority="140" stopIfTrue="1">
      <formula>IF(BU1011&gt;0,TRUE,FALSE)</formula>
    </cfRule>
  </conditionalFormatting>
  <conditionalFormatting sqref="CS994:CS999">
    <cfRule type="expression" dxfId="90" priority="144" stopIfTrue="1">
      <formula>IF(CT997&gt;0,TRUE,FALSE)</formula>
    </cfRule>
  </conditionalFormatting>
  <conditionalFormatting sqref="BV1011:BV1016">
    <cfRule type="expression" dxfId="89" priority="145" stopIfTrue="1">
      <formula>IF(BW1009&gt;0,TRUE,FALSE)</formula>
    </cfRule>
  </conditionalFormatting>
  <conditionalFormatting sqref="DW1019:DW1024 ED1022:ED1027 EK1019:EK1024">
    <cfRule type="expression" dxfId="88" priority="149" stopIfTrue="1">
      <formula>IF(DX1021&gt;0,TRUE,FALSE)</formula>
    </cfRule>
  </conditionalFormatting>
  <conditionalFormatting sqref="CR1022:CR1027">
    <cfRule type="expression" dxfId="87" priority="153" stopIfTrue="1">
      <formula>IF(CS994&gt;0,TRUE,FALSE)</formula>
    </cfRule>
  </conditionalFormatting>
  <conditionalFormatting sqref="EP997:EP1002">
    <cfRule type="expression" dxfId="86" priority="154" stopIfTrue="1">
      <formula>IF(EQ1016&gt;0,TRUE,FALSE)</formula>
    </cfRule>
  </conditionalFormatting>
  <conditionalFormatting sqref="CT997:CT1002">
    <cfRule type="expression" dxfId="85" priority="156" stopIfTrue="1">
      <formula>IF(CU1031&gt;0,TRUE,FALSE)</formula>
    </cfRule>
  </conditionalFormatting>
  <conditionalFormatting sqref="L969:L974">
    <cfRule type="expression" dxfId="84" priority="157" stopIfTrue="1">
      <formula>IF(AP872&gt;0,TRUE,FALSE)</formula>
    </cfRule>
  </conditionalFormatting>
  <conditionalFormatting sqref="EO1017:EO1022">
    <cfRule type="expression" dxfId="83" priority="160" stopIfTrue="1">
      <formula>IF(EQ1012&gt;0,TRUE,FALSE)</formula>
    </cfRule>
  </conditionalFormatting>
  <conditionalFormatting sqref="EH1020:EH1025">
    <cfRule type="expression" dxfId="82" priority="168" stopIfTrue="1">
      <formula>IF(EK1019&gt;0,TRUE,FALSE)</formula>
    </cfRule>
  </conditionalFormatting>
  <conditionalFormatting sqref="DY1021:DY1026">
    <cfRule type="expression" dxfId="81" priority="170" stopIfTrue="1">
      <formula>IF(EB1021&gt;0,TRUE,FALSE)</formula>
    </cfRule>
  </conditionalFormatting>
  <conditionalFormatting sqref="DU1034:DU1039">
    <cfRule type="expression" dxfId="80" priority="174" stopIfTrue="1">
      <formula>IF(DV1019&gt;0,TRUE,FALSE)</formula>
    </cfRule>
  </conditionalFormatting>
  <conditionalFormatting sqref="EA1020:EA1025">
    <cfRule type="expression" dxfId="79" priority="179" stopIfTrue="1">
      <formula>IF(ED1022&gt;0,TRUE,FALSE)</formula>
    </cfRule>
  </conditionalFormatting>
  <conditionalFormatting sqref="EI1018:EI1023">
    <cfRule type="expression" dxfId="78" priority="181" stopIfTrue="1">
      <formula>IF(EJ1019&gt;0,TRUE,FALSE)</formula>
    </cfRule>
  </conditionalFormatting>
  <conditionalFormatting sqref="ET1017:ET1022">
    <cfRule type="expression" dxfId="77" priority="182" stopIfTrue="1">
      <formula>IF(EU997&gt;0,TRUE,FALSE)</formula>
    </cfRule>
  </conditionalFormatting>
  <conditionalFormatting sqref="AO989:AO994">
    <cfRule type="expression" dxfId="76" priority="184" stopIfTrue="1">
      <formula>IF(AR906&gt;0,TRUE,FALSE)</formula>
    </cfRule>
  </conditionalFormatting>
  <conditionalFormatting sqref="AN996:AN1001">
    <cfRule type="expression" dxfId="75" priority="185" stopIfTrue="1">
      <formula>IF(AR906&gt;0,TRUE,FALSE)</formula>
    </cfRule>
  </conditionalFormatting>
  <conditionalFormatting sqref="AM996:AM1001">
    <cfRule type="expression" dxfId="74" priority="186" stopIfTrue="1">
      <formula>IF(AR906&gt;0,TRUE,FALSE)</formula>
    </cfRule>
  </conditionalFormatting>
  <conditionalFormatting sqref="AL1002:AL1007">
    <cfRule type="expression" dxfId="73" priority="187" stopIfTrue="1">
      <formula>IF(AR906&gt;0,TRUE,FALSE)</formula>
    </cfRule>
  </conditionalFormatting>
  <conditionalFormatting sqref="AK1002:AK1007">
    <cfRule type="expression" dxfId="72" priority="188" stopIfTrue="1">
      <formula>IF(AR906&gt;0,TRUE,FALSE)</formula>
    </cfRule>
  </conditionalFormatting>
  <conditionalFormatting sqref="AJ1002:AJ1007">
    <cfRule type="expression" dxfId="71" priority="189" stopIfTrue="1">
      <formula>IF(AR906&gt;0,TRUE,FALSE)</formula>
    </cfRule>
  </conditionalFormatting>
  <conditionalFormatting sqref="AH1004:AI1009">
    <cfRule type="expression" dxfId="70" priority="190" stopIfTrue="1">
      <formula>IF(AR906&gt;0,TRUE,FALSE)</formula>
    </cfRule>
  </conditionalFormatting>
  <conditionalFormatting sqref="AG1004:AG1009">
    <cfRule type="expression" dxfId="69" priority="191" stopIfTrue="1">
      <formula>IF(AR906&gt;0,TRUE,FALSE)</formula>
    </cfRule>
  </conditionalFormatting>
  <conditionalFormatting sqref="AF1004:AF1009">
    <cfRule type="expression" dxfId="68" priority="192" stopIfTrue="1">
      <formula>IF(AR906&gt;0,TRUE,FALSE)</formula>
    </cfRule>
  </conditionalFormatting>
  <conditionalFormatting sqref="AE1004:AE1009">
    <cfRule type="expression" dxfId="67" priority="193" stopIfTrue="1">
      <formula>IF(AR906&gt;0,TRUE,FALSE)</formula>
    </cfRule>
  </conditionalFormatting>
  <conditionalFormatting sqref="AD1004:AD1009">
    <cfRule type="expression" dxfId="66" priority="194" stopIfTrue="1">
      <formula>IF(AR906&gt;0,TRUE,FALSE)</formula>
    </cfRule>
  </conditionalFormatting>
  <conditionalFormatting sqref="AC1004:AC1009">
    <cfRule type="expression" dxfId="65" priority="195" stopIfTrue="1">
      <formula>IF(AR906&gt;0,TRUE,FALSE)</formula>
    </cfRule>
  </conditionalFormatting>
  <conditionalFormatting sqref="AB1002:AB1007">
    <cfRule type="expression" dxfId="64" priority="196" stopIfTrue="1">
      <formula>IF(AR906&gt;0,TRUE,FALSE)</formula>
    </cfRule>
  </conditionalFormatting>
  <conditionalFormatting sqref="Z1002:AA1007">
    <cfRule type="expression" dxfId="63" priority="197" stopIfTrue="1">
      <formula>IF(AR906&gt;0,TRUE,FALSE)</formula>
    </cfRule>
  </conditionalFormatting>
  <conditionalFormatting sqref="Y1002:Y1007">
    <cfRule type="expression" dxfId="62" priority="198" stopIfTrue="1">
      <formula>IF(AR906&gt;0,TRUE,FALSE)</formula>
    </cfRule>
  </conditionalFormatting>
  <conditionalFormatting sqref="X1002:X1007">
    <cfRule type="expression" dxfId="61" priority="199" stopIfTrue="1">
      <formula>IF(AR906&gt;0,TRUE,FALSE)</formula>
    </cfRule>
  </conditionalFormatting>
  <conditionalFormatting sqref="W1002:W1007">
    <cfRule type="expression" dxfId="60" priority="200" stopIfTrue="1">
      <formula>IF(AR906&gt;0,TRUE,FALSE)</formula>
    </cfRule>
  </conditionalFormatting>
  <conditionalFormatting sqref="V1002:V1007">
    <cfRule type="expression" dxfId="59" priority="201" stopIfTrue="1">
      <formula>IF(AR906&gt;0,TRUE,FALSE)</formula>
    </cfRule>
  </conditionalFormatting>
  <conditionalFormatting sqref="U1002:U1007">
    <cfRule type="expression" dxfId="58" priority="202" stopIfTrue="1">
      <formula>IF(AR906&gt;0,TRUE,FALSE)</formula>
    </cfRule>
  </conditionalFormatting>
  <conditionalFormatting sqref="T1002:T1007">
    <cfRule type="expression" dxfId="57" priority="203" stopIfTrue="1">
      <formula>IF(AR906&gt;0,TRUE,FALSE)</formula>
    </cfRule>
  </conditionalFormatting>
  <conditionalFormatting sqref="S1006:S1011">
    <cfRule type="expression" dxfId="56" priority="204" stopIfTrue="1">
      <formula>IF(AR906&gt;0,TRUE,FALSE)</formula>
    </cfRule>
  </conditionalFormatting>
  <conditionalFormatting sqref="R1006:R1011">
    <cfRule type="expression" dxfId="55" priority="205" stopIfTrue="1">
      <formula>IF(AR906&gt;0,TRUE,FALSE)</formula>
    </cfRule>
  </conditionalFormatting>
  <conditionalFormatting sqref="Q1006:Q1011">
    <cfRule type="expression" dxfId="54" priority="206" stopIfTrue="1">
      <formula>IF(AR906&gt;0,TRUE,FALSE)</formula>
    </cfRule>
  </conditionalFormatting>
  <conditionalFormatting sqref="P1006:P1011">
    <cfRule type="expression" dxfId="53" priority="207" stopIfTrue="1">
      <formula>IF(AR906&gt;0,TRUE,FALSE)</formula>
    </cfRule>
  </conditionalFormatting>
  <conditionalFormatting sqref="O1006:O1011">
    <cfRule type="expression" dxfId="52" priority="208" stopIfTrue="1">
      <formula>IF(AR906&gt;0,TRUE,FALSE)</formula>
    </cfRule>
  </conditionalFormatting>
  <conditionalFormatting sqref="N1011:N1016">
    <cfRule type="expression" dxfId="51" priority="209" stopIfTrue="1">
      <formula>IF(AR906&gt;0,TRUE,FALSE)</formula>
    </cfRule>
  </conditionalFormatting>
  <conditionalFormatting sqref="CW1032:CW1037">
    <cfRule type="expression" dxfId="50" priority="210" stopIfTrue="1">
      <formula>IF(CX1023&gt;0,TRUE,FALSE)</formula>
    </cfRule>
  </conditionalFormatting>
  <conditionalFormatting sqref="M969:M974">
    <cfRule type="expression" dxfId="49" priority="212" stopIfTrue="1">
      <formula>IF(AQ906&gt;0,TRUE,FALSE)</formula>
    </cfRule>
  </conditionalFormatting>
  <conditionalFormatting sqref="BI997:BI1002">
    <cfRule type="expression" dxfId="48" priority="216" stopIfTrue="1">
      <formula>IF(BK1006&gt;0,TRUE,FALSE)</formula>
    </cfRule>
  </conditionalFormatting>
  <conditionalFormatting sqref="BO1006:BO1011">
    <cfRule type="expression" dxfId="47" priority="217" stopIfTrue="1">
      <formula>IF(BQ993&gt;0,TRUE,FALSE)</formula>
    </cfRule>
  </conditionalFormatting>
  <conditionalFormatting sqref="AY873:AY878">
    <cfRule type="expression" dxfId="46" priority="218" stopIfTrue="1">
      <formula>IF(BA997&gt;0,TRUE,FALSE)</formula>
    </cfRule>
  </conditionalFormatting>
  <conditionalFormatting sqref="BW1009:BW1014">
    <cfRule type="expression" dxfId="45" priority="219" stopIfTrue="1">
      <formula>IF(BY994&gt;0,TRUE,FALSE)</formula>
    </cfRule>
  </conditionalFormatting>
  <conditionalFormatting sqref="BQ993:BQ998">
    <cfRule type="expression" dxfId="44" priority="220" stopIfTrue="1">
      <formula>IF(BR1012&gt;0,TRUE,FALSE)</formula>
    </cfRule>
  </conditionalFormatting>
  <conditionalFormatting sqref="BP1006:BP1011">
    <cfRule type="expression" dxfId="43" priority="221" stopIfTrue="1">
      <formula>IF(BR1009&gt;0,TRUE,FALSE)</formula>
    </cfRule>
  </conditionalFormatting>
  <conditionalFormatting sqref="CC1012:CC1017">
    <cfRule type="expression" dxfId="42" priority="222" stopIfTrue="1">
      <formula>IF(CD996&gt;0,TRUE,FALSE)</formula>
    </cfRule>
  </conditionalFormatting>
  <conditionalFormatting sqref="BY994:BY999">
    <cfRule type="expression" dxfId="41" priority="223" stopIfTrue="1">
      <formula>IF(BZ1013&gt;0,TRUE,FALSE)</formula>
    </cfRule>
  </conditionalFormatting>
  <conditionalFormatting sqref="CK993:CK998">
    <cfRule type="expression" dxfId="40" priority="224" stopIfTrue="1">
      <formula>IF(CM1006&gt;0,TRUE,FALSE)</formula>
    </cfRule>
  </conditionalFormatting>
  <conditionalFormatting sqref="BX1009:BX1014">
    <cfRule type="expression" dxfId="39" priority="225" stopIfTrue="1">
      <formula>IF(BZ1011&gt;0,TRUE,FALSE)</formula>
    </cfRule>
  </conditionalFormatting>
  <conditionalFormatting sqref="CD996:CD1001">
    <cfRule type="expression" dxfId="38" priority="226" stopIfTrue="1">
      <formula>IF(CF993&gt;0,TRUE,FALSE)</formula>
    </cfRule>
  </conditionalFormatting>
  <conditionalFormatting sqref="CE993:CE998">
    <cfRule type="expression" dxfId="37" priority="227" stopIfTrue="1">
      <formula>IF(CG1006&gt;0,TRUE,FALSE)</formula>
    </cfRule>
  </conditionalFormatting>
  <conditionalFormatting sqref="CJ1006:CJ1011">
    <cfRule type="expression" dxfId="36" priority="231" stopIfTrue="1">
      <formula>IF(CL1006&gt;0,TRUE,FALSE)</formula>
    </cfRule>
  </conditionalFormatting>
  <conditionalFormatting sqref="CF993:CF998">
    <cfRule type="expression" dxfId="35" priority="232" stopIfTrue="1">
      <formula>IF(CG1006&gt;0,TRUE,FALSE)</formula>
    </cfRule>
  </conditionalFormatting>
  <conditionalFormatting sqref="CQ1006:CQ1011">
    <cfRule type="expression" dxfId="34" priority="233" stopIfTrue="1">
      <formula>IF(CR1022&gt;0,TRUE,FALSE)</formula>
    </cfRule>
  </conditionalFormatting>
  <conditionalFormatting sqref="CX1023:CY1028">
    <cfRule type="expression" dxfId="33" priority="234" stopIfTrue="1">
      <formula>IF(CZ1008&gt;0,TRUE,FALSE)</formula>
    </cfRule>
  </conditionalFormatting>
  <conditionalFormatting sqref="EF1024:EF1029">
    <cfRule type="expression" dxfId="32" priority="237" stopIfTrue="1">
      <formula>IF(EI1018&gt;0,TRUE,FALSE)</formula>
    </cfRule>
  </conditionalFormatting>
  <conditionalFormatting sqref="DG1008:DG1013">
    <cfRule type="expression" dxfId="31" priority="239" stopIfTrue="1">
      <formula>IF(DI993&gt;0,TRUE,FALSE)</formula>
    </cfRule>
  </conditionalFormatting>
  <conditionalFormatting sqref="DI993:DI998">
    <cfRule type="expression" dxfId="30" priority="240" stopIfTrue="1">
      <formula>IF(DJ1006&gt;0,TRUE,FALSE)</formula>
    </cfRule>
  </conditionalFormatting>
  <conditionalFormatting sqref="DH1007:DH1012">
    <cfRule type="expression" dxfId="29" priority="242" stopIfTrue="1">
      <formula>IF(DJ1006&gt;0,TRUE,FALSE)</formula>
    </cfRule>
  </conditionalFormatting>
  <conditionalFormatting sqref="DM1006:DM1011">
    <cfRule type="expression" dxfId="28" priority="244" stopIfTrue="1">
      <formula>IF(DO994&gt;0,TRUE,FALSE)</formula>
    </cfRule>
  </conditionalFormatting>
  <conditionalFormatting sqref="DO994:DO999">
    <cfRule type="expression" dxfId="27" priority="247" stopIfTrue="1">
      <formula>IF(DP1008&gt;0,TRUE,FALSE)</formula>
    </cfRule>
  </conditionalFormatting>
  <conditionalFormatting sqref="DN993:DN998">
    <cfRule type="expression" dxfId="26" priority="248" stopIfTrue="1">
      <formula>IF(DP1008&gt;0,TRUE,FALSE)</formula>
    </cfRule>
  </conditionalFormatting>
  <conditionalFormatting sqref="DS1008:DS1013">
    <cfRule type="expression" dxfId="25" priority="249" stopIfTrue="1">
      <formula>IF(DU1034&gt;0,TRUE,FALSE)</formula>
    </cfRule>
  </conditionalFormatting>
  <conditionalFormatting sqref="DT1006:DT1011">
    <cfRule type="expression" dxfId="24" priority="250" stopIfTrue="1">
      <formula>IF(DV1023&gt;0,TRUE,FALSE)</formula>
    </cfRule>
  </conditionalFormatting>
  <conditionalFormatting sqref="DZ1022:DZ1027">
    <cfRule type="expression" dxfId="23" priority="251" stopIfTrue="1">
      <formula>IF(EC1022&gt;0,TRUE,FALSE)</formula>
    </cfRule>
  </conditionalFormatting>
  <conditionalFormatting sqref="EG1024:EG1029">
    <cfRule type="expression" dxfId="22" priority="253" stopIfTrue="1">
      <formula>IF(EJ1019&gt;0,TRUE,FALSE)</formula>
    </cfRule>
  </conditionalFormatting>
  <conditionalFormatting sqref="EN1021:EN1026">
    <cfRule type="expression" dxfId="21" priority="255" stopIfTrue="1">
      <formula>IF(EP997&gt;0,TRUE,FALSE)</formula>
    </cfRule>
  </conditionalFormatting>
  <conditionalFormatting sqref="EU997:EU1002">
    <cfRule type="expression" dxfId="20" priority="256" stopIfTrue="1">
      <formula>IF(EV992&gt;0,TRUE,FALSE)</formula>
    </cfRule>
  </conditionalFormatting>
  <dataValidations count="3">
    <dataValidation type="list" allowBlank="1" showInputMessage="1" showErrorMessage="1" sqref="AZ52:BA52">
      <formula1>$AQ$15:$AQ$16</formula1>
    </dataValidation>
    <dataValidation type="list" allowBlank="1" showInputMessage="1" showErrorMessage="1" sqref="AZ51:BA51">
      <formula1>$AQ$9:$AQ$12</formula1>
    </dataValidation>
    <dataValidation type="list" allowBlank="1" showInputMessage="1" showErrorMessage="1" sqref="AZ44:BA44">
      <formula1>$AR$9:$AR$16</formula1>
    </dataValidation>
  </dataValidations>
  <pageMargins left="0.78740157499999996" right="0.78740157499999996" top="0.984251969" bottom="0.984251969" header="0.4921259845" footer="0.492125984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A208"/>
  <sheetViews>
    <sheetView topLeftCell="C1" zoomScale="85" zoomScaleNormal="85" workbookViewId="0">
      <selection activeCell="H10" sqref="H10:I11"/>
    </sheetView>
  </sheetViews>
  <sheetFormatPr baseColWidth="10" defaultColWidth="9.140625" defaultRowHeight="12.75" x14ac:dyDescent="0.2"/>
  <cols>
    <col min="1" max="1" width="9.140625" style="3"/>
    <col min="2" max="2" width="33.42578125" style="3" bestFit="1" customWidth="1"/>
    <col min="3" max="3" width="16.28515625" style="3" bestFit="1" customWidth="1"/>
    <col min="4" max="4" width="19.85546875" style="3" bestFit="1" customWidth="1"/>
    <col min="5" max="5" width="20.85546875" style="3" bestFit="1" customWidth="1"/>
    <col min="6" max="6" width="19.85546875" style="3" bestFit="1" customWidth="1"/>
    <col min="7" max="7" width="10.7109375" style="3" customWidth="1"/>
    <col min="8" max="8" width="28.140625" style="3" bestFit="1" customWidth="1"/>
    <col min="9" max="9" width="8.42578125" style="3" bestFit="1" customWidth="1"/>
    <col min="10" max="10" width="20.85546875" style="3" customWidth="1"/>
    <col min="11" max="11" width="38.28515625" style="3" customWidth="1"/>
    <col min="12" max="12" width="38.28515625" style="3" bestFit="1" customWidth="1"/>
    <col min="13" max="13" width="15.7109375" style="73" customWidth="1"/>
    <col min="14" max="15" width="9.140625" style="230"/>
    <col min="16" max="16" width="9.140625" style="254"/>
    <col min="17" max="35" width="9.140625" style="232"/>
    <col min="36" max="36" width="9.140625" style="231"/>
    <col min="37" max="37" width="9.140625" style="234"/>
    <col min="38" max="40" width="9.140625" style="231"/>
    <col min="41" max="79" width="9.140625" style="73"/>
    <col min="80" max="16384" width="9.140625" style="3"/>
  </cols>
  <sheetData>
    <row r="1" spans="1:43" ht="12.75" customHeight="1" x14ac:dyDescent="0.2">
      <c r="A1" s="1"/>
      <c r="B1" s="144" t="s">
        <v>73</v>
      </c>
      <c r="C1" s="319" t="s">
        <v>13</v>
      </c>
      <c r="D1" s="320"/>
      <c r="E1" s="2"/>
      <c r="F1" s="2"/>
      <c r="G1" s="2"/>
      <c r="H1" s="22"/>
      <c r="I1" s="5"/>
      <c r="J1" s="5"/>
      <c r="K1" s="5"/>
      <c r="L1" s="5"/>
      <c r="P1" s="231"/>
      <c r="Y1" s="233"/>
      <c r="AJ1" s="232"/>
      <c r="AK1" s="231"/>
      <c r="AL1" s="234"/>
      <c r="AO1" s="231"/>
    </row>
    <row r="2" spans="1:43" ht="12.75" customHeight="1" x14ac:dyDescent="0.2">
      <c r="A2" s="2"/>
      <c r="B2" s="2"/>
      <c r="C2" s="2"/>
      <c r="D2" s="2"/>
      <c r="E2" s="2"/>
      <c r="F2" s="2"/>
      <c r="G2" s="2"/>
      <c r="H2" s="2"/>
      <c r="I2" s="2"/>
      <c r="J2" s="2"/>
      <c r="K2" s="2"/>
      <c r="L2" s="2"/>
      <c r="P2" s="231"/>
      <c r="V2" s="235"/>
      <c r="Z2" s="236"/>
      <c r="AJ2" s="232"/>
      <c r="AK2" s="231"/>
      <c r="AL2" s="234"/>
      <c r="AO2" s="231"/>
    </row>
    <row r="3" spans="1:43" ht="12.75" customHeight="1" x14ac:dyDescent="0.2">
      <c r="A3" s="2"/>
      <c r="B3" s="2"/>
      <c r="C3" s="9"/>
      <c r="D3" s="61" t="s">
        <v>26</v>
      </c>
      <c r="E3" s="2"/>
      <c r="F3" s="2"/>
      <c r="G3" s="2"/>
      <c r="H3" s="2"/>
      <c r="I3" s="2"/>
      <c r="J3" s="2"/>
      <c r="K3" s="2"/>
      <c r="L3" s="2"/>
      <c r="P3" s="231"/>
      <c r="V3" s="235"/>
      <c r="Z3" s="236"/>
      <c r="AJ3" s="232"/>
      <c r="AK3" s="231"/>
      <c r="AL3" s="234"/>
      <c r="AO3" s="231"/>
    </row>
    <row r="4" spans="1:43" ht="12.75" customHeight="1" x14ac:dyDescent="0.2">
      <c r="A4" s="2"/>
      <c r="B4" s="2"/>
      <c r="C4" s="2"/>
      <c r="D4" s="6" t="s">
        <v>55</v>
      </c>
      <c r="E4" s="2"/>
      <c r="F4" s="2"/>
      <c r="G4" s="4"/>
      <c r="H4" s="2"/>
      <c r="I4" s="2"/>
      <c r="J4" s="2"/>
      <c r="K4" s="2"/>
      <c r="L4" s="2"/>
      <c r="P4" s="231"/>
      <c r="V4" s="235"/>
      <c r="Z4" s="236"/>
      <c r="AC4" s="236"/>
      <c r="AD4" s="235"/>
      <c r="AE4" s="235"/>
      <c r="AF4" s="235"/>
      <c r="AG4" s="235"/>
      <c r="AH4" s="235"/>
      <c r="AJ4" s="232"/>
      <c r="AK4" s="231"/>
      <c r="AL4" s="234"/>
      <c r="AO4" s="231"/>
    </row>
    <row r="5" spans="1:43" ht="12.75" customHeight="1" thickBot="1" x14ac:dyDescent="0.25">
      <c r="A5" s="2"/>
      <c r="B5" s="2"/>
      <c r="C5" s="2"/>
      <c r="D5" s="2"/>
      <c r="E5" s="2"/>
      <c r="F5" s="2"/>
      <c r="G5" s="2"/>
      <c r="H5" s="2"/>
      <c r="I5" s="2"/>
      <c r="J5" s="2"/>
      <c r="K5" s="2"/>
      <c r="L5" s="2"/>
      <c r="M5" s="237"/>
      <c r="N5" s="73"/>
      <c r="O5" s="73"/>
      <c r="P5" s="230"/>
      <c r="Q5" s="230"/>
      <c r="R5" s="231"/>
      <c r="AB5" s="236"/>
      <c r="AC5" s="238"/>
      <c r="AD5" s="238"/>
      <c r="AE5" s="238"/>
      <c r="AJ5" s="232"/>
      <c r="AK5" s="232"/>
      <c r="AL5" s="232"/>
      <c r="AN5" s="234"/>
      <c r="AO5" s="231"/>
      <c r="AP5" s="231"/>
      <c r="AQ5" s="231"/>
    </row>
    <row r="6" spans="1:43" ht="12.75" customHeight="1" thickBot="1" x14ac:dyDescent="0.25">
      <c r="A6" s="187" t="s">
        <v>32</v>
      </c>
      <c r="B6" s="113"/>
      <c r="C6" s="113"/>
      <c r="D6" s="113"/>
      <c r="E6" s="113"/>
      <c r="F6" s="113"/>
      <c r="G6" s="113"/>
      <c r="H6" s="113"/>
      <c r="I6" s="113"/>
      <c r="J6" s="113"/>
      <c r="K6" s="113"/>
      <c r="L6" s="138"/>
      <c r="M6" s="239"/>
      <c r="N6" s="73"/>
      <c r="O6" s="73"/>
      <c r="P6" s="230"/>
      <c r="Q6" s="230"/>
      <c r="R6" s="231"/>
      <c r="AB6" s="236"/>
      <c r="AC6" s="238"/>
      <c r="AD6" s="238"/>
      <c r="AE6" s="238"/>
      <c r="AJ6" s="232"/>
      <c r="AK6" s="232"/>
      <c r="AL6" s="232"/>
      <c r="AN6" s="234"/>
      <c r="AO6" s="231"/>
      <c r="AP6" s="231"/>
      <c r="AQ6" s="231"/>
    </row>
    <row r="7" spans="1:43" ht="12.75" customHeight="1" thickBot="1" x14ac:dyDescent="0.25">
      <c r="A7" s="116"/>
      <c r="B7" s="117"/>
      <c r="C7" s="29" t="s">
        <v>3</v>
      </c>
      <c r="D7" s="29" t="s">
        <v>71</v>
      </c>
      <c r="E7" s="29" t="s">
        <v>72</v>
      </c>
      <c r="F7" s="29" t="s">
        <v>2</v>
      </c>
      <c r="G7" s="117"/>
      <c r="H7" s="312" t="s">
        <v>10</v>
      </c>
      <c r="I7" s="313"/>
      <c r="J7" s="117"/>
      <c r="K7" s="213" t="s">
        <v>80</v>
      </c>
      <c r="L7" s="139"/>
      <c r="M7" s="239"/>
      <c r="N7" s="73"/>
      <c r="O7" s="73"/>
      <c r="P7" s="73"/>
      <c r="Q7" s="73"/>
      <c r="R7" s="240"/>
      <c r="X7" s="235"/>
      <c r="AB7" s="236"/>
      <c r="AC7" s="241"/>
      <c r="AD7" s="241"/>
      <c r="AE7" s="241"/>
      <c r="AJ7" s="232"/>
      <c r="AK7" s="232"/>
      <c r="AL7" s="232"/>
      <c r="AN7" s="234"/>
      <c r="AO7" s="231"/>
      <c r="AP7" s="231"/>
      <c r="AQ7" s="231"/>
    </row>
    <row r="8" spans="1:43" ht="12.75" customHeight="1" x14ac:dyDescent="0.2">
      <c r="A8" s="116"/>
      <c r="B8" s="48" t="s">
        <v>35</v>
      </c>
      <c r="C8" s="111">
        <f>D8+E8</f>
        <v>2</v>
      </c>
      <c r="D8" s="80">
        <v>1</v>
      </c>
      <c r="E8" s="80">
        <v>1</v>
      </c>
      <c r="F8" s="111" t="e">
        <f>#REF!</f>
        <v>#REF!</v>
      </c>
      <c r="G8" s="117"/>
      <c r="H8" s="308"/>
      <c r="I8" s="309"/>
      <c r="J8" s="117"/>
      <c r="K8" s="38"/>
      <c r="L8" s="139"/>
      <c r="M8" s="239"/>
      <c r="N8" s="73"/>
      <c r="O8" s="73"/>
      <c r="P8" s="73"/>
      <c r="Q8" s="73"/>
      <c r="R8" s="242"/>
      <c r="S8" s="243"/>
      <c r="T8" s="243"/>
      <c r="U8" s="243"/>
      <c r="V8" s="243"/>
      <c r="W8" s="243"/>
      <c r="X8" s="235"/>
      <c r="AB8" s="236"/>
      <c r="AC8" s="238"/>
      <c r="AD8" s="238"/>
      <c r="AE8" s="238"/>
      <c r="AJ8" s="232"/>
      <c r="AK8" s="232"/>
      <c r="AL8" s="232"/>
      <c r="AN8" s="234"/>
      <c r="AO8" s="231"/>
      <c r="AP8" s="231"/>
      <c r="AQ8" s="231"/>
    </row>
    <row r="9" spans="1:43" ht="12.75" customHeight="1" thickBot="1" x14ac:dyDescent="0.25">
      <c r="A9" s="116"/>
      <c r="B9" s="49" t="s">
        <v>36</v>
      </c>
      <c r="C9" s="112">
        <f t="shared" ref="C9:C21" si="0">D9+E9</f>
        <v>2</v>
      </c>
      <c r="D9" s="13">
        <v>1</v>
      </c>
      <c r="E9" s="13">
        <v>1</v>
      </c>
      <c r="F9" s="112" t="e">
        <f>#REF!</f>
        <v>#REF!</v>
      </c>
      <c r="G9" s="117"/>
      <c r="H9" s="117"/>
      <c r="I9" s="117"/>
      <c r="J9" s="117"/>
      <c r="K9" s="117"/>
      <c r="L9" s="139"/>
      <c r="M9" s="239"/>
      <c r="N9" s="73"/>
      <c r="O9" s="73"/>
      <c r="P9" s="73"/>
      <c r="Q9" s="73"/>
      <c r="R9" s="242"/>
      <c r="S9" s="243"/>
      <c r="T9" s="243"/>
      <c r="U9" s="243"/>
      <c r="V9" s="243"/>
      <c r="W9" s="243"/>
      <c r="X9" s="235"/>
      <c r="AB9" s="236"/>
      <c r="AC9" s="238"/>
      <c r="AD9" s="238"/>
      <c r="AE9" s="238"/>
      <c r="AF9" s="235"/>
      <c r="AG9" s="235"/>
      <c r="AH9" s="235"/>
      <c r="AI9" s="235"/>
      <c r="AJ9" s="235"/>
      <c r="AK9" s="232"/>
      <c r="AL9" s="232"/>
      <c r="AN9" s="234"/>
      <c r="AO9" s="231"/>
      <c r="AP9" s="231"/>
      <c r="AQ9" s="231"/>
    </row>
    <row r="10" spans="1:43" ht="12.75" customHeight="1" x14ac:dyDescent="0.2">
      <c r="A10" s="116"/>
      <c r="B10" s="50" t="s">
        <v>37</v>
      </c>
      <c r="C10" s="111">
        <f t="shared" si="0"/>
        <v>2</v>
      </c>
      <c r="D10" s="81">
        <v>1</v>
      </c>
      <c r="E10" s="81">
        <v>1</v>
      </c>
      <c r="F10" s="111" t="e">
        <f>#REF!</f>
        <v>#REF!</v>
      </c>
      <c r="G10" s="117"/>
      <c r="H10" s="306" t="s">
        <v>33</v>
      </c>
      <c r="I10" s="307"/>
      <c r="J10" s="117"/>
      <c r="K10" s="117"/>
      <c r="L10" s="139"/>
      <c r="M10" s="239"/>
      <c r="N10" s="73"/>
      <c r="O10" s="73"/>
      <c r="P10" s="73"/>
      <c r="Q10" s="73"/>
      <c r="R10" s="244"/>
      <c r="S10" s="243"/>
      <c r="T10" s="243"/>
      <c r="U10" s="243"/>
      <c r="V10" s="243"/>
      <c r="W10" s="243"/>
      <c r="X10" s="235"/>
      <c r="AB10" s="236"/>
      <c r="AC10" s="238"/>
      <c r="AD10" s="238"/>
      <c r="AE10" s="238"/>
      <c r="AF10" s="235"/>
      <c r="AG10" s="235"/>
      <c r="AH10" s="235"/>
      <c r="AI10" s="235"/>
      <c r="AJ10" s="235"/>
      <c r="AK10" s="232"/>
      <c r="AL10" s="232"/>
      <c r="AN10" s="234"/>
      <c r="AO10" s="231"/>
      <c r="AP10" s="231"/>
      <c r="AQ10" s="231"/>
    </row>
    <row r="11" spans="1:43" ht="12.75" customHeight="1" thickBot="1" x14ac:dyDescent="0.25">
      <c r="A11" s="116"/>
      <c r="B11" s="51" t="s">
        <v>38</v>
      </c>
      <c r="C11" s="112">
        <f t="shared" si="0"/>
        <v>2</v>
      </c>
      <c r="D11" s="15">
        <v>1</v>
      </c>
      <c r="E11" s="15">
        <v>1</v>
      </c>
      <c r="F11" s="112" t="e">
        <f>#REF!</f>
        <v>#REF!</v>
      </c>
      <c r="G11" s="117"/>
      <c r="H11" s="308" t="s">
        <v>63</v>
      </c>
      <c r="I11" s="309"/>
      <c r="J11" s="117"/>
      <c r="K11" s="117"/>
      <c r="L11" s="139"/>
      <c r="M11" s="239"/>
      <c r="N11" s="73"/>
      <c r="O11" s="73"/>
      <c r="P11" s="73"/>
      <c r="Q11" s="73"/>
      <c r="R11" s="244"/>
      <c r="S11" s="243"/>
      <c r="T11" s="243"/>
      <c r="U11" s="243"/>
      <c r="V11" s="243"/>
      <c r="W11" s="243"/>
      <c r="X11" s="235"/>
      <c r="AB11" s="236"/>
      <c r="AC11" s="238"/>
      <c r="AD11" s="238"/>
      <c r="AE11" s="238"/>
      <c r="AF11" s="235"/>
      <c r="AG11" s="235"/>
      <c r="AH11" s="235"/>
      <c r="AI11" s="235"/>
      <c r="AJ11" s="235"/>
      <c r="AK11" s="232"/>
      <c r="AL11" s="232"/>
      <c r="AN11" s="234"/>
      <c r="AO11" s="231"/>
      <c r="AP11" s="231"/>
      <c r="AQ11" s="231"/>
    </row>
    <row r="12" spans="1:43" ht="12.75" customHeight="1" x14ac:dyDescent="0.2">
      <c r="A12" s="116"/>
      <c r="B12" s="52" t="s">
        <v>39</v>
      </c>
      <c r="C12" s="111">
        <f t="shared" si="0"/>
        <v>2</v>
      </c>
      <c r="D12" s="80">
        <v>1</v>
      </c>
      <c r="E12" s="80">
        <v>1</v>
      </c>
      <c r="F12" s="111" t="e">
        <f>#REF!</f>
        <v>#REF!</v>
      </c>
      <c r="G12" s="117"/>
      <c r="H12" s="117"/>
      <c r="I12" s="117"/>
      <c r="J12" s="117"/>
      <c r="K12" s="117"/>
      <c r="L12" s="139"/>
      <c r="M12" s="239"/>
      <c r="N12" s="73"/>
      <c r="O12" s="73"/>
      <c r="P12" s="73"/>
      <c r="Q12" s="73"/>
      <c r="R12" s="244"/>
      <c r="S12" s="243"/>
      <c r="T12" s="243"/>
      <c r="U12" s="243"/>
      <c r="V12" s="243"/>
      <c r="W12" s="243"/>
      <c r="X12" s="235"/>
      <c r="AB12" s="236"/>
      <c r="AC12" s="238"/>
      <c r="AD12" s="238"/>
      <c r="AE12" s="238"/>
      <c r="AF12" s="235"/>
      <c r="AG12" s="235"/>
      <c r="AH12" s="235"/>
      <c r="AI12" s="235"/>
      <c r="AJ12" s="235"/>
      <c r="AK12" s="232"/>
      <c r="AL12" s="232"/>
      <c r="AN12" s="234"/>
      <c r="AO12" s="231"/>
      <c r="AP12" s="231"/>
      <c r="AQ12" s="231"/>
    </row>
    <row r="13" spans="1:43" ht="12.75" customHeight="1" thickBot="1" x14ac:dyDescent="0.25">
      <c r="A13" s="116"/>
      <c r="B13" s="49" t="s">
        <v>40</v>
      </c>
      <c r="C13" s="112">
        <f t="shared" si="0"/>
        <v>2</v>
      </c>
      <c r="D13" s="13">
        <v>1</v>
      </c>
      <c r="E13" s="13">
        <v>1</v>
      </c>
      <c r="F13" s="112" t="e">
        <f>#REF!</f>
        <v>#REF!</v>
      </c>
      <c r="G13" s="117"/>
      <c r="H13" s="314" t="s">
        <v>70</v>
      </c>
      <c r="I13" s="315"/>
      <c r="J13" s="117"/>
      <c r="K13" s="117"/>
      <c r="L13" s="139"/>
      <c r="M13" s="239"/>
      <c r="N13" s="73"/>
      <c r="O13" s="73"/>
      <c r="P13" s="73"/>
      <c r="Q13" s="73"/>
      <c r="R13" s="244"/>
      <c r="S13" s="243"/>
      <c r="T13" s="243"/>
      <c r="U13" s="243"/>
      <c r="V13" s="243"/>
      <c r="W13" s="243"/>
      <c r="X13" s="235"/>
      <c r="AB13" s="236"/>
      <c r="AC13" s="238"/>
      <c r="AD13" s="238"/>
      <c r="AE13" s="238"/>
      <c r="AF13" s="235"/>
      <c r="AG13" s="235"/>
      <c r="AH13" s="235"/>
      <c r="AI13" s="235"/>
      <c r="AJ13" s="235"/>
      <c r="AK13" s="232"/>
      <c r="AL13" s="232"/>
      <c r="AN13" s="234"/>
      <c r="AO13" s="231"/>
      <c r="AP13" s="231"/>
      <c r="AQ13" s="231"/>
    </row>
    <row r="14" spans="1:43" ht="12.75" customHeight="1" x14ac:dyDescent="0.2">
      <c r="A14" s="116"/>
      <c r="B14" s="50" t="s">
        <v>41</v>
      </c>
      <c r="C14" s="111">
        <f t="shared" si="0"/>
        <v>2</v>
      </c>
      <c r="D14" s="81">
        <v>1</v>
      </c>
      <c r="E14" s="81">
        <v>1</v>
      </c>
      <c r="F14" s="111" t="e">
        <f>#REF!</f>
        <v>#REF!</v>
      </c>
      <c r="G14" s="117"/>
      <c r="H14" s="310"/>
      <c r="I14" s="311"/>
      <c r="J14" s="117"/>
      <c r="K14" s="117"/>
      <c r="L14" s="139"/>
      <c r="M14" s="239"/>
      <c r="N14" s="73"/>
      <c r="O14" s="73"/>
      <c r="P14" s="73"/>
      <c r="Q14" s="73"/>
      <c r="R14" s="244"/>
      <c r="S14" s="243"/>
      <c r="T14" s="243"/>
      <c r="U14" s="243"/>
      <c r="V14" s="243"/>
      <c r="W14" s="243"/>
      <c r="AC14" s="245"/>
      <c r="AF14" s="235"/>
      <c r="AG14" s="235"/>
      <c r="AH14" s="235"/>
      <c r="AI14" s="235"/>
      <c r="AJ14" s="235"/>
      <c r="AK14" s="232"/>
      <c r="AL14" s="232"/>
      <c r="AN14" s="234"/>
      <c r="AO14" s="231"/>
      <c r="AP14" s="231"/>
      <c r="AQ14" s="231"/>
    </row>
    <row r="15" spans="1:43" ht="12.75" customHeight="1" thickBot="1" x14ac:dyDescent="0.25">
      <c r="A15" s="116"/>
      <c r="B15" s="51" t="s">
        <v>42</v>
      </c>
      <c r="C15" s="112">
        <f t="shared" si="0"/>
        <v>2</v>
      </c>
      <c r="D15" s="15">
        <v>1</v>
      </c>
      <c r="E15" s="15">
        <v>1</v>
      </c>
      <c r="F15" s="112" t="e">
        <f>#REF!</f>
        <v>#REF!</v>
      </c>
      <c r="G15" s="117"/>
      <c r="H15" s="117"/>
      <c r="I15" s="117"/>
      <c r="J15" s="117"/>
      <c r="K15" s="117"/>
      <c r="L15" s="139"/>
      <c r="M15" s="239"/>
      <c r="N15" s="73"/>
      <c r="O15" s="73"/>
      <c r="P15" s="73"/>
      <c r="Q15" s="73"/>
      <c r="R15" s="244"/>
      <c r="S15" s="243"/>
      <c r="T15" s="243"/>
      <c r="U15" s="243"/>
      <c r="V15" s="243"/>
      <c r="W15" s="243"/>
      <c r="AC15" s="245"/>
      <c r="AF15" s="235"/>
      <c r="AG15" s="235"/>
      <c r="AH15" s="235"/>
      <c r="AI15" s="235"/>
      <c r="AJ15" s="235"/>
      <c r="AK15" s="232"/>
      <c r="AL15" s="232"/>
      <c r="AN15" s="234"/>
      <c r="AO15" s="231"/>
      <c r="AP15" s="231"/>
      <c r="AQ15" s="231"/>
    </row>
    <row r="16" spans="1:43" ht="12.75" customHeight="1" x14ac:dyDescent="0.2">
      <c r="A16" s="116"/>
      <c r="B16" s="52" t="s">
        <v>43</v>
      </c>
      <c r="C16" s="111">
        <f t="shared" si="0"/>
        <v>2</v>
      </c>
      <c r="D16" s="80">
        <v>1</v>
      </c>
      <c r="E16" s="80">
        <v>1</v>
      </c>
      <c r="F16" s="111" t="e">
        <f>#REF!</f>
        <v>#REF!</v>
      </c>
      <c r="G16" s="117"/>
      <c r="H16" s="312" t="s">
        <v>34</v>
      </c>
      <c r="I16" s="313"/>
      <c r="J16" s="117"/>
      <c r="K16" s="117"/>
      <c r="L16" s="139"/>
      <c r="M16" s="239"/>
      <c r="N16" s="73"/>
      <c r="O16" s="73"/>
      <c r="P16" s="73"/>
      <c r="Q16" s="73"/>
      <c r="R16" s="244"/>
      <c r="S16" s="243"/>
      <c r="T16" s="243"/>
      <c r="U16" s="243"/>
      <c r="V16" s="243"/>
      <c r="W16" s="243"/>
      <c r="AJ16" s="232"/>
      <c r="AK16" s="232"/>
      <c r="AL16" s="232"/>
      <c r="AN16" s="234"/>
      <c r="AO16" s="231"/>
      <c r="AP16" s="231"/>
      <c r="AQ16" s="231"/>
    </row>
    <row r="17" spans="1:43" ht="12.75" customHeight="1" thickBot="1" x14ac:dyDescent="0.25">
      <c r="A17" s="116"/>
      <c r="B17" s="49" t="s">
        <v>44</v>
      </c>
      <c r="C17" s="112">
        <f t="shared" si="0"/>
        <v>2</v>
      </c>
      <c r="D17" s="13">
        <v>1</v>
      </c>
      <c r="E17" s="13">
        <v>1</v>
      </c>
      <c r="F17" s="112" t="e">
        <f>#REF!</f>
        <v>#REF!</v>
      </c>
      <c r="G17" s="117"/>
      <c r="H17" s="310" t="s">
        <v>57</v>
      </c>
      <c r="I17" s="311"/>
      <c r="J17" s="117"/>
      <c r="K17" s="117"/>
      <c r="L17" s="139"/>
      <c r="M17" s="239"/>
      <c r="N17" s="73"/>
      <c r="O17" s="73"/>
      <c r="P17" s="73"/>
      <c r="Q17" s="73"/>
      <c r="R17" s="244"/>
      <c r="S17" s="243"/>
      <c r="T17" s="243"/>
      <c r="U17" s="243"/>
      <c r="V17" s="243"/>
      <c r="W17" s="243"/>
      <c r="AJ17" s="232"/>
      <c r="AK17" s="232"/>
      <c r="AL17" s="232"/>
      <c r="AN17" s="234"/>
      <c r="AO17" s="231"/>
      <c r="AP17" s="231"/>
      <c r="AQ17" s="231"/>
    </row>
    <row r="18" spans="1:43" ht="12.75" customHeight="1" x14ac:dyDescent="0.2">
      <c r="A18" s="116"/>
      <c r="B18" s="50" t="s">
        <v>45</v>
      </c>
      <c r="C18" s="111">
        <f t="shared" si="0"/>
        <v>2</v>
      </c>
      <c r="D18" s="81">
        <v>1</v>
      </c>
      <c r="E18" s="81">
        <v>1</v>
      </c>
      <c r="F18" s="111" t="e">
        <f>#REF!</f>
        <v>#REF!</v>
      </c>
      <c r="G18" s="117"/>
      <c r="H18" s="310" t="s">
        <v>60</v>
      </c>
      <c r="I18" s="311"/>
      <c r="J18" s="117"/>
      <c r="K18" s="117"/>
      <c r="L18" s="139"/>
      <c r="M18" s="239"/>
      <c r="N18" s="73"/>
      <c r="O18" s="73"/>
      <c r="P18" s="73"/>
      <c r="Q18" s="73"/>
      <c r="R18" s="244"/>
      <c r="S18" s="243"/>
      <c r="T18" s="243"/>
      <c r="U18" s="243"/>
      <c r="V18" s="243"/>
      <c r="W18" s="243"/>
      <c r="AJ18" s="232"/>
      <c r="AK18" s="232"/>
      <c r="AL18" s="232"/>
      <c r="AN18" s="234"/>
      <c r="AO18" s="231"/>
      <c r="AP18" s="231"/>
      <c r="AQ18" s="231"/>
    </row>
    <row r="19" spans="1:43" ht="12.75" customHeight="1" thickBot="1" x14ac:dyDescent="0.25">
      <c r="A19" s="116"/>
      <c r="B19" s="51" t="s">
        <v>46</v>
      </c>
      <c r="C19" s="112">
        <f t="shared" si="0"/>
        <v>2</v>
      </c>
      <c r="D19" s="15">
        <v>1</v>
      </c>
      <c r="E19" s="15">
        <v>1</v>
      </c>
      <c r="F19" s="112" t="e">
        <f>#REF!</f>
        <v>#REF!</v>
      </c>
      <c r="G19" s="117"/>
      <c r="H19" s="117"/>
      <c r="I19" s="117"/>
      <c r="J19" s="117"/>
      <c r="K19" s="117"/>
      <c r="L19" s="139"/>
      <c r="M19" s="239"/>
      <c r="N19" s="73"/>
      <c r="O19" s="73"/>
      <c r="P19" s="73"/>
      <c r="Q19" s="73"/>
      <c r="R19" s="244"/>
      <c r="S19" s="243"/>
      <c r="T19" s="243"/>
      <c r="U19" s="243"/>
      <c r="V19" s="243"/>
      <c r="W19" s="243"/>
      <c r="AJ19" s="232"/>
      <c r="AK19" s="232"/>
      <c r="AL19" s="232"/>
      <c r="AN19" s="234"/>
      <c r="AO19" s="231"/>
      <c r="AP19" s="231"/>
      <c r="AQ19" s="231"/>
    </row>
    <row r="20" spans="1:43" ht="12.75" customHeight="1" x14ac:dyDescent="0.2">
      <c r="A20" s="116"/>
      <c r="B20" s="52" t="s">
        <v>47</v>
      </c>
      <c r="C20" s="111">
        <f t="shared" si="0"/>
        <v>2</v>
      </c>
      <c r="D20" s="80">
        <v>1</v>
      </c>
      <c r="E20" s="80">
        <v>1</v>
      </c>
      <c r="F20" s="111" t="e">
        <f>#REF!</f>
        <v>#REF!</v>
      </c>
      <c r="G20" s="117"/>
      <c r="H20" s="46" t="s">
        <v>12</v>
      </c>
      <c r="I20" s="38"/>
      <c r="J20" s="221" t="str">
        <f>IF(I20="","",IF(I20=BDD!M3,"coût : 0€/an",IF(I20=BDD!M2,"coût : "&amp;#REF!*84*SUM(C8:C21)/1000&amp;"€/an (si pas de mise au pré, sinon "&amp;(IF(K8=BDD!M2,(SUM(animaux!D8:D21)*#REF!*(84-49))/1000,(#REF!*(84-49)*SUM(C8:C21))/1000)&amp;"€/an)"))))</f>
        <v/>
      </c>
      <c r="K20" s="221"/>
      <c r="L20" s="171"/>
      <c r="M20" s="239"/>
      <c r="N20" s="73"/>
      <c r="O20" s="73"/>
      <c r="P20" s="73"/>
      <c r="Q20" s="73"/>
      <c r="R20" s="244"/>
      <c r="S20" s="243"/>
      <c r="T20" s="243"/>
      <c r="U20" s="243"/>
      <c r="V20" s="243"/>
      <c r="W20" s="243"/>
      <c r="AJ20" s="232"/>
      <c r="AK20" s="232"/>
      <c r="AL20" s="232"/>
      <c r="AN20" s="234"/>
      <c r="AO20" s="231"/>
      <c r="AP20" s="231"/>
      <c r="AQ20" s="231"/>
    </row>
    <row r="21" spans="1:43" ht="12.75" customHeight="1" thickBot="1" x14ac:dyDescent="0.25">
      <c r="A21" s="116"/>
      <c r="B21" s="53" t="s">
        <v>48</v>
      </c>
      <c r="C21" s="112">
        <f t="shared" si="0"/>
        <v>2</v>
      </c>
      <c r="D21" s="15">
        <v>1</v>
      </c>
      <c r="E21" s="15">
        <v>1</v>
      </c>
      <c r="F21" s="112" t="e">
        <f>#REF!</f>
        <v>#REF!</v>
      </c>
      <c r="G21" s="117"/>
      <c r="H21" s="47" t="s">
        <v>11</v>
      </c>
      <c r="I21" s="38"/>
      <c r="J21" s="221" t="str">
        <f>IF(I21=BDD!M2,"coût : " &amp;SUM(C8:C21)*10 &amp;"€/an","")</f>
        <v/>
      </c>
      <c r="K21" s="221"/>
      <c r="L21" s="171"/>
      <c r="M21" s="239"/>
      <c r="N21" s="73"/>
      <c r="O21" s="73"/>
      <c r="P21" s="73"/>
      <c r="Q21" s="73"/>
      <c r="R21" s="244"/>
      <c r="S21" s="243"/>
      <c r="T21" s="243"/>
      <c r="U21" s="243"/>
      <c r="V21" s="243"/>
      <c r="W21" s="243"/>
      <c r="AJ21" s="232"/>
      <c r="AK21" s="232"/>
      <c r="AL21" s="232"/>
      <c r="AN21" s="234"/>
      <c r="AO21" s="231"/>
      <c r="AP21" s="231"/>
      <c r="AQ21" s="231"/>
    </row>
    <row r="22" spans="1:43" ht="12.75" customHeight="1" thickBot="1" x14ac:dyDescent="0.25">
      <c r="A22" s="120"/>
      <c r="B22" s="140"/>
      <c r="C22" s="141"/>
      <c r="D22" s="142"/>
      <c r="E22" s="142"/>
      <c r="F22" s="141"/>
      <c r="G22" s="121"/>
      <c r="H22" s="121"/>
      <c r="I22" s="121"/>
      <c r="J22" s="121"/>
      <c r="K22" s="121"/>
      <c r="L22" s="143"/>
      <c r="M22" s="239"/>
      <c r="N22" s="73"/>
      <c r="O22" s="73"/>
      <c r="P22" s="73"/>
      <c r="Q22" s="73"/>
      <c r="R22" s="244"/>
      <c r="S22" s="243"/>
      <c r="T22" s="243"/>
      <c r="U22" s="243"/>
      <c r="V22" s="243"/>
      <c r="W22" s="243"/>
      <c r="AJ22" s="232"/>
      <c r="AK22" s="232"/>
      <c r="AL22" s="232"/>
      <c r="AN22" s="234"/>
      <c r="AO22" s="231"/>
      <c r="AP22" s="231"/>
      <c r="AQ22" s="231"/>
    </row>
    <row r="23" spans="1:43" ht="12.75" customHeight="1" thickBot="1" x14ac:dyDescent="0.25">
      <c r="A23" s="188"/>
      <c r="B23" s="124"/>
      <c r="C23" s="125"/>
      <c r="D23" s="125"/>
      <c r="E23" s="125"/>
      <c r="F23" s="124"/>
      <c r="G23" s="125"/>
      <c r="H23" s="125"/>
      <c r="I23" s="125"/>
      <c r="J23" s="125"/>
      <c r="K23" s="125"/>
      <c r="L23" s="126"/>
      <c r="M23" s="246"/>
      <c r="N23" s="247"/>
      <c r="O23" s="248"/>
      <c r="P23" s="248"/>
      <c r="Q23" s="248"/>
      <c r="R23" s="249"/>
      <c r="S23" s="238"/>
      <c r="T23" s="250"/>
      <c r="U23" s="250"/>
      <c r="V23" s="250"/>
      <c r="W23" s="250"/>
      <c r="AJ23" s="232"/>
      <c r="AK23" s="232"/>
      <c r="AL23" s="232"/>
      <c r="AN23" s="234"/>
      <c r="AO23" s="231"/>
      <c r="AP23" s="231"/>
      <c r="AQ23" s="231"/>
    </row>
    <row r="24" spans="1:43" ht="12.75" customHeight="1" thickBot="1" x14ac:dyDescent="0.25">
      <c r="A24" s="127"/>
      <c r="B24" s="128"/>
      <c r="C24" s="62"/>
      <c r="D24" s="128"/>
      <c r="E24" s="128"/>
      <c r="F24" s="128"/>
      <c r="G24" s="129"/>
      <c r="H24" s="316"/>
      <c r="I24" s="316"/>
      <c r="J24" s="129"/>
      <c r="K24" s="129"/>
      <c r="L24" s="130"/>
      <c r="M24" s="251"/>
      <c r="N24" s="248"/>
      <c r="O24" s="248"/>
      <c r="P24" s="249"/>
      <c r="Q24" s="238"/>
      <c r="R24" s="250"/>
      <c r="S24" s="250"/>
      <c r="T24" s="250"/>
      <c r="U24" s="250"/>
      <c r="AJ24" s="232"/>
      <c r="AK24" s="231"/>
      <c r="AL24" s="234"/>
      <c r="AO24" s="231"/>
    </row>
    <row r="25" spans="1:43" ht="12.75" customHeight="1" x14ac:dyDescent="0.2">
      <c r="A25" s="127"/>
      <c r="B25" s="54"/>
      <c r="C25" s="18"/>
      <c r="D25" s="128"/>
      <c r="E25" s="128"/>
      <c r="F25" s="128"/>
      <c r="G25" s="129"/>
      <c r="H25" s="318"/>
      <c r="I25" s="318"/>
      <c r="J25" s="128"/>
      <c r="K25" s="128"/>
      <c r="L25" s="131"/>
      <c r="M25" s="251"/>
      <c r="N25" s="248"/>
      <c r="O25" s="248"/>
      <c r="P25" s="249"/>
      <c r="Q25" s="238"/>
      <c r="R25" s="250"/>
      <c r="S25" s="250"/>
      <c r="T25" s="250"/>
      <c r="U25" s="250"/>
      <c r="AJ25" s="232"/>
      <c r="AK25" s="231"/>
      <c r="AL25" s="234"/>
      <c r="AO25" s="231"/>
    </row>
    <row r="26" spans="1:43" ht="12.75" customHeight="1" thickBot="1" x14ac:dyDescent="0.25">
      <c r="A26" s="127"/>
      <c r="B26" s="43"/>
      <c r="C26" s="19"/>
      <c r="D26" s="128"/>
      <c r="E26" s="128"/>
      <c r="F26" s="128"/>
      <c r="G26" s="129"/>
      <c r="H26" s="128"/>
      <c r="I26" s="128"/>
      <c r="J26" s="129"/>
      <c r="K26" s="129"/>
      <c r="L26" s="130"/>
      <c r="M26" s="251"/>
      <c r="N26" s="248"/>
      <c r="O26" s="248"/>
      <c r="P26" s="249"/>
      <c r="Q26" s="238"/>
      <c r="R26" s="250"/>
      <c r="S26" s="250"/>
      <c r="T26" s="250"/>
      <c r="U26" s="250"/>
      <c r="AJ26" s="232"/>
      <c r="AK26" s="231"/>
      <c r="AL26" s="234"/>
      <c r="AO26" s="231"/>
    </row>
    <row r="27" spans="1:43" ht="12.75" customHeight="1" x14ac:dyDescent="0.2">
      <c r="A27" s="127"/>
      <c r="B27" s="55"/>
      <c r="C27" s="20"/>
      <c r="D27" s="128"/>
      <c r="E27" s="128"/>
      <c r="F27" s="128"/>
      <c r="G27" s="129"/>
      <c r="H27" s="314"/>
      <c r="I27" s="315"/>
      <c r="J27" s="129"/>
      <c r="K27" s="129"/>
      <c r="L27" s="130"/>
      <c r="M27" s="251"/>
      <c r="N27" s="248"/>
      <c r="O27" s="248"/>
      <c r="P27" s="249"/>
      <c r="Q27" s="238"/>
      <c r="R27" s="250"/>
      <c r="S27" s="250"/>
      <c r="T27" s="250"/>
      <c r="U27" s="250"/>
      <c r="AJ27" s="232"/>
      <c r="AK27" s="231"/>
      <c r="AL27" s="234"/>
      <c r="AO27" s="231"/>
    </row>
    <row r="28" spans="1:43" ht="12.75" customHeight="1" thickBot="1" x14ac:dyDescent="0.25">
      <c r="A28" s="127"/>
      <c r="B28" s="45"/>
      <c r="C28" s="21"/>
      <c r="D28" s="128"/>
      <c r="E28" s="128"/>
      <c r="F28" s="128"/>
      <c r="G28" s="129"/>
      <c r="H28" s="310"/>
      <c r="I28" s="311"/>
      <c r="J28" s="129"/>
      <c r="K28" s="129"/>
      <c r="L28" s="130"/>
      <c r="M28" s="251"/>
      <c r="N28" s="248"/>
      <c r="O28" s="248"/>
      <c r="P28" s="249"/>
      <c r="Q28" s="238"/>
      <c r="R28" s="250"/>
      <c r="S28" s="250"/>
      <c r="T28" s="250"/>
      <c r="U28" s="250"/>
      <c r="AJ28" s="232"/>
      <c r="AK28" s="231"/>
      <c r="AL28" s="234"/>
      <c r="AO28" s="231"/>
    </row>
    <row r="29" spans="1:43" ht="12.75" customHeight="1" x14ac:dyDescent="0.2">
      <c r="A29" s="127"/>
      <c r="B29" s="56"/>
      <c r="C29" s="18"/>
      <c r="D29" s="128"/>
      <c r="E29" s="128"/>
      <c r="F29" s="128"/>
      <c r="G29" s="129"/>
      <c r="H29" s="128"/>
      <c r="I29" s="128"/>
      <c r="J29" s="129"/>
      <c r="K29" s="129"/>
      <c r="L29" s="130"/>
      <c r="M29" s="251"/>
      <c r="N29" s="248"/>
      <c r="O29" s="248"/>
      <c r="P29" s="249"/>
      <c r="Q29" s="238"/>
      <c r="R29" s="250"/>
      <c r="S29" s="250"/>
      <c r="T29" s="250"/>
      <c r="U29" s="250"/>
      <c r="AJ29" s="232"/>
      <c r="AK29" s="231"/>
      <c r="AL29" s="234"/>
      <c r="AO29" s="231"/>
    </row>
    <row r="30" spans="1:43" ht="12.75" customHeight="1" thickBot="1" x14ac:dyDescent="0.25">
      <c r="A30" s="127"/>
      <c r="B30" s="43"/>
      <c r="C30" s="19"/>
      <c r="D30" s="128"/>
      <c r="E30" s="128"/>
      <c r="F30" s="128"/>
      <c r="G30" s="129"/>
      <c r="H30" s="312"/>
      <c r="I30" s="313"/>
      <c r="J30" s="129"/>
      <c r="K30" s="129"/>
      <c r="L30" s="130"/>
      <c r="M30" s="251"/>
      <c r="N30" s="248"/>
      <c r="O30" s="248"/>
      <c r="P30" s="249"/>
      <c r="Q30" s="238"/>
      <c r="R30" s="250"/>
      <c r="S30" s="250"/>
      <c r="T30" s="250"/>
      <c r="U30" s="250"/>
      <c r="AJ30" s="232"/>
      <c r="AK30" s="231"/>
      <c r="AL30" s="234"/>
      <c r="AO30" s="231"/>
    </row>
    <row r="31" spans="1:43" ht="12.75" customHeight="1" x14ac:dyDescent="0.2">
      <c r="A31" s="127"/>
      <c r="B31" s="55"/>
      <c r="C31" s="20"/>
      <c r="D31" s="128"/>
      <c r="E31" s="128"/>
      <c r="F31" s="128"/>
      <c r="G31" s="129"/>
      <c r="H31" s="310"/>
      <c r="I31" s="311"/>
      <c r="J31" s="129"/>
      <c r="K31" s="129"/>
      <c r="L31" s="130"/>
      <c r="M31" s="251"/>
      <c r="N31" s="248"/>
      <c r="O31" s="248"/>
      <c r="P31" s="249"/>
      <c r="Q31" s="238"/>
      <c r="R31" s="250"/>
      <c r="S31" s="250"/>
      <c r="T31" s="250"/>
      <c r="U31" s="250"/>
      <c r="AJ31" s="232"/>
      <c r="AK31" s="231"/>
      <c r="AL31" s="234"/>
      <c r="AO31" s="231"/>
    </row>
    <row r="32" spans="1:43" ht="12.75" customHeight="1" thickBot="1" x14ac:dyDescent="0.25">
      <c r="A32" s="127"/>
      <c r="B32" s="45"/>
      <c r="C32" s="21"/>
      <c r="D32" s="128"/>
      <c r="E32" s="128"/>
      <c r="F32" s="128"/>
      <c r="G32" s="129"/>
      <c r="H32" s="128"/>
      <c r="I32" s="128"/>
      <c r="J32" s="129"/>
      <c r="K32" s="129"/>
      <c r="L32" s="130"/>
      <c r="M32" s="251"/>
      <c r="N32" s="248"/>
      <c r="O32" s="248"/>
      <c r="P32" s="249"/>
      <c r="Q32" s="238"/>
      <c r="R32" s="250"/>
      <c r="S32" s="250"/>
      <c r="T32" s="250"/>
      <c r="U32" s="250"/>
      <c r="AJ32" s="232"/>
      <c r="AK32" s="231"/>
      <c r="AL32" s="234"/>
      <c r="AO32" s="231"/>
    </row>
    <row r="33" spans="1:41" ht="12.75" customHeight="1" x14ac:dyDescent="0.2">
      <c r="A33" s="127"/>
      <c r="B33" s="56"/>
      <c r="C33" s="18"/>
      <c r="D33" s="128"/>
      <c r="E33" s="128"/>
      <c r="F33" s="128"/>
      <c r="G33" s="129"/>
      <c r="H33" s="47"/>
      <c r="I33" s="38"/>
      <c r="J33" s="128"/>
      <c r="K33" s="128"/>
      <c r="L33" s="131"/>
      <c r="M33" s="251"/>
      <c r="N33" s="248"/>
      <c r="O33" s="248"/>
      <c r="P33" s="249"/>
      <c r="Q33" s="238"/>
      <c r="R33" s="250"/>
      <c r="S33" s="250"/>
      <c r="T33" s="250"/>
      <c r="U33" s="250"/>
      <c r="AJ33" s="232"/>
      <c r="AK33" s="231"/>
      <c r="AL33" s="234"/>
      <c r="AO33" s="231"/>
    </row>
    <row r="34" spans="1:41" ht="12.75" customHeight="1" thickBot="1" x14ac:dyDescent="0.25">
      <c r="A34" s="127"/>
      <c r="B34" s="57"/>
      <c r="C34" s="19"/>
      <c r="D34" s="128"/>
      <c r="E34" s="128"/>
      <c r="F34" s="128"/>
      <c r="G34" s="129"/>
      <c r="H34" s="128"/>
      <c r="I34" s="128"/>
      <c r="J34" s="129"/>
      <c r="K34" s="129"/>
      <c r="L34" s="130"/>
      <c r="M34" s="251"/>
      <c r="N34" s="248"/>
      <c r="O34" s="248"/>
      <c r="P34" s="249"/>
      <c r="Q34" s="238"/>
      <c r="R34" s="250"/>
      <c r="S34" s="250"/>
      <c r="T34" s="250"/>
      <c r="U34" s="250"/>
      <c r="AJ34" s="232"/>
      <c r="AK34" s="231"/>
      <c r="AL34" s="234"/>
      <c r="AO34" s="231"/>
    </row>
    <row r="35" spans="1:41" ht="12.75" customHeight="1" x14ac:dyDescent="0.2">
      <c r="A35" s="127"/>
      <c r="B35" s="55"/>
      <c r="C35" s="20"/>
      <c r="D35" s="128"/>
      <c r="E35" s="129"/>
      <c r="F35" s="129"/>
      <c r="G35" s="129"/>
      <c r="H35" s="129"/>
      <c r="I35" s="129"/>
      <c r="J35" s="129"/>
      <c r="K35" s="129"/>
      <c r="L35" s="130"/>
      <c r="M35" s="251"/>
      <c r="N35" s="248"/>
      <c r="O35" s="248"/>
      <c r="P35" s="249"/>
      <c r="Q35" s="238"/>
      <c r="R35" s="250"/>
      <c r="S35" s="250"/>
      <c r="T35" s="250"/>
      <c r="U35" s="250"/>
      <c r="AJ35" s="232"/>
      <c r="AK35" s="231"/>
      <c r="AL35" s="234"/>
      <c r="AO35" s="231"/>
    </row>
    <row r="36" spans="1:41" ht="12.75" customHeight="1" thickBot="1" x14ac:dyDescent="0.25">
      <c r="A36" s="127"/>
      <c r="B36" s="45"/>
      <c r="C36" s="21"/>
      <c r="D36" s="128"/>
      <c r="E36" s="129"/>
      <c r="F36" s="129"/>
      <c r="G36" s="129"/>
      <c r="H36" s="129"/>
      <c r="I36" s="129"/>
      <c r="J36" s="129"/>
      <c r="K36" s="129"/>
      <c r="L36" s="130"/>
      <c r="M36" s="251"/>
      <c r="N36" s="248"/>
      <c r="O36" s="248"/>
      <c r="P36" s="249"/>
      <c r="Q36" s="238"/>
      <c r="R36" s="250"/>
      <c r="S36" s="250"/>
      <c r="T36" s="250"/>
      <c r="U36" s="250"/>
      <c r="AJ36" s="232"/>
      <c r="AK36" s="231"/>
      <c r="AL36" s="234"/>
      <c r="AO36" s="231"/>
    </row>
    <row r="37" spans="1:41" ht="12.75" customHeight="1" x14ac:dyDescent="0.2">
      <c r="A37" s="127"/>
      <c r="B37" s="56"/>
      <c r="C37" s="18"/>
      <c r="D37" s="128"/>
      <c r="E37" s="129"/>
      <c r="F37" s="129"/>
      <c r="G37" s="129"/>
      <c r="H37" s="129"/>
      <c r="I37" s="129"/>
      <c r="J37" s="129"/>
      <c r="K37" s="129"/>
      <c r="L37" s="130"/>
      <c r="M37" s="251"/>
      <c r="N37" s="248"/>
      <c r="O37" s="248"/>
      <c r="P37" s="249"/>
      <c r="Q37" s="238"/>
      <c r="R37" s="250"/>
      <c r="S37" s="250"/>
      <c r="T37" s="250"/>
      <c r="U37" s="250"/>
      <c r="AJ37" s="232"/>
      <c r="AK37" s="231"/>
      <c r="AL37" s="234"/>
      <c r="AO37" s="231"/>
    </row>
    <row r="38" spans="1:41" ht="12.75" customHeight="1" thickBot="1" x14ac:dyDescent="0.25">
      <c r="A38" s="127"/>
      <c r="B38" s="53"/>
      <c r="C38" s="21"/>
      <c r="D38" s="128"/>
      <c r="E38" s="129"/>
      <c r="F38" s="129"/>
      <c r="G38" s="129"/>
      <c r="H38" s="129"/>
      <c r="I38" s="129"/>
      <c r="J38" s="129"/>
      <c r="K38" s="129"/>
      <c r="L38" s="130"/>
      <c r="M38" s="251"/>
      <c r="N38" s="248"/>
      <c r="O38" s="248"/>
      <c r="P38" s="249"/>
      <c r="Q38" s="238"/>
      <c r="R38" s="250"/>
      <c r="S38" s="250"/>
      <c r="T38" s="250"/>
      <c r="U38" s="250"/>
      <c r="AJ38" s="232"/>
      <c r="AK38" s="231"/>
      <c r="AL38" s="234"/>
      <c r="AO38" s="231"/>
    </row>
    <row r="39" spans="1:41" ht="12.75" customHeight="1" thickBot="1" x14ac:dyDescent="0.25">
      <c r="A39" s="132"/>
      <c r="B39" s="133"/>
      <c r="C39" s="134"/>
      <c r="D39" s="135"/>
      <c r="E39" s="136"/>
      <c r="F39" s="136"/>
      <c r="G39" s="136"/>
      <c r="H39" s="136"/>
      <c r="I39" s="136"/>
      <c r="J39" s="136"/>
      <c r="K39" s="136"/>
      <c r="L39" s="137"/>
      <c r="M39" s="251"/>
      <c r="N39" s="248"/>
      <c r="O39" s="248"/>
      <c r="P39" s="249"/>
      <c r="Q39" s="238"/>
      <c r="R39" s="250"/>
      <c r="S39" s="250"/>
      <c r="T39" s="250"/>
      <c r="U39" s="250"/>
      <c r="AJ39" s="232"/>
      <c r="AK39" s="231"/>
      <c r="AL39" s="234"/>
      <c r="AO39" s="231"/>
    </row>
    <row r="40" spans="1:41" ht="12.75" customHeight="1" thickBot="1" x14ac:dyDescent="0.25">
      <c r="A40" s="187"/>
      <c r="B40" s="113"/>
      <c r="C40" s="114"/>
      <c r="D40" s="113"/>
      <c r="E40" s="114"/>
      <c r="F40" s="114"/>
      <c r="G40" s="114"/>
      <c r="H40" s="114"/>
      <c r="I40" s="114"/>
      <c r="J40" s="114"/>
      <c r="K40" s="114"/>
      <c r="L40" s="115"/>
      <c r="M40" s="251"/>
      <c r="N40" s="248"/>
      <c r="O40" s="248"/>
      <c r="P40" s="249"/>
      <c r="Q40" s="238"/>
      <c r="R40" s="250"/>
      <c r="S40" s="250"/>
      <c r="T40" s="250"/>
      <c r="U40" s="250"/>
      <c r="AJ40" s="232"/>
      <c r="AK40" s="231"/>
      <c r="AL40" s="234"/>
      <c r="AO40" s="231"/>
    </row>
    <row r="41" spans="1:41" ht="12.75" customHeight="1" thickBot="1" x14ac:dyDescent="0.25">
      <c r="A41" s="116"/>
      <c r="B41" s="117"/>
      <c r="C41" s="16"/>
      <c r="D41" s="29"/>
      <c r="E41" s="118"/>
      <c r="F41" s="118"/>
      <c r="G41" s="118"/>
      <c r="H41" s="316"/>
      <c r="I41" s="316"/>
      <c r="J41" s="118"/>
      <c r="K41" s="118"/>
      <c r="L41" s="119"/>
      <c r="M41" s="251"/>
      <c r="N41" s="248"/>
      <c r="O41" s="248"/>
      <c r="P41" s="249"/>
      <c r="Q41" s="238"/>
      <c r="R41" s="250"/>
      <c r="S41" s="250"/>
      <c r="T41" s="250"/>
      <c r="U41" s="250"/>
      <c r="AJ41" s="232"/>
      <c r="AK41" s="231"/>
      <c r="AL41" s="234"/>
      <c r="AO41" s="231"/>
    </row>
    <row r="42" spans="1:41" ht="12.75" customHeight="1" x14ac:dyDescent="0.2">
      <c r="A42" s="116"/>
      <c r="B42" s="54"/>
      <c r="C42" s="18"/>
      <c r="D42" s="69"/>
      <c r="E42" s="118"/>
      <c r="F42" s="118"/>
      <c r="G42" s="118"/>
      <c r="H42" s="308"/>
      <c r="I42" s="309"/>
      <c r="J42" s="118"/>
      <c r="K42" s="118"/>
      <c r="L42" s="119"/>
      <c r="M42" s="251"/>
      <c r="N42" s="248"/>
      <c r="O42" s="248"/>
      <c r="P42" s="249"/>
      <c r="Q42" s="238"/>
      <c r="R42" s="250"/>
      <c r="S42" s="250"/>
      <c r="T42" s="250"/>
      <c r="U42" s="250"/>
      <c r="AJ42" s="232"/>
      <c r="AK42" s="231"/>
      <c r="AL42" s="234"/>
      <c r="AO42" s="231"/>
    </row>
    <row r="43" spans="1:41" ht="12.75" customHeight="1" thickBot="1" x14ac:dyDescent="0.25">
      <c r="A43" s="116"/>
      <c r="B43" s="57"/>
      <c r="C43" s="19"/>
      <c r="D43" s="70"/>
      <c r="E43" s="118"/>
      <c r="F43" s="118"/>
      <c r="G43" s="118"/>
      <c r="H43" s="117"/>
      <c r="I43" s="117"/>
      <c r="J43" s="118"/>
      <c r="K43" s="118"/>
      <c r="L43" s="119"/>
      <c r="M43" s="251"/>
      <c r="N43" s="248"/>
      <c r="O43" s="248"/>
      <c r="P43" s="249"/>
      <c r="Q43" s="238"/>
      <c r="R43" s="250"/>
      <c r="S43" s="250"/>
      <c r="T43" s="250"/>
      <c r="U43" s="250"/>
      <c r="AJ43" s="232"/>
      <c r="AK43" s="231"/>
      <c r="AL43" s="234"/>
      <c r="AO43" s="231"/>
    </row>
    <row r="44" spans="1:41" ht="12.75" customHeight="1" x14ac:dyDescent="0.2">
      <c r="A44" s="116"/>
      <c r="B44" s="55"/>
      <c r="C44" s="20"/>
      <c r="D44" s="69"/>
      <c r="E44" s="118"/>
      <c r="F44" s="118"/>
      <c r="G44" s="118"/>
      <c r="H44" s="314"/>
      <c r="I44" s="315"/>
      <c r="J44" s="118"/>
      <c r="K44" s="118"/>
      <c r="L44" s="119"/>
      <c r="M44" s="251"/>
      <c r="N44" s="248"/>
      <c r="O44" s="248"/>
      <c r="P44" s="249"/>
      <c r="Q44" s="238"/>
      <c r="R44" s="250"/>
      <c r="S44" s="250"/>
      <c r="T44" s="250"/>
      <c r="U44" s="250"/>
      <c r="AJ44" s="232"/>
      <c r="AK44" s="231"/>
      <c r="AL44" s="234"/>
      <c r="AO44" s="231"/>
    </row>
    <row r="45" spans="1:41" ht="12.75" customHeight="1" thickBot="1" x14ac:dyDescent="0.25">
      <c r="A45" s="116"/>
      <c r="B45" s="45"/>
      <c r="C45" s="21"/>
      <c r="D45" s="70"/>
      <c r="E45" s="118"/>
      <c r="F45" s="118"/>
      <c r="G45" s="118"/>
      <c r="H45" s="310"/>
      <c r="I45" s="311"/>
      <c r="J45" s="118"/>
      <c r="K45" s="118"/>
      <c r="L45" s="119"/>
      <c r="M45" s="251"/>
      <c r="N45" s="248"/>
      <c r="O45" s="248"/>
      <c r="P45" s="249"/>
      <c r="Q45" s="238"/>
      <c r="R45" s="250"/>
      <c r="S45" s="250"/>
      <c r="T45" s="250"/>
      <c r="U45" s="250"/>
      <c r="AJ45" s="232"/>
      <c r="AK45" s="231"/>
      <c r="AL45" s="234"/>
      <c r="AO45" s="231"/>
    </row>
    <row r="46" spans="1:41" ht="12.75" customHeight="1" x14ac:dyDescent="0.2">
      <c r="A46" s="116"/>
      <c r="B46" s="56"/>
      <c r="C46" s="18"/>
      <c r="D46" s="69"/>
      <c r="E46" s="118"/>
      <c r="F46" s="118"/>
      <c r="G46" s="118"/>
      <c r="H46" s="117"/>
      <c r="I46" s="117"/>
      <c r="J46" s="118"/>
      <c r="K46" s="118"/>
      <c r="L46" s="119"/>
      <c r="M46" s="251"/>
      <c r="N46" s="248"/>
      <c r="O46" s="248"/>
      <c r="P46" s="249"/>
      <c r="Q46" s="238"/>
      <c r="R46" s="250"/>
      <c r="S46" s="250"/>
      <c r="T46" s="250"/>
      <c r="U46" s="250"/>
      <c r="AJ46" s="232"/>
      <c r="AK46" s="231"/>
      <c r="AL46" s="234"/>
      <c r="AO46" s="231"/>
    </row>
    <row r="47" spans="1:41" ht="12.75" customHeight="1" thickBot="1" x14ac:dyDescent="0.25">
      <c r="A47" s="116"/>
      <c r="B47" s="57"/>
      <c r="C47" s="19"/>
      <c r="D47" s="72"/>
      <c r="E47" s="118"/>
      <c r="F47" s="118"/>
      <c r="G47" s="118"/>
      <c r="H47" s="312"/>
      <c r="I47" s="313"/>
      <c r="J47" s="118"/>
      <c r="K47" s="118"/>
      <c r="L47" s="119"/>
      <c r="M47" s="251"/>
      <c r="N47" s="248"/>
      <c r="O47" s="248"/>
      <c r="P47" s="249"/>
      <c r="Q47" s="238"/>
      <c r="R47" s="250"/>
      <c r="S47" s="250"/>
      <c r="T47" s="250"/>
      <c r="U47" s="250"/>
      <c r="AJ47" s="232"/>
      <c r="AK47" s="231"/>
      <c r="AL47" s="234"/>
      <c r="AO47" s="231"/>
    </row>
    <row r="48" spans="1:41" ht="12.75" customHeight="1" x14ac:dyDescent="0.2">
      <c r="A48" s="116"/>
      <c r="B48" s="55"/>
      <c r="C48" s="20"/>
      <c r="D48" s="69"/>
      <c r="E48" s="118"/>
      <c r="F48" s="118"/>
      <c r="G48" s="118"/>
      <c r="H48" s="310"/>
      <c r="I48" s="311"/>
      <c r="J48" s="118"/>
      <c r="K48" s="118"/>
      <c r="L48" s="119"/>
      <c r="M48" s="251"/>
      <c r="N48" s="248"/>
      <c r="O48" s="248"/>
      <c r="P48" s="249"/>
      <c r="Q48" s="238"/>
      <c r="R48" s="250"/>
      <c r="S48" s="250"/>
      <c r="T48" s="250"/>
      <c r="U48" s="250"/>
      <c r="AJ48" s="232"/>
      <c r="AK48" s="231"/>
      <c r="AL48" s="234"/>
      <c r="AO48" s="231"/>
    </row>
    <row r="49" spans="1:41" ht="12.75" customHeight="1" thickBot="1" x14ac:dyDescent="0.25">
      <c r="A49" s="116"/>
      <c r="B49" s="45"/>
      <c r="C49" s="21"/>
      <c r="D49" s="70"/>
      <c r="E49" s="118"/>
      <c r="F49" s="118"/>
      <c r="G49" s="118"/>
      <c r="H49" s="117"/>
      <c r="I49" s="117"/>
      <c r="J49" s="118"/>
      <c r="K49" s="118"/>
      <c r="L49" s="119"/>
      <c r="M49" s="251"/>
      <c r="N49" s="248"/>
      <c r="O49" s="248"/>
      <c r="P49" s="249"/>
      <c r="Q49" s="238"/>
      <c r="R49" s="250"/>
      <c r="S49" s="250"/>
      <c r="T49" s="250"/>
      <c r="U49" s="250"/>
      <c r="AJ49" s="232"/>
      <c r="AK49" s="231"/>
      <c r="AL49" s="234"/>
      <c r="AO49" s="231"/>
    </row>
    <row r="50" spans="1:41" ht="12.75" customHeight="1" x14ac:dyDescent="0.2">
      <c r="A50" s="116"/>
      <c r="B50" s="117"/>
      <c r="C50" s="118"/>
      <c r="D50" s="117"/>
      <c r="E50" s="118"/>
      <c r="F50" s="118"/>
      <c r="G50" s="118"/>
      <c r="H50" s="46"/>
      <c r="I50" s="38"/>
      <c r="J50" s="222"/>
      <c r="K50" s="229"/>
      <c r="L50" s="228"/>
      <c r="M50" s="251"/>
      <c r="N50" s="248"/>
      <c r="O50" s="248"/>
      <c r="P50" s="249"/>
      <c r="Q50" s="238"/>
      <c r="R50" s="250"/>
      <c r="S50" s="250"/>
      <c r="T50" s="250"/>
      <c r="U50" s="250"/>
      <c r="AJ50" s="232"/>
      <c r="AK50" s="231"/>
      <c r="AL50" s="234"/>
      <c r="AO50" s="231"/>
    </row>
    <row r="51" spans="1:41" ht="12.75" customHeight="1" x14ac:dyDescent="0.2">
      <c r="A51" s="116"/>
      <c r="B51" s="117"/>
      <c r="C51" s="118"/>
      <c r="D51" s="117"/>
      <c r="E51" s="118"/>
      <c r="F51" s="118"/>
      <c r="G51" s="118"/>
      <c r="H51" s="47"/>
      <c r="I51" s="38"/>
      <c r="J51" s="222"/>
      <c r="K51" s="229"/>
      <c r="L51" s="228"/>
      <c r="M51" s="251"/>
      <c r="N51" s="248"/>
      <c r="O51" s="248"/>
      <c r="P51" s="249"/>
      <c r="Q51" s="238"/>
      <c r="R51" s="250"/>
      <c r="S51" s="250"/>
      <c r="T51" s="250"/>
      <c r="U51" s="250"/>
      <c r="AJ51" s="232"/>
      <c r="AK51" s="231"/>
      <c r="AL51" s="234"/>
      <c r="AO51" s="231"/>
    </row>
    <row r="52" spans="1:41" ht="12.75" customHeight="1" thickBot="1" x14ac:dyDescent="0.25">
      <c r="A52" s="120"/>
      <c r="B52" s="121"/>
      <c r="C52" s="122"/>
      <c r="D52" s="121"/>
      <c r="E52" s="122"/>
      <c r="F52" s="122"/>
      <c r="G52" s="122"/>
      <c r="H52" s="122"/>
      <c r="I52" s="122"/>
      <c r="J52" s="122"/>
      <c r="K52" s="122"/>
      <c r="L52" s="123"/>
      <c r="M52" s="251"/>
      <c r="N52" s="248"/>
      <c r="O52" s="248"/>
      <c r="P52" s="249"/>
      <c r="Q52" s="238"/>
      <c r="R52" s="250"/>
      <c r="S52" s="250"/>
      <c r="T52" s="250"/>
      <c r="U52" s="250"/>
      <c r="AJ52" s="232"/>
      <c r="AK52" s="231"/>
      <c r="AL52" s="234"/>
      <c r="AO52" s="231"/>
    </row>
    <row r="53" spans="1:41" ht="12.75" customHeight="1" thickBot="1" x14ac:dyDescent="0.25">
      <c r="A53" s="188"/>
      <c r="B53" s="124"/>
      <c r="C53" s="125"/>
      <c r="D53" s="124"/>
      <c r="E53" s="125"/>
      <c r="F53" s="125"/>
      <c r="G53" s="125"/>
      <c r="H53" s="125"/>
      <c r="I53" s="125"/>
      <c r="J53" s="125"/>
      <c r="K53" s="125"/>
      <c r="L53" s="126"/>
      <c r="M53" s="251"/>
      <c r="N53" s="248"/>
      <c r="O53" s="248"/>
      <c r="P53" s="249"/>
      <c r="Q53" s="238"/>
      <c r="R53" s="250"/>
      <c r="S53" s="250"/>
      <c r="T53" s="250"/>
      <c r="U53" s="250"/>
      <c r="AJ53" s="232"/>
      <c r="AK53" s="231"/>
      <c r="AL53" s="234"/>
      <c r="AO53" s="231"/>
    </row>
    <row r="54" spans="1:41" ht="12.75" customHeight="1" thickBot="1" x14ac:dyDescent="0.25">
      <c r="A54" s="127"/>
      <c r="B54" s="128"/>
      <c r="C54" s="62"/>
      <c r="D54" s="128"/>
      <c r="E54" s="129"/>
      <c r="F54" s="129"/>
      <c r="G54" s="129"/>
      <c r="H54" s="312"/>
      <c r="I54" s="313"/>
      <c r="J54" s="128"/>
      <c r="K54" s="128"/>
      <c r="L54" s="131"/>
      <c r="M54" s="239"/>
      <c r="N54" s="248"/>
      <c r="O54" s="248"/>
      <c r="P54" s="249"/>
      <c r="Q54" s="238"/>
      <c r="R54" s="250"/>
      <c r="S54" s="250"/>
      <c r="T54" s="250"/>
      <c r="U54" s="250"/>
      <c r="AJ54" s="232"/>
      <c r="AK54" s="231"/>
      <c r="AL54" s="234"/>
      <c r="AO54" s="231"/>
    </row>
    <row r="55" spans="1:41" ht="12.75" customHeight="1" x14ac:dyDescent="0.2">
      <c r="A55" s="127"/>
      <c r="B55" s="48"/>
      <c r="C55" s="20"/>
      <c r="D55" s="128"/>
      <c r="E55" s="129"/>
      <c r="F55" s="129"/>
      <c r="G55" s="129"/>
      <c r="H55" s="308"/>
      <c r="I55" s="309"/>
      <c r="J55" s="128"/>
      <c r="K55" s="128"/>
      <c r="L55" s="131"/>
      <c r="M55" s="239"/>
      <c r="N55" s="248"/>
      <c r="O55" s="248"/>
      <c r="P55" s="249"/>
      <c r="Q55" s="238"/>
      <c r="R55" s="250"/>
      <c r="S55" s="250"/>
      <c r="T55" s="250"/>
      <c r="U55" s="250"/>
      <c r="AJ55" s="232"/>
      <c r="AK55" s="231"/>
      <c r="AL55" s="234"/>
      <c r="AO55" s="231"/>
    </row>
    <row r="56" spans="1:41" ht="12.75" customHeight="1" thickBot="1" x14ac:dyDescent="0.25">
      <c r="A56" s="127"/>
      <c r="B56" s="49"/>
      <c r="C56" s="21"/>
      <c r="D56" s="128"/>
      <c r="E56" s="129"/>
      <c r="F56" s="129"/>
      <c r="G56" s="129"/>
      <c r="H56" s="162"/>
      <c r="I56" s="163"/>
      <c r="J56" s="223"/>
      <c r="K56" s="223"/>
      <c r="L56" s="131"/>
      <c r="M56" s="252"/>
      <c r="N56" s="248"/>
      <c r="O56" s="248"/>
      <c r="P56" s="249"/>
      <c r="Q56" s="238"/>
      <c r="R56" s="250"/>
      <c r="S56" s="250"/>
      <c r="T56" s="250"/>
      <c r="U56" s="250"/>
      <c r="AJ56" s="232"/>
      <c r="AK56" s="231"/>
      <c r="AL56" s="234"/>
      <c r="AO56" s="231"/>
    </row>
    <row r="57" spans="1:41" ht="12.75" customHeight="1" x14ac:dyDescent="0.2">
      <c r="A57" s="127"/>
      <c r="B57" s="50"/>
      <c r="C57" s="20"/>
      <c r="D57" s="128"/>
      <c r="E57" s="129"/>
      <c r="F57" s="129"/>
      <c r="G57" s="129"/>
      <c r="H57" s="314"/>
      <c r="I57" s="315"/>
      <c r="J57" s="128"/>
      <c r="K57" s="128"/>
      <c r="L57" s="131"/>
      <c r="M57" s="239"/>
      <c r="N57" s="248"/>
      <c r="O57" s="248"/>
      <c r="P57" s="249"/>
      <c r="Q57" s="238"/>
      <c r="R57" s="250"/>
      <c r="S57" s="250"/>
      <c r="T57" s="250"/>
      <c r="U57" s="250"/>
      <c r="AJ57" s="232"/>
      <c r="AK57" s="231"/>
      <c r="AL57" s="234"/>
      <c r="AO57" s="231"/>
    </row>
    <row r="58" spans="1:41" ht="12.75" customHeight="1" thickBot="1" x14ac:dyDescent="0.25">
      <c r="A58" s="127"/>
      <c r="B58" s="51"/>
      <c r="C58" s="21"/>
      <c r="D58" s="128"/>
      <c r="E58" s="129"/>
      <c r="F58" s="129"/>
      <c r="G58" s="129"/>
      <c r="H58" s="310"/>
      <c r="I58" s="311"/>
      <c r="J58" s="128"/>
      <c r="K58" s="128"/>
      <c r="L58" s="131"/>
      <c r="M58" s="239"/>
      <c r="N58" s="248"/>
      <c r="O58" s="248"/>
      <c r="P58" s="249"/>
      <c r="Q58" s="238"/>
      <c r="R58" s="250"/>
      <c r="S58" s="250"/>
      <c r="T58" s="250"/>
      <c r="U58" s="250"/>
      <c r="AJ58" s="232"/>
      <c r="AK58" s="231"/>
      <c r="AL58" s="234"/>
      <c r="AO58" s="231"/>
    </row>
    <row r="59" spans="1:41" ht="12.75" customHeight="1" x14ac:dyDescent="0.2">
      <c r="A59" s="127"/>
      <c r="B59" s="58"/>
      <c r="C59" s="20"/>
      <c r="D59" s="128"/>
      <c r="E59" s="129"/>
      <c r="F59" s="129"/>
      <c r="G59" s="129"/>
      <c r="H59" s="128"/>
      <c r="I59" s="128"/>
      <c r="J59" s="129"/>
      <c r="K59" s="129"/>
      <c r="L59" s="130"/>
      <c r="M59" s="251"/>
      <c r="N59" s="248"/>
      <c r="O59" s="248"/>
      <c r="P59" s="249"/>
      <c r="Q59" s="238"/>
      <c r="R59" s="250"/>
      <c r="S59" s="250"/>
      <c r="T59" s="250"/>
      <c r="U59" s="250"/>
      <c r="AJ59" s="232"/>
      <c r="AK59" s="231"/>
      <c r="AL59" s="234"/>
      <c r="AO59" s="231"/>
    </row>
    <row r="60" spans="1:41" ht="12.75" customHeight="1" thickBot="1" x14ac:dyDescent="0.25">
      <c r="A60" s="127"/>
      <c r="B60" s="59"/>
      <c r="C60" s="21"/>
      <c r="D60" s="128"/>
      <c r="E60" s="129"/>
      <c r="F60" s="129"/>
      <c r="G60" s="129"/>
      <c r="H60" s="312"/>
      <c r="I60" s="313"/>
      <c r="J60" s="128"/>
      <c r="K60" s="128"/>
      <c r="L60" s="131"/>
      <c r="M60" s="251"/>
      <c r="N60" s="248"/>
      <c r="O60" s="248"/>
      <c r="P60" s="249"/>
      <c r="Q60" s="238"/>
      <c r="R60" s="250"/>
      <c r="S60" s="250"/>
      <c r="T60" s="250"/>
      <c r="U60" s="250"/>
      <c r="AJ60" s="232"/>
      <c r="AK60" s="231"/>
      <c r="AL60" s="234"/>
      <c r="AO60" s="231"/>
    </row>
    <row r="61" spans="1:41" ht="12.75" customHeight="1" x14ac:dyDescent="0.2">
      <c r="A61" s="127"/>
      <c r="B61" s="50"/>
      <c r="C61" s="20"/>
      <c r="D61" s="128"/>
      <c r="E61" s="129"/>
      <c r="F61" s="129"/>
      <c r="G61" s="129"/>
      <c r="H61" s="310"/>
      <c r="I61" s="311"/>
      <c r="J61" s="128"/>
      <c r="K61" s="128"/>
      <c r="L61" s="131"/>
      <c r="M61" s="251"/>
      <c r="N61" s="248"/>
      <c r="O61" s="248"/>
      <c r="P61" s="249"/>
      <c r="Q61" s="238"/>
      <c r="R61" s="250"/>
      <c r="S61" s="250"/>
      <c r="T61" s="250"/>
      <c r="U61" s="250"/>
      <c r="AJ61" s="232"/>
      <c r="AK61" s="231"/>
      <c r="AL61" s="234"/>
      <c r="AO61" s="231"/>
    </row>
    <row r="62" spans="1:41" ht="12.75" customHeight="1" thickBot="1" x14ac:dyDescent="0.25">
      <c r="A62" s="127"/>
      <c r="B62" s="51"/>
      <c r="C62" s="21"/>
      <c r="D62" s="128"/>
      <c r="E62" s="129"/>
      <c r="F62" s="129"/>
      <c r="G62" s="129"/>
      <c r="H62" s="129"/>
      <c r="I62" s="129"/>
      <c r="J62" s="129"/>
      <c r="K62" s="129"/>
      <c r="L62" s="130"/>
      <c r="M62" s="251"/>
      <c r="N62" s="248"/>
      <c r="O62" s="248"/>
      <c r="P62" s="249"/>
      <c r="Q62" s="238"/>
      <c r="R62" s="250"/>
      <c r="S62" s="250"/>
      <c r="T62" s="250"/>
      <c r="U62" s="250"/>
      <c r="AJ62" s="232"/>
      <c r="AK62" s="231"/>
      <c r="AL62" s="234"/>
      <c r="AO62" s="231"/>
    </row>
    <row r="63" spans="1:41" ht="12.75" customHeight="1" x14ac:dyDescent="0.2">
      <c r="A63" s="127"/>
      <c r="B63" s="58"/>
      <c r="C63" s="20"/>
      <c r="D63" s="128"/>
      <c r="E63" s="129"/>
      <c r="F63" s="129"/>
      <c r="G63" s="129"/>
      <c r="H63" s="46"/>
      <c r="I63" s="38"/>
      <c r="J63" s="224"/>
      <c r="K63" s="224"/>
      <c r="L63" s="164"/>
      <c r="M63" s="251"/>
      <c r="N63" s="248"/>
      <c r="O63" s="248"/>
      <c r="P63" s="249"/>
      <c r="Q63" s="238"/>
      <c r="R63" s="250"/>
      <c r="S63" s="250"/>
      <c r="T63" s="250"/>
      <c r="U63" s="250"/>
      <c r="AJ63" s="232"/>
      <c r="AK63" s="231"/>
      <c r="AL63" s="234"/>
      <c r="AO63" s="231"/>
    </row>
    <row r="64" spans="1:41" ht="12.75" customHeight="1" thickBot="1" x14ac:dyDescent="0.25">
      <c r="A64" s="127"/>
      <c r="B64" s="60"/>
      <c r="C64" s="21"/>
      <c r="D64" s="128"/>
      <c r="E64" s="129"/>
      <c r="F64" s="129"/>
      <c r="G64" s="129"/>
      <c r="H64" s="47"/>
      <c r="I64" s="38"/>
      <c r="J64" s="224"/>
      <c r="K64" s="224"/>
      <c r="L64" s="164"/>
      <c r="M64" s="251"/>
      <c r="N64" s="248"/>
      <c r="O64" s="248"/>
      <c r="P64" s="249"/>
      <c r="Q64" s="238"/>
      <c r="R64" s="250"/>
      <c r="S64" s="250"/>
      <c r="T64" s="250"/>
      <c r="U64" s="250"/>
      <c r="AJ64" s="232"/>
      <c r="AK64" s="231"/>
      <c r="AL64" s="234"/>
      <c r="AO64" s="231"/>
    </row>
    <row r="65" spans="1:41" ht="12.75" customHeight="1" thickBot="1" x14ac:dyDescent="0.25">
      <c r="A65" s="132"/>
      <c r="B65" s="135"/>
      <c r="C65" s="136"/>
      <c r="D65" s="135"/>
      <c r="E65" s="136"/>
      <c r="F65" s="136"/>
      <c r="G65" s="136"/>
      <c r="H65" s="136"/>
      <c r="I65" s="136"/>
      <c r="J65" s="136"/>
      <c r="K65" s="136"/>
      <c r="L65" s="137"/>
      <c r="M65" s="251"/>
      <c r="N65" s="248"/>
      <c r="O65" s="248"/>
      <c r="P65" s="249"/>
      <c r="Q65" s="238"/>
      <c r="R65" s="250"/>
      <c r="S65" s="250"/>
      <c r="T65" s="250"/>
      <c r="U65" s="250"/>
      <c r="AJ65" s="232"/>
      <c r="AK65" s="231"/>
      <c r="AL65" s="234"/>
      <c r="AO65" s="231"/>
    </row>
    <row r="66" spans="1:41" ht="12.75" customHeight="1" thickBot="1" x14ac:dyDescent="0.25">
      <c r="A66" s="187"/>
      <c r="B66" s="113"/>
      <c r="C66" s="114"/>
      <c r="D66" s="113"/>
      <c r="E66" s="114"/>
      <c r="F66" s="114"/>
      <c r="G66" s="114"/>
      <c r="H66" s="114"/>
      <c r="I66" s="114"/>
      <c r="J66" s="114"/>
      <c r="K66" s="114"/>
      <c r="L66" s="115"/>
      <c r="M66" s="251"/>
      <c r="N66" s="248"/>
      <c r="O66" s="248"/>
      <c r="P66" s="249"/>
      <c r="Q66" s="238"/>
      <c r="R66" s="250"/>
      <c r="S66" s="250"/>
      <c r="T66" s="250"/>
      <c r="U66" s="250"/>
      <c r="AJ66" s="232"/>
      <c r="AK66" s="231"/>
      <c r="AL66" s="234"/>
      <c r="AO66" s="231"/>
    </row>
    <row r="67" spans="1:41" ht="12.75" customHeight="1" thickBot="1" x14ac:dyDescent="0.25">
      <c r="A67" s="116"/>
      <c r="B67" s="117"/>
      <c r="C67" s="62"/>
      <c r="D67" s="117"/>
      <c r="E67" s="118"/>
      <c r="F67" s="118"/>
      <c r="G67" s="118"/>
      <c r="H67" s="317"/>
      <c r="I67" s="317"/>
      <c r="J67" s="117"/>
      <c r="K67" s="117"/>
      <c r="L67" s="139"/>
      <c r="M67" s="251"/>
      <c r="N67" s="248"/>
      <c r="O67" s="248"/>
      <c r="P67" s="249"/>
      <c r="Q67" s="238"/>
      <c r="R67" s="250"/>
      <c r="S67" s="250"/>
      <c r="T67" s="250"/>
      <c r="U67" s="250"/>
      <c r="AJ67" s="232"/>
      <c r="AK67" s="231"/>
      <c r="AL67" s="234"/>
      <c r="AO67" s="231"/>
    </row>
    <row r="68" spans="1:41" ht="12.75" customHeight="1" x14ac:dyDescent="0.25">
      <c r="A68" s="116"/>
      <c r="B68" s="54"/>
      <c r="C68" s="165"/>
      <c r="D68" s="117"/>
      <c r="E68" s="118"/>
      <c r="F68" s="118"/>
      <c r="G68" s="118"/>
      <c r="H68" s="318"/>
      <c r="I68" s="318"/>
      <c r="J68" s="117"/>
      <c r="K68" s="117"/>
      <c r="L68" s="139"/>
      <c r="M68" s="251"/>
      <c r="N68" s="248"/>
      <c r="O68" s="248"/>
      <c r="P68" s="249"/>
      <c r="Q68" s="238"/>
      <c r="R68" s="250"/>
      <c r="S68" s="250"/>
      <c r="T68" s="250"/>
      <c r="U68" s="250"/>
      <c r="AJ68" s="232"/>
      <c r="AK68" s="231"/>
      <c r="AL68" s="234"/>
      <c r="AO68" s="231"/>
    </row>
    <row r="69" spans="1:41" ht="12.75" customHeight="1" thickBot="1" x14ac:dyDescent="0.3">
      <c r="A69" s="116"/>
      <c r="B69" s="57"/>
      <c r="C69" s="166"/>
      <c r="D69" s="117"/>
      <c r="E69" s="118"/>
      <c r="F69" s="118"/>
      <c r="G69" s="118"/>
      <c r="H69" s="173"/>
      <c r="I69" s="172"/>
      <c r="J69" s="117"/>
      <c r="K69" s="117"/>
      <c r="L69" s="139"/>
      <c r="M69" s="251"/>
      <c r="N69" s="248"/>
      <c r="O69" s="248"/>
      <c r="P69" s="249"/>
      <c r="Q69" s="238"/>
      <c r="R69" s="250"/>
      <c r="S69" s="250"/>
      <c r="T69" s="250"/>
      <c r="U69" s="250"/>
      <c r="AJ69" s="232"/>
      <c r="AK69" s="231"/>
      <c r="AL69" s="234"/>
      <c r="AO69" s="231"/>
    </row>
    <row r="70" spans="1:41" ht="12.75" customHeight="1" x14ac:dyDescent="0.25">
      <c r="A70" s="116"/>
      <c r="B70" s="55"/>
      <c r="C70" s="167"/>
      <c r="D70" s="117"/>
      <c r="E70" s="118"/>
      <c r="F70" s="118"/>
      <c r="G70" s="118"/>
      <c r="H70" s="314"/>
      <c r="I70" s="315"/>
      <c r="J70" s="117"/>
      <c r="K70" s="117"/>
      <c r="L70" s="139"/>
      <c r="M70" s="251"/>
      <c r="N70" s="248"/>
      <c r="O70" s="248"/>
      <c r="P70" s="249"/>
      <c r="Q70" s="238"/>
      <c r="R70" s="250"/>
      <c r="S70" s="250"/>
      <c r="T70" s="250"/>
      <c r="U70" s="250"/>
      <c r="AJ70" s="232"/>
      <c r="AK70" s="231"/>
      <c r="AL70" s="234"/>
      <c r="AO70" s="231"/>
    </row>
    <row r="71" spans="1:41" ht="12.75" customHeight="1" thickBot="1" x14ac:dyDescent="0.3">
      <c r="A71" s="116"/>
      <c r="B71" s="45"/>
      <c r="C71" s="168"/>
      <c r="D71" s="117"/>
      <c r="E71" s="118"/>
      <c r="F71" s="118"/>
      <c r="G71" s="118"/>
      <c r="H71" s="310"/>
      <c r="I71" s="311"/>
      <c r="J71" s="117"/>
      <c r="K71" s="117"/>
      <c r="L71" s="139"/>
      <c r="M71" s="251"/>
      <c r="N71" s="248"/>
      <c r="O71" s="248"/>
      <c r="P71" s="249"/>
      <c r="Q71" s="238"/>
      <c r="R71" s="250"/>
      <c r="S71" s="250"/>
      <c r="T71" s="250"/>
      <c r="U71" s="250"/>
      <c r="AJ71" s="232"/>
      <c r="AK71" s="231"/>
      <c r="AL71" s="234"/>
      <c r="AO71" s="231"/>
    </row>
    <row r="72" spans="1:41" ht="12.75" customHeight="1" x14ac:dyDescent="0.2">
      <c r="A72" s="116"/>
      <c r="B72" s="40"/>
      <c r="C72" s="169"/>
      <c r="D72" s="117"/>
      <c r="E72" s="118"/>
      <c r="F72" s="118"/>
      <c r="G72" s="118"/>
      <c r="H72" s="117"/>
      <c r="I72" s="117"/>
      <c r="J72" s="117"/>
      <c r="K72" s="117"/>
      <c r="L72" s="139"/>
      <c r="M72" s="251"/>
      <c r="N72" s="248"/>
      <c r="O72" s="248"/>
      <c r="P72" s="249"/>
      <c r="Q72" s="238"/>
      <c r="R72" s="250"/>
      <c r="S72" s="250"/>
      <c r="T72" s="250"/>
      <c r="U72" s="250"/>
      <c r="AJ72" s="232"/>
      <c r="AK72" s="231"/>
      <c r="AL72" s="234"/>
      <c r="AO72" s="231"/>
    </row>
    <row r="73" spans="1:41" ht="12.75" customHeight="1" thickBot="1" x14ac:dyDescent="0.25">
      <c r="A73" s="116"/>
      <c r="B73" s="41"/>
      <c r="C73" s="170"/>
      <c r="D73" s="117"/>
      <c r="E73" s="118"/>
      <c r="F73" s="118"/>
      <c r="G73" s="118"/>
      <c r="H73" s="312"/>
      <c r="I73" s="313"/>
      <c r="J73" s="221"/>
      <c r="K73" s="221"/>
      <c r="L73" s="171"/>
      <c r="M73" s="251"/>
      <c r="N73" s="248"/>
      <c r="O73" s="248"/>
      <c r="P73" s="249"/>
      <c r="Q73" s="238"/>
      <c r="R73" s="250"/>
      <c r="S73" s="250"/>
      <c r="T73" s="250"/>
      <c r="U73" s="250"/>
      <c r="AJ73" s="232"/>
      <c r="AK73" s="231"/>
      <c r="AL73" s="234"/>
      <c r="AO73" s="231"/>
    </row>
    <row r="74" spans="1:41" ht="12.75" customHeight="1" x14ac:dyDescent="0.2">
      <c r="A74" s="116"/>
      <c r="B74" s="117"/>
      <c r="C74" s="118"/>
      <c r="D74" s="117"/>
      <c r="E74" s="118"/>
      <c r="F74" s="118"/>
      <c r="G74" s="118"/>
      <c r="H74" s="310"/>
      <c r="I74" s="311"/>
      <c r="J74" s="221"/>
      <c r="K74" s="221"/>
      <c r="L74" s="171"/>
      <c r="M74" s="251"/>
      <c r="N74" s="248"/>
      <c r="O74" s="248"/>
      <c r="P74" s="249"/>
      <c r="Q74" s="238"/>
      <c r="R74" s="250"/>
      <c r="S74" s="250"/>
      <c r="T74" s="250"/>
      <c r="U74" s="250"/>
      <c r="AJ74" s="232"/>
      <c r="AK74" s="231"/>
      <c r="AL74" s="234"/>
      <c r="AO74" s="231"/>
    </row>
    <row r="75" spans="1:41" ht="12.75" customHeight="1" x14ac:dyDescent="0.2">
      <c r="A75" s="116"/>
      <c r="B75" s="117"/>
      <c r="C75" s="118"/>
      <c r="D75" s="117"/>
      <c r="E75" s="118"/>
      <c r="F75" s="118"/>
      <c r="G75" s="118"/>
      <c r="H75" s="118"/>
      <c r="I75" s="118"/>
      <c r="J75" s="118"/>
      <c r="K75" s="118"/>
      <c r="L75" s="119"/>
      <c r="M75" s="251"/>
      <c r="N75" s="248"/>
      <c r="O75" s="248"/>
      <c r="P75" s="249"/>
      <c r="Q75" s="238"/>
      <c r="R75" s="250"/>
      <c r="S75" s="250"/>
      <c r="T75" s="250"/>
      <c r="U75" s="250"/>
      <c r="AJ75" s="232"/>
      <c r="AK75" s="231"/>
      <c r="AL75" s="234"/>
      <c r="AO75" s="231"/>
    </row>
    <row r="76" spans="1:41" ht="12.75" customHeight="1" x14ac:dyDescent="0.2">
      <c r="A76" s="116"/>
      <c r="B76" s="117"/>
      <c r="C76" s="118"/>
      <c r="D76" s="117"/>
      <c r="E76" s="118"/>
      <c r="F76" s="118"/>
      <c r="G76" s="118"/>
      <c r="H76" s="46"/>
      <c r="I76" s="38"/>
      <c r="J76" s="221"/>
      <c r="K76" s="221"/>
      <c r="L76" s="171"/>
      <c r="M76" s="251"/>
      <c r="N76" s="248"/>
      <c r="O76" s="248"/>
      <c r="P76" s="249"/>
      <c r="Q76" s="238"/>
      <c r="R76" s="250"/>
      <c r="S76" s="250"/>
      <c r="T76" s="250"/>
      <c r="U76" s="250"/>
      <c r="AJ76" s="232"/>
      <c r="AK76" s="231"/>
      <c r="AL76" s="234"/>
      <c r="AO76" s="231"/>
    </row>
    <row r="77" spans="1:41" ht="12.75" customHeight="1" x14ac:dyDescent="0.2">
      <c r="A77" s="116"/>
      <c r="B77" s="117"/>
      <c r="C77" s="118"/>
      <c r="D77" s="117"/>
      <c r="E77" s="118"/>
      <c r="F77" s="118"/>
      <c r="G77" s="118"/>
      <c r="H77" s="47"/>
      <c r="I77" s="38"/>
      <c r="J77" s="221"/>
      <c r="K77" s="221"/>
      <c r="L77" s="171"/>
      <c r="M77" s="251"/>
      <c r="N77" s="248"/>
      <c r="O77" s="248"/>
      <c r="P77" s="249"/>
      <c r="Q77" s="238"/>
      <c r="R77" s="250"/>
      <c r="S77" s="250"/>
      <c r="T77" s="250"/>
      <c r="U77" s="250"/>
      <c r="AJ77" s="232"/>
      <c r="AK77" s="231"/>
      <c r="AL77" s="234"/>
      <c r="AO77" s="231"/>
    </row>
    <row r="78" spans="1:41" ht="12.75" customHeight="1" thickBot="1" x14ac:dyDescent="0.25">
      <c r="A78" s="120"/>
      <c r="B78" s="121"/>
      <c r="C78" s="122"/>
      <c r="D78" s="121"/>
      <c r="E78" s="122"/>
      <c r="F78" s="122"/>
      <c r="G78" s="122"/>
      <c r="H78" s="122"/>
      <c r="I78" s="122"/>
      <c r="J78" s="122"/>
      <c r="K78" s="122"/>
      <c r="L78" s="123"/>
      <c r="M78" s="251"/>
      <c r="N78" s="248"/>
      <c r="O78" s="248"/>
      <c r="P78" s="249"/>
      <c r="Q78" s="238"/>
      <c r="R78" s="250"/>
      <c r="S78" s="250"/>
      <c r="T78" s="250"/>
      <c r="U78" s="250"/>
      <c r="AJ78" s="232"/>
      <c r="AK78" s="231"/>
      <c r="AL78" s="234"/>
      <c r="AO78" s="231"/>
    </row>
    <row r="79" spans="1:41" ht="12.75" customHeight="1" thickBot="1" x14ac:dyDescent="0.25">
      <c r="A79" s="188"/>
      <c r="B79" s="124"/>
      <c r="C79" s="125"/>
      <c r="D79" s="124"/>
      <c r="E79" s="125"/>
      <c r="F79" s="125"/>
      <c r="G79" s="125"/>
      <c r="H79" s="125"/>
      <c r="I79" s="125"/>
      <c r="J79" s="125"/>
      <c r="K79" s="125"/>
      <c r="L79" s="126"/>
      <c r="M79" s="251"/>
      <c r="N79" s="248"/>
      <c r="O79" s="248"/>
      <c r="P79" s="249"/>
      <c r="Q79" s="238"/>
      <c r="R79" s="250"/>
      <c r="S79" s="250"/>
      <c r="T79" s="250"/>
      <c r="U79" s="250"/>
      <c r="AJ79" s="232"/>
      <c r="AK79" s="231"/>
      <c r="AL79" s="234"/>
      <c r="AO79" s="231"/>
    </row>
    <row r="80" spans="1:41" ht="12.75" customHeight="1" thickBot="1" x14ac:dyDescent="0.25">
      <c r="A80" s="127"/>
      <c r="B80" s="128"/>
      <c r="C80" s="62"/>
      <c r="D80" s="128"/>
      <c r="E80" s="175"/>
      <c r="F80" s="176"/>
      <c r="G80" s="129"/>
      <c r="H80" s="317"/>
      <c r="I80" s="317"/>
      <c r="J80" s="128"/>
      <c r="K80" s="128"/>
      <c r="L80" s="131"/>
      <c r="M80" s="251"/>
      <c r="N80" s="248"/>
      <c r="O80" s="248"/>
      <c r="P80" s="249"/>
      <c r="Q80" s="238"/>
      <c r="R80" s="250"/>
      <c r="S80" s="250"/>
      <c r="T80" s="250"/>
      <c r="U80" s="250"/>
      <c r="AJ80" s="232"/>
      <c r="AK80" s="231"/>
      <c r="AL80" s="234"/>
      <c r="AO80" s="231"/>
    </row>
    <row r="81" spans="1:41" ht="12.75" customHeight="1" x14ac:dyDescent="0.2">
      <c r="A81" s="127"/>
      <c r="B81" s="54"/>
      <c r="C81" s="18"/>
      <c r="D81" s="128"/>
      <c r="E81" s="128"/>
      <c r="F81" s="179"/>
      <c r="G81" s="179"/>
      <c r="H81" s="318"/>
      <c r="I81" s="318"/>
      <c r="J81" s="128"/>
      <c r="K81" s="128"/>
      <c r="L81" s="131"/>
      <c r="M81" s="253"/>
      <c r="Q81" s="238"/>
      <c r="R81" s="250"/>
      <c r="S81" s="250"/>
      <c r="T81" s="250"/>
      <c r="U81" s="250"/>
      <c r="AJ81" s="232"/>
      <c r="AK81" s="231"/>
      <c r="AL81" s="234"/>
      <c r="AO81" s="231"/>
    </row>
    <row r="82" spans="1:41" ht="12.75" customHeight="1" thickBot="1" x14ac:dyDescent="0.25">
      <c r="A82" s="127"/>
      <c r="B82" s="57"/>
      <c r="C82" s="19"/>
      <c r="D82" s="128"/>
      <c r="E82" s="128"/>
      <c r="F82" s="179"/>
      <c r="G82" s="179"/>
      <c r="H82" s="177"/>
      <c r="I82" s="178"/>
      <c r="J82" s="128"/>
      <c r="K82" s="128"/>
      <c r="L82" s="131"/>
      <c r="M82" s="239"/>
      <c r="AJ82" s="232"/>
      <c r="AK82" s="231"/>
      <c r="AL82" s="234"/>
      <c r="AO82" s="231"/>
    </row>
    <row r="83" spans="1:41" ht="12.75" customHeight="1" x14ac:dyDescent="0.2">
      <c r="A83" s="127"/>
      <c r="B83" s="55"/>
      <c r="C83" s="20"/>
      <c r="D83" s="128"/>
      <c r="E83" s="128"/>
      <c r="F83" s="179"/>
      <c r="G83" s="179"/>
      <c r="H83" s="314"/>
      <c r="I83" s="315"/>
      <c r="J83" s="128"/>
      <c r="K83" s="128"/>
      <c r="L83" s="131"/>
      <c r="M83" s="239"/>
      <c r="AJ83" s="232"/>
      <c r="AK83" s="231"/>
      <c r="AL83" s="234"/>
      <c r="AO83" s="231"/>
    </row>
    <row r="84" spans="1:41" ht="12.75" customHeight="1" thickBot="1" x14ac:dyDescent="0.25">
      <c r="A84" s="127"/>
      <c r="B84" s="45"/>
      <c r="C84" s="21"/>
      <c r="D84" s="128"/>
      <c r="E84" s="128"/>
      <c r="F84" s="179"/>
      <c r="G84" s="179"/>
      <c r="H84" s="310"/>
      <c r="I84" s="311"/>
      <c r="J84" s="128"/>
      <c r="K84" s="128"/>
      <c r="L84" s="131"/>
      <c r="M84" s="255"/>
      <c r="N84" s="256"/>
      <c r="O84" s="257"/>
      <c r="P84" s="258"/>
      <c r="Q84" s="243"/>
      <c r="R84" s="243"/>
      <c r="S84" s="243"/>
      <c r="T84" s="243"/>
      <c r="U84" s="243"/>
      <c r="AJ84" s="232"/>
      <c r="AK84" s="231"/>
      <c r="AL84" s="234"/>
      <c r="AO84" s="231"/>
    </row>
    <row r="85" spans="1:41" ht="12.75" customHeight="1" x14ac:dyDescent="0.2">
      <c r="A85" s="127"/>
      <c r="B85" s="40"/>
      <c r="C85" s="23"/>
      <c r="D85" s="128"/>
      <c r="E85" s="128"/>
      <c r="F85" s="179"/>
      <c r="G85" s="179"/>
      <c r="H85" s="128"/>
      <c r="I85" s="128"/>
      <c r="J85" s="128"/>
      <c r="K85" s="128"/>
      <c r="L85" s="131"/>
      <c r="M85" s="255"/>
      <c r="N85" s="256"/>
      <c r="O85" s="257"/>
      <c r="P85" s="258"/>
      <c r="Q85" s="243"/>
      <c r="R85" s="243"/>
      <c r="S85" s="243"/>
      <c r="T85" s="243"/>
      <c r="U85" s="243"/>
      <c r="AJ85" s="232"/>
      <c r="AK85" s="231"/>
      <c r="AL85" s="234"/>
      <c r="AO85" s="231"/>
    </row>
    <row r="86" spans="1:41" ht="12.75" customHeight="1" thickBot="1" x14ac:dyDescent="0.25">
      <c r="A86" s="127"/>
      <c r="B86" s="41"/>
      <c r="C86" s="24"/>
      <c r="D86" s="128"/>
      <c r="E86" s="128"/>
      <c r="F86" s="179"/>
      <c r="G86" s="179"/>
      <c r="H86" s="312"/>
      <c r="I86" s="313"/>
      <c r="J86" s="225"/>
      <c r="K86" s="225"/>
      <c r="L86" s="174"/>
      <c r="M86" s="255"/>
      <c r="N86" s="256"/>
      <c r="O86" s="257"/>
      <c r="P86" s="258"/>
      <c r="Q86" s="243"/>
      <c r="R86" s="243"/>
      <c r="S86" s="243"/>
      <c r="T86" s="243"/>
      <c r="U86" s="243"/>
    </row>
    <row r="87" spans="1:41" ht="12.75" customHeight="1" x14ac:dyDescent="0.2">
      <c r="A87" s="127"/>
      <c r="B87" s="128"/>
      <c r="C87" s="128"/>
      <c r="D87" s="128"/>
      <c r="E87" s="128"/>
      <c r="F87" s="179"/>
      <c r="G87" s="179"/>
      <c r="H87" s="310"/>
      <c r="I87" s="311"/>
      <c r="J87" s="225"/>
      <c r="K87" s="225"/>
      <c r="L87" s="174"/>
      <c r="M87" s="259"/>
      <c r="N87" s="256"/>
      <c r="O87" s="257"/>
      <c r="P87" s="258"/>
      <c r="Q87" s="243"/>
      <c r="R87" s="243"/>
      <c r="S87" s="243"/>
      <c r="T87" s="243"/>
      <c r="U87" s="243"/>
      <c r="X87" s="238"/>
      <c r="Y87" s="238"/>
      <c r="Z87" s="238"/>
    </row>
    <row r="88" spans="1:41" ht="12.75" customHeight="1" x14ac:dyDescent="0.2">
      <c r="A88" s="127"/>
      <c r="B88" s="128"/>
      <c r="C88" s="128"/>
      <c r="D88" s="128"/>
      <c r="E88" s="128"/>
      <c r="F88" s="179"/>
      <c r="G88" s="179"/>
      <c r="H88" s="129"/>
      <c r="I88" s="129"/>
      <c r="J88" s="129"/>
      <c r="K88" s="129"/>
      <c r="L88" s="130"/>
      <c r="M88" s="259"/>
      <c r="N88" s="256"/>
      <c r="O88" s="257"/>
      <c r="P88" s="258"/>
      <c r="Q88" s="243"/>
      <c r="R88" s="243"/>
      <c r="S88" s="243"/>
      <c r="T88" s="243"/>
      <c r="U88" s="243"/>
      <c r="X88" s="238"/>
      <c r="Y88" s="238"/>
      <c r="Z88" s="238"/>
    </row>
    <row r="89" spans="1:41" ht="12.75" customHeight="1" x14ac:dyDescent="0.2">
      <c r="A89" s="127"/>
      <c r="B89" s="128"/>
      <c r="C89" s="128"/>
      <c r="D89" s="128"/>
      <c r="E89" s="128"/>
      <c r="F89" s="179"/>
      <c r="G89" s="179"/>
      <c r="H89" s="46"/>
      <c r="I89" s="38"/>
      <c r="J89" s="225"/>
      <c r="K89" s="225"/>
      <c r="L89" s="174"/>
      <c r="M89" s="259"/>
      <c r="N89" s="256"/>
      <c r="O89" s="257"/>
      <c r="P89" s="258"/>
      <c r="Q89" s="243"/>
      <c r="R89" s="243"/>
      <c r="S89" s="243"/>
      <c r="T89" s="243"/>
      <c r="U89" s="243"/>
      <c r="X89" s="238"/>
      <c r="Y89" s="238"/>
      <c r="Z89" s="238"/>
    </row>
    <row r="90" spans="1:41" ht="12.75" customHeight="1" x14ac:dyDescent="0.2">
      <c r="A90" s="127"/>
      <c r="B90" s="128"/>
      <c r="C90" s="128"/>
      <c r="D90" s="128"/>
      <c r="E90" s="128"/>
      <c r="F90" s="179"/>
      <c r="G90" s="179"/>
      <c r="H90" s="47"/>
      <c r="I90" s="38"/>
      <c r="J90" s="225"/>
      <c r="K90" s="225"/>
      <c r="L90" s="174"/>
      <c r="M90" s="259"/>
      <c r="N90" s="256"/>
      <c r="O90" s="257"/>
      <c r="P90" s="258"/>
      <c r="Q90" s="243"/>
      <c r="R90" s="243"/>
      <c r="S90" s="243"/>
      <c r="T90" s="243"/>
      <c r="U90" s="243"/>
      <c r="X90" s="238"/>
      <c r="Y90" s="238"/>
      <c r="Z90" s="238"/>
    </row>
    <row r="91" spans="1:41" ht="12.75" customHeight="1" thickBot="1" x14ac:dyDescent="0.25">
      <c r="A91" s="132"/>
      <c r="B91" s="135"/>
      <c r="C91" s="135"/>
      <c r="D91" s="135"/>
      <c r="E91" s="135"/>
      <c r="F91" s="135"/>
      <c r="G91" s="180"/>
      <c r="H91" s="180"/>
      <c r="I91" s="180"/>
      <c r="J91" s="180"/>
      <c r="K91" s="180"/>
      <c r="L91" s="181"/>
      <c r="M91" s="260"/>
      <c r="N91" s="256"/>
      <c r="O91" s="257"/>
      <c r="P91" s="258"/>
      <c r="Q91" s="243"/>
      <c r="R91" s="243"/>
      <c r="S91" s="243"/>
      <c r="T91" s="243"/>
      <c r="U91" s="243"/>
      <c r="X91" s="238"/>
      <c r="Y91" s="238"/>
      <c r="Z91" s="238"/>
    </row>
    <row r="92" spans="1:41" ht="12.75" customHeight="1" thickBot="1" x14ac:dyDescent="0.25">
      <c r="A92" s="187"/>
      <c r="B92" s="113"/>
      <c r="C92" s="113"/>
      <c r="D92" s="113"/>
      <c r="E92" s="113"/>
      <c r="F92" s="113"/>
      <c r="G92" s="113"/>
      <c r="H92" s="113"/>
      <c r="I92" s="113"/>
      <c r="J92" s="113"/>
      <c r="K92" s="113"/>
      <c r="L92" s="138"/>
      <c r="M92" s="255"/>
      <c r="N92" s="256"/>
      <c r="O92" s="257"/>
      <c r="P92" s="258"/>
      <c r="Q92" s="243"/>
      <c r="R92" s="243"/>
      <c r="S92" s="243"/>
      <c r="T92" s="243"/>
      <c r="U92" s="243"/>
      <c r="X92" s="238"/>
      <c r="Y92" s="238"/>
      <c r="Z92" s="238"/>
    </row>
    <row r="93" spans="1:41" ht="12.75" customHeight="1" thickBot="1" x14ac:dyDescent="0.25">
      <c r="A93" s="116"/>
      <c r="B93" s="117"/>
      <c r="C93" s="62"/>
      <c r="D93" s="117"/>
      <c r="E93" s="117"/>
      <c r="F93" s="117"/>
      <c r="G93" s="117"/>
      <c r="H93" s="317"/>
      <c r="I93" s="317"/>
      <c r="J93" s="117"/>
      <c r="K93" s="117"/>
      <c r="L93" s="139"/>
      <c r="M93" s="255"/>
      <c r="N93" s="257"/>
      <c r="O93" s="257"/>
      <c r="P93" s="258"/>
      <c r="Q93" s="243"/>
      <c r="R93" s="243"/>
      <c r="S93" s="243"/>
      <c r="T93" s="243"/>
      <c r="U93" s="243"/>
      <c r="X93" s="238"/>
      <c r="Y93" s="238"/>
      <c r="Z93" s="238"/>
    </row>
    <row r="94" spans="1:41" ht="12.75" customHeight="1" x14ac:dyDescent="0.2">
      <c r="A94" s="116"/>
      <c r="B94" s="54"/>
      <c r="C94" s="18"/>
      <c r="D94" s="117"/>
      <c r="E94" s="117"/>
      <c r="F94" s="117"/>
      <c r="G94" s="117"/>
      <c r="H94" s="318"/>
      <c r="I94" s="318"/>
      <c r="J94" s="117"/>
      <c r="K94" s="117"/>
      <c r="L94" s="139"/>
      <c r="M94" s="255"/>
      <c r="N94" s="257"/>
      <c r="O94" s="257"/>
      <c r="P94" s="258"/>
      <c r="Q94" s="243"/>
      <c r="R94" s="243"/>
      <c r="S94" s="243"/>
      <c r="T94" s="243"/>
      <c r="U94" s="243"/>
      <c r="X94" s="238"/>
      <c r="Y94" s="238"/>
      <c r="Z94" s="238"/>
    </row>
    <row r="95" spans="1:41" ht="12.75" customHeight="1" thickBot="1" x14ac:dyDescent="0.25">
      <c r="A95" s="116"/>
      <c r="B95" s="57"/>
      <c r="C95" s="19"/>
      <c r="D95" s="117"/>
      <c r="E95" s="117"/>
      <c r="F95" s="117"/>
      <c r="G95" s="117"/>
      <c r="H95" s="117"/>
      <c r="I95" s="117"/>
      <c r="J95" s="117"/>
      <c r="K95" s="117"/>
      <c r="L95" s="139"/>
      <c r="M95" s="255"/>
      <c r="N95" s="257"/>
      <c r="O95" s="257"/>
      <c r="P95" s="258"/>
      <c r="Q95" s="243"/>
      <c r="R95" s="243"/>
      <c r="S95" s="243"/>
      <c r="T95" s="243"/>
      <c r="U95" s="243"/>
      <c r="X95" s="238"/>
      <c r="Y95" s="238"/>
      <c r="Z95" s="238"/>
    </row>
    <row r="96" spans="1:41" ht="12.75" customHeight="1" x14ac:dyDescent="0.2">
      <c r="A96" s="116"/>
      <c r="B96" s="55"/>
      <c r="C96" s="20"/>
      <c r="D96" s="117"/>
      <c r="E96" s="117"/>
      <c r="F96" s="117"/>
      <c r="G96" s="117"/>
      <c r="H96" s="314"/>
      <c r="I96" s="315"/>
      <c r="J96" s="117"/>
      <c r="K96" s="117"/>
      <c r="L96" s="139"/>
      <c r="M96" s="255"/>
      <c r="Q96" s="243"/>
      <c r="R96" s="243"/>
      <c r="S96" s="243"/>
      <c r="T96" s="243"/>
      <c r="U96" s="243"/>
      <c r="X96" s="238"/>
      <c r="Y96" s="238"/>
      <c r="Z96" s="238"/>
    </row>
    <row r="97" spans="1:26" ht="12.75" customHeight="1" thickBot="1" x14ac:dyDescent="0.25">
      <c r="A97" s="116"/>
      <c r="B97" s="45"/>
      <c r="C97" s="21"/>
      <c r="D97" s="117"/>
      <c r="E97" s="117"/>
      <c r="F97" s="117"/>
      <c r="G97" s="117"/>
      <c r="H97" s="310"/>
      <c r="I97" s="311"/>
      <c r="J97" s="117"/>
      <c r="K97" s="117"/>
      <c r="L97" s="139"/>
      <c r="M97" s="253"/>
      <c r="N97" s="261"/>
      <c r="O97" s="261"/>
      <c r="P97" s="262"/>
      <c r="Q97" s="243"/>
      <c r="R97" s="243"/>
      <c r="S97" s="243"/>
      <c r="T97" s="243"/>
      <c r="U97" s="243"/>
      <c r="X97" s="238"/>
      <c r="Y97" s="238"/>
      <c r="Z97" s="238"/>
    </row>
    <row r="98" spans="1:26" ht="12.75" customHeight="1" x14ac:dyDescent="0.2">
      <c r="A98" s="116"/>
      <c r="B98" s="78"/>
      <c r="C98" s="79"/>
      <c r="D98" s="117"/>
      <c r="E98" s="117"/>
      <c r="F98" s="117"/>
      <c r="G98" s="117"/>
      <c r="H98" s="117"/>
      <c r="I98" s="117"/>
      <c r="J98" s="117"/>
      <c r="K98" s="117"/>
      <c r="L98" s="139"/>
      <c r="M98" s="240"/>
      <c r="N98" s="261"/>
      <c r="O98" s="261"/>
      <c r="P98" s="262"/>
      <c r="Q98" s="243"/>
      <c r="R98" s="243"/>
      <c r="S98" s="243"/>
      <c r="T98" s="243"/>
      <c r="U98" s="243"/>
      <c r="X98" s="238"/>
      <c r="Y98" s="238"/>
      <c r="Z98" s="238"/>
    </row>
    <row r="99" spans="1:26" ht="12.75" customHeight="1" thickBot="1" x14ac:dyDescent="0.25">
      <c r="A99" s="116"/>
      <c r="B99" s="85"/>
      <c r="C99" s="84"/>
      <c r="D99" s="117"/>
      <c r="E99" s="117"/>
      <c r="F99" s="117"/>
      <c r="G99" s="117"/>
      <c r="H99" s="312"/>
      <c r="I99" s="313"/>
      <c r="J99" s="117"/>
      <c r="K99" s="117"/>
      <c r="L99" s="139"/>
      <c r="M99" s="263"/>
      <c r="N99" s="261"/>
      <c r="O99" s="261"/>
      <c r="P99" s="262"/>
      <c r="Q99" s="243"/>
      <c r="R99" s="243"/>
      <c r="S99" s="243"/>
      <c r="T99" s="243"/>
      <c r="U99" s="243"/>
      <c r="X99" s="238"/>
      <c r="Y99" s="238"/>
      <c r="Z99" s="238"/>
    </row>
    <row r="100" spans="1:26" ht="12.75" customHeight="1" x14ac:dyDescent="0.2">
      <c r="A100" s="116"/>
      <c r="B100" s="117"/>
      <c r="C100" s="117"/>
      <c r="D100" s="117"/>
      <c r="E100" s="117"/>
      <c r="F100" s="117"/>
      <c r="G100" s="117"/>
      <c r="H100" s="310"/>
      <c r="I100" s="311"/>
      <c r="J100" s="221"/>
      <c r="K100" s="221"/>
      <c r="L100" s="171"/>
      <c r="M100" s="263"/>
      <c r="N100" s="261"/>
      <c r="O100" s="261"/>
      <c r="P100" s="262"/>
      <c r="Q100" s="243"/>
      <c r="R100" s="243"/>
      <c r="S100" s="243"/>
      <c r="T100" s="243"/>
      <c r="U100" s="243"/>
      <c r="X100" s="238"/>
      <c r="Y100" s="238"/>
      <c r="Z100" s="238"/>
    </row>
    <row r="101" spans="1:26" ht="12.75" customHeight="1" x14ac:dyDescent="0.2">
      <c r="A101" s="116"/>
      <c r="B101" s="117"/>
      <c r="C101" s="117"/>
      <c r="D101" s="117"/>
      <c r="E101" s="117"/>
      <c r="F101" s="117"/>
      <c r="G101" s="117"/>
      <c r="H101" s="310"/>
      <c r="I101" s="311"/>
      <c r="J101" s="221"/>
      <c r="K101" s="221"/>
      <c r="L101" s="171"/>
      <c r="M101" s="39"/>
      <c r="N101" s="261"/>
      <c r="O101" s="261"/>
      <c r="P101" s="262"/>
      <c r="Q101" s="238"/>
      <c r="R101" s="250"/>
      <c r="S101" s="250"/>
      <c r="T101" s="250"/>
      <c r="U101" s="250"/>
      <c r="X101" s="238"/>
      <c r="Y101" s="238"/>
      <c r="Z101" s="238"/>
    </row>
    <row r="102" spans="1:26" ht="12.75" customHeight="1" x14ac:dyDescent="0.2">
      <c r="A102" s="116"/>
      <c r="B102" s="117"/>
      <c r="C102" s="117"/>
      <c r="D102" s="117"/>
      <c r="E102" s="117"/>
      <c r="F102" s="117"/>
      <c r="G102" s="117"/>
      <c r="H102" s="117"/>
      <c r="I102" s="117"/>
      <c r="J102" s="117"/>
      <c r="K102" s="117"/>
      <c r="L102" s="139"/>
      <c r="M102" s="39"/>
      <c r="N102" s="261"/>
      <c r="O102" s="261"/>
      <c r="P102" s="262"/>
      <c r="Q102" s="238"/>
      <c r="R102" s="238"/>
      <c r="S102" s="238"/>
      <c r="T102" s="238"/>
      <c r="U102" s="250"/>
      <c r="X102" s="238"/>
      <c r="Y102" s="238"/>
      <c r="Z102" s="238"/>
    </row>
    <row r="103" spans="1:26" ht="12.75" customHeight="1" x14ac:dyDescent="0.2">
      <c r="A103" s="116"/>
      <c r="B103" s="117"/>
      <c r="C103" s="117"/>
      <c r="D103" s="117"/>
      <c r="E103" s="117"/>
      <c r="F103" s="117"/>
      <c r="G103" s="117"/>
      <c r="H103" s="46"/>
      <c r="I103" s="38"/>
      <c r="J103" s="221"/>
      <c r="K103" s="221"/>
      <c r="L103" s="171"/>
      <c r="M103" s="39"/>
      <c r="N103" s="261"/>
      <c r="O103" s="261"/>
      <c r="P103" s="262"/>
      <c r="X103" s="238"/>
      <c r="Y103" s="238"/>
      <c r="Z103" s="238"/>
    </row>
    <row r="104" spans="1:26" ht="12.75" customHeight="1" x14ac:dyDescent="0.2">
      <c r="A104" s="116"/>
      <c r="B104" s="117"/>
      <c r="C104" s="117"/>
      <c r="D104" s="117"/>
      <c r="E104" s="117"/>
      <c r="F104" s="117"/>
      <c r="G104" s="117"/>
      <c r="H104" s="47"/>
      <c r="I104" s="38"/>
      <c r="J104" s="221"/>
      <c r="K104" s="221"/>
      <c r="L104" s="171"/>
      <c r="M104" s="39"/>
      <c r="N104" s="261"/>
      <c r="O104" s="261"/>
      <c r="P104" s="262"/>
      <c r="Q104" s="243"/>
      <c r="X104" s="238"/>
      <c r="Y104" s="238"/>
      <c r="Z104" s="238"/>
    </row>
    <row r="105" spans="1:26" ht="12.75" customHeight="1" thickBot="1" x14ac:dyDescent="0.25">
      <c r="A105" s="120"/>
      <c r="B105" s="121"/>
      <c r="C105" s="121"/>
      <c r="D105" s="121"/>
      <c r="E105" s="121"/>
      <c r="F105" s="121"/>
      <c r="G105" s="121"/>
      <c r="H105" s="121"/>
      <c r="I105" s="121"/>
      <c r="J105" s="121"/>
      <c r="K105" s="121"/>
      <c r="L105" s="143"/>
      <c r="M105" s="39"/>
      <c r="N105" s="261"/>
      <c r="O105" s="261"/>
      <c r="P105" s="262"/>
      <c r="Q105" s="243"/>
      <c r="X105" s="238"/>
      <c r="Y105" s="238"/>
      <c r="Z105" s="238"/>
    </row>
    <row r="106" spans="1:26" ht="12.75" customHeight="1" thickBot="1" x14ac:dyDescent="0.25">
      <c r="A106" s="188"/>
      <c r="B106" s="124"/>
      <c r="C106" s="124"/>
      <c r="D106" s="124"/>
      <c r="E106" s="124"/>
      <c r="F106" s="124"/>
      <c r="G106" s="124"/>
      <c r="H106" s="124"/>
      <c r="I106" s="124"/>
      <c r="J106" s="124"/>
      <c r="K106" s="124"/>
      <c r="L106" s="182"/>
      <c r="M106" s="39"/>
      <c r="N106" s="261"/>
      <c r="O106" s="261"/>
      <c r="P106" s="262"/>
      <c r="Q106" s="243"/>
      <c r="X106" s="238"/>
      <c r="Y106" s="238"/>
      <c r="Z106" s="238"/>
    </row>
    <row r="107" spans="1:26" ht="12.75" customHeight="1" thickBot="1" x14ac:dyDescent="0.25">
      <c r="A107" s="127"/>
      <c r="B107" s="128"/>
      <c r="C107" s="62"/>
      <c r="D107" s="128"/>
      <c r="E107" s="128"/>
      <c r="F107" s="128"/>
      <c r="G107" s="128"/>
      <c r="H107" s="314"/>
      <c r="I107" s="315"/>
      <c r="J107" s="128"/>
      <c r="K107" s="128"/>
      <c r="L107" s="131"/>
      <c r="M107" s="39"/>
      <c r="N107" s="261"/>
      <c r="O107" s="261"/>
      <c r="P107" s="262"/>
      <c r="Q107" s="243"/>
      <c r="X107" s="238"/>
      <c r="Y107" s="238"/>
      <c r="Z107" s="238"/>
    </row>
    <row r="108" spans="1:26" ht="12.75" customHeight="1" x14ac:dyDescent="0.25">
      <c r="A108" s="127"/>
      <c r="B108" s="54"/>
      <c r="C108" s="165"/>
      <c r="D108" s="128"/>
      <c r="E108" s="128"/>
      <c r="F108" s="128"/>
      <c r="G108" s="128"/>
      <c r="H108" s="310"/>
      <c r="I108" s="311"/>
      <c r="J108" s="128"/>
      <c r="K108" s="128"/>
      <c r="L108" s="131"/>
      <c r="M108" s="39"/>
      <c r="N108" s="261"/>
      <c r="O108" s="261"/>
      <c r="P108" s="262"/>
      <c r="Q108" s="243"/>
      <c r="X108" s="238"/>
      <c r="Y108" s="238"/>
      <c r="Z108" s="238"/>
    </row>
    <row r="109" spans="1:26" ht="12.75" customHeight="1" thickBot="1" x14ac:dyDescent="0.3">
      <c r="A109" s="127"/>
      <c r="B109" s="57"/>
      <c r="C109" s="166"/>
      <c r="D109" s="128"/>
      <c r="E109" s="128"/>
      <c r="F109" s="128"/>
      <c r="G109" s="128"/>
      <c r="H109" s="128"/>
      <c r="I109" s="128"/>
      <c r="J109" s="128"/>
      <c r="K109" s="128"/>
      <c r="L109" s="131"/>
      <c r="M109" s="39"/>
      <c r="N109" s="261"/>
      <c r="O109" s="261"/>
      <c r="P109" s="262"/>
      <c r="Q109" s="243"/>
      <c r="X109" s="238"/>
      <c r="Y109" s="238"/>
      <c r="Z109" s="238"/>
    </row>
    <row r="110" spans="1:26" ht="12.75" customHeight="1" x14ac:dyDescent="0.25">
      <c r="A110" s="127"/>
      <c r="B110" s="55"/>
      <c r="C110" s="167"/>
      <c r="D110" s="128"/>
      <c r="E110" s="128"/>
      <c r="F110" s="128"/>
      <c r="G110" s="128"/>
      <c r="H110" s="312"/>
      <c r="I110" s="313"/>
      <c r="J110" s="225"/>
      <c r="K110" s="225"/>
      <c r="L110" s="174"/>
      <c r="M110" s="39"/>
      <c r="N110" s="261"/>
      <c r="O110" s="261"/>
      <c r="P110" s="262"/>
      <c r="Q110" s="243"/>
      <c r="X110" s="238"/>
      <c r="Y110" s="238"/>
      <c r="Z110" s="238"/>
    </row>
    <row r="111" spans="1:26" ht="12.75" customHeight="1" thickBot="1" x14ac:dyDescent="0.3">
      <c r="A111" s="127"/>
      <c r="B111" s="45"/>
      <c r="C111" s="168"/>
      <c r="D111" s="128"/>
      <c r="E111" s="128"/>
      <c r="F111" s="128"/>
      <c r="G111" s="128"/>
      <c r="H111" s="310"/>
      <c r="I111" s="311"/>
      <c r="J111" s="225"/>
      <c r="K111" s="225"/>
      <c r="L111" s="174"/>
      <c r="M111" s="39"/>
      <c r="N111" s="261"/>
      <c r="O111" s="261"/>
      <c r="P111" s="262"/>
      <c r="Q111" s="243"/>
      <c r="X111" s="238"/>
      <c r="Y111" s="238"/>
      <c r="Z111" s="238"/>
    </row>
    <row r="112" spans="1:26" ht="12.75" customHeight="1" x14ac:dyDescent="0.2">
      <c r="A112" s="127"/>
      <c r="B112" s="40"/>
      <c r="C112" s="169"/>
      <c r="D112" s="128"/>
      <c r="E112" s="128"/>
      <c r="F112" s="128"/>
      <c r="G112" s="128"/>
      <c r="H112" s="129"/>
      <c r="I112" s="129"/>
      <c r="J112" s="129"/>
      <c r="K112" s="129"/>
      <c r="L112" s="130"/>
      <c r="M112" s="39"/>
      <c r="Q112" s="243"/>
    </row>
    <row r="113" spans="1:26" ht="12.75" customHeight="1" thickBot="1" x14ac:dyDescent="0.25">
      <c r="A113" s="127"/>
      <c r="B113" s="41"/>
      <c r="C113" s="170"/>
      <c r="D113" s="128"/>
      <c r="E113" s="128"/>
      <c r="F113" s="128"/>
      <c r="G113" s="128"/>
      <c r="H113" s="46"/>
      <c r="I113" s="38"/>
      <c r="J113" s="225"/>
      <c r="K113" s="225"/>
      <c r="L113" s="174"/>
      <c r="M113" s="239"/>
      <c r="Q113" s="243"/>
    </row>
    <row r="114" spans="1:26" ht="12.75" customHeight="1" x14ac:dyDescent="0.2">
      <c r="A114" s="127"/>
      <c r="B114" s="128"/>
      <c r="C114" s="128"/>
      <c r="D114" s="128"/>
      <c r="E114" s="128"/>
      <c r="F114" s="128"/>
      <c r="G114" s="128"/>
      <c r="H114" s="47"/>
      <c r="I114" s="38"/>
      <c r="J114" s="225"/>
      <c r="K114" s="225"/>
      <c r="L114" s="174"/>
      <c r="M114" s="239"/>
      <c r="Q114" s="243"/>
    </row>
    <row r="115" spans="1:26" ht="12.75" customHeight="1" thickBot="1" x14ac:dyDescent="0.25">
      <c r="A115" s="132"/>
      <c r="B115" s="135"/>
      <c r="C115" s="135"/>
      <c r="D115" s="135"/>
      <c r="E115" s="135"/>
      <c r="F115" s="135"/>
      <c r="G115" s="135"/>
      <c r="H115" s="184"/>
      <c r="I115" s="134"/>
      <c r="J115" s="226"/>
      <c r="K115" s="226"/>
      <c r="L115" s="185"/>
      <c r="M115" s="239"/>
      <c r="Q115" s="243"/>
    </row>
    <row r="116" spans="1:26" ht="12.75" customHeight="1" thickBot="1" x14ac:dyDescent="0.25">
      <c r="A116" s="187"/>
      <c r="B116" s="113"/>
      <c r="C116" s="113"/>
      <c r="D116" s="113"/>
      <c r="E116" s="113"/>
      <c r="F116" s="113"/>
      <c r="G116" s="113"/>
      <c r="H116" s="113"/>
      <c r="I116" s="113"/>
      <c r="J116" s="113"/>
      <c r="K116" s="113"/>
      <c r="L116" s="138"/>
      <c r="M116" s="239"/>
      <c r="Q116" s="243"/>
    </row>
    <row r="117" spans="1:26" ht="12.75" customHeight="1" thickBot="1" x14ac:dyDescent="0.25">
      <c r="A117" s="116"/>
      <c r="B117" s="117"/>
      <c r="C117" s="62"/>
      <c r="D117" s="117"/>
      <c r="E117" s="117"/>
      <c r="F117" s="117"/>
      <c r="G117" s="117"/>
      <c r="H117" s="314"/>
      <c r="I117" s="315"/>
      <c r="J117" s="117"/>
      <c r="K117" s="117"/>
      <c r="L117" s="139"/>
      <c r="M117" s="239"/>
      <c r="Q117" s="243"/>
    </row>
    <row r="118" spans="1:26" ht="12.75" customHeight="1" x14ac:dyDescent="0.25">
      <c r="A118" s="116"/>
      <c r="B118" s="54"/>
      <c r="C118" s="165"/>
      <c r="D118" s="117"/>
      <c r="E118" s="117"/>
      <c r="F118" s="117"/>
      <c r="G118" s="117"/>
      <c r="H118" s="310"/>
      <c r="I118" s="311"/>
      <c r="J118" s="117"/>
      <c r="K118" s="117"/>
      <c r="L118" s="139"/>
      <c r="M118" s="239"/>
      <c r="Q118" s="243"/>
    </row>
    <row r="119" spans="1:26" ht="12.75" customHeight="1" thickBot="1" x14ac:dyDescent="0.3">
      <c r="A119" s="116"/>
      <c r="B119" s="57"/>
      <c r="C119" s="166"/>
      <c r="D119" s="117"/>
      <c r="E119" s="117"/>
      <c r="F119" s="117"/>
      <c r="G119" s="117"/>
      <c r="H119" s="117"/>
      <c r="I119" s="117"/>
      <c r="J119" s="117"/>
      <c r="K119" s="117"/>
      <c r="L119" s="139"/>
      <c r="M119" s="239"/>
    </row>
    <row r="120" spans="1:26" ht="12.75" customHeight="1" x14ac:dyDescent="0.25">
      <c r="A120" s="116"/>
      <c r="B120" s="55"/>
      <c r="C120" s="167"/>
      <c r="D120" s="117"/>
      <c r="E120" s="117"/>
      <c r="F120" s="117"/>
      <c r="G120" s="117"/>
      <c r="H120" s="312"/>
      <c r="I120" s="313"/>
      <c r="J120" s="221"/>
      <c r="K120" s="221"/>
      <c r="L120" s="171"/>
      <c r="M120" s="239"/>
      <c r="Q120" s="238"/>
    </row>
    <row r="121" spans="1:26" ht="12.75" customHeight="1" thickBot="1" x14ac:dyDescent="0.3">
      <c r="A121" s="116"/>
      <c r="B121" s="45"/>
      <c r="C121" s="168"/>
      <c r="D121" s="117"/>
      <c r="E121" s="117"/>
      <c r="F121" s="117"/>
      <c r="G121" s="117"/>
      <c r="H121" s="310"/>
      <c r="I121" s="311"/>
      <c r="J121" s="221"/>
      <c r="K121" s="221"/>
      <c r="L121" s="171"/>
      <c r="M121" s="239"/>
    </row>
    <row r="122" spans="1:26" ht="12.75" customHeight="1" x14ac:dyDescent="0.2">
      <c r="A122" s="116"/>
      <c r="B122" s="40"/>
      <c r="C122" s="169"/>
      <c r="D122" s="117"/>
      <c r="E122" s="117"/>
      <c r="F122" s="117"/>
      <c r="G122" s="117"/>
      <c r="H122" s="118"/>
      <c r="I122" s="118"/>
      <c r="J122" s="118"/>
      <c r="K122" s="118"/>
      <c r="L122" s="119"/>
      <c r="M122" s="239"/>
    </row>
    <row r="123" spans="1:26" ht="12.75" customHeight="1" thickBot="1" x14ac:dyDescent="0.25">
      <c r="A123" s="116"/>
      <c r="B123" s="41"/>
      <c r="C123" s="170"/>
      <c r="D123" s="117"/>
      <c r="E123" s="117"/>
      <c r="F123" s="117"/>
      <c r="G123" s="117"/>
      <c r="H123" s="46"/>
      <c r="I123" s="38"/>
      <c r="J123" s="221"/>
      <c r="K123" s="221"/>
      <c r="L123" s="171"/>
      <c r="M123" s="239"/>
    </row>
    <row r="124" spans="1:26" ht="12.75" customHeight="1" x14ac:dyDescent="0.2">
      <c r="A124" s="116"/>
      <c r="B124" s="117"/>
      <c r="C124" s="117"/>
      <c r="D124" s="117"/>
      <c r="E124" s="117"/>
      <c r="F124" s="117"/>
      <c r="G124" s="117"/>
      <c r="H124" s="47"/>
      <c r="I124" s="38"/>
      <c r="J124" s="221"/>
      <c r="K124" s="221"/>
      <c r="L124" s="171"/>
      <c r="M124" s="239"/>
    </row>
    <row r="125" spans="1:26" ht="12.75" customHeight="1" thickBot="1" x14ac:dyDescent="0.25">
      <c r="A125" s="120"/>
      <c r="B125" s="121"/>
      <c r="C125" s="121"/>
      <c r="D125" s="121"/>
      <c r="E125" s="121"/>
      <c r="F125" s="121"/>
      <c r="G125" s="121"/>
      <c r="H125" s="121"/>
      <c r="I125" s="121"/>
      <c r="J125" s="121"/>
      <c r="K125" s="121"/>
      <c r="L125" s="143"/>
      <c r="M125" s="239"/>
    </row>
    <row r="126" spans="1:26" ht="12.75" customHeight="1" x14ac:dyDescent="0.2">
      <c r="A126" s="188"/>
      <c r="B126" s="124"/>
      <c r="C126" s="124"/>
      <c r="D126" s="124"/>
      <c r="E126" s="124"/>
      <c r="F126" s="124"/>
      <c r="G126" s="124"/>
      <c r="H126" s="124"/>
      <c r="I126" s="124"/>
      <c r="J126" s="124"/>
      <c r="K126" s="124"/>
      <c r="L126" s="182"/>
      <c r="M126" s="39"/>
      <c r="N126" s="261"/>
      <c r="O126" s="261"/>
      <c r="P126" s="262"/>
      <c r="Q126" s="243"/>
      <c r="X126" s="238"/>
      <c r="Y126" s="238"/>
      <c r="Z126" s="238"/>
    </row>
    <row r="127" spans="1:26" ht="12.75" customHeight="1" thickBot="1" x14ac:dyDescent="0.25">
      <c r="A127" s="127"/>
      <c r="B127" s="128"/>
      <c r="C127" s="128"/>
      <c r="D127" s="128"/>
      <c r="E127" s="128"/>
      <c r="F127" s="128"/>
      <c r="G127" s="128"/>
      <c r="H127" s="314"/>
      <c r="I127" s="315"/>
      <c r="J127" s="128"/>
      <c r="K127" s="128"/>
      <c r="L127" s="131"/>
      <c r="M127" s="39"/>
      <c r="N127" s="261"/>
      <c r="O127" s="261"/>
      <c r="P127" s="262"/>
      <c r="Q127" s="243"/>
      <c r="X127" s="238"/>
      <c r="Y127" s="238"/>
      <c r="Z127" s="238"/>
    </row>
    <row r="128" spans="1:26" ht="12.75" customHeight="1" thickBot="1" x14ac:dyDescent="0.25">
      <c r="A128" s="127"/>
      <c r="B128" s="128"/>
      <c r="C128" s="273"/>
      <c r="D128" s="128"/>
      <c r="E128" s="128"/>
      <c r="F128" s="273"/>
      <c r="G128" s="128"/>
      <c r="H128" s="310"/>
      <c r="I128" s="311"/>
      <c r="J128" s="128"/>
      <c r="K128" s="128"/>
      <c r="L128" s="131"/>
      <c r="M128" s="39"/>
      <c r="N128" s="261"/>
      <c r="O128" s="261"/>
      <c r="P128" s="262"/>
      <c r="Q128" s="243"/>
      <c r="X128" s="238"/>
      <c r="Y128" s="238"/>
      <c r="Z128" s="238"/>
    </row>
    <row r="129" spans="1:26" ht="12.75" customHeight="1" thickBot="1" x14ac:dyDescent="0.3">
      <c r="A129" s="127"/>
      <c r="B129" s="54"/>
      <c r="C129" s="167"/>
      <c r="D129" s="128"/>
      <c r="E129" s="276"/>
      <c r="F129" s="277"/>
      <c r="G129" s="128"/>
      <c r="H129" s="128"/>
      <c r="I129" s="128"/>
      <c r="J129" s="128"/>
      <c r="K129" s="128"/>
      <c r="L129" s="131"/>
      <c r="M129" s="39"/>
      <c r="N129" s="261"/>
      <c r="O129" s="261"/>
      <c r="P129" s="262"/>
      <c r="Q129" s="243"/>
      <c r="X129" s="238"/>
      <c r="Y129" s="238"/>
      <c r="Z129" s="238"/>
    </row>
    <row r="130" spans="1:26" ht="12.75" customHeight="1" x14ac:dyDescent="0.25">
      <c r="A130" s="127"/>
      <c r="B130" s="272"/>
      <c r="C130" s="274"/>
      <c r="D130" s="128"/>
      <c r="E130" s="128"/>
      <c r="F130" s="128"/>
      <c r="G130" s="128"/>
      <c r="H130" s="312"/>
      <c r="I130" s="313"/>
      <c r="J130" s="225"/>
      <c r="K130" s="225"/>
      <c r="L130" s="174"/>
      <c r="M130" s="39"/>
      <c r="N130" s="261"/>
      <c r="O130" s="261"/>
      <c r="P130" s="262"/>
      <c r="Q130" s="243"/>
      <c r="X130" s="238"/>
      <c r="Y130" s="238"/>
      <c r="Z130" s="238"/>
    </row>
    <row r="131" spans="1:26" ht="12.75" customHeight="1" thickBot="1" x14ac:dyDescent="0.3">
      <c r="A131" s="127"/>
      <c r="B131" s="275"/>
      <c r="C131" s="168"/>
      <c r="D131" s="128"/>
      <c r="E131" s="128"/>
      <c r="F131" s="128"/>
      <c r="G131" s="128"/>
      <c r="H131" s="310"/>
      <c r="I131" s="311"/>
      <c r="J131" s="225"/>
      <c r="K131" s="225"/>
      <c r="L131" s="174"/>
      <c r="M131" s="39"/>
      <c r="N131" s="261"/>
      <c r="O131" s="261"/>
      <c r="P131" s="262"/>
      <c r="Q131" s="243"/>
      <c r="X131" s="238"/>
      <c r="Y131" s="238"/>
      <c r="Z131" s="238"/>
    </row>
    <row r="132" spans="1:26" ht="12.75" customHeight="1" x14ac:dyDescent="0.2">
      <c r="A132" s="127"/>
      <c r="B132" s="128"/>
      <c r="C132" s="128"/>
      <c r="D132" s="128"/>
      <c r="E132" s="128"/>
      <c r="F132" s="128"/>
      <c r="G132" s="128"/>
      <c r="H132" s="129"/>
      <c r="I132" s="129"/>
      <c r="J132" s="129"/>
      <c r="K132" s="129"/>
      <c r="L132" s="130"/>
      <c r="M132" s="39"/>
      <c r="Q132" s="243"/>
    </row>
    <row r="133" spans="1:26" ht="12.75" customHeight="1" x14ac:dyDescent="0.2">
      <c r="A133" s="127"/>
      <c r="B133" s="128"/>
      <c r="C133" s="128"/>
      <c r="D133" s="128"/>
      <c r="E133" s="128"/>
      <c r="F133" s="128"/>
      <c r="G133" s="128"/>
      <c r="H133" s="46"/>
      <c r="I133" s="38"/>
      <c r="J133" s="225"/>
      <c r="K133" s="225"/>
      <c r="L133" s="174"/>
      <c r="M133" s="239"/>
      <c r="Q133" s="243"/>
    </row>
    <row r="134" spans="1:26" ht="12.75" customHeight="1" x14ac:dyDescent="0.2">
      <c r="A134" s="127"/>
      <c r="B134" s="128"/>
      <c r="C134" s="128"/>
      <c r="D134" s="128"/>
      <c r="E134" s="128"/>
      <c r="F134" s="128"/>
      <c r="G134" s="128"/>
      <c r="H134" s="47"/>
      <c r="I134" s="38"/>
      <c r="J134" s="225"/>
      <c r="K134" s="225"/>
      <c r="L134" s="174"/>
      <c r="M134" s="239"/>
      <c r="Q134" s="243"/>
    </row>
    <row r="135" spans="1:26" ht="12.75" customHeight="1" thickBot="1" x14ac:dyDescent="0.25">
      <c r="A135" s="132"/>
      <c r="B135" s="135"/>
      <c r="C135" s="135"/>
      <c r="D135" s="135"/>
      <c r="E135" s="135"/>
      <c r="F135" s="135"/>
      <c r="G135" s="135"/>
      <c r="H135" s="184"/>
      <c r="I135" s="134"/>
      <c r="J135" s="226"/>
      <c r="K135" s="226"/>
      <c r="L135" s="185"/>
      <c r="M135" s="239"/>
      <c r="Q135" s="243"/>
    </row>
    <row r="136" spans="1:26" ht="12.75" customHeight="1" x14ac:dyDescent="0.2">
      <c r="A136" s="187"/>
      <c r="B136" s="113"/>
      <c r="C136" s="113"/>
      <c r="D136" s="113"/>
      <c r="E136" s="113"/>
      <c r="F136" s="113"/>
      <c r="G136" s="113"/>
      <c r="H136" s="113"/>
      <c r="I136" s="113"/>
      <c r="J136" s="113"/>
      <c r="K136" s="113"/>
      <c r="L136" s="138"/>
      <c r="M136" s="239"/>
      <c r="Q136" s="243"/>
    </row>
    <row r="137" spans="1:26" ht="12.75" customHeight="1" thickBot="1" x14ac:dyDescent="0.25">
      <c r="A137" s="116"/>
      <c r="B137" s="117"/>
      <c r="C137" s="117"/>
      <c r="D137" s="117"/>
      <c r="E137" s="117"/>
      <c r="F137" s="117"/>
      <c r="G137" s="117"/>
      <c r="H137" s="314"/>
      <c r="I137" s="315"/>
      <c r="J137" s="117"/>
      <c r="K137" s="117"/>
      <c r="L137" s="139"/>
      <c r="M137" s="239"/>
      <c r="Q137" s="243"/>
    </row>
    <row r="138" spans="1:26" ht="12.75" customHeight="1" thickBot="1" x14ac:dyDescent="0.25">
      <c r="A138" s="116"/>
      <c r="B138" s="117"/>
      <c r="C138" s="273"/>
      <c r="D138" s="117"/>
      <c r="E138" s="117"/>
      <c r="F138" s="273"/>
      <c r="G138" s="117"/>
      <c r="H138" s="310"/>
      <c r="I138" s="311"/>
      <c r="J138" s="117"/>
      <c r="K138" s="117"/>
      <c r="L138" s="139"/>
      <c r="M138" s="239"/>
      <c r="Q138" s="243"/>
    </row>
    <row r="139" spans="1:26" ht="12.75" customHeight="1" thickBot="1" x14ac:dyDescent="0.3">
      <c r="A139" s="116"/>
      <c r="B139" s="270"/>
      <c r="C139" s="167"/>
      <c r="D139" s="117"/>
      <c r="E139" s="278"/>
      <c r="F139" s="277"/>
      <c r="G139" s="117"/>
      <c r="H139" s="117"/>
      <c r="I139" s="117"/>
      <c r="J139" s="117"/>
      <c r="K139" s="117"/>
      <c r="L139" s="139"/>
      <c r="M139" s="239"/>
    </row>
    <row r="140" spans="1:26" ht="12.75" customHeight="1" x14ac:dyDescent="0.25">
      <c r="A140" s="116"/>
      <c r="B140" s="271"/>
      <c r="C140" s="274"/>
      <c r="D140" s="117"/>
      <c r="E140" s="117"/>
      <c r="F140" s="117"/>
      <c r="G140" s="117"/>
      <c r="H140" s="312"/>
      <c r="I140" s="313"/>
      <c r="J140" s="221"/>
      <c r="K140" s="221"/>
      <c r="L140" s="171"/>
      <c r="M140" s="239"/>
      <c r="Q140" s="238"/>
    </row>
    <row r="141" spans="1:26" ht="12.75" customHeight="1" thickBot="1" x14ac:dyDescent="0.3">
      <c r="A141" s="116"/>
      <c r="B141" s="279"/>
      <c r="C141" s="168"/>
      <c r="D141" s="117"/>
      <c r="E141" s="117"/>
      <c r="F141" s="117"/>
      <c r="G141" s="117"/>
      <c r="H141" s="310"/>
      <c r="I141" s="311"/>
      <c r="J141" s="221"/>
      <c r="K141" s="221"/>
      <c r="L141" s="171"/>
      <c r="M141" s="239"/>
    </row>
    <row r="142" spans="1:26" ht="12.75" customHeight="1" x14ac:dyDescent="0.2">
      <c r="A142" s="116"/>
      <c r="B142" s="117"/>
      <c r="C142" s="117"/>
      <c r="D142" s="117"/>
      <c r="E142" s="117"/>
      <c r="F142" s="117"/>
      <c r="G142" s="117"/>
      <c r="H142" s="118"/>
      <c r="I142" s="118"/>
      <c r="J142" s="118"/>
      <c r="K142" s="118"/>
      <c r="L142" s="119"/>
      <c r="M142" s="239"/>
    </row>
    <row r="143" spans="1:26" ht="12.75" customHeight="1" x14ac:dyDescent="0.2">
      <c r="A143" s="116"/>
      <c r="B143" s="117"/>
      <c r="C143" s="117"/>
      <c r="D143" s="117"/>
      <c r="E143" s="117"/>
      <c r="F143" s="117"/>
      <c r="G143" s="117"/>
      <c r="H143" s="46"/>
      <c r="I143" s="38"/>
      <c r="J143" s="221"/>
      <c r="K143" s="221"/>
      <c r="L143" s="171"/>
      <c r="M143" s="239"/>
    </row>
    <row r="144" spans="1:26" ht="12.75" customHeight="1" x14ac:dyDescent="0.2">
      <c r="A144" s="116"/>
      <c r="B144" s="117"/>
      <c r="C144" s="117"/>
      <c r="D144" s="117"/>
      <c r="E144" s="117"/>
      <c r="F144" s="117"/>
      <c r="G144" s="117"/>
      <c r="H144" s="47"/>
      <c r="I144" s="38"/>
      <c r="J144" s="221"/>
      <c r="K144" s="221"/>
      <c r="L144" s="171"/>
      <c r="M144" s="239"/>
    </row>
    <row r="145" spans="1:13" ht="12.75" customHeight="1" thickBot="1" x14ac:dyDescent="0.25">
      <c r="A145" s="120"/>
      <c r="B145" s="121"/>
      <c r="C145" s="121"/>
      <c r="D145" s="121"/>
      <c r="E145" s="121"/>
      <c r="F145" s="121"/>
      <c r="G145" s="121"/>
      <c r="H145" s="121"/>
      <c r="I145" s="121"/>
      <c r="J145" s="121"/>
      <c r="K145" s="121"/>
      <c r="L145" s="143"/>
      <c r="M145" s="239"/>
    </row>
    <row r="146" spans="1:13" ht="12.75" customHeight="1" thickBot="1" x14ac:dyDescent="0.25">
      <c r="A146" s="188"/>
      <c r="B146" s="124"/>
      <c r="C146" s="124"/>
      <c r="D146" s="124"/>
      <c r="E146" s="124"/>
      <c r="F146" s="124"/>
      <c r="G146" s="124"/>
      <c r="H146" s="124"/>
      <c r="I146" s="124"/>
      <c r="J146" s="124"/>
      <c r="K146" s="124"/>
      <c r="L146" s="182"/>
      <c r="M146" s="239"/>
    </row>
    <row r="147" spans="1:13" ht="12.75" customHeight="1" thickBot="1" x14ac:dyDescent="0.25">
      <c r="A147" s="127"/>
      <c r="B147" s="186"/>
      <c r="C147" s="29"/>
      <c r="D147" s="29"/>
      <c r="E147" s="29"/>
      <c r="F147" s="29"/>
      <c r="G147" s="128"/>
      <c r="H147" s="316"/>
      <c r="I147" s="316"/>
      <c r="J147" s="129"/>
      <c r="K147" s="213"/>
      <c r="L147" s="130"/>
      <c r="M147" s="239"/>
    </row>
    <row r="148" spans="1:13" ht="12.75" customHeight="1" x14ac:dyDescent="0.2">
      <c r="A148" s="127"/>
      <c r="B148" s="54"/>
      <c r="C148" s="111"/>
      <c r="D148" s="80"/>
      <c r="E148" s="80"/>
      <c r="F148" s="69"/>
      <c r="G148" s="128"/>
      <c r="H148" s="308"/>
      <c r="I148" s="309"/>
      <c r="J148" s="129"/>
      <c r="K148" s="38"/>
      <c r="L148" s="130"/>
      <c r="M148" s="239"/>
    </row>
    <row r="149" spans="1:13" ht="12.75" customHeight="1" thickBot="1" x14ac:dyDescent="0.25">
      <c r="A149" s="127"/>
      <c r="B149" s="57"/>
      <c r="C149" s="112"/>
      <c r="D149" s="13"/>
      <c r="E149" s="13"/>
      <c r="F149" s="70"/>
      <c r="G149" s="128"/>
      <c r="H149" s="128"/>
      <c r="I149" s="128"/>
      <c r="J149" s="129"/>
      <c r="K149" s="129"/>
      <c r="L149" s="130"/>
      <c r="M149" s="239"/>
    </row>
    <row r="150" spans="1:13" ht="12.75" customHeight="1" x14ac:dyDescent="0.2">
      <c r="A150" s="127"/>
      <c r="B150" s="55"/>
      <c r="C150" s="111"/>
      <c r="D150" s="81"/>
      <c r="E150" s="81"/>
      <c r="F150" s="69"/>
      <c r="G150" s="128"/>
      <c r="H150" s="314"/>
      <c r="I150" s="315"/>
      <c r="J150" s="129"/>
      <c r="K150" s="129"/>
      <c r="L150" s="130"/>
      <c r="M150" s="239"/>
    </row>
    <row r="151" spans="1:13" ht="12.75" customHeight="1" thickBot="1" x14ac:dyDescent="0.25">
      <c r="A151" s="127"/>
      <c r="B151" s="45"/>
      <c r="C151" s="112"/>
      <c r="D151" s="15"/>
      <c r="E151" s="15"/>
      <c r="F151" s="70"/>
      <c r="G151" s="128"/>
      <c r="H151" s="310"/>
      <c r="I151" s="311"/>
      <c r="J151" s="129"/>
      <c r="K151" s="129"/>
      <c r="L151" s="130"/>
      <c r="M151" s="239"/>
    </row>
    <row r="152" spans="1:13" ht="12.75" customHeight="1" x14ac:dyDescent="0.2">
      <c r="A152" s="127"/>
      <c r="B152" s="42"/>
      <c r="C152" s="111"/>
      <c r="D152" s="81"/>
      <c r="E152" s="81"/>
      <c r="F152" s="69"/>
      <c r="G152" s="128"/>
      <c r="H152" s="128"/>
      <c r="I152" s="128"/>
      <c r="J152" s="129"/>
      <c r="K152" s="129"/>
      <c r="L152" s="130"/>
      <c r="M152" s="239"/>
    </row>
    <row r="153" spans="1:13" ht="12.75" customHeight="1" thickBot="1" x14ac:dyDescent="0.25">
      <c r="A153" s="127"/>
      <c r="B153" s="43"/>
      <c r="C153" s="112"/>
      <c r="D153" s="15"/>
      <c r="E153" s="15"/>
      <c r="F153" s="72"/>
      <c r="G153" s="128"/>
      <c r="H153" s="312"/>
      <c r="I153" s="313"/>
      <c r="J153" s="129"/>
      <c r="K153" s="129"/>
      <c r="L153" s="130"/>
      <c r="M153" s="239"/>
    </row>
    <row r="154" spans="1:13" ht="12.75" customHeight="1" x14ac:dyDescent="0.2">
      <c r="A154" s="127"/>
      <c r="B154" s="44"/>
      <c r="C154" s="111"/>
      <c r="D154" s="81"/>
      <c r="E154" s="81"/>
      <c r="F154" s="69"/>
      <c r="G154" s="128"/>
      <c r="H154" s="310"/>
      <c r="I154" s="311"/>
      <c r="J154" s="129"/>
      <c r="K154" s="129"/>
      <c r="L154" s="130"/>
      <c r="M154" s="239"/>
    </row>
    <row r="155" spans="1:13" ht="12.75" customHeight="1" thickBot="1" x14ac:dyDescent="0.25">
      <c r="A155" s="127"/>
      <c r="B155" s="45"/>
      <c r="C155" s="112"/>
      <c r="D155" s="15"/>
      <c r="E155" s="15"/>
      <c r="F155" s="70"/>
      <c r="G155" s="128"/>
      <c r="H155" s="128"/>
      <c r="I155" s="128"/>
      <c r="J155" s="129"/>
      <c r="K155" s="129"/>
      <c r="L155" s="130"/>
      <c r="M155" s="239"/>
    </row>
    <row r="156" spans="1:13" ht="12.75" customHeight="1" x14ac:dyDescent="0.2">
      <c r="A156" s="127"/>
      <c r="B156" s="128"/>
      <c r="C156" s="128"/>
      <c r="D156" s="128"/>
      <c r="E156" s="128"/>
      <c r="F156" s="128"/>
      <c r="G156" s="128"/>
      <c r="H156" s="46"/>
      <c r="I156" s="38"/>
      <c r="J156" s="227"/>
      <c r="K156" s="224"/>
      <c r="L156" s="164"/>
      <c r="M156" s="239"/>
    </row>
    <row r="157" spans="1:13" ht="12.75" customHeight="1" x14ac:dyDescent="0.2">
      <c r="A157" s="127"/>
      <c r="B157" s="128"/>
      <c r="C157" s="128"/>
      <c r="D157" s="128"/>
      <c r="E157" s="128"/>
      <c r="F157" s="128"/>
      <c r="G157" s="128"/>
      <c r="H157" s="47"/>
      <c r="I157" s="38"/>
      <c r="J157" s="227"/>
      <c r="K157" s="224"/>
      <c r="L157" s="164"/>
      <c r="M157" s="239"/>
    </row>
    <row r="158" spans="1:13" ht="12.75" customHeight="1" thickBot="1" x14ac:dyDescent="0.25">
      <c r="A158" s="132"/>
      <c r="B158" s="135"/>
      <c r="C158" s="135"/>
      <c r="D158" s="135"/>
      <c r="E158" s="135"/>
      <c r="F158" s="135"/>
      <c r="G158" s="135"/>
      <c r="H158" s="135"/>
      <c r="I158" s="135"/>
      <c r="J158" s="135"/>
      <c r="K158" s="135"/>
      <c r="L158" s="183"/>
      <c r="M158" s="239"/>
    </row>
    <row r="159" spans="1:13" ht="12.75" customHeight="1" thickBot="1" x14ac:dyDescent="0.25">
      <c r="A159" s="187"/>
      <c r="B159" s="113"/>
      <c r="C159" s="113"/>
      <c r="D159" s="113"/>
      <c r="E159" s="113"/>
      <c r="F159" s="113"/>
      <c r="G159" s="113"/>
      <c r="H159" s="113"/>
      <c r="I159" s="113"/>
      <c r="J159" s="113"/>
      <c r="K159" s="113"/>
      <c r="L159" s="138"/>
      <c r="M159" s="239"/>
    </row>
    <row r="160" spans="1:13" ht="12.75" customHeight="1" thickBot="1" x14ac:dyDescent="0.25">
      <c r="A160" s="116"/>
      <c r="B160" s="117"/>
      <c r="C160" s="62"/>
      <c r="D160" s="117"/>
      <c r="E160" s="117"/>
      <c r="F160" s="117"/>
      <c r="G160" s="117"/>
      <c r="H160" s="314"/>
      <c r="I160" s="315"/>
      <c r="J160" s="117"/>
      <c r="K160" s="117"/>
      <c r="L160" s="139"/>
      <c r="M160" s="239"/>
    </row>
    <row r="161" spans="1:13" ht="12.75" customHeight="1" x14ac:dyDescent="0.2">
      <c r="A161" s="116"/>
      <c r="B161" s="54"/>
      <c r="C161" s="18"/>
      <c r="D161" s="117"/>
      <c r="E161" s="117"/>
      <c r="F161" s="117"/>
      <c r="G161" s="117"/>
      <c r="H161" s="310"/>
      <c r="I161" s="311"/>
      <c r="J161" s="117"/>
      <c r="K161" s="117"/>
      <c r="L161" s="139"/>
      <c r="M161" s="239"/>
    </row>
    <row r="162" spans="1:13" ht="12.75" customHeight="1" thickBot="1" x14ac:dyDescent="0.25">
      <c r="A162" s="116"/>
      <c r="B162" s="43"/>
      <c r="C162" s="19"/>
      <c r="D162" s="117"/>
      <c r="E162" s="117"/>
      <c r="F162" s="117"/>
      <c r="G162" s="117"/>
      <c r="H162" s="117"/>
      <c r="I162" s="117"/>
      <c r="J162" s="117"/>
      <c r="K162" s="117"/>
      <c r="L162" s="139"/>
      <c r="M162" s="239"/>
    </row>
    <row r="163" spans="1:13" ht="12.75" customHeight="1" x14ac:dyDescent="0.2">
      <c r="A163" s="116"/>
      <c r="B163" s="55"/>
      <c r="C163" s="20"/>
      <c r="D163" s="117"/>
      <c r="E163" s="117"/>
      <c r="F163" s="117"/>
      <c r="G163" s="117"/>
      <c r="H163" s="312"/>
      <c r="I163" s="313"/>
      <c r="J163" s="117"/>
      <c r="K163" s="117"/>
      <c r="L163" s="139"/>
      <c r="M163" s="239"/>
    </row>
    <row r="164" spans="1:13" ht="12.75" customHeight="1" thickBot="1" x14ac:dyDescent="0.25">
      <c r="A164" s="116"/>
      <c r="B164" s="45"/>
      <c r="C164" s="21"/>
      <c r="D164" s="117"/>
      <c r="E164" s="117"/>
      <c r="F164" s="117"/>
      <c r="G164" s="117"/>
      <c r="H164" s="310"/>
      <c r="I164" s="311"/>
      <c r="J164" s="117"/>
      <c r="K164" s="117"/>
      <c r="L164" s="139"/>
      <c r="M164" s="239"/>
    </row>
    <row r="165" spans="1:13" ht="12.75" customHeight="1" x14ac:dyDescent="0.2">
      <c r="A165" s="116"/>
      <c r="B165" s="56"/>
      <c r="C165" s="18"/>
      <c r="D165" s="117"/>
      <c r="E165" s="117"/>
      <c r="F165" s="117"/>
      <c r="G165" s="117"/>
      <c r="H165" s="310"/>
      <c r="I165" s="311"/>
      <c r="J165" s="117"/>
      <c r="K165" s="117"/>
      <c r="L165" s="139"/>
      <c r="M165" s="239"/>
    </row>
    <row r="166" spans="1:13" ht="12.75" customHeight="1" thickBot="1" x14ac:dyDescent="0.25">
      <c r="A166" s="116"/>
      <c r="B166" s="43"/>
      <c r="C166" s="19"/>
      <c r="D166" s="117"/>
      <c r="E166" s="117"/>
      <c r="F166" s="117"/>
      <c r="G166" s="117"/>
      <c r="H166" s="117"/>
      <c r="I166" s="117"/>
      <c r="J166" s="117"/>
      <c r="K166" s="117"/>
      <c r="L166" s="139"/>
      <c r="M166" s="239"/>
    </row>
    <row r="167" spans="1:13" ht="12.75" customHeight="1" x14ac:dyDescent="0.2">
      <c r="A167" s="116"/>
      <c r="B167" s="55"/>
      <c r="C167" s="20"/>
      <c r="D167" s="117"/>
      <c r="E167" s="117"/>
      <c r="F167" s="117"/>
      <c r="G167" s="117"/>
      <c r="H167" s="117"/>
      <c r="I167" s="117"/>
      <c r="J167" s="117"/>
      <c r="K167" s="117"/>
      <c r="L167" s="139"/>
      <c r="M167" s="239"/>
    </row>
    <row r="168" spans="1:13" ht="12.75" customHeight="1" thickBot="1" x14ac:dyDescent="0.25">
      <c r="A168" s="116"/>
      <c r="B168" s="45"/>
      <c r="C168" s="21"/>
      <c r="D168" s="117"/>
      <c r="E168" s="117"/>
      <c r="F168" s="117"/>
      <c r="G168" s="117"/>
      <c r="H168" s="47"/>
      <c r="I168" s="38"/>
      <c r="J168" s="221"/>
      <c r="K168" s="221"/>
      <c r="L168" s="139"/>
      <c r="M168" s="239"/>
    </row>
    <row r="169" spans="1:13" ht="12.75" customHeight="1" x14ac:dyDescent="0.2">
      <c r="A169" s="116"/>
      <c r="B169" s="56"/>
      <c r="C169" s="18"/>
      <c r="D169" s="117"/>
      <c r="E169" s="117"/>
      <c r="F169" s="117"/>
      <c r="G169" s="117"/>
      <c r="H169" s="117"/>
      <c r="I169" s="117"/>
      <c r="J169" s="117"/>
      <c r="K169" s="117"/>
      <c r="L169" s="139"/>
      <c r="M169" s="239"/>
    </row>
    <row r="170" spans="1:13" ht="12.75" customHeight="1" thickBot="1" x14ac:dyDescent="0.25">
      <c r="A170" s="116"/>
      <c r="B170" s="57"/>
      <c r="C170" s="19"/>
      <c r="D170" s="117"/>
      <c r="E170" s="117"/>
      <c r="F170" s="117"/>
      <c r="G170" s="117"/>
      <c r="H170" s="117"/>
      <c r="I170" s="117"/>
      <c r="J170" s="117"/>
      <c r="K170" s="117"/>
      <c r="L170" s="139"/>
      <c r="M170" s="239"/>
    </row>
    <row r="171" spans="1:13" ht="12.75" customHeight="1" x14ac:dyDescent="0.2">
      <c r="A171" s="116"/>
      <c r="B171" s="55"/>
      <c r="C171" s="20"/>
      <c r="D171" s="117"/>
      <c r="E171" s="117"/>
      <c r="F171" s="117"/>
      <c r="G171" s="117"/>
      <c r="H171" s="117"/>
      <c r="I171" s="117"/>
      <c r="J171" s="117"/>
      <c r="K171" s="117"/>
      <c r="L171" s="171"/>
      <c r="M171" s="239"/>
    </row>
    <row r="172" spans="1:13" ht="12.75" customHeight="1" thickBot="1" x14ac:dyDescent="0.25">
      <c r="A172" s="116"/>
      <c r="B172" s="45"/>
      <c r="C172" s="21"/>
      <c r="D172" s="117"/>
      <c r="E172" s="117"/>
      <c r="F172" s="117"/>
      <c r="G172" s="117"/>
      <c r="H172" s="117"/>
      <c r="I172" s="117"/>
      <c r="J172" s="117"/>
      <c r="K172" s="117"/>
      <c r="L172" s="139"/>
      <c r="M172" s="239"/>
    </row>
    <row r="173" spans="1:13" ht="12.75" customHeight="1" x14ac:dyDescent="0.2">
      <c r="A173" s="116"/>
      <c r="B173" s="56"/>
      <c r="C173" s="18"/>
      <c r="D173" s="117"/>
      <c r="E173" s="117"/>
      <c r="F173" s="117"/>
      <c r="G173" s="117"/>
      <c r="H173" s="117"/>
      <c r="I173" s="117"/>
      <c r="J173" s="117"/>
      <c r="K173" s="117"/>
      <c r="L173" s="139"/>
      <c r="M173" s="239"/>
    </row>
    <row r="174" spans="1:13" ht="12.75" customHeight="1" thickBot="1" x14ac:dyDescent="0.25">
      <c r="A174" s="116"/>
      <c r="B174" s="53"/>
      <c r="C174" s="21"/>
      <c r="D174" s="117"/>
      <c r="E174" s="117"/>
      <c r="F174" s="117"/>
      <c r="G174" s="117"/>
      <c r="H174" s="117"/>
      <c r="I174" s="117"/>
      <c r="J174" s="117"/>
      <c r="K174" s="117"/>
      <c r="L174" s="139"/>
      <c r="M174" s="239"/>
    </row>
    <row r="175" spans="1:13" ht="12.75" customHeight="1" thickBot="1" x14ac:dyDescent="0.25">
      <c r="A175" s="120"/>
      <c r="B175" s="121"/>
      <c r="C175" s="121"/>
      <c r="D175" s="121"/>
      <c r="E175" s="121"/>
      <c r="F175" s="121"/>
      <c r="G175" s="121"/>
      <c r="H175" s="121"/>
      <c r="I175" s="121"/>
      <c r="J175" s="121"/>
      <c r="K175" s="121"/>
      <c r="L175" s="143"/>
      <c r="M175" s="239"/>
    </row>
    <row r="176" spans="1:13" ht="12.75" customHeight="1" thickBot="1" x14ac:dyDescent="0.25">
      <c r="A176" s="188"/>
      <c r="B176" s="124"/>
      <c r="C176" s="124"/>
      <c r="D176" s="124"/>
      <c r="E176" s="124"/>
      <c r="F176" s="124"/>
      <c r="G176" s="124"/>
      <c r="H176" s="124"/>
      <c r="I176" s="124"/>
      <c r="J176" s="124"/>
      <c r="K176" s="124"/>
      <c r="L176" s="182"/>
      <c r="M176" s="239"/>
    </row>
    <row r="177" spans="1:13" ht="12.75" customHeight="1" thickBot="1" x14ac:dyDescent="0.25">
      <c r="A177" s="127"/>
      <c r="B177" s="128"/>
      <c r="C177" s="29"/>
      <c r="D177" s="29"/>
      <c r="E177" s="128"/>
      <c r="F177" s="128"/>
      <c r="G177" s="128"/>
      <c r="H177" s="306"/>
      <c r="I177" s="307"/>
      <c r="J177" s="128"/>
      <c r="K177" s="213"/>
      <c r="L177" s="131"/>
      <c r="M177" s="239"/>
    </row>
    <row r="178" spans="1:13" ht="12.75" customHeight="1" x14ac:dyDescent="0.2">
      <c r="A178" s="127"/>
      <c r="B178" s="48"/>
      <c r="C178" s="12"/>
      <c r="D178" s="111"/>
      <c r="E178" s="128"/>
      <c r="F178" s="128"/>
      <c r="G178" s="128"/>
      <c r="H178" s="308"/>
      <c r="I178" s="309"/>
      <c r="J178" s="128"/>
      <c r="K178" s="38"/>
      <c r="L178" s="131"/>
      <c r="M178" s="239"/>
    </row>
    <row r="179" spans="1:13" ht="12.75" customHeight="1" thickBot="1" x14ac:dyDescent="0.25">
      <c r="A179" s="127"/>
      <c r="B179" s="49"/>
      <c r="C179" s="13"/>
      <c r="D179" s="112"/>
      <c r="E179" s="128"/>
      <c r="F179" s="128"/>
      <c r="G179" s="128"/>
      <c r="H179" s="128"/>
      <c r="I179" s="128"/>
      <c r="J179" s="128"/>
      <c r="K179" s="128"/>
      <c r="L179" s="131"/>
      <c r="M179" s="239"/>
    </row>
    <row r="180" spans="1:13" ht="12.75" customHeight="1" x14ac:dyDescent="0.2">
      <c r="A180" s="127"/>
      <c r="B180" s="50"/>
      <c r="C180" s="14"/>
      <c r="D180" s="111"/>
      <c r="E180" s="128"/>
      <c r="F180" s="128"/>
      <c r="G180" s="128"/>
      <c r="H180" s="46"/>
      <c r="I180" s="38"/>
      <c r="J180" s="225"/>
      <c r="K180" s="225"/>
      <c r="L180" s="174"/>
      <c r="M180" s="239"/>
    </row>
    <row r="181" spans="1:13" ht="12.75" customHeight="1" thickBot="1" x14ac:dyDescent="0.25">
      <c r="A181" s="127"/>
      <c r="B181" s="51"/>
      <c r="C181" s="15"/>
      <c r="D181" s="112"/>
      <c r="E181" s="128"/>
      <c r="F181" s="128"/>
      <c r="G181" s="128"/>
      <c r="H181" s="47"/>
      <c r="I181" s="38"/>
      <c r="J181" s="225"/>
      <c r="K181" s="225"/>
      <c r="L181" s="174"/>
      <c r="M181" s="239"/>
    </row>
    <row r="182" spans="1:13" ht="12.75" customHeight="1" x14ac:dyDescent="0.2">
      <c r="A182" s="127"/>
      <c r="B182" s="52"/>
      <c r="C182" s="12"/>
      <c r="D182" s="111"/>
      <c r="E182" s="128"/>
      <c r="F182" s="128"/>
      <c r="G182" s="128"/>
      <c r="H182" s="128"/>
      <c r="I182" s="128"/>
      <c r="J182" s="128"/>
      <c r="K182" s="128"/>
      <c r="L182" s="131"/>
      <c r="M182" s="239"/>
    </row>
    <row r="183" spans="1:13" ht="12.75" customHeight="1" thickBot="1" x14ac:dyDescent="0.25">
      <c r="A183" s="127"/>
      <c r="B183" s="49"/>
      <c r="C183" s="13"/>
      <c r="D183" s="112"/>
      <c r="E183" s="128"/>
      <c r="F183" s="128"/>
      <c r="G183" s="128"/>
      <c r="H183" s="128"/>
      <c r="I183" s="128"/>
      <c r="J183" s="128"/>
      <c r="K183" s="128"/>
      <c r="L183" s="131"/>
      <c r="M183" s="239"/>
    </row>
    <row r="184" spans="1:13" ht="12.75" customHeight="1" x14ac:dyDescent="0.2">
      <c r="A184" s="127"/>
      <c r="B184" s="50"/>
      <c r="C184" s="14"/>
      <c r="D184" s="111"/>
      <c r="E184" s="128"/>
      <c r="F184" s="128"/>
      <c r="G184" s="128"/>
      <c r="H184" s="128"/>
      <c r="I184" s="128"/>
      <c r="J184" s="128"/>
      <c r="K184" s="128"/>
      <c r="L184" s="131"/>
      <c r="M184" s="239"/>
    </row>
    <row r="185" spans="1:13" ht="12.75" customHeight="1" thickBot="1" x14ac:dyDescent="0.25">
      <c r="A185" s="127"/>
      <c r="B185" s="51"/>
      <c r="C185" s="15"/>
      <c r="D185" s="112"/>
      <c r="E185" s="128"/>
      <c r="F185" s="128"/>
      <c r="G185" s="128"/>
      <c r="H185" s="128"/>
      <c r="I185" s="128"/>
      <c r="J185" s="128"/>
      <c r="K185" s="128"/>
      <c r="L185" s="131"/>
      <c r="M185" s="239"/>
    </row>
    <row r="186" spans="1:13" ht="12.75" customHeight="1" thickBot="1" x14ac:dyDescent="0.25">
      <c r="A186" s="132"/>
      <c r="B186" s="135"/>
      <c r="C186" s="135"/>
      <c r="D186" s="135"/>
      <c r="E186" s="135"/>
      <c r="F186" s="135"/>
      <c r="G186" s="135"/>
      <c r="H186" s="135"/>
      <c r="I186" s="135"/>
      <c r="J186" s="135"/>
      <c r="K186" s="135"/>
      <c r="L186" s="183"/>
      <c r="M186" s="239"/>
    </row>
    <row r="187" spans="1:13" ht="12.75" customHeight="1" thickBot="1" x14ac:dyDescent="0.25">
      <c r="A187" s="187"/>
      <c r="B187" s="113"/>
      <c r="C187" s="113"/>
      <c r="D187" s="113"/>
      <c r="E187" s="113"/>
      <c r="F187" s="113"/>
      <c r="G187" s="113"/>
      <c r="H187" s="113"/>
      <c r="I187" s="113"/>
      <c r="J187" s="113"/>
      <c r="K187" s="113"/>
      <c r="L187" s="138"/>
      <c r="M187" s="239"/>
    </row>
    <row r="188" spans="1:13" ht="12.75" customHeight="1" thickBot="1" x14ac:dyDescent="0.25">
      <c r="A188" s="116"/>
      <c r="B188" s="117"/>
      <c r="C188" s="29"/>
      <c r="D188" s="29"/>
      <c r="E188" s="117"/>
      <c r="F188" s="117"/>
      <c r="G188" s="117"/>
      <c r="H188" s="306"/>
      <c r="I188" s="307"/>
      <c r="J188" s="117"/>
      <c r="K188" s="213"/>
      <c r="L188" s="139"/>
      <c r="M188" s="239"/>
    </row>
    <row r="189" spans="1:13" ht="12.75" customHeight="1" x14ac:dyDescent="0.2">
      <c r="A189" s="116"/>
      <c r="B189" s="48"/>
      <c r="C189" s="12"/>
      <c r="D189" s="111"/>
      <c r="E189" s="117"/>
      <c r="F189" s="117"/>
      <c r="G189" s="117"/>
      <c r="H189" s="308"/>
      <c r="I189" s="309"/>
      <c r="J189" s="117"/>
      <c r="K189" s="38"/>
      <c r="L189" s="139"/>
      <c r="M189" s="239"/>
    </row>
    <row r="190" spans="1:13" ht="12.75" customHeight="1" thickBot="1" x14ac:dyDescent="0.25">
      <c r="A190" s="116"/>
      <c r="B190" s="49"/>
      <c r="C190" s="13"/>
      <c r="D190" s="112"/>
      <c r="E190" s="117"/>
      <c r="F190" s="117"/>
      <c r="G190" s="117"/>
      <c r="H190" s="117"/>
      <c r="I190" s="117"/>
      <c r="J190" s="117"/>
      <c r="K190" s="117"/>
      <c r="L190" s="139"/>
      <c r="M190" s="239"/>
    </row>
    <row r="191" spans="1:13" ht="12.75" customHeight="1" x14ac:dyDescent="0.2">
      <c r="A191" s="116"/>
      <c r="B191" s="50"/>
      <c r="C191" s="14"/>
      <c r="D191" s="111"/>
      <c r="E191" s="117"/>
      <c r="F191" s="117"/>
      <c r="G191" s="117"/>
      <c r="H191" s="46"/>
      <c r="I191" s="38"/>
      <c r="J191" s="221"/>
      <c r="K191" s="221"/>
      <c r="L191" s="171"/>
      <c r="M191" s="239"/>
    </row>
    <row r="192" spans="1:13" ht="12.75" customHeight="1" thickBot="1" x14ac:dyDescent="0.25">
      <c r="A192" s="116"/>
      <c r="B192" s="51"/>
      <c r="C192" s="15"/>
      <c r="D192" s="112"/>
      <c r="E192" s="117"/>
      <c r="F192" s="117"/>
      <c r="G192" s="117"/>
      <c r="H192" s="47"/>
      <c r="I192" s="38"/>
      <c r="J192" s="221"/>
      <c r="K192" s="221"/>
      <c r="L192" s="171"/>
      <c r="M192" s="239"/>
    </row>
    <row r="193" spans="1:13" ht="12.75" customHeight="1" x14ac:dyDescent="0.2">
      <c r="A193" s="116"/>
      <c r="B193" s="52"/>
      <c r="C193" s="12"/>
      <c r="D193" s="111"/>
      <c r="E193" s="117"/>
      <c r="F193" s="117"/>
      <c r="G193" s="117"/>
      <c r="H193" s="117"/>
      <c r="I193" s="117"/>
      <c r="J193" s="117"/>
      <c r="K193" s="117"/>
      <c r="L193" s="139"/>
      <c r="M193" s="239"/>
    </row>
    <row r="194" spans="1:13" ht="12.75" customHeight="1" thickBot="1" x14ac:dyDescent="0.25">
      <c r="A194" s="116"/>
      <c r="B194" s="49"/>
      <c r="C194" s="13"/>
      <c r="D194" s="112"/>
      <c r="E194" s="117"/>
      <c r="F194" s="117"/>
      <c r="G194" s="117"/>
      <c r="H194" s="117"/>
      <c r="I194" s="117"/>
      <c r="J194" s="117"/>
      <c r="K194" s="117"/>
      <c r="L194" s="139"/>
      <c r="M194" s="239"/>
    </row>
    <row r="195" spans="1:13" ht="12.75" customHeight="1" x14ac:dyDescent="0.2">
      <c r="A195" s="116"/>
      <c r="B195" s="50"/>
      <c r="C195" s="14"/>
      <c r="D195" s="111"/>
      <c r="E195" s="117"/>
      <c r="F195" s="117"/>
      <c r="G195" s="117"/>
      <c r="H195" s="117"/>
      <c r="I195" s="117"/>
      <c r="J195" s="117"/>
      <c r="K195" s="117"/>
      <c r="L195" s="139"/>
      <c r="M195" s="239"/>
    </row>
    <row r="196" spans="1:13" ht="12.75" customHeight="1" thickBot="1" x14ac:dyDescent="0.25">
      <c r="A196" s="116"/>
      <c r="B196" s="51"/>
      <c r="C196" s="15"/>
      <c r="D196" s="112"/>
      <c r="E196" s="117"/>
      <c r="F196" s="117"/>
      <c r="G196" s="117"/>
      <c r="H196" s="117"/>
      <c r="I196" s="117"/>
      <c r="J196" s="117"/>
      <c r="K196" s="117"/>
      <c r="L196" s="139"/>
      <c r="M196" s="239"/>
    </row>
    <row r="197" spans="1:13" ht="12.75" customHeight="1" thickBot="1" x14ac:dyDescent="0.25">
      <c r="A197" s="120"/>
      <c r="B197" s="121"/>
      <c r="C197" s="121"/>
      <c r="D197" s="121"/>
      <c r="E197" s="121"/>
      <c r="F197" s="121"/>
      <c r="G197" s="121"/>
      <c r="H197" s="121"/>
      <c r="I197" s="121"/>
      <c r="J197" s="121"/>
      <c r="K197" s="121"/>
      <c r="L197" s="143"/>
      <c r="M197" s="239"/>
    </row>
    <row r="198" spans="1:13" ht="12.75" customHeight="1" thickBot="1" x14ac:dyDescent="0.25">
      <c r="A198" s="188"/>
      <c r="B198" s="124"/>
      <c r="C198" s="124"/>
      <c r="D198" s="124"/>
      <c r="E198" s="124"/>
      <c r="F198" s="124"/>
      <c r="G198" s="124"/>
      <c r="H198" s="124"/>
      <c r="I198" s="124"/>
      <c r="J198" s="124"/>
      <c r="K198" s="124"/>
      <c r="L198" s="182"/>
      <c r="M198" s="239"/>
    </row>
    <row r="199" spans="1:13" ht="12.75" customHeight="1" thickBot="1" x14ac:dyDescent="0.25">
      <c r="A199" s="127"/>
      <c r="B199" s="128"/>
      <c r="C199" s="29"/>
      <c r="D199" s="29"/>
      <c r="E199" s="128"/>
      <c r="F199" s="128"/>
      <c r="G199" s="128"/>
      <c r="H199" s="306"/>
      <c r="I199" s="307"/>
      <c r="J199" s="128"/>
      <c r="K199" s="213"/>
      <c r="L199" s="131"/>
      <c r="M199" s="239"/>
    </row>
    <row r="200" spans="1:13" ht="12.75" customHeight="1" x14ac:dyDescent="0.2">
      <c r="A200" s="127"/>
      <c r="B200" s="48"/>
      <c r="C200" s="12"/>
      <c r="D200" s="111"/>
      <c r="E200" s="128"/>
      <c r="F200" s="128"/>
      <c r="G200" s="128"/>
      <c r="H200" s="308"/>
      <c r="I200" s="309"/>
      <c r="J200" s="128"/>
      <c r="K200" s="38"/>
      <c r="L200" s="131"/>
      <c r="M200" s="239"/>
    </row>
    <row r="201" spans="1:13" ht="12.75" customHeight="1" thickBot="1" x14ac:dyDescent="0.25">
      <c r="A201" s="127"/>
      <c r="B201" s="49"/>
      <c r="C201" s="13"/>
      <c r="D201" s="112"/>
      <c r="E201" s="128"/>
      <c r="F201" s="128"/>
      <c r="G201" s="128"/>
      <c r="H201" s="128"/>
      <c r="I201" s="128"/>
      <c r="J201" s="128"/>
      <c r="K201" s="128"/>
      <c r="L201" s="131"/>
      <c r="M201" s="239"/>
    </row>
    <row r="202" spans="1:13" ht="12.75" customHeight="1" x14ac:dyDescent="0.2">
      <c r="A202" s="127"/>
      <c r="B202" s="50"/>
      <c r="C202" s="14"/>
      <c r="D202" s="111"/>
      <c r="E202" s="128"/>
      <c r="F202" s="128"/>
      <c r="G202" s="128"/>
      <c r="H202" s="46"/>
      <c r="I202" s="38"/>
      <c r="J202" s="225"/>
      <c r="K202" s="225"/>
      <c r="L202" s="174"/>
      <c r="M202" s="239"/>
    </row>
    <row r="203" spans="1:13" ht="12.75" customHeight="1" thickBot="1" x14ac:dyDescent="0.25">
      <c r="A203" s="127"/>
      <c r="B203" s="51"/>
      <c r="C203" s="15"/>
      <c r="D203" s="112"/>
      <c r="E203" s="128"/>
      <c r="F203" s="128"/>
      <c r="G203" s="128"/>
      <c r="H203" s="47"/>
      <c r="I203" s="38"/>
      <c r="J203" s="225"/>
      <c r="K203" s="225"/>
      <c r="L203" s="174"/>
      <c r="M203" s="239"/>
    </row>
    <row r="204" spans="1:13" ht="12.75" customHeight="1" x14ac:dyDescent="0.2">
      <c r="A204" s="127"/>
      <c r="B204" s="52"/>
      <c r="C204" s="12"/>
      <c r="D204" s="111"/>
      <c r="E204" s="128"/>
      <c r="F204" s="128"/>
      <c r="G204" s="128"/>
      <c r="H204" s="128"/>
      <c r="I204" s="128"/>
      <c r="J204" s="128"/>
      <c r="K204" s="128"/>
      <c r="L204" s="131"/>
      <c r="M204" s="239"/>
    </row>
    <row r="205" spans="1:13" ht="12.75" customHeight="1" thickBot="1" x14ac:dyDescent="0.25">
      <c r="A205" s="127"/>
      <c r="B205" s="49"/>
      <c r="C205" s="13"/>
      <c r="D205" s="112"/>
      <c r="E205" s="128"/>
      <c r="F205" s="128"/>
      <c r="G205" s="128"/>
      <c r="H205" s="128"/>
      <c r="I205" s="128"/>
      <c r="J205" s="128"/>
      <c r="K205" s="128"/>
      <c r="L205" s="131"/>
      <c r="M205" s="239"/>
    </row>
    <row r="206" spans="1:13" ht="12.75" customHeight="1" x14ac:dyDescent="0.2">
      <c r="A206" s="127"/>
      <c r="B206" s="50"/>
      <c r="C206" s="14"/>
      <c r="D206" s="111"/>
      <c r="E206" s="128"/>
      <c r="F206" s="128"/>
      <c r="G206" s="128"/>
      <c r="H206" s="128"/>
      <c r="I206" s="128"/>
      <c r="J206" s="128"/>
      <c r="K206" s="128"/>
      <c r="L206" s="131"/>
      <c r="M206" s="239"/>
    </row>
    <row r="207" spans="1:13" ht="12.75" customHeight="1" thickBot="1" x14ac:dyDescent="0.25">
      <c r="A207" s="127"/>
      <c r="B207" s="51"/>
      <c r="C207" s="15"/>
      <c r="D207" s="112"/>
      <c r="E207" s="128"/>
      <c r="F207" s="128"/>
      <c r="G207" s="128"/>
      <c r="H207" s="128"/>
      <c r="I207" s="128"/>
      <c r="J207" s="128"/>
      <c r="K207" s="128"/>
      <c r="L207" s="131"/>
      <c r="M207" s="239"/>
    </row>
    <row r="208" spans="1:13" ht="12.75" customHeight="1" thickBot="1" x14ac:dyDescent="0.25">
      <c r="A208" s="132"/>
      <c r="B208" s="135"/>
      <c r="C208" s="135"/>
      <c r="D208" s="135"/>
      <c r="E208" s="135"/>
      <c r="F208" s="135"/>
      <c r="G208" s="135"/>
      <c r="H208" s="135"/>
      <c r="I208" s="135"/>
      <c r="J208" s="135"/>
      <c r="K208" s="135"/>
      <c r="L208" s="183"/>
      <c r="M208" s="239"/>
    </row>
  </sheetData>
  <sheetProtection pivotTables="0"/>
  <mergeCells count="80">
    <mergeCell ref="H24:I24"/>
    <mergeCell ref="C1:D1"/>
    <mergeCell ref="H7:I7"/>
    <mergeCell ref="H10:I10"/>
    <mergeCell ref="H8:I8"/>
    <mergeCell ref="H11:I11"/>
    <mergeCell ref="H48:I48"/>
    <mergeCell ref="H54:I54"/>
    <mergeCell ref="H25:I25"/>
    <mergeCell ref="H27:I27"/>
    <mergeCell ref="H44:I44"/>
    <mergeCell ref="H45:I45"/>
    <mergeCell ref="H47:I47"/>
    <mergeCell ref="H28:I28"/>
    <mergeCell ref="H30:I30"/>
    <mergeCell ref="H31:I31"/>
    <mergeCell ref="H41:I41"/>
    <mergeCell ref="H42:I42"/>
    <mergeCell ref="H60:I60"/>
    <mergeCell ref="H55:I55"/>
    <mergeCell ref="H61:I61"/>
    <mergeCell ref="H57:I57"/>
    <mergeCell ref="H58:I58"/>
    <mergeCell ref="H70:I70"/>
    <mergeCell ref="H71:I71"/>
    <mergeCell ref="H83:I83"/>
    <mergeCell ref="H84:I84"/>
    <mergeCell ref="H67:I67"/>
    <mergeCell ref="H68:I68"/>
    <mergeCell ref="H80:I80"/>
    <mergeCell ref="H81:I81"/>
    <mergeCell ref="H100:I100"/>
    <mergeCell ref="H101:I101"/>
    <mergeCell ref="H13:I13"/>
    <mergeCell ref="H14:I14"/>
    <mergeCell ref="H16:I16"/>
    <mergeCell ref="H99:I99"/>
    <mergeCell ref="H97:I97"/>
    <mergeCell ref="H17:I17"/>
    <mergeCell ref="H18:I18"/>
    <mergeCell ref="H73:I73"/>
    <mergeCell ref="H74:I74"/>
    <mergeCell ref="H86:I86"/>
    <mergeCell ref="H87:I87"/>
    <mergeCell ref="H93:I93"/>
    <mergeCell ref="H94:I94"/>
    <mergeCell ref="H96:I96"/>
    <mergeCell ref="H107:I107"/>
    <mergeCell ref="H108:I108"/>
    <mergeCell ref="H110:I110"/>
    <mergeCell ref="H111:I111"/>
    <mergeCell ref="H117:I117"/>
    <mergeCell ref="H118:I118"/>
    <mergeCell ref="H120:I120"/>
    <mergeCell ref="H121:I121"/>
    <mergeCell ref="H147:I147"/>
    <mergeCell ref="H148:I148"/>
    <mergeCell ref="H127:I127"/>
    <mergeCell ref="H128:I128"/>
    <mergeCell ref="H130:I130"/>
    <mergeCell ref="H131:I131"/>
    <mergeCell ref="H137:I137"/>
    <mergeCell ref="H138:I138"/>
    <mergeCell ref="H140:I140"/>
    <mergeCell ref="H141:I141"/>
    <mergeCell ref="H161:I161"/>
    <mergeCell ref="H163:I163"/>
    <mergeCell ref="H164:I164"/>
    <mergeCell ref="H165:I165"/>
    <mergeCell ref="H150:I150"/>
    <mergeCell ref="H151:I151"/>
    <mergeCell ref="H153:I153"/>
    <mergeCell ref="H154:I154"/>
    <mergeCell ref="H160:I160"/>
    <mergeCell ref="H199:I199"/>
    <mergeCell ref="H200:I200"/>
    <mergeCell ref="H177:I177"/>
    <mergeCell ref="H178:I178"/>
    <mergeCell ref="H188:I188"/>
    <mergeCell ref="H189:I189"/>
  </mergeCells>
  <conditionalFormatting sqref="M101:M112">
    <cfRule type="expression" dxfId="19" priority="134" stopIfTrue="1">
      <formula>IF(OR(#REF!="",#REF!=$O$2),TRUE,FALSE)</formula>
    </cfRule>
  </conditionalFormatting>
  <conditionalFormatting sqref="K199">
    <cfRule type="cellIs" dxfId="18" priority="2" operator="equal">
      <formula>0</formula>
    </cfRule>
  </conditionalFormatting>
  <conditionalFormatting sqref="K7">
    <cfRule type="cellIs" dxfId="17" priority="6" operator="equal">
      <formula>0</formula>
    </cfRule>
  </conditionalFormatting>
  <conditionalFormatting sqref="K147">
    <cfRule type="cellIs" dxfId="16" priority="5" operator="equal">
      <formula>0</formula>
    </cfRule>
  </conditionalFormatting>
  <conditionalFormatting sqref="K177">
    <cfRule type="cellIs" dxfId="15" priority="4" operator="equal">
      <formula>0</formula>
    </cfRule>
  </conditionalFormatting>
  <conditionalFormatting sqref="K188">
    <cfRule type="cellIs" dxfId="14" priority="3" operator="equal">
      <formula>0</formula>
    </cfRule>
  </conditionalFormatting>
  <conditionalFormatting sqref="M126:M132">
    <cfRule type="expression" dxfId="13" priority="1" stopIfTrue="1">
      <formula>IF(OR(#REF!="",#REF!=$O$2),TRUE,FALSE)</formula>
    </cfRule>
  </conditionalFormatting>
  <dataValidations count="2">
    <dataValidation type="list" allowBlank="1" showInputMessage="1" showErrorMessage="1" sqref="I115 I135">
      <formula1>$Y$2:$Y$3</formula1>
    </dataValidation>
    <dataValidation type="list" allowBlank="1" showInputMessage="1" showErrorMessage="1" sqref="I168 I191:I192 I156:I157 I123:I124 I113:I114 I103:I104 I89:I90 I33 I76:I77 I63:I64 I50:I51 I180:I181 I202:I203 I143:I144 I133:I134">
      <formula1>$I$2:$I$3</formula1>
    </dataValidation>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28">
        <x14:dataValidation type="list" allowBlank="1" showInputMessage="1" showErrorMessage="1">
          <x14:formula1>
            <xm:f>BDD!$M$6:$M$10</xm:f>
          </x14:formula1>
          <xm:sqref>D4</xm:sqref>
        </x14:dataValidation>
        <x14:dataValidation type="list" allowBlank="1" showInputMessage="1" showErrorMessage="1">
          <x14:formula1>
            <xm:f>BDD!$CS$8:$CS$14</xm:f>
          </x14:formula1>
          <xm:sqref>H148:I148</xm:sqref>
        </x14:dataValidation>
        <x14:dataValidation type="list" allowBlank="1" showInputMessage="1" showErrorMessage="1">
          <x14:formula1>
            <xm:f>BDD!$AQ$4:$AQ$5</xm:f>
          </x14:formula1>
          <xm:sqref>H8:I8</xm:sqref>
        </x14:dataValidation>
        <x14:dataValidation type="list" allowBlank="1" showInputMessage="1" showErrorMessage="1">
          <x14:formula1>
            <xm:f>BDD!$BN$17:$BN$22</xm:f>
          </x14:formula1>
          <xm:sqref>H42:I42</xm:sqref>
        </x14:dataValidation>
        <x14:dataValidation type="list" allowBlank="1" showInputMessage="1" showErrorMessage="1">
          <x14:formula1>
            <xm:f>BDD!$BR$4:$BR$6</xm:f>
          </x14:formula1>
          <xm:sqref>H55:I55</xm:sqref>
        </x14:dataValidation>
        <x14:dataValidation type="list" allowBlank="1" showInputMessage="1" showErrorMessage="1">
          <x14:formula1>
            <xm:f>BDD!$CG$4:$CG$5</xm:f>
          </x14:formula1>
          <xm:sqref>H68:I68</xm:sqref>
        </x14:dataValidation>
        <x14:dataValidation type="list" allowBlank="1" showInputMessage="1" showErrorMessage="1">
          <x14:formula1>
            <xm:f>BDD!$CM$4:$CM$5</xm:f>
          </x14:formula1>
          <xm:sqref>H81:I81</xm:sqref>
        </x14:dataValidation>
        <x14:dataValidation type="list" allowBlank="1" showInputMessage="1" showErrorMessage="1">
          <x14:formula1>
            <xm:f>BDD!$BZ$5:$BZ$6</xm:f>
          </x14:formula1>
          <xm:sqref>H94:I94</xm:sqref>
        </x14:dataValidation>
        <x14:dataValidation type="list" allowBlank="1" showInputMessage="1" showErrorMessage="1">
          <x14:formula1>
            <xm:f>BDD!$M$2:$M$3</xm:f>
          </x14:formula1>
          <xm:sqref>H14:I14 I20:I21 H28:I28 H45:I45 H58:I58 H71:I71 H84:I84 H97:I97 H108:I108 H118:I118 H151:I151 K200 K8 K148 K178 K189 H161 H128:I128 H138:I138</xm:sqref>
        </x14:dataValidation>
        <x14:dataValidation type="list" allowBlank="1" showInputMessage="1" showErrorMessage="1">
          <x14:formula1>
            <xm:f>BDD!$BE$6:$BE$7</xm:f>
          </x14:formula1>
          <xm:sqref>H31:I31</xm:sqref>
        </x14:dataValidation>
        <x14:dataValidation type="list" allowBlank="1" showInputMessage="1" showErrorMessage="1">
          <x14:formula1>
            <xm:f>BDD!$BM$17:$BM$18</xm:f>
          </x14:formula1>
          <xm:sqref>H48:I48</xm:sqref>
        </x14:dataValidation>
        <x14:dataValidation type="list" allowBlank="1" showInputMessage="1" showErrorMessage="1">
          <x14:formula1>
            <xm:f>BDD!$BT$4:$BT$6</xm:f>
          </x14:formula1>
          <xm:sqref>H61:I61</xm:sqref>
        </x14:dataValidation>
        <x14:dataValidation type="list" allowBlank="1" showInputMessage="1" showErrorMessage="1">
          <x14:formula1>
            <xm:f>BDD!$CI$4:$CI$5</xm:f>
          </x14:formula1>
          <xm:sqref>H74:I74</xm:sqref>
        </x14:dataValidation>
        <x14:dataValidation type="list" allowBlank="1" showInputMessage="1" showErrorMessage="1">
          <x14:formula1>
            <xm:f>BDD!$CO$4:$CO$5</xm:f>
          </x14:formula1>
          <xm:sqref>H87:I87</xm:sqref>
        </x14:dataValidation>
        <x14:dataValidation type="list" allowBlank="1" showInputMessage="1" showErrorMessage="1">
          <x14:formula1>
            <xm:f>BDD!$CC$4:$CC$5</xm:f>
          </x14:formula1>
          <xm:sqref>H100:I100</xm:sqref>
        </x14:dataValidation>
        <x14:dataValidation type="list" allowBlank="1" showInputMessage="1" showErrorMessage="1">
          <x14:formula1>
            <xm:f>BDD!$CD$4:$CD$5</xm:f>
          </x14:formula1>
          <xm:sqref>H101:I101</xm:sqref>
        </x14:dataValidation>
        <x14:dataValidation type="list" allowBlank="1" showInputMessage="1" showErrorMessage="1">
          <x14:formula1>
            <xm:f>BDD!$DL$4:$DL$5</xm:f>
          </x14:formula1>
          <xm:sqref>H111:I111 H131:I131</xm:sqref>
        </x14:dataValidation>
        <x14:dataValidation type="list" allowBlank="1" showInputMessage="1" showErrorMessage="1">
          <x14:formula1>
            <xm:f>BDD!$DR$4:$DR$5</xm:f>
          </x14:formula1>
          <xm:sqref>H121:I121 H141:I141</xm:sqref>
        </x14:dataValidation>
        <x14:dataValidation type="list" allowBlank="1" showInputMessage="1" showErrorMessage="1">
          <x14:formula1>
            <xm:f>BDD!$CV$8:$CV$11</xm:f>
          </x14:formula1>
          <xm:sqref>H154:I154</xm:sqref>
        </x14:dataValidation>
        <x14:dataValidation type="list" allowBlank="1" showInputMessage="1" showErrorMessage="1">
          <x14:formula1>
            <xm:f>BDD!$DD$4:$DD$5</xm:f>
          </x14:formula1>
          <xm:sqref>H164</xm:sqref>
        </x14:dataValidation>
        <x14:dataValidation type="list" allowBlank="1" showInputMessage="1" showErrorMessage="1">
          <x14:formula1>
            <xm:f>BDD!$DE$4:$DE$5</xm:f>
          </x14:formula1>
          <xm:sqref>H165</xm:sqref>
        </x14:dataValidation>
        <x14:dataValidation type="list" allowBlank="1" showInputMessage="1" showErrorMessage="1">
          <x14:formula1>
            <xm:f>BDD!$DY$4:$DY$5</xm:f>
          </x14:formula1>
          <xm:sqref>H178:I178</xm:sqref>
        </x14:dataValidation>
        <x14:dataValidation type="list" allowBlank="1" showInputMessage="1" showErrorMessage="1">
          <x14:formula1>
            <xm:f>BDD!$EF$4:$EF$5</xm:f>
          </x14:formula1>
          <xm:sqref>H189:I189</xm:sqref>
        </x14:dataValidation>
        <x14:dataValidation type="list" allowBlank="1" showInputMessage="1" showErrorMessage="1">
          <x14:formula1>
            <xm:f>BDD!$EM$4:$EM$5</xm:f>
          </x14:formula1>
          <xm:sqref>H200:I200</xm:sqref>
        </x14:dataValidation>
        <x14:dataValidation type="list" allowBlank="1" showInputMessage="1" showErrorMessage="1">
          <x14:formula1>
            <xm:f>BDD!$BA$10</xm:f>
          </x14:formula1>
          <xm:sqref>H25:I25</xm:sqref>
        </x14:dataValidation>
        <x14:dataValidation type="list" allowBlank="1" showInputMessage="1" showErrorMessage="1">
          <x14:formula1>
            <xm:f>BDD!$AQ$9:$AQ$12</xm:f>
          </x14:formula1>
          <xm:sqref>H17:I17</xm:sqref>
        </x14:dataValidation>
        <x14:dataValidation type="list" allowBlank="1" showInputMessage="1" showErrorMessage="1">
          <x14:formula1>
            <xm:f>BDD!$AQ$15:$AQ$16</xm:f>
          </x14:formula1>
          <xm:sqref>H18:I18</xm:sqref>
        </x14:dataValidation>
        <x14:dataValidation type="list" allowBlank="1" showInputMessage="1" showErrorMessage="1">
          <x14:formula1>
            <xm:f>BDD!$AR$9:$AR$16</xm:f>
          </x14:formula1>
          <xm:sqref>H11:I11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08"/>
  <sheetViews>
    <sheetView topLeftCell="A4" zoomScale="85" zoomScaleNormal="85" workbookViewId="0">
      <selection activeCell="F31" sqref="F31:F38"/>
    </sheetView>
  </sheetViews>
  <sheetFormatPr baseColWidth="10" defaultColWidth="9.140625" defaultRowHeight="12.75" x14ac:dyDescent="0.2"/>
  <cols>
    <col min="1" max="1" width="6.28515625" style="3" customWidth="1"/>
    <col min="2" max="2" width="32.28515625" style="3" customWidth="1"/>
    <col min="3" max="3" width="14.7109375" style="3" customWidth="1"/>
    <col min="4" max="4" width="17" style="3" customWidth="1"/>
    <col min="5" max="5" width="15.7109375" style="3" customWidth="1"/>
    <col min="6" max="6" width="11.42578125" style="3" customWidth="1"/>
    <col min="7" max="8" width="12.42578125" style="3" customWidth="1"/>
    <col min="9" max="9" width="16.5703125" style="3" customWidth="1"/>
    <col min="10" max="10" width="10.85546875" style="3" customWidth="1"/>
    <col min="11" max="11" width="14.140625" style="3" customWidth="1"/>
    <col min="12" max="12" width="10.7109375" style="3" customWidth="1"/>
    <col min="13" max="13" width="11.5703125" style="3" customWidth="1"/>
    <col min="14" max="14" width="10.28515625" style="3" customWidth="1"/>
    <col min="15" max="15" width="9.140625" style="3"/>
    <col min="16" max="16" width="23.28515625" style="2" customWidth="1"/>
    <col min="17" max="17" width="9.140625" style="2"/>
    <col min="18" max="20" width="11.28515625" style="2" bestFit="1" customWidth="1"/>
    <col min="21" max="21" width="10.140625" style="2" customWidth="1"/>
    <col min="22" max="28" width="10.140625" style="3" bestFit="1" customWidth="1"/>
    <col min="29" max="50" width="9.140625" style="3"/>
    <col min="51" max="51" width="20.7109375" style="3" bestFit="1" customWidth="1"/>
    <col min="52" max="53" width="9.140625" style="3"/>
    <col min="54" max="54" width="11.5703125" style="3" bestFit="1" customWidth="1"/>
    <col min="55" max="55" width="13.85546875" style="3" bestFit="1" customWidth="1"/>
    <col min="56" max="57" width="9.140625" style="3"/>
    <col min="58" max="58" width="12.5703125" style="3" customWidth="1"/>
    <col min="59" max="59" width="12" style="3" customWidth="1"/>
    <col min="60" max="60" width="12.5703125" style="3" customWidth="1"/>
    <col min="61" max="61" width="16.7109375" style="3" bestFit="1" customWidth="1"/>
    <col min="62" max="62" width="9.28515625" style="3" bestFit="1" customWidth="1"/>
    <col min="63" max="16384" width="9.140625" style="3"/>
  </cols>
  <sheetData>
    <row r="1" spans="1:22" s="2" customFormat="1" x14ac:dyDescent="0.2">
      <c r="A1" s="1"/>
      <c r="B1" s="144" t="s">
        <v>73</v>
      </c>
      <c r="C1" s="319" t="s">
        <v>13</v>
      </c>
      <c r="D1" s="320"/>
      <c r="E1" s="5"/>
      <c r="F1" s="34"/>
      <c r="J1" s="22"/>
      <c r="N1" s="3"/>
      <c r="O1" s="10"/>
      <c r="P1" s="10"/>
      <c r="Q1" s="10"/>
      <c r="R1" s="10"/>
      <c r="S1" s="10"/>
      <c r="T1" s="10"/>
      <c r="U1" s="10"/>
      <c r="V1" s="10"/>
    </row>
    <row r="2" spans="1:22" s="2" customFormat="1" x14ac:dyDescent="0.2">
      <c r="E2" s="5"/>
      <c r="F2" s="34"/>
      <c r="G2" s="5"/>
      <c r="H2" s="5"/>
      <c r="I2" s="31"/>
      <c r="J2" s="31"/>
      <c r="K2" s="5"/>
      <c r="L2" s="5"/>
      <c r="O2" s="10"/>
      <c r="P2" s="10"/>
      <c r="Q2" s="10"/>
      <c r="R2" s="10"/>
      <c r="S2" s="10"/>
      <c r="T2" s="10"/>
      <c r="U2" s="10"/>
      <c r="V2" s="10"/>
    </row>
    <row r="3" spans="1:22" s="2" customFormat="1" ht="12.75" customHeight="1" x14ac:dyDescent="0.2">
      <c r="B3" s="322" t="s">
        <v>49</v>
      </c>
      <c r="C3" s="323"/>
      <c r="D3" s="324"/>
      <c r="E3" s="5"/>
      <c r="F3" s="9"/>
      <c r="G3" s="5"/>
      <c r="H3" s="5"/>
      <c r="I3" s="5"/>
      <c r="J3" s="5"/>
      <c r="K3" s="5"/>
      <c r="L3" s="5"/>
      <c r="M3" s="10"/>
      <c r="O3" s="10"/>
      <c r="P3" s="10"/>
      <c r="Q3" s="10"/>
      <c r="R3" s="10"/>
      <c r="S3" s="10"/>
      <c r="T3" s="10"/>
      <c r="U3" s="10"/>
      <c r="V3" s="10"/>
    </row>
    <row r="4" spans="1:22" s="2" customFormat="1" x14ac:dyDescent="0.2">
      <c r="G4" s="5"/>
      <c r="H4" s="5"/>
      <c r="I4" s="5"/>
      <c r="J4" s="5"/>
      <c r="K4" s="5"/>
      <c r="L4" s="5"/>
      <c r="M4" s="10"/>
      <c r="O4" s="10"/>
      <c r="P4" s="10"/>
      <c r="Q4" s="10"/>
      <c r="R4" s="10"/>
      <c r="S4" s="10"/>
      <c r="T4" s="10"/>
      <c r="U4" s="10"/>
      <c r="V4" s="10"/>
    </row>
    <row r="5" spans="1:22" s="2" customFormat="1" x14ac:dyDescent="0.2">
      <c r="B5" s="325" t="s">
        <v>27</v>
      </c>
      <c r="C5" s="326"/>
      <c r="E5" s="71"/>
      <c r="F5" s="5"/>
      <c r="G5" s="5"/>
      <c r="H5" s="5"/>
      <c r="I5" s="5"/>
      <c r="J5" s="5"/>
      <c r="K5" s="5"/>
      <c r="L5" s="5"/>
      <c r="M5" s="10"/>
      <c r="O5" s="34"/>
      <c r="P5" s="10"/>
      <c r="Q5" s="10"/>
      <c r="R5" s="10"/>
      <c r="S5" s="10"/>
      <c r="T5" s="10"/>
      <c r="U5" s="10"/>
      <c r="V5" s="10"/>
    </row>
    <row r="6" spans="1:22" s="2" customFormat="1" x14ac:dyDescent="0.2">
      <c r="B6" s="310" t="s">
        <v>8</v>
      </c>
      <c r="C6" s="311"/>
      <c r="I6" s="5"/>
      <c r="J6" s="5"/>
      <c r="M6" s="10"/>
      <c r="O6" s="34"/>
      <c r="P6" s="10"/>
      <c r="Q6" s="10"/>
      <c r="R6" s="10"/>
      <c r="S6" s="10"/>
      <c r="T6" s="10"/>
      <c r="U6" s="10"/>
      <c r="V6" s="10"/>
    </row>
    <row r="7" spans="1:22" s="2" customFormat="1" ht="13.5" thickBot="1" x14ac:dyDescent="0.25">
      <c r="B7" s="190"/>
      <c r="C7" s="192"/>
      <c r="I7" s="5"/>
      <c r="J7" s="5"/>
      <c r="M7" s="10"/>
      <c r="O7" s="34"/>
      <c r="P7" s="10"/>
      <c r="Q7" s="10"/>
      <c r="R7" s="10"/>
      <c r="S7" s="10"/>
      <c r="T7" s="10"/>
      <c r="U7" s="10"/>
      <c r="V7" s="10"/>
    </row>
    <row r="8" spans="1:22" s="2" customFormat="1" ht="36" customHeight="1" thickBot="1" x14ac:dyDescent="0.25">
      <c r="B8" s="64"/>
      <c r="C8" s="63" t="s">
        <v>81</v>
      </c>
      <c r="D8" s="82" t="s">
        <v>82</v>
      </c>
      <c r="E8" s="31"/>
      <c r="F8" s="30" t="s">
        <v>24</v>
      </c>
      <c r="G8" s="82" t="s">
        <v>25</v>
      </c>
      <c r="H8" s="71"/>
      <c r="I8" s="5"/>
      <c r="J8" s="5"/>
      <c r="O8" s="10"/>
      <c r="P8" s="10"/>
      <c r="Q8" s="10"/>
      <c r="R8" s="10"/>
      <c r="S8" s="10"/>
      <c r="T8" s="10"/>
      <c r="U8" s="10"/>
      <c r="V8" s="10"/>
    </row>
    <row r="9" spans="1:22" s="2" customFormat="1" x14ac:dyDescent="0.2">
      <c r="B9" s="17" t="e">
        <f>IF(C9="invalide","","orge (t)")</f>
        <v>#N/A</v>
      </c>
      <c r="C9" s="88" t="e">
        <f>IF(B6="","invalide",(VLOOKUP(BDD!Q3,BDD!AQ50:AY65,9,FALSE)*SUM(BDD!Q76:Q100)+VLOOKUP(BDD!Q3,BDD!AQ86:AY96,9,FALSE)*SUM(BDD!Q76:Q100)+VLOOKUP(BDD!Q3,BDD!BA26:BI37,9,FALSE)*SUM(BDD!R76:R100)+VLOOKUP(BDD!Q3,BDD!BK89:BP98,6,FALSE)*SUM(BDD!S76:S100)+VLOOKUP(BDD!Q3,BDD!BR35:BX47,7,FALSE)*SUM(BDD!P76:P100)+VLOOKUP(BDD!Q3,BDD!BZ41:CD53,5,FALSE)*SUM(BDD!P76:P100)+VLOOKUP(BDD!Q3,BDD!CS134:CX144,6,FALSE)*SUM(BDD!T76:T100)+VLOOKUP(BDD!Q3,BDD!CS163:CX172,6,FALSE)*SUM(BDD!T76:T100)+VLOOKUP(BDD!Q3,BDD!CZ27:DH37,9,FALSE)*SUM(BDD!R76:R100)+VLOOKUP(BDD!Q3,BDD!DV51:EA58,6,FALSE)*SUM(BDD!U76:U100)+VLOOKUP(BDD!Q3,BDD!DV73:EA79,6,FALSE)*SUM(BDD!U76:U100)+VLOOKUP(BDD!Q3,BDD!EC45:EH52,6,FALSE)*SUM(BDD!U76:U100)+VLOOKUP(BDD!Q3,BDD!EC68:EH74,6,FALSE)*SUM(BDD!U76:U100)+VLOOKUP(BDD!Q3,BDD!EJ44:EO51,6,FALSE)*SUM(BDD!U76:U100)+VLOOKUP(BDD!Q3,BDD!EJ66:EO72,6,FALSE)*SUM(BDD!U76:U100))/1000)</f>
        <v>#N/A</v>
      </c>
      <c r="D9" s="206" t="e">
        <f>IF(B6="",0,IF(C9-#REF!&lt;0,0,C9-#REF!))</f>
        <v>#N/A</v>
      </c>
      <c r="E9" s="31"/>
      <c r="F9" s="280"/>
      <c r="G9" s="25" t="e">
        <f>F9*D9</f>
        <v>#N/A</v>
      </c>
      <c r="H9" s="31"/>
      <c r="I9" s="5"/>
      <c r="J9" s="5"/>
      <c r="P9" s="10"/>
      <c r="Q9" s="10"/>
      <c r="R9" s="10"/>
      <c r="S9" s="10"/>
      <c r="T9" s="10"/>
      <c r="U9" s="10"/>
      <c r="V9" s="10"/>
    </row>
    <row r="10" spans="1:22" s="2" customFormat="1" x14ac:dyDescent="0.2">
      <c r="B10" s="90" t="e">
        <f>IF(C10="invalide","","blé (t)")</f>
        <v>#N/A</v>
      </c>
      <c r="C10" s="195" t="e">
        <f>IF(B6="","invalide",(VLOOKUP(BDD!P3,BDD!AQ50:AY65,9,FALSE)*SUM(BDD!Q76:Q100)+VLOOKUP(BDD!P3,BDD!AQ86:AY96,9,FALSE)*SUM(BDD!Q76:Q100)+VLOOKUP(BDD!P3,BDD!BA26:BI37,9,FALSE)*SUM(BDD!R76:R100)+VLOOKUP(BDD!P3,BDD!BK89:BP98,6,FALSE)*SUM(BDD!S76:S100)+VLOOKUP(BDD!P3,BDD!BR35:BX47,7,FALSE)*SUM(BDD!P76:P100)+VLOOKUP(BDD!P3,BDD!BZ41:CD53,5,FALSE)*SUM(BDD!P76:P100)+VLOOKUP(BDD!P3,BDD!CG30:CK37,5,FALSE)*SUM(BDD!P76:P100)+VLOOKUP(BDD!P3,BDD!CM25:CQ32,5,FALSE)*SUM(BDD!P76:P100)+VLOOKUP(BDD!P3,BDD!CS134:CX144,6,FALSE)*SUM(BDD!T76:T100)+VLOOKUP(BDD!P3,BDD!CS163:CX172,6,FALSE)*SUM(BDD!T76:T100)+VLOOKUP(BDD!P3,BDD!CZ27:DH37,9,FALSE)*SUM(BDD!R76:R100)+VLOOKUP(BDD!P3,BDD!DJ32:DN39,5,FALSE)*SUM(BDD!P76:P100)+VLOOKUP(BDD!P3,BDD!DP32:DT41,5,FALSE)*SUM(BDD!P76:P100))/1000)</f>
        <v>#N/A</v>
      </c>
      <c r="D10" s="207" t="e">
        <f>IF(B6="",0,IF(C10-#REF!&lt;0,0,C10-#REF!))</f>
        <v>#N/A</v>
      </c>
      <c r="E10" s="31"/>
      <c r="F10" s="281"/>
      <c r="G10" s="27" t="e">
        <f t="shared" ref="G10:G38" si="0">F10*D10</f>
        <v>#N/A</v>
      </c>
      <c r="H10" s="31"/>
      <c r="I10" s="5"/>
      <c r="J10" s="5"/>
      <c r="P10" s="10"/>
      <c r="Q10" s="10"/>
      <c r="R10" s="10"/>
      <c r="S10" s="10"/>
      <c r="T10" s="10"/>
      <c r="U10" s="10"/>
      <c r="V10" s="10"/>
    </row>
    <row r="11" spans="1:22" s="2" customFormat="1" x14ac:dyDescent="0.2">
      <c r="B11" s="90" t="e">
        <f>IF(C11="invalide","","triticale (t)")</f>
        <v>#N/A</v>
      </c>
      <c r="C11" s="195" t="e">
        <f>IF(B6="","invalide",(VLOOKUP(BDD!U3,BDD!AQ50:AY65,9)*SUM(BDD!Q76:Q100)+VLOOKUP(BDD!U3,BDD!AQ86:AY96,9)*SUM(BDD!Q76:Q100)+VLOOKUP(BDD!U3,BDD!BA26:BI37,9)*SUM(BDD!R76:R100)+VLOOKUP(BDD!U3,BDD!BK89:BP98,6)*SUM(BDD!S76:S100)+VLOOKUP(BDD!U3,BDD!BR35:BX47,7)*SUM(BDD!P76:P100)+VLOOKUP(BDD!U3,BDD!BZ41:CD53,5)*SUM(BDD!P76:P100)+VLOOKUP(BDD!U3,BDD!CG30:CK37,5)*SUM(BDD!P76:P100)+VLOOKUP(BDD!U3,BDD!CM25:CQ32,5)*SUM(BDD!P76:P100)+VLOOKUP(BDD!U3,BDD!CS134:CX144,6)*SUM(BDD!T76:T100)+VLOOKUP(BDD!U3,BDD!CS163:CX172,6)*SUM(BDD!T76:T100)+VLOOKUP(BDD!U3,BDD!CZ27:DH37,9)*SUM(BDD!R76:R100)+VLOOKUP(BDD!U3,BDD!DJ32:DN39,5)*SUM(BDD!P76:P100)+VLOOKUP(BDD!U3,BDD!DP32:DT41,5)*SUM(BDD!P76:P100)+VLOOKUP(BDD!U3,BDD!DV51:EA58,6)*SUM(BDD!U76:U100)+VLOOKUP(BDD!U3,BDD!DV73:EA79,6)*SUM(BDD!U76:U100)+VLOOKUP(BDD!U3,BDD!EC45:EH52,6)*SUM(BDD!U76:U100)+VLOOKUP(BDD!U3,BDD!EC68:EH74,6)*SUM(BDD!U76:U100)+VLOOKUP(BDD!U3,BDD!EJ44:EO51,6)*SUM(BDD!U76:U100)+VLOOKUP(BDD!U3,BDD!EJ66:EO72,6)*SUM(BDD!U76:U100)+VLOOKUP(BDD!U3,BDD!EQ40:EU47,5)*7+VLOOKUP(BDD!U3,BDD!EQ73:EU79,5)*7)/1000)</f>
        <v>#N/A</v>
      </c>
      <c r="D11" s="207" t="e">
        <f>IF(B6="",0,IF(C11-#REF!&lt;0,0,C11-#REF!))</f>
        <v>#N/A</v>
      </c>
      <c r="E11" s="31"/>
      <c r="F11" s="281"/>
      <c r="G11" s="27" t="e">
        <f t="shared" si="0"/>
        <v>#N/A</v>
      </c>
      <c r="H11" s="31"/>
      <c r="I11" s="31"/>
      <c r="P11" s="10"/>
      <c r="Q11" s="10"/>
      <c r="R11" s="10"/>
      <c r="S11" s="10"/>
      <c r="T11" s="10"/>
      <c r="U11" s="10"/>
      <c r="V11" s="10"/>
    </row>
    <row r="12" spans="1:22" s="2" customFormat="1" x14ac:dyDescent="0.2">
      <c r="B12" s="90" t="e">
        <f>IF(C12="invalide","","seigle (t)")</f>
        <v>#N/A</v>
      </c>
      <c r="C12" s="195" t="e">
        <f>IF(B6="","invalide",(VLOOKUP(BDD!V3,BDD!BR19:BX31,7)*SUM(BDD!P76:P100))/1000)</f>
        <v>#N/A</v>
      </c>
      <c r="D12" s="207" t="e">
        <f>IF(B6="",0,IF(C12-#REF!&lt;0,0,C12-#REF!))</f>
        <v>#N/A</v>
      </c>
      <c r="E12" s="31"/>
      <c r="F12" s="281"/>
      <c r="G12" s="27" t="e">
        <f t="shared" si="0"/>
        <v>#N/A</v>
      </c>
      <c r="H12" s="31"/>
      <c r="I12" s="31"/>
      <c r="O12" s="10"/>
      <c r="P12" s="10"/>
      <c r="Q12" s="10"/>
      <c r="R12" s="10"/>
      <c r="S12" s="10"/>
      <c r="T12" s="10"/>
      <c r="U12" s="10"/>
      <c r="V12" s="10"/>
    </row>
    <row r="13" spans="1:22" s="2" customFormat="1" x14ac:dyDescent="0.2">
      <c r="B13" s="90" t="e">
        <f>IF(C13="invalide","",IF(OR(animaux!D4=BDD!M6,animaux!D4=BDD!M7,animaux!D4=BDD!M8),"Colza (t)","canola (t)"))</f>
        <v>#N/A</v>
      </c>
      <c r="C13" s="195" t="e">
        <f>IF(B6="","invalide",IF(COUNTIF(BDD!AQ1:EU1000,BDD!Z3)&gt;=1,(VLOOKUP(BDD!Z3,BDD!AQ50:AY65,9)*SUM(BDD!Q76:Q100)+VLOOKUP(BDD!Z3,BDD!AQ86:AY96,9)*SUM(BDD!Q76:Q100)+VLOOKUP(BDD!Z3,BDD!BA26:BI37,9)*SUM(BDD!R76:R100)+VLOOKUP(BDD!Z3,BDD!BR19:BX31,7)*SUM(BDD!P76:P100)+VLOOKUP(BDD!Z3,BDD!CS134:CX144,6)*SUM(BDD!T76:T100)+VLOOKUP(BDD!Z3,BDD!CS149:CX158,6)*SUM(BDD!T76:T100)+VLOOKUP(BDD!Z3,BDD!DP32:DT41,5)*SUM(BDD!P76:P100))/1000,(VLOOKUP(BDD!Y32,BDD!AQ50:AY65,9)*SUM(BDD!Q76:Q100)+VLOOKUP(BDD!Y32,BDD!AQ86:AY96,9)*SUM(BDD!Q76:Q100)+VLOOKUP(BDD!Y32,BDD!BA26:BI37,9)*SUM(BDD!R76:R100)+VLOOKUP(BDD!Y32,BDD!BR19:BX31,7)*SUM(BDD!P76:P100)+VLOOKUP(BDD!Y32,BDD!CS134:CX144,6)*SUM(BDD!T76:T100)+VLOOKUP(BDD!Y32,BDD!CS149:CX158,6)*SUM(BDD!T76:T100)+VLOOKUP(BDD!Y32,BDD!DP32:DT41,5)*SUM(BDD!P76:P100))/1000))</f>
        <v>#N/A</v>
      </c>
      <c r="D13" s="207" t="e">
        <f>IF(B6="",0,IF(C13="","",IF(C13-#REF!&lt;0,0,C13-#REF!)))</f>
        <v>#N/A</v>
      </c>
      <c r="E13" s="31"/>
      <c r="F13" s="281"/>
      <c r="G13" s="27" t="e">
        <f t="shared" si="0"/>
        <v>#N/A</v>
      </c>
      <c r="H13" s="31"/>
      <c r="I13" s="31"/>
      <c r="O13" s="87"/>
      <c r="P13" s="10"/>
      <c r="Q13" s="10"/>
      <c r="R13" s="10"/>
      <c r="S13" s="10"/>
      <c r="T13" s="10"/>
      <c r="U13" s="10"/>
      <c r="V13" s="10"/>
    </row>
    <row r="14" spans="1:22" s="2" customFormat="1" x14ac:dyDescent="0.2">
      <c r="B14" s="90" t="e">
        <f>IF(C14="invalide","","fèverole (t)")</f>
        <v>#REF!</v>
      </c>
      <c r="C14" s="195" t="e">
        <f>IF(B6="","invalide",(#REF!*SUM(Q2:Q26))/1000)</f>
        <v>#REF!</v>
      </c>
      <c r="D14" s="207" t="e">
        <f>IF(B6="",0,IF(C14-#REF!&lt;0,0,C14-#REF!))</f>
        <v>#REF!</v>
      </c>
      <c r="E14" s="31"/>
      <c r="F14" s="281"/>
      <c r="G14" s="27" t="e">
        <f t="shared" si="0"/>
        <v>#REF!</v>
      </c>
      <c r="H14" s="31"/>
      <c r="I14" s="31"/>
      <c r="O14" s="10"/>
      <c r="P14" s="10"/>
      <c r="Q14" s="10"/>
      <c r="R14" s="10"/>
      <c r="S14" s="10"/>
      <c r="T14" s="10"/>
      <c r="U14" s="10"/>
      <c r="V14" s="10"/>
    </row>
    <row r="15" spans="1:22" s="2" customFormat="1" x14ac:dyDescent="0.2">
      <c r="B15" s="90" t="e">
        <f>IF(C15="invalide","","soja (t)")</f>
        <v>#REF!</v>
      </c>
      <c r="C15" s="195" t="e">
        <f>IF(B6="","invalide",(#REF!*SUM(R2:R26)+#REF!*SUM(S2:S26)+(#REF!)*SUM(Q2:Q26)+#REF!*SUM(S2:S26))/1000)</f>
        <v>#REF!</v>
      </c>
      <c r="D15" s="207" t="e">
        <f>IF(B6="",0,IF(C15-#REF!&lt;0,0,C15-#REF!))</f>
        <v>#REF!</v>
      </c>
      <c r="E15" s="31"/>
      <c r="F15" s="281"/>
      <c r="G15" s="27" t="e">
        <f t="shared" si="0"/>
        <v>#REF!</v>
      </c>
      <c r="H15" s="31"/>
      <c r="I15" s="31"/>
      <c r="O15" s="10"/>
      <c r="P15" s="10"/>
      <c r="Q15" s="10"/>
      <c r="R15" s="10"/>
      <c r="S15" s="10"/>
      <c r="T15" s="10"/>
      <c r="U15" s="10"/>
      <c r="V15" s="10"/>
    </row>
    <row r="16" spans="1:22" s="2" customFormat="1" x14ac:dyDescent="0.2">
      <c r="B16" s="26" t="e">
        <f>IF(C16="invalide","","tourteau de colza (t)")</f>
        <v>#REF!</v>
      </c>
      <c r="C16" s="195" t="e">
        <f>IF(B6="","invalide",(#REF!*SUM(R2:R26)+(#REF!+#REF!)*SUM(U2:U26)+#REF!*SUM(Q2:Q26)+#REF!*SUM(S2:S26))/1000)</f>
        <v>#REF!</v>
      </c>
      <c r="D16" s="207" t="e">
        <f>IF(B6="",0,IF(C16-#REF!&lt;0,0,C16-#REF!))</f>
        <v>#REF!</v>
      </c>
      <c r="E16" s="31"/>
      <c r="F16" s="281"/>
      <c r="G16" s="27" t="e">
        <f t="shared" si="0"/>
        <v>#REF!</v>
      </c>
      <c r="H16" s="31"/>
      <c r="I16" s="31"/>
      <c r="O16" s="10"/>
      <c r="P16" s="10"/>
      <c r="Q16" s="10"/>
      <c r="R16" s="10"/>
      <c r="S16" s="10"/>
      <c r="T16" s="10"/>
      <c r="U16" s="10"/>
      <c r="V16" s="10"/>
    </row>
    <row r="17" spans="2:22" s="2" customFormat="1" x14ac:dyDescent="0.2">
      <c r="B17" s="26" t="e">
        <f>IF(C17="invalide","","foin (t)")</f>
        <v>#REF!</v>
      </c>
      <c r="C17" s="195" t="e">
        <f>IF(B6="","invalide",(#REF!*SUM(R2:R26)+#REF!*SUM(S2:S26)+#REF!*SUM(T2:T26)+(#REF!+#REF!)*SUM(U2:U26)+#REF!*SUM(Q2:Q26)+#REF!*SUM(S2:S26)+(#REF!+#REF!+#REF!+#REF!+#REF!+#REF!)*SUM(coût!V2:V26))/1000)</f>
        <v>#REF!</v>
      </c>
      <c r="D17" s="207" t="e">
        <f>IF(B6="",0,IF(C17-(#REF!+#REF!+#REF!)&lt;0,0,C17-(#REF!+#REF!+#REF!)))</f>
        <v>#REF!</v>
      </c>
      <c r="E17" s="31"/>
      <c r="F17" s="281"/>
      <c r="G17" s="27" t="e">
        <f t="shared" si="0"/>
        <v>#REF!</v>
      </c>
      <c r="H17" s="31"/>
      <c r="I17" s="31"/>
      <c r="O17" s="10"/>
      <c r="P17" s="10"/>
      <c r="Q17" s="10"/>
      <c r="R17" s="10"/>
      <c r="S17" s="10"/>
      <c r="T17" s="10"/>
      <c r="U17" s="10"/>
      <c r="V17" s="10"/>
    </row>
    <row r="18" spans="2:22" s="2" customFormat="1" x14ac:dyDescent="0.2">
      <c r="B18" s="68" t="e">
        <f>IF(C18="invalide","","minéraux &amp; vitamines (kg)")</f>
        <v>#REF!</v>
      </c>
      <c r="C18" s="195" t="e">
        <f>IF(B6="","invalide",(#REF!*SUM(R2:R26)+#REF!*SUM(S2:S26)+#REF!*SUM(T2:T26)+(#REF!+#REF!)*SUM(U2:U26)+(#REF!+#REF!+#REF!+#REF!+#REF!)*SUM(Q2:Q26)+#REF!*SUM(S2:S26))+SUM(#REF!)+(#REF!+#REF!+#REF!)*SUM(coût!V2:V26))</f>
        <v>#REF!</v>
      </c>
      <c r="D18" s="207" t="e">
        <f>IF(B6="",0,IF(C18-(#REF!+#REF!)&lt;0,0,C18-(#REF!+#REF!)))</f>
        <v>#REF!</v>
      </c>
      <c r="E18" s="31"/>
      <c r="F18" s="282">
        <v>1.38</v>
      </c>
      <c r="G18" s="27" t="e">
        <f t="shared" si="0"/>
        <v>#REF!</v>
      </c>
      <c r="H18" s="31"/>
      <c r="I18" s="31"/>
      <c r="O18" s="10"/>
      <c r="P18" s="10"/>
      <c r="Q18" s="10"/>
      <c r="R18" s="10"/>
      <c r="S18" s="10"/>
      <c r="T18" s="10"/>
      <c r="U18" s="10"/>
      <c r="V18" s="10"/>
    </row>
    <row r="19" spans="2:22" s="2" customFormat="1" x14ac:dyDescent="0.2">
      <c r="B19" s="68" t="e">
        <f>IF(C19="invalide","","maïs ensilé (t)")</f>
        <v>#REF!</v>
      </c>
      <c r="C19" s="195" t="e">
        <f>IF(B6="","invalide",(#REF!*SUM(R2:R26)+#REF!*SUM(T2:T26)+#REF!*SUM(U2:U26))/1000)</f>
        <v>#REF!</v>
      </c>
      <c r="D19" s="207" t="e">
        <f>IF(B6="",0,IF(C19-#REF!&lt;0,0,C19-#REF!))</f>
        <v>#REF!</v>
      </c>
      <c r="E19" s="31"/>
      <c r="F19" s="281"/>
      <c r="G19" s="27" t="e">
        <f t="shared" si="0"/>
        <v>#REF!</v>
      </c>
      <c r="H19" s="31"/>
      <c r="I19" s="31"/>
      <c r="O19" s="10"/>
      <c r="P19" s="10"/>
      <c r="Q19" s="10"/>
      <c r="R19" s="10"/>
      <c r="S19" s="10"/>
      <c r="T19" s="10"/>
      <c r="U19" s="10"/>
      <c r="V19" s="10"/>
    </row>
    <row r="20" spans="2:22" s="2" customFormat="1" x14ac:dyDescent="0.2">
      <c r="B20" s="68" t="e">
        <f>IF(C20="invalide","","concentré bovin (kg)")</f>
        <v>#REF!</v>
      </c>
      <c r="C20" s="195" t="e">
        <f>IF(B6="","invalide",#REF!*(SUM(R2:R26)))</f>
        <v>#REF!</v>
      </c>
      <c r="D20" s="207" t="e">
        <f>IF(B6="",0,IF(C20-(#REF!+#REF!)&lt;0,0,C20-(#REF!+#REF!)))</f>
        <v>#REF!</v>
      </c>
      <c r="E20" s="31"/>
      <c r="F20" s="282">
        <v>1.07</v>
      </c>
      <c r="G20" s="27" t="e">
        <f t="shared" si="0"/>
        <v>#REF!</v>
      </c>
      <c r="H20" s="31"/>
      <c r="I20" s="31"/>
      <c r="O20" s="10"/>
      <c r="P20" s="10"/>
      <c r="Q20" s="10"/>
      <c r="R20" s="10"/>
      <c r="S20" s="10"/>
      <c r="T20" s="10"/>
      <c r="U20" s="10"/>
      <c r="V20" s="10"/>
    </row>
    <row r="21" spans="2:22" s="2" customFormat="1" x14ac:dyDescent="0.2">
      <c r="B21" s="68" t="e">
        <f>IF(C21="invalide","","eau (l)")</f>
        <v>#REF!</v>
      </c>
      <c r="C21" s="195" t="e">
        <f>IF(B6="","invalide",(#REF!+#REF!/42+#REF!+#REF!+#REF!+#REF!+#REF!+#REF!+#REF!+#REF!+#REF!+#REF!+#REF!+#REF!+#REF!+#REF!)*SUM(Q2:Q26)+SUM(#REF!))</f>
        <v>#REF!</v>
      </c>
      <c r="D21" s="207" t="e">
        <f>IF(B6="",0,IF(C21-#REF!&lt;0,0,C21-#REF!))</f>
        <v>#REF!</v>
      </c>
      <c r="E21" s="31"/>
      <c r="F21" s="283">
        <v>2.5999999999999999E-3</v>
      </c>
      <c r="G21" s="27" t="e">
        <f t="shared" si="0"/>
        <v>#REF!</v>
      </c>
      <c r="H21" s="31"/>
      <c r="I21" s="31"/>
      <c r="O21" s="10"/>
      <c r="P21" s="10"/>
      <c r="Q21" s="10"/>
      <c r="R21" s="10"/>
      <c r="S21" s="10"/>
      <c r="T21" s="10"/>
      <c r="U21" s="10"/>
      <c r="V21" s="10"/>
    </row>
    <row r="22" spans="2:22" s="2" customFormat="1" x14ac:dyDescent="0.2">
      <c r="B22" s="68" t="e">
        <f>IF(C22="invalide","","avoine (t)")</f>
        <v>#REF!</v>
      </c>
      <c r="C22" s="195" t="e">
        <f>IF(B6="","invalide",(#REF!*SUM(S2:S26)+(#REF!+#REF!+#REF!+#REF!+#REF!)*SUM(Q2:Q26)+#REF!*SUM(S2:S26)+(#REF!+#REF!+#REF!)*SUM(coût!V2:V26))/1000+SUM(#REF!))</f>
        <v>#REF!</v>
      </c>
      <c r="D22" s="207" t="e">
        <f>IF(B6="",0,IF(C22-#REF!&lt;0,0,C22-#REF!))</f>
        <v>#REF!</v>
      </c>
      <c r="E22" s="31"/>
      <c r="F22" s="281"/>
      <c r="G22" s="27" t="e">
        <f t="shared" si="0"/>
        <v>#REF!</v>
      </c>
      <c r="H22" s="31"/>
      <c r="I22" s="31"/>
      <c r="O22" s="10"/>
      <c r="P22" s="10"/>
      <c r="Q22" s="10"/>
      <c r="R22" s="10"/>
      <c r="S22" s="10"/>
      <c r="T22" s="10"/>
      <c r="U22" s="10"/>
      <c r="V22" s="10"/>
    </row>
    <row r="23" spans="2:22" s="2" customFormat="1" x14ac:dyDescent="0.2">
      <c r="B23" s="68" t="e">
        <f>IF(C23="invalide","","maïs grain (t)")</f>
        <v>#REF!</v>
      </c>
      <c r="C23" s="195" t="e">
        <f>IF(B6="","invalide",((#REF!+#REF!+#REF!+#REF!+#REF!)*SUM(Q2:Q26)+(#REF!+#REF!+#REF!)*SUM(coût!V2:V26))/1000+SUM(#REF!))</f>
        <v>#REF!</v>
      </c>
      <c r="D23" s="207" t="e">
        <f>IF(B6="",0,IF(C23-#REF!&lt;0,0,C23-#REF!))</f>
        <v>#REF!</v>
      </c>
      <c r="E23" s="31"/>
      <c r="F23" s="281"/>
      <c r="G23" s="27" t="e">
        <f t="shared" si="0"/>
        <v>#REF!</v>
      </c>
      <c r="H23" s="31"/>
      <c r="I23" s="31"/>
      <c r="O23" s="10"/>
      <c r="P23" s="10"/>
      <c r="Q23" s="10"/>
      <c r="R23" s="10"/>
      <c r="S23" s="10"/>
      <c r="T23" s="10"/>
      <c r="U23" s="10"/>
      <c r="V23" s="10"/>
    </row>
    <row r="24" spans="2:22" s="2" customFormat="1" x14ac:dyDescent="0.2">
      <c r="B24" s="74" t="e">
        <f>IF(C24="invalide","","concentré lapins (kg)")</f>
        <v>#REF!</v>
      </c>
      <c r="C24" s="195" t="e">
        <f>IF(B6="","invalide",#REF!*SUM(Q2:Q26))</f>
        <v>#REF!</v>
      </c>
      <c r="D24" s="207" t="e">
        <f>IF(B6="",0,IF(C24-(#REF!+#REF!)&lt;0,0,C24-(#REF!+#REF!)))</f>
        <v>#REF!</v>
      </c>
      <c r="E24" s="31"/>
      <c r="F24" s="282">
        <v>1.1200000000000001</v>
      </c>
      <c r="G24" s="27" t="e">
        <f t="shared" si="0"/>
        <v>#REF!</v>
      </c>
      <c r="H24" s="31"/>
      <c r="I24" s="31"/>
      <c r="O24" s="10"/>
      <c r="P24" s="10"/>
      <c r="Q24" s="10"/>
      <c r="R24" s="10"/>
      <c r="S24" s="10"/>
      <c r="T24" s="10"/>
      <c r="U24" s="10"/>
      <c r="V24" s="10"/>
    </row>
    <row r="25" spans="2:22" s="2" customFormat="1" x14ac:dyDescent="0.2">
      <c r="B25" s="74" t="e">
        <f>IF(C25="invalide","","pois (t)")</f>
        <v>#REF!</v>
      </c>
      <c r="C25" s="195" t="e">
        <f>IF(B6="","invalide",#REF!*SUM(Q2:Q26)/1000)</f>
        <v>#REF!</v>
      </c>
      <c r="D25" s="207" t="e">
        <f>IF(B6="",0,IF(C25-#REF!&lt;0,0,C25-#REF!))</f>
        <v>#REF!</v>
      </c>
      <c r="E25" s="31"/>
      <c r="F25" s="281"/>
      <c r="G25" s="27" t="e">
        <f t="shared" si="0"/>
        <v>#REF!</v>
      </c>
      <c r="H25" s="31"/>
      <c r="I25" s="31"/>
      <c r="J25" s="191"/>
      <c r="O25" s="10"/>
      <c r="P25" s="10"/>
      <c r="Q25" s="10"/>
      <c r="R25" s="10"/>
      <c r="S25" s="10"/>
      <c r="T25" s="10"/>
      <c r="U25" s="10"/>
      <c r="V25" s="10"/>
    </row>
    <row r="26" spans="2:22" s="2" customFormat="1" x14ac:dyDescent="0.2">
      <c r="B26" s="74" t="e">
        <f>IF(C26="invalide","","tourteau de tournesol (t)")</f>
        <v>#REF!</v>
      </c>
      <c r="C26" s="195" t="e">
        <f>IF(B6="","invalide",#REF!*SUM(Q2:Q26)/1000)</f>
        <v>#REF!</v>
      </c>
      <c r="D26" s="207" t="e">
        <f>IF(B6="",0,IF(C26-#REF!&lt;0,0,C26-#REF!))</f>
        <v>#REF!</v>
      </c>
      <c r="E26" s="31"/>
      <c r="F26" s="281"/>
      <c r="G26" s="27" t="e">
        <f t="shared" si="0"/>
        <v>#REF!</v>
      </c>
      <c r="H26" s="31"/>
      <c r="I26" s="31"/>
      <c r="J26" s="8"/>
      <c r="O26" s="10"/>
      <c r="P26" s="10"/>
      <c r="Q26" s="10"/>
      <c r="R26" s="10"/>
      <c r="S26" s="10"/>
      <c r="T26" s="10"/>
      <c r="U26" s="10"/>
      <c r="V26" s="10"/>
    </row>
    <row r="27" spans="2:22" s="2" customFormat="1" x14ac:dyDescent="0.2">
      <c r="B27" s="74" t="e">
        <f>IF(C27="invalide","","betterave (t)")</f>
        <v>#REF!</v>
      </c>
      <c r="C27" s="195" t="e">
        <f>IF(B6="","invalide",(#REF!*SUM(R2:R26)+#REF!*SUM(T2:T26)+#REF!*SUM(U2:U26)+#REF!*SUM(Q2:Q26))/1000)</f>
        <v>#REF!</v>
      </c>
      <c r="D27" s="207" t="e">
        <f>IF(B6="",0,IF(C27-#REF!&lt;0,0,C27-#REF!))</f>
        <v>#REF!</v>
      </c>
      <c r="E27" s="31"/>
      <c r="F27" s="281"/>
      <c r="G27" s="27" t="e">
        <f t="shared" si="0"/>
        <v>#REF!</v>
      </c>
      <c r="H27" s="31"/>
      <c r="I27" s="31"/>
      <c r="J27" s="33"/>
      <c r="O27" s="10"/>
      <c r="P27" s="10"/>
      <c r="Q27" s="10"/>
      <c r="R27" s="10"/>
      <c r="S27" s="10"/>
      <c r="T27" s="10"/>
      <c r="U27" s="10"/>
      <c r="V27" s="10"/>
    </row>
    <row r="28" spans="2:22" s="2" customFormat="1" x14ac:dyDescent="0.2">
      <c r="B28" s="74" t="e">
        <f>IF(C28="invalide","","herbe ensilée (t)")</f>
        <v>#REF!</v>
      </c>
      <c r="C28" s="195" t="e">
        <f>IF(B6="","invalide",(#REF!*SUM(R2:R26)+#REF!*SUM(T2:T26)+#REF!*SUM(U2:U26))/1000)</f>
        <v>#REF!</v>
      </c>
      <c r="D28" s="207" t="e">
        <f>IF(B6="",0,IF(C28-#REF!&lt;0,0,C28-#REF!))</f>
        <v>#REF!</v>
      </c>
      <c r="E28" s="31"/>
      <c r="F28" s="281"/>
      <c r="G28" s="27" t="e">
        <f t="shared" si="0"/>
        <v>#REF!</v>
      </c>
      <c r="H28" s="31"/>
      <c r="I28" s="31"/>
      <c r="J28" s="33"/>
      <c r="O28" s="10"/>
    </row>
    <row r="29" spans="2:22" s="2" customFormat="1" x14ac:dyDescent="0.2">
      <c r="B29" s="74" t="e">
        <f>IF(C29="invalide","","paille (t)")</f>
        <v>#REF!</v>
      </c>
      <c r="C29" s="195" t="e">
        <f>IF(B6="","invalide",IF(B6=P26,(#REF!+#REF!+#REF!+#REF!+#REF!+#REF!)*SUM(Q2:Q7)/1000+(A46+A49+A52+A55+A58+A61)+#REF!/1000,(#REF!*SUM(R2:R26)+#REF!*SUM(T2:T26)+#REF!*SUM(U2:U26)+(#REF!+#REF!+#REF!+#REF!+#REF!+#REF!)*SUM(Q2:Q26)+(#REF!+#REF!+#REF!+#REF!+#REF!+#REF!)*SUM(coût!V2:V26))/1000))</f>
        <v>#REF!</v>
      </c>
      <c r="D29" s="207" t="e">
        <f>IF(B6="",0,IF(C29-(#REF!+#REF!)&lt;0,0,C29-(#REF!+#REF!)))</f>
        <v>#REF!</v>
      </c>
      <c r="E29" s="31"/>
      <c r="F29" s="281"/>
      <c r="G29" s="27" t="e">
        <f t="shared" si="0"/>
        <v>#REF!</v>
      </c>
      <c r="H29" s="321" t="e">
        <f>"en vaccin tu payes "&amp;#REF!*10+#REF!*20+#REF!*10+#REF!*10+#REF!*1.5+#REF!*1.5+#REF!*10+#REF!*1.5+#REF!*1.5+#REF!*10+#REF!*85+#REF!*85+#REF!*85&amp;"€/an"</f>
        <v>#REF!</v>
      </c>
      <c r="I29" s="321"/>
      <c r="J29" s="321"/>
      <c r="O29" s="191"/>
      <c r="P29" s="10"/>
    </row>
    <row r="30" spans="2:22" s="2" customFormat="1" x14ac:dyDescent="0.2">
      <c r="B30" s="68" t="e">
        <f>IF(C30="invalide","","concentré porcin (kg)")</f>
        <v>#REF!</v>
      </c>
      <c r="C30" s="89" t="e">
        <f>IF(B6="","invalide",#REF!*SUM(Q2:Q26))</f>
        <v>#REF!</v>
      </c>
      <c r="D30" s="207" t="e">
        <f>IF(B6="",0,IF(C30-(#REF!+#REF!)&lt;0,0,C30-(#REF!+#REF!)))</f>
        <v>#REF!</v>
      </c>
      <c r="E30" s="31"/>
      <c r="F30" s="284">
        <v>1.1299999999999999</v>
      </c>
      <c r="G30" s="27" t="e">
        <f t="shared" si="0"/>
        <v>#REF!</v>
      </c>
      <c r="H30" s="31"/>
      <c r="J30" s="10"/>
    </row>
    <row r="31" spans="2:22" s="2" customFormat="1" x14ac:dyDescent="0.2">
      <c r="B31" s="68" t="e">
        <f>IF(C31="invalide","","bouchons de luzerne (t)")</f>
        <v>#REF!</v>
      </c>
      <c r="C31" s="89" t="e">
        <f>IF(B6="","invalide",(#REF!+#REF!)/1000*SUM(Q2:Q26))</f>
        <v>#REF!</v>
      </c>
      <c r="D31" s="207" t="e">
        <f>IF(B6="",0,IF(C31-(#REF!)&lt;0,0,C31-(#REF!)))</f>
        <v>#REF!</v>
      </c>
      <c r="E31" s="31"/>
      <c r="F31" s="285"/>
      <c r="G31" s="27" t="e">
        <f t="shared" si="0"/>
        <v>#REF!</v>
      </c>
      <c r="H31" s="31"/>
      <c r="J31" s="10"/>
    </row>
    <row r="32" spans="2:22" s="2" customFormat="1" x14ac:dyDescent="0.2">
      <c r="B32" s="68" t="e">
        <f>IF(C32="invalide","","ration bisons (t)")</f>
        <v>#REF!</v>
      </c>
      <c r="C32" s="196" t="e">
        <f>IF(B6="","invalide",#REF!/42*42)</f>
        <v>#REF!</v>
      </c>
      <c r="D32" s="207" t="e">
        <f>IF(B6="",0,IF(C32-(#REF!)&lt;0,0,C32-(#REF!)))</f>
        <v>#REF!</v>
      </c>
      <c r="E32" s="31"/>
      <c r="F32" s="285"/>
      <c r="G32" s="27" t="e">
        <f t="shared" si="0"/>
        <v>#REF!</v>
      </c>
      <c r="H32" s="31"/>
      <c r="J32" s="10"/>
    </row>
    <row r="33" spans="1:13" s="2" customFormat="1" x14ac:dyDescent="0.2">
      <c r="B33" s="68" t="e">
        <f>IF(C33="invalide","","ration daims (t)")</f>
        <v>#REF!</v>
      </c>
      <c r="C33" s="196" t="e">
        <f>IF(B6="","invalide",#REF!/42*42)</f>
        <v>#REF!</v>
      </c>
      <c r="D33" s="207" t="e">
        <f>IF(B6="",0,IF(C33-(#REF!)&lt;0,0,C33-(#REF!)))</f>
        <v>#REF!</v>
      </c>
      <c r="E33" s="31"/>
      <c r="F33" s="285"/>
      <c r="G33" s="27" t="e">
        <f t="shared" si="0"/>
        <v>#REF!</v>
      </c>
      <c r="H33" s="31"/>
      <c r="J33" s="10"/>
    </row>
    <row r="34" spans="1:13" s="2" customFormat="1" x14ac:dyDescent="0.2">
      <c r="B34" s="68" t="e">
        <f>IF(C34="invalide","","ration hivernale bovins (t)")</f>
        <v>#REF!</v>
      </c>
      <c r="C34" s="196" t="e">
        <f>IF(B6="","invalide",IF(SUM(#REF!)=0,0,#REF!/35*35))</f>
        <v>#REF!</v>
      </c>
      <c r="D34" s="207" t="e">
        <f>IF(B9="",0,IF(C34-(#REF!)&lt;0,0,C34-(#REF!)))</f>
        <v>#N/A</v>
      </c>
      <c r="E34" s="31"/>
      <c r="F34" s="285"/>
      <c r="G34" s="27" t="e">
        <f t="shared" si="0"/>
        <v>#N/A</v>
      </c>
      <c r="H34" s="31"/>
      <c r="J34" s="10"/>
    </row>
    <row r="35" spans="1:13" s="2" customFormat="1" x14ac:dyDescent="0.2">
      <c r="B35" s="68" t="e">
        <f>IF(C35="invalide","","ration hivernale ovins (t)")</f>
        <v>#REF!</v>
      </c>
      <c r="C35" s="197" t="e">
        <f>IF(B6="","invalide",IF(SUM(#REF!)=0,0,#REF!/35*35))</f>
        <v>#REF!</v>
      </c>
      <c r="D35" s="207" t="e">
        <f>IF(B10="",0,IF(C35-(#REF!)&lt;0,0,C35-(#REF!)))</f>
        <v>#N/A</v>
      </c>
      <c r="E35" s="31"/>
      <c r="F35" s="285"/>
      <c r="G35" s="27" t="e">
        <f t="shared" si="0"/>
        <v>#N/A</v>
      </c>
      <c r="H35" s="31"/>
      <c r="J35" s="10"/>
    </row>
    <row r="36" spans="1:13" s="2" customFormat="1" x14ac:dyDescent="0.2">
      <c r="B36" s="68" t="e">
        <f>IF(C36="invalide","","ration hivernale chevaux de selle (t)")</f>
        <v>#REF!</v>
      </c>
      <c r="C36" s="197" t="e">
        <f>IF(B6="","invalide",IF(SUM(#REF!)=0,0,#REF!/21*21))</f>
        <v>#REF!</v>
      </c>
      <c r="D36" s="207" t="e">
        <f>IF(B11="",0,IF(C36-(#REF!)&lt;0,0,C36-(#REF!)))</f>
        <v>#N/A</v>
      </c>
      <c r="E36" s="31"/>
      <c r="F36" s="285"/>
      <c r="G36" s="27" t="e">
        <f t="shared" si="0"/>
        <v>#N/A</v>
      </c>
      <c r="H36" s="31"/>
      <c r="J36" s="10"/>
    </row>
    <row r="37" spans="1:13" s="2" customFormat="1" x14ac:dyDescent="0.2">
      <c r="B37" s="68" t="e">
        <f>IF(C37="invalide","","ration hivernale chevaux de trait (t)")</f>
        <v>#REF!</v>
      </c>
      <c r="C37" s="197" t="e">
        <f>IF(B6="","invalide",IF(SUM(#REF!)=0,0,#REF!/21*21))</f>
        <v>#REF!</v>
      </c>
      <c r="D37" s="207" t="e">
        <f>IF(B12="",0,IF(C37-(#REF!)&lt;0,0,C37-(#REF!)))</f>
        <v>#N/A</v>
      </c>
      <c r="E37" s="31"/>
      <c r="F37" s="285"/>
      <c r="G37" s="27" t="e">
        <f t="shared" si="0"/>
        <v>#N/A</v>
      </c>
      <c r="H37" s="31"/>
      <c r="J37" s="10"/>
    </row>
    <row r="38" spans="1:13" s="2" customFormat="1" ht="13.5" thickBot="1" x14ac:dyDescent="0.25">
      <c r="B38" s="91" t="e">
        <f>IF(C38="invalide","","ration hivernale poneys (t)")</f>
        <v>#REF!</v>
      </c>
      <c r="C38" s="198" t="e">
        <f>IF(B6="","invalide",IF(SUM(#REF!)=0,0,#REF!/21*21))</f>
        <v>#REF!</v>
      </c>
      <c r="D38" s="208" t="e">
        <f>IF(B13="",0,IF(C38-(#REF!)&lt;0,0,C38-(#REF!)))</f>
        <v>#N/A</v>
      </c>
      <c r="E38" s="31"/>
      <c r="F38" s="286"/>
      <c r="G38" s="32" t="e">
        <f t="shared" si="0"/>
        <v>#N/A</v>
      </c>
      <c r="H38" s="31"/>
      <c r="J38" s="10"/>
    </row>
    <row r="39" spans="1:13" s="2" customFormat="1" x14ac:dyDescent="0.2">
      <c r="B39" s="199"/>
      <c r="C39" s="199"/>
      <c r="D39" s="199"/>
      <c r="E39" s="199"/>
      <c r="F39" s="77"/>
      <c r="H39" s="75"/>
      <c r="I39" s="76"/>
      <c r="J39" s="1"/>
      <c r="M39" s="10"/>
    </row>
    <row r="40" spans="1:13" s="2" customFormat="1" x14ac:dyDescent="0.2">
      <c r="B40" s="200"/>
      <c r="C40" s="36"/>
      <c r="K40" s="66"/>
      <c r="M40" s="10"/>
    </row>
    <row r="41" spans="1:13" s="2" customFormat="1" x14ac:dyDescent="0.2">
      <c r="B41" s="200"/>
      <c r="C41" s="36"/>
      <c r="G41" s="327"/>
      <c r="H41" s="328"/>
      <c r="I41" s="28"/>
      <c r="K41" s="193"/>
      <c r="M41" s="10"/>
    </row>
    <row r="42" spans="1:13" s="2" customFormat="1" x14ac:dyDescent="0.2">
      <c r="B42" s="200"/>
      <c r="C42" s="36"/>
      <c r="K42" s="193"/>
      <c r="L42" s="67"/>
      <c r="M42" s="10"/>
    </row>
    <row r="43" spans="1:13" s="2" customFormat="1" x14ac:dyDescent="0.2">
      <c r="B43" s="200"/>
      <c r="C43" s="36"/>
      <c r="K43" s="193"/>
      <c r="M43" s="10"/>
    </row>
    <row r="44" spans="1:13" s="2" customFormat="1" x14ac:dyDescent="0.2">
      <c r="A44" s="34"/>
      <c r="B44" s="200"/>
      <c r="C44" s="36"/>
      <c r="K44" s="193"/>
      <c r="M44" s="10"/>
    </row>
    <row r="45" spans="1:13" s="2" customFormat="1" x14ac:dyDescent="0.2">
      <c r="A45" s="34"/>
      <c r="B45" s="200"/>
      <c r="C45" s="36"/>
      <c r="K45" s="193"/>
      <c r="M45" s="10"/>
    </row>
    <row r="46" spans="1:13" s="2" customFormat="1" x14ac:dyDescent="0.2">
      <c r="A46" s="209"/>
      <c r="C46" s="86"/>
      <c r="D46" s="193"/>
      <c r="E46" s="35"/>
      <c r="F46" s="329"/>
      <c r="G46" s="330"/>
      <c r="H46" s="331"/>
      <c r="I46" s="332"/>
      <c r="K46" s="193"/>
    </row>
    <row r="47" spans="1:13" s="2" customFormat="1" x14ac:dyDescent="0.2">
      <c r="A47" s="210"/>
      <c r="B47" s="5"/>
      <c r="C47" s="194"/>
      <c r="D47" s="193"/>
      <c r="E47" s="35"/>
      <c r="F47" s="329"/>
      <c r="G47" s="330"/>
      <c r="H47" s="331"/>
      <c r="I47" s="332"/>
      <c r="K47" s="193"/>
    </row>
    <row r="48" spans="1:13" s="2" customFormat="1" x14ac:dyDescent="0.2">
      <c r="A48" s="210"/>
      <c r="B48" s="333"/>
      <c r="C48" s="333"/>
      <c r="D48" s="333"/>
      <c r="E48" s="35"/>
      <c r="F48" s="329"/>
      <c r="G48" s="330"/>
      <c r="H48" s="334"/>
      <c r="I48" s="335"/>
      <c r="K48" s="193"/>
      <c r="L48" s="5"/>
    </row>
    <row r="49" spans="1:12" s="2" customFormat="1" x14ac:dyDescent="0.2">
      <c r="A49" s="211"/>
      <c r="H49" s="65"/>
      <c r="I49" s="65"/>
      <c r="K49" s="193"/>
      <c r="L49" s="5"/>
    </row>
    <row r="50" spans="1:12" s="2" customFormat="1" x14ac:dyDescent="0.2">
      <c r="A50" s="210"/>
      <c r="B50" s="7"/>
      <c r="C50" s="330"/>
      <c r="D50" s="336"/>
      <c r="F50" s="10"/>
      <c r="G50" s="10"/>
      <c r="H50" s="10"/>
      <c r="I50" s="10"/>
      <c r="J50" s="10"/>
      <c r="K50" s="193"/>
      <c r="L50" s="5"/>
    </row>
    <row r="51" spans="1:12" s="2" customFormat="1" x14ac:dyDescent="0.2">
      <c r="A51" s="210"/>
      <c r="B51" s="5"/>
      <c r="C51" s="5"/>
      <c r="D51" s="5"/>
      <c r="E51" s="5"/>
      <c r="F51" s="11"/>
      <c r="G51" s="11"/>
      <c r="H51" s="11"/>
      <c r="I51" s="11"/>
      <c r="J51" s="11"/>
      <c r="K51" s="193"/>
      <c r="L51" s="67"/>
    </row>
    <row r="52" spans="1:12" s="2" customFormat="1" x14ac:dyDescent="0.2">
      <c r="A52" s="209"/>
      <c r="B52" s="5"/>
      <c r="C52" s="5"/>
      <c r="D52" s="5"/>
      <c r="E52" s="5"/>
      <c r="F52" s="83"/>
      <c r="G52" s="37"/>
      <c r="H52" s="37"/>
      <c r="I52" s="83"/>
      <c r="J52" s="37"/>
      <c r="K52" s="193"/>
      <c r="L52" s="92"/>
    </row>
    <row r="53" spans="1:12" s="2" customFormat="1" x14ac:dyDescent="0.2">
      <c r="A53" s="210"/>
      <c r="B53" s="5"/>
      <c r="C53" s="5"/>
      <c r="D53" s="5"/>
      <c r="E53" s="5"/>
      <c r="F53" s="83"/>
      <c r="G53" s="37"/>
      <c r="H53" s="37"/>
      <c r="I53" s="83"/>
      <c r="J53" s="37"/>
      <c r="K53" s="193"/>
      <c r="L53" s="92"/>
    </row>
    <row r="54" spans="1:12" s="2" customFormat="1" x14ac:dyDescent="0.2">
      <c r="A54" s="210"/>
      <c r="B54" s="337"/>
      <c r="C54" s="337"/>
      <c r="D54" s="337"/>
      <c r="E54" s="5"/>
      <c r="F54" s="83"/>
      <c r="G54" s="37"/>
      <c r="H54" s="37"/>
      <c r="I54" s="37"/>
      <c r="J54" s="37"/>
      <c r="K54" s="193"/>
      <c r="L54" s="92"/>
    </row>
    <row r="55" spans="1:12" s="2" customFormat="1" x14ac:dyDescent="0.2">
      <c r="A55" s="212"/>
      <c r="B55" s="5"/>
      <c r="C55" s="5"/>
      <c r="D55" s="5"/>
      <c r="E55" s="5"/>
      <c r="F55" s="83"/>
      <c r="G55" s="37"/>
      <c r="H55" s="37"/>
      <c r="I55" s="37"/>
      <c r="J55" s="37"/>
    </row>
    <row r="56" spans="1:12" s="2" customFormat="1" x14ac:dyDescent="0.2">
      <c r="A56" s="209"/>
    </row>
    <row r="57" spans="1:12" s="2" customFormat="1" x14ac:dyDescent="0.2">
      <c r="A57" s="210"/>
    </row>
    <row r="58" spans="1:12" s="2" customFormat="1" x14ac:dyDescent="0.2">
      <c r="A58" s="212"/>
    </row>
    <row r="59" spans="1:12" s="2" customFormat="1" x14ac:dyDescent="0.2">
      <c r="A59" s="209"/>
    </row>
    <row r="60" spans="1:12" s="2" customFormat="1" x14ac:dyDescent="0.2">
      <c r="A60" s="210"/>
    </row>
    <row r="61" spans="1:12" s="2" customFormat="1" x14ac:dyDescent="0.2">
      <c r="A61" s="212"/>
    </row>
    <row r="62" spans="1:12" s="2" customFormat="1" x14ac:dyDescent="0.2">
      <c r="A62" s="209"/>
    </row>
    <row r="63" spans="1:12" s="2" customFormat="1" x14ac:dyDescent="0.2">
      <c r="A63" s="210"/>
    </row>
    <row r="64" spans="1:12" s="2" customFormat="1" x14ac:dyDescent="0.2">
      <c r="A64" s="37"/>
    </row>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pans="11:12" s="2" customFormat="1" x14ac:dyDescent="0.2"/>
    <row r="98" spans="11:12" s="2" customFormat="1" x14ac:dyDescent="0.2"/>
    <row r="99" spans="11:12" s="2" customFormat="1" x14ac:dyDescent="0.2"/>
    <row r="100" spans="11:12" s="2" customFormat="1" x14ac:dyDescent="0.2"/>
    <row r="101" spans="11:12" s="2" customFormat="1" x14ac:dyDescent="0.2"/>
    <row r="102" spans="11:12" s="2" customFormat="1" x14ac:dyDescent="0.2"/>
    <row r="103" spans="11:12" s="2" customFormat="1" x14ac:dyDescent="0.2"/>
    <row r="104" spans="11:12" s="2" customFormat="1" x14ac:dyDescent="0.2"/>
    <row r="105" spans="11:12" s="2" customFormat="1" x14ac:dyDescent="0.2"/>
    <row r="106" spans="11:12" s="2" customFormat="1" x14ac:dyDescent="0.2">
      <c r="K106" s="3"/>
      <c r="L106" s="3"/>
    </row>
    <row r="107" spans="11:12" s="2" customFormat="1" x14ac:dyDescent="0.2">
      <c r="K107" s="3"/>
      <c r="L107" s="3"/>
    </row>
    <row r="108" spans="11:12" s="2" customFormat="1" x14ac:dyDescent="0.2">
      <c r="K108" s="3"/>
      <c r="L108" s="3"/>
    </row>
  </sheetData>
  <sheetProtection pivotTables="0"/>
  <mergeCells count="15">
    <mergeCell ref="B48:D48"/>
    <mergeCell ref="F48:G48"/>
    <mergeCell ref="H48:I48"/>
    <mergeCell ref="C50:D50"/>
    <mergeCell ref="B54:D54"/>
    <mergeCell ref="G41:H41"/>
    <mergeCell ref="F46:G46"/>
    <mergeCell ref="H46:I46"/>
    <mergeCell ref="F47:G47"/>
    <mergeCell ref="H47:I47"/>
    <mergeCell ref="H29:J29"/>
    <mergeCell ref="C1:D1"/>
    <mergeCell ref="B3:D3"/>
    <mergeCell ref="B5:C5"/>
    <mergeCell ref="B6:C6"/>
  </mergeCells>
  <conditionalFormatting sqref="F25:F29 F9:F17 F19 F22:F23 F31:F38">
    <cfRule type="cellIs" dxfId="12" priority="6" stopIfTrue="1" operator="equal">
      <formula>B9</formula>
    </cfRule>
    <cfRule type="cellIs" dxfId="11" priority="7" stopIfTrue="1" operator="notEqual">
      <formula>B9</formula>
    </cfRule>
  </conditionalFormatting>
  <conditionalFormatting sqref="E46:E48">
    <cfRule type="cellIs" dxfId="10" priority="8" stopIfTrue="1" operator="lessThan">
      <formula>0</formula>
    </cfRule>
    <cfRule type="cellIs" dxfId="9" priority="9" stopIfTrue="1" operator="equal">
      <formula>"ERREUR"</formula>
    </cfRule>
    <cfRule type="cellIs" dxfId="8" priority="10" stopIfTrue="1" operator="equal">
      <formula>"N.C."</formula>
    </cfRule>
  </conditionalFormatting>
  <conditionalFormatting sqref="F39">
    <cfRule type="cellIs" dxfId="7" priority="11" stopIfTrue="1" operator="greaterThan">
      <formula>0</formula>
    </cfRule>
  </conditionalFormatting>
  <conditionalFormatting sqref="L42 L51">
    <cfRule type="cellIs" dxfId="6" priority="12" stopIfTrue="1" operator="equal">
      <formula>"N.C."</formula>
    </cfRule>
    <cfRule type="cellIs" dxfId="5" priority="13" stopIfTrue="1" operator="greaterThan">
      <formula>0</formula>
    </cfRule>
  </conditionalFormatting>
  <conditionalFormatting sqref="C9:D38">
    <cfRule type="expression" dxfId="4" priority="14" stopIfTrue="1">
      <formula>IF($B$6="",TRUE,FALSE)</formula>
    </cfRule>
  </conditionalFormatting>
  <conditionalFormatting sqref="A1:XFD1 A12:XFD1048576 A2:H11 J11:XFD11 K2:XFD10">
    <cfRule type="cellIs" dxfId="3" priority="4" operator="equal">
      <formula>0</formula>
    </cfRule>
  </conditionalFormatting>
  <conditionalFormatting sqref="I11">
    <cfRule type="cellIs" dxfId="2" priority="3" operator="equal">
      <formula>0</formula>
    </cfRule>
  </conditionalFormatting>
  <conditionalFormatting sqref="I2:J2">
    <cfRule type="cellIs" dxfId="1" priority="2" operator="equal">
      <formula>0</formula>
    </cfRule>
  </conditionalFormatting>
  <conditionalFormatting sqref="I3:J10">
    <cfRule type="cellIs" dxfId="0" priority="1" operator="equal">
      <formula>0</formula>
    </cfRule>
  </conditionalFormatting>
  <dataValidations count="2">
    <dataValidation type="list" allowBlank="1" showInputMessage="1" showErrorMessage="1" sqref="C40:C45">
      <formula1>$F$1:$F$2</formula1>
    </dataValidation>
    <dataValidation allowBlank="1" showInputMessage="1" showErrorMessage="1" sqref="C7"/>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BDD!$O$76:$O$100</xm:f>
          </x14:formula1>
          <xm:sqref>B6:C6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BDD</vt:lpstr>
      <vt:lpstr>animaux</vt:lpstr>
      <vt:lpstr>coût</vt:lpstr>
      <vt:lpstr>animaux!ListeBovins</vt:lpstr>
      <vt:lpstr>BDD!ListeDivers</vt:lpstr>
      <vt:lpstr>BDD!ListeMatériels</vt:lpstr>
      <vt:lpstr>animaux!ListePays</vt:lpstr>
      <vt:lpstr>BDD!TêteListe</vt:lpstr>
    </vt:vector>
  </TitlesOfParts>
  <Manager>Ghislain</Manager>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Aide simagri</dc:title>
  <dc:subject>fichier d'aide à la gestion de la ferme sous www.SIMAGRI.com</dc:subject>
  <dc:creator>Ghislain</dc:creator>
  <cp:lastModifiedBy>Gigi DOMERCQ</cp:lastModifiedBy>
  <dcterms:created xsi:type="dcterms:W3CDTF">2007-02-20T13:32:42Z</dcterms:created>
  <dcterms:modified xsi:type="dcterms:W3CDTF">2019-03-10T14:05:30Z</dcterms:modified>
  <cp:category>personnel</cp:category>
</cp:coreProperties>
</file>