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 activeTab="1"/>
  </bookViews>
  <sheets>
    <sheet name="BDD" sheetId="1" r:id="rId1"/>
    <sheet name="Synthèse" sheetId="2" r:id="rId2"/>
  </sheets>
  <calcPr calcId="145621"/>
</workbook>
</file>

<file path=xl/calcChain.xml><?xml version="1.0" encoding="utf-8"?>
<calcChain xmlns="http://schemas.openxmlformats.org/spreadsheetml/2006/main">
  <c r="G5" i="2" l="1"/>
  <c r="G6" i="2"/>
  <c r="G7" i="2"/>
  <c r="G4" i="2"/>
  <c r="F5" i="2"/>
  <c r="F6" i="2"/>
  <c r="F7" i="2"/>
  <c r="F4" i="2"/>
  <c r="D6" i="2" l="1"/>
  <c r="C5" i="2"/>
  <c r="C6" i="2"/>
  <c r="C7" i="2"/>
  <c r="C4" i="2"/>
  <c r="R4" i="1"/>
  <c r="S4" i="1"/>
  <c r="D4" i="2" s="1"/>
  <c r="T4" i="1"/>
  <c r="U4" i="1"/>
  <c r="V4" i="1"/>
  <c r="W4" i="1"/>
  <c r="X4" i="1"/>
  <c r="Y4" i="1"/>
  <c r="Z4" i="1"/>
  <c r="AA4" i="1"/>
  <c r="AB4" i="1"/>
  <c r="R5" i="1"/>
  <c r="S5" i="1"/>
  <c r="T5" i="1"/>
  <c r="U5" i="1"/>
  <c r="V5" i="1"/>
  <c r="W5" i="1"/>
  <c r="X5" i="1"/>
  <c r="Y5" i="1"/>
  <c r="Z5" i="1"/>
  <c r="AA5" i="1"/>
  <c r="AB5" i="1"/>
  <c r="R6" i="1"/>
  <c r="S6" i="1"/>
  <c r="D5" i="2" s="1"/>
  <c r="T6" i="1"/>
  <c r="U6" i="1"/>
  <c r="V6" i="1"/>
  <c r="W6" i="1"/>
  <c r="X6" i="1"/>
  <c r="Y6" i="1"/>
  <c r="Z6" i="1"/>
  <c r="AA6" i="1"/>
  <c r="AB6" i="1"/>
  <c r="R7" i="1"/>
  <c r="S7" i="1"/>
  <c r="T7" i="1"/>
  <c r="U7" i="1"/>
  <c r="V7" i="1"/>
  <c r="W7" i="1"/>
  <c r="X7" i="1"/>
  <c r="Y7" i="1"/>
  <c r="Z7" i="1"/>
  <c r="AA7" i="1"/>
  <c r="AB7" i="1"/>
  <c r="R8" i="1"/>
  <c r="S8" i="1"/>
  <c r="T8" i="1"/>
  <c r="U8" i="1"/>
  <c r="V8" i="1"/>
  <c r="W8" i="1"/>
  <c r="X8" i="1"/>
  <c r="Y8" i="1"/>
  <c r="Z8" i="1"/>
  <c r="AA8" i="1"/>
  <c r="AB8" i="1"/>
  <c r="R9" i="1"/>
  <c r="S9" i="1"/>
  <c r="D7" i="2" s="1"/>
  <c r="T9" i="1"/>
  <c r="U9" i="1"/>
  <c r="V9" i="1"/>
  <c r="W9" i="1"/>
  <c r="X9" i="1"/>
  <c r="Y9" i="1"/>
  <c r="Z9" i="1"/>
  <c r="AA9" i="1"/>
  <c r="AB9" i="1"/>
  <c r="R10" i="1"/>
  <c r="S10" i="1"/>
  <c r="T10" i="1"/>
  <c r="U10" i="1"/>
  <c r="V10" i="1"/>
  <c r="W10" i="1"/>
  <c r="X10" i="1"/>
  <c r="Y10" i="1"/>
  <c r="Z10" i="1"/>
  <c r="AA10" i="1"/>
  <c r="AB10" i="1"/>
  <c r="R11" i="1"/>
  <c r="S11" i="1"/>
  <c r="T11" i="1"/>
  <c r="U11" i="1"/>
  <c r="V11" i="1"/>
  <c r="W11" i="1"/>
  <c r="X11" i="1"/>
  <c r="Y11" i="1"/>
  <c r="Z11" i="1"/>
  <c r="AA11" i="1"/>
  <c r="AB11" i="1"/>
  <c r="R12" i="1"/>
  <c r="AC12" i="1" s="1"/>
  <c r="S12" i="1"/>
  <c r="T12" i="1"/>
  <c r="U12" i="1"/>
  <c r="V12" i="1"/>
  <c r="W12" i="1"/>
  <c r="X12" i="1"/>
  <c r="Y12" i="1"/>
  <c r="Z12" i="1"/>
  <c r="AA12" i="1"/>
  <c r="AB12" i="1"/>
  <c r="R13" i="1"/>
  <c r="S13" i="1"/>
  <c r="T13" i="1"/>
  <c r="U13" i="1"/>
  <c r="V13" i="1"/>
  <c r="W13" i="1"/>
  <c r="X13" i="1"/>
  <c r="Y13" i="1"/>
  <c r="Z13" i="1"/>
  <c r="AA13" i="1"/>
  <c r="AB13" i="1"/>
  <c r="Q13" i="1"/>
  <c r="Q12" i="1"/>
  <c r="AC6" i="1"/>
  <c r="Q11" i="1"/>
  <c r="Q10" i="1"/>
  <c r="Q9" i="1"/>
  <c r="Q8" i="1"/>
  <c r="Q7" i="1"/>
  <c r="Q6" i="1"/>
  <c r="Q5" i="1"/>
  <c r="Q4" i="1"/>
  <c r="AC4" i="1" s="1"/>
  <c r="P13" i="1"/>
  <c r="P12" i="1"/>
  <c r="P11" i="1"/>
  <c r="P10" i="1"/>
  <c r="P9" i="1"/>
  <c r="P8" i="1"/>
  <c r="P7" i="1"/>
  <c r="P6" i="1"/>
  <c r="P5" i="1"/>
  <c r="P4" i="1"/>
  <c r="AC8" i="1" l="1"/>
  <c r="C8" i="2"/>
  <c r="D8" i="2"/>
  <c r="AC5" i="1"/>
  <c r="AC9" i="1"/>
  <c r="AC13" i="1"/>
  <c r="AC10" i="1"/>
  <c r="AC7" i="1"/>
  <c r="AC11" i="1"/>
</calcChain>
</file>

<file path=xl/sharedStrings.xml><?xml version="1.0" encoding="utf-8"?>
<sst xmlns="http://schemas.openxmlformats.org/spreadsheetml/2006/main" count="100" uniqueCount="35">
  <si>
    <t>JAN</t>
  </si>
  <si>
    <t>FEB</t>
  </si>
  <si>
    <t>MAR</t>
  </si>
  <si>
    <t>APR</t>
  </si>
  <si>
    <t>MAY</t>
  </si>
  <si>
    <t>JUN</t>
  </si>
  <si>
    <t>JUL</t>
  </si>
  <si>
    <t>AUG</t>
  </si>
  <si>
    <t>SEPT</t>
  </si>
  <si>
    <t>OCT</t>
  </si>
  <si>
    <t>NOV</t>
  </si>
  <si>
    <t>DEC</t>
  </si>
  <si>
    <t>FY</t>
  </si>
  <si>
    <t>ENTITY</t>
  </si>
  <si>
    <t>BU</t>
  </si>
  <si>
    <t>VOLUMES</t>
  </si>
  <si>
    <t>A</t>
  </si>
  <si>
    <t>B</t>
  </si>
  <si>
    <t>BU 1</t>
  </si>
  <si>
    <t>BU 2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</si>
  <si>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</si>
  <si>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</si>
  <si>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</si>
  <si>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</si>
  <si>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</si>
  <si>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</si>
  <si>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</si>
  <si>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</si>
  <si>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</si>
  <si>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</si>
  <si>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Produit</t>
  </si>
  <si>
    <t>Entité</t>
  </si>
  <si>
    <t>SALES</t>
  </si>
  <si>
    <t>total</t>
  </si>
  <si>
    <t>Récap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</si>
</sst>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3">
    <xf numFmtId="0" fontId="0" fillId="0" borderId="0" xfId="0"/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0" fillId="3" borderId="0" xfId="0" applyFill="1" applyAlignment="1">
      <alignment horizontal="center"/>
    </xf>
    <xf numFmtId="164" fontId="0" fillId="0" borderId="0" xfId="1" applyNumberFormat="1" applyFont="1"/>
    <xf numFmtId="164" fontId="0" fillId="3" borderId="0" xfId="1" applyNumberFormat="1" applyFont="1" applyFill="1"/>
    <xf numFmtId="0" fontId="4" fillId="0" borderId="0" xfId="0" applyFont="1" applyFill="1"/>
    <xf numFmtId="0" fontId="4" fillId="0" borderId="1" xfId="0" applyFont="1" applyFill="1" applyBorder="1"/>
    <xf numFmtId="0" fontId="5" fillId="0" borderId="1" xfId="0" applyFont="1" applyFill="1" applyBorder="1" applyAlignment="1">
      <alignment horizontal="center"/>
    </xf>
    <xf numFmtId="0" fontId="4" fillId="0" borderId="0" xfId="0" applyFont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164" fontId="0" fillId="0" borderId="0" xfId="1" applyNumberFormat="1" applyFont="1" applyAlignment="1">
      <alignment horizontal="center"/>
    </xf>
    <xf numFmtId="164" fontId="0" fillId="0" borderId="5" xfId="1" applyNumberFormat="1" applyFont="1" applyBorder="1" applyAlignment="1">
      <alignment horizontal="center"/>
    </xf>
    <xf numFmtId="164" fontId="0" fillId="0" borderId="7" xfId="1" applyNumberFormat="1" applyFont="1" applyBorder="1" applyAlignment="1">
      <alignment horizontal="center"/>
    </xf>
    <xf numFmtId="164" fontId="0" fillId="0" borderId="10" xfId="1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11" xfId="0" applyBorder="1"/>
    <xf numFmtId="0" fontId="0" fillId="0" borderId="12" xfId="0" applyBorder="1"/>
    <xf numFmtId="164" fontId="0" fillId="0" borderId="13" xfId="1" applyNumberFormat="1" applyFont="1" applyBorder="1" applyAlignment="1">
      <alignment horizontal="center"/>
    </xf>
    <xf numFmtId="164" fontId="0" fillId="0" borderId="11" xfId="1" applyNumberFormat="1" applyFont="1" applyBorder="1" applyAlignment="1">
      <alignment horizontal="center"/>
    </xf>
    <xf numFmtId="164" fontId="0" fillId="0" borderId="3" xfId="1" applyNumberFormat="1" applyFont="1" applyBorder="1" applyAlignment="1">
      <alignment horizontal="center"/>
    </xf>
    <xf numFmtId="164" fontId="0" fillId="0" borderId="6" xfId="1" applyNumberFormat="1" applyFont="1" applyBorder="1" applyAlignment="1">
      <alignment horizontal="center"/>
    </xf>
    <xf numFmtId="164" fontId="0" fillId="0" borderId="8" xfId="1" applyNumberFormat="1" applyFont="1" applyBorder="1" applyAlignment="1">
      <alignment horizontal="center"/>
    </xf>
    <xf numFmtId="0" fontId="3" fillId="0" borderId="11" xfId="0" applyFont="1" applyBorder="1"/>
    <xf numFmtId="0" fontId="3" fillId="0" borderId="12" xfId="0" applyFont="1" applyBorder="1"/>
    <xf numFmtId="164" fontId="3" fillId="0" borderId="11" xfId="1" applyNumberFormat="1" applyFont="1" applyBorder="1" applyAlignment="1">
      <alignment horizontal="center"/>
    </xf>
    <xf numFmtId="164" fontId="3" fillId="0" borderId="13" xfId="1" applyNumberFormat="1" applyFont="1" applyBorder="1" applyAlignment="1">
      <alignment horizontal="center"/>
    </xf>
    <xf numFmtId="0" fontId="3" fillId="0" borderId="0" xfId="0" applyFon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3"/>
  <sheetViews>
    <sheetView zoomScaleNormal="100" workbookViewId="0">
      <pane xSplit="3" ySplit="3" topLeftCell="D4" activePane="bottomRight" state="frozen"/>
      <selection pane="topRight" activeCell="F1" sqref="F1"/>
      <selection pane="bottomLeft" activeCell="A4" sqref="A4"/>
      <selection pane="bottomRight" activeCell="S4" sqref="S4:S13"/>
    </sheetView>
  </sheetViews>
  <sheetFormatPr baseColWidth="10" defaultRowHeight="15" x14ac:dyDescent="0.25"/>
  <cols>
    <col min="29" max="29" width="11.7109375" bestFit="1" customWidth="1"/>
  </cols>
  <sheetData>
    <row r="1" spans="1:29" s="9" customFormat="1" x14ac:dyDescent="0.25">
      <c r="A1" s="6"/>
      <c r="B1" s="6"/>
      <c r="C1" s="7"/>
      <c r="D1" s="8">
        <v>2017</v>
      </c>
      <c r="E1" s="8">
        <v>2017</v>
      </c>
      <c r="F1" s="8">
        <v>2017</v>
      </c>
      <c r="G1" s="8">
        <v>2017</v>
      </c>
      <c r="H1" s="8">
        <v>2017</v>
      </c>
      <c r="I1" s="8">
        <v>2017</v>
      </c>
      <c r="J1" s="8">
        <v>2017</v>
      </c>
      <c r="K1" s="8">
        <v>2017</v>
      </c>
      <c r="L1" s="8">
        <v>2017</v>
      </c>
      <c r="M1" s="8">
        <v>2017</v>
      </c>
      <c r="N1" s="8">
        <v>2017</v>
      </c>
      <c r="O1" s="8">
        <v>2017</v>
      </c>
      <c r="P1" s="8">
        <v>2017</v>
      </c>
      <c r="Q1" s="8">
        <v>2017</v>
      </c>
      <c r="R1" s="8">
        <v>2017</v>
      </c>
      <c r="S1" s="8">
        <v>2017</v>
      </c>
      <c r="T1" s="8">
        <v>2017</v>
      </c>
      <c r="U1" s="8">
        <v>2017</v>
      </c>
      <c r="V1" s="8">
        <v>2017</v>
      </c>
      <c r="W1" s="8">
        <v>2017</v>
      </c>
      <c r="X1" s="8">
        <v>2017</v>
      </c>
      <c r="Y1" s="8">
        <v>2017</v>
      </c>
      <c r="Z1" s="8">
        <v>2017</v>
      </c>
      <c r="AA1" s="8">
        <v>2017</v>
      </c>
      <c r="AB1" s="8">
        <v>2017</v>
      </c>
      <c r="AC1" s="8">
        <v>2017</v>
      </c>
    </row>
    <row r="2" spans="1:29" s="9" customFormat="1" x14ac:dyDescent="0.25">
      <c r="A2" s="7"/>
      <c r="B2" s="7"/>
      <c r="C2" s="7"/>
      <c r="D2" s="8" t="s">
        <v>0</v>
      </c>
      <c r="E2" s="8" t="s">
        <v>1</v>
      </c>
      <c r="F2" s="8" t="s">
        <v>2</v>
      </c>
      <c r="G2" s="8" t="s">
        <v>3</v>
      </c>
      <c r="H2" s="8" t="s">
        <v>4</v>
      </c>
      <c r="I2" s="8" t="s">
        <v>5</v>
      </c>
      <c r="J2" s="8" t="s">
        <v>6</v>
      </c>
      <c r="K2" s="8" t="s">
        <v>7</v>
      </c>
      <c r="L2" s="8" t="s">
        <v>8</v>
      </c>
      <c r="M2" s="8" t="s">
        <v>9</v>
      </c>
      <c r="N2" s="8" t="s">
        <v>10</v>
      </c>
      <c r="O2" s="8" t="s">
        <v>11</v>
      </c>
      <c r="P2" s="8" t="s">
        <v>12</v>
      </c>
      <c r="Q2" s="8" t="s">
        <v>0</v>
      </c>
      <c r="R2" s="8" t="s">
        <v>1</v>
      </c>
      <c r="S2" s="8" t="s">
        <v>2</v>
      </c>
      <c r="T2" s="8" t="s">
        <v>3</v>
      </c>
      <c r="U2" s="8" t="s">
        <v>4</v>
      </c>
      <c r="V2" s="8" t="s">
        <v>5</v>
      </c>
      <c r="W2" s="8" t="s">
        <v>6</v>
      </c>
      <c r="X2" s="8" t="s">
        <v>7</v>
      </c>
      <c r="Y2" s="8" t="s">
        <v>8</v>
      </c>
      <c r="Z2" s="8" t="s">
        <v>9</v>
      </c>
      <c r="AA2" s="8" t="s">
        <v>10</v>
      </c>
      <c r="AB2" s="8" t="s">
        <v>11</v>
      </c>
      <c r="AC2" s="8" t="s">
        <v>12</v>
      </c>
    </row>
    <row r="3" spans="1:29" x14ac:dyDescent="0.25">
      <c r="A3" s="1" t="s">
        <v>13</v>
      </c>
      <c r="B3" s="2" t="s">
        <v>14</v>
      </c>
      <c r="C3" s="1" t="s">
        <v>30</v>
      </c>
      <c r="D3" s="2" t="s">
        <v>15</v>
      </c>
      <c r="E3" s="2" t="s">
        <v>15</v>
      </c>
      <c r="F3" s="2" t="s">
        <v>15</v>
      </c>
      <c r="G3" s="2" t="s">
        <v>15</v>
      </c>
      <c r="H3" s="2" t="s">
        <v>15</v>
      </c>
      <c r="I3" s="2" t="s">
        <v>15</v>
      </c>
      <c r="J3" s="2" t="s">
        <v>15</v>
      </c>
      <c r="K3" s="2" t="s">
        <v>15</v>
      </c>
      <c r="L3" s="2" t="s">
        <v>15</v>
      </c>
      <c r="M3" s="2" t="s">
        <v>15</v>
      </c>
      <c r="N3" s="2" t="s">
        <v>15</v>
      </c>
      <c r="O3" s="2" t="s">
        <v>15</v>
      </c>
      <c r="P3" s="2" t="s">
        <v>15</v>
      </c>
      <c r="Q3" s="2" t="s">
        <v>32</v>
      </c>
      <c r="R3" s="2" t="s">
        <v>32</v>
      </c>
      <c r="S3" s="2" t="s">
        <v>32</v>
      </c>
      <c r="T3" s="2" t="s">
        <v>32</v>
      </c>
      <c r="U3" s="2" t="s">
        <v>32</v>
      </c>
      <c r="V3" s="2" t="s">
        <v>32</v>
      </c>
      <c r="W3" s="2" t="s">
        <v>32</v>
      </c>
      <c r="X3" s="2" t="s">
        <v>32</v>
      </c>
      <c r="Y3" s="2" t="s">
        <v>32</v>
      </c>
      <c r="Z3" s="2" t="s">
        <v>32</v>
      </c>
      <c r="AA3" s="2" t="s">
        <v>32</v>
      </c>
      <c r="AB3" s="2" t="s">
        <v>32</v>
      </c>
      <c r="AC3" s="2" t="s">
        <v>32</v>
      </c>
    </row>
    <row r="4" spans="1:29" x14ac:dyDescent="0.25">
      <c r="A4" s="3" t="s">
        <v>16</v>
      </c>
      <c r="B4" s="3" t="s">
        <v>18</v>
      </c>
      <c r="C4" s="3" t="s">
        <v>20</v>
      </c>
      <c r="D4" s="4">
        <v>257895.71307058595</v>
      </c>
      <c r="E4" s="4">
        <v>197026.63128804299</v>
      </c>
      <c r="F4" s="4">
        <v>247191.34393858374</v>
      </c>
      <c r="G4" s="4">
        <v>227484.41221905049</v>
      </c>
      <c r="H4" s="4">
        <v>237289.68601300725</v>
      </c>
      <c r="I4" s="4">
        <v>240523.16292592377</v>
      </c>
      <c r="J4" s="4">
        <v>237884.43320713882</v>
      </c>
      <c r="K4" s="4">
        <v>167294.55733859667</v>
      </c>
      <c r="L4" s="4">
        <v>229071.90105718287</v>
      </c>
      <c r="M4" s="4">
        <v>262750.6961915681</v>
      </c>
      <c r="N4" s="4">
        <v>252007.65060989396</v>
      </c>
      <c r="O4" s="4">
        <v>278478.34809735155</v>
      </c>
      <c r="P4" s="5">
        <f t="shared" ref="P4:P13" si="0">SUM(D4:O4)</f>
        <v>2834898.5359569257</v>
      </c>
      <c r="Q4" s="4">
        <f>D4*2</f>
        <v>515791.42614117189</v>
      </c>
      <c r="R4" s="4">
        <f t="shared" ref="R4:AB4" si="1">E4*2</f>
        <v>394053.26257608598</v>
      </c>
      <c r="S4" s="4">
        <f t="shared" si="1"/>
        <v>494382.68787716748</v>
      </c>
      <c r="T4" s="4">
        <f t="shared" si="1"/>
        <v>454968.82443810097</v>
      </c>
      <c r="U4" s="4">
        <f t="shared" si="1"/>
        <v>474579.37202601449</v>
      </c>
      <c r="V4" s="4">
        <f t="shared" si="1"/>
        <v>481046.32585184753</v>
      </c>
      <c r="W4" s="4">
        <f t="shared" si="1"/>
        <v>475768.86641427764</v>
      </c>
      <c r="X4" s="4">
        <f t="shared" si="1"/>
        <v>334589.11467719334</v>
      </c>
      <c r="Y4" s="4">
        <f t="shared" si="1"/>
        <v>458143.80211436574</v>
      </c>
      <c r="Z4" s="4">
        <f t="shared" si="1"/>
        <v>525501.3923831362</v>
      </c>
      <c r="AA4" s="4">
        <f t="shared" si="1"/>
        <v>504015.30121978791</v>
      </c>
      <c r="AB4" s="4">
        <f t="shared" si="1"/>
        <v>556956.69619470311</v>
      </c>
      <c r="AC4" s="5">
        <f>SUM(Q4:AB4)</f>
        <v>5669797.0719138514</v>
      </c>
    </row>
    <row r="5" spans="1:29" x14ac:dyDescent="0.25">
      <c r="A5" s="3" t="s">
        <v>16</v>
      </c>
      <c r="B5" s="3" t="s">
        <v>18</v>
      </c>
      <c r="C5" s="3" t="s">
        <v>21</v>
      </c>
      <c r="D5" s="4">
        <v>225351.56992856934</v>
      </c>
      <c r="E5" s="4">
        <v>161989.81651892312</v>
      </c>
      <c r="F5" s="4">
        <v>215128.1674477699</v>
      </c>
      <c r="G5" s="4">
        <v>202104.84484322678</v>
      </c>
      <c r="H5" s="4">
        <v>205489.65771069366</v>
      </c>
      <c r="I5" s="4">
        <v>221537.41487582368</v>
      </c>
      <c r="J5" s="4">
        <v>205990.47150998446</v>
      </c>
      <c r="K5" s="4">
        <v>163363.41354337736</v>
      </c>
      <c r="L5" s="4">
        <v>211171.8742649839</v>
      </c>
      <c r="M5" s="4">
        <v>238817.50108853105</v>
      </c>
      <c r="N5" s="4">
        <v>217307.22864803011</v>
      </c>
      <c r="O5" s="4">
        <v>206504.36460581378</v>
      </c>
      <c r="P5" s="5">
        <f t="shared" si="0"/>
        <v>2474756.3249857267</v>
      </c>
      <c r="Q5" s="4">
        <f>D5*2.2</f>
        <v>495773.45384285261</v>
      </c>
      <c r="R5" s="4">
        <f t="shared" ref="R5:AB5" si="2">E5*2.2</f>
        <v>356377.59634163091</v>
      </c>
      <c r="S5" s="4">
        <f t="shared" si="2"/>
        <v>473281.96838509379</v>
      </c>
      <c r="T5" s="4">
        <f t="shared" si="2"/>
        <v>444630.65865509893</v>
      </c>
      <c r="U5" s="4">
        <f t="shared" si="2"/>
        <v>452077.24696352606</v>
      </c>
      <c r="V5" s="4">
        <f t="shared" si="2"/>
        <v>487382.31272681215</v>
      </c>
      <c r="W5" s="4">
        <f t="shared" si="2"/>
        <v>453179.03732196585</v>
      </c>
      <c r="X5" s="4">
        <f t="shared" si="2"/>
        <v>359399.50979543023</v>
      </c>
      <c r="Y5" s="4">
        <f t="shared" si="2"/>
        <v>464578.12338296464</v>
      </c>
      <c r="Z5" s="4">
        <f t="shared" si="2"/>
        <v>525398.50239476829</v>
      </c>
      <c r="AA5" s="4">
        <f t="shared" si="2"/>
        <v>478075.90302566631</v>
      </c>
      <c r="AB5" s="4">
        <f t="shared" si="2"/>
        <v>454309.60213279037</v>
      </c>
      <c r="AC5" s="5">
        <f t="shared" ref="AC5:AC13" si="3">SUM(Q5:AB5)</f>
        <v>5444463.9149685996</v>
      </c>
    </row>
    <row r="6" spans="1:29" x14ac:dyDescent="0.25">
      <c r="A6" s="3" t="s">
        <v>16</v>
      </c>
      <c r="B6" s="3" t="s">
        <v>19</v>
      </c>
      <c r="C6" s="3" t="s">
        <v>22</v>
      </c>
      <c r="D6" s="4">
        <v>121440.90652684229</v>
      </c>
      <c r="E6" s="4">
        <v>96802.045133358391</v>
      </c>
      <c r="F6" s="4">
        <v>121979.11160807792</v>
      </c>
      <c r="G6" s="4">
        <v>116088.72881197915</v>
      </c>
      <c r="H6" s="4">
        <v>113440.5139333189</v>
      </c>
      <c r="I6" s="4">
        <v>127440.14533044238</v>
      </c>
      <c r="J6" s="4">
        <v>119866.22036753932</v>
      </c>
      <c r="K6" s="4">
        <v>84952.007439698442</v>
      </c>
      <c r="L6" s="4">
        <v>113969.85643116153</v>
      </c>
      <c r="M6" s="4">
        <v>132004.57571389078</v>
      </c>
      <c r="N6" s="4">
        <v>108672.40259977878</v>
      </c>
      <c r="O6" s="4">
        <v>134642.04796799511</v>
      </c>
      <c r="P6" s="5">
        <f t="shared" si="0"/>
        <v>1391298.5618640829</v>
      </c>
      <c r="Q6" s="4">
        <f>D6*1.5</f>
        <v>182161.35979026344</v>
      </c>
      <c r="R6" s="4">
        <f t="shared" ref="R6:AB6" si="4">E6*1.5</f>
        <v>145203.06770003759</v>
      </c>
      <c r="S6" s="4">
        <f t="shared" si="4"/>
        <v>182968.66741211689</v>
      </c>
      <c r="T6" s="4">
        <f t="shared" si="4"/>
        <v>174133.09321796871</v>
      </c>
      <c r="U6" s="4">
        <f t="shared" si="4"/>
        <v>170160.77089997835</v>
      </c>
      <c r="V6" s="4">
        <f t="shared" si="4"/>
        <v>191160.21799566358</v>
      </c>
      <c r="W6" s="4">
        <f t="shared" si="4"/>
        <v>179799.33055130899</v>
      </c>
      <c r="X6" s="4">
        <f t="shared" si="4"/>
        <v>127428.01115954766</v>
      </c>
      <c r="Y6" s="4">
        <f t="shared" si="4"/>
        <v>170954.78464674231</v>
      </c>
      <c r="Z6" s="4">
        <f t="shared" si="4"/>
        <v>198006.86357083617</v>
      </c>
      <c r="AA6" s="4">
        <f t="shared" si="4"/>
        <v>163008.60389966817</v>
      </c>
      <c r="AB6" s="4">
        <f t="shared" si="4"/>
        <v>201963.07195199266</v>
      </c>
      <c r="AC6" s="5">
        <f t="shared" si="3"/>
        <v>2086947.8427961243</v>
      </c>
    </row>
    <row r="7" spans="1:29" x14ac:dyDescent="0.25">
      <c r="A7" s="3" t="s">
        <v>16</v>
      </c>
      <c r="B7" s="3" t="s">
        <v>18</v>
      </c>
      <c r="C7" s="3" t="s">
        <v>23</v>
      </c>
      <c r="D7" s="4">
        <v>116521.83446412992</v>
      </c>
      <c r="E7" s="4">
        <v>102114.08677455604</v>
      </c>
      <c r="F7" s="4">
        <v>123270.05650793335</v>
      </c>
      <c r="G7" s="4">
        <v>107643.43074134045</v>
      </c>
      <c r="H7" s="4">
        <v>112180.34774731022</v>
      </c>
      <c r="I7" s="4">
        <v>121909.01409350151</v>
      </c>
      <c r="J7" s="4">
        <v>115160.80556119619</v>
      </c>
      <c r="K7" s="4">
        <v>107748.85095554261</v>
      </c>
      <c r="L7" s="4">
        <v>113801.81191467738</v>
      </c>
      <c r="M7" s="4">
        <v>118077.5344597042</v>
      </c>
      <c r="N7" s="4">
        <v>117015.41262134019</v>
      </c>
      <c r="O7" s="4">
        <v>125255.77056285505</v>
      </c>
      <c r="P7" s="5">
        <f t="shared" si="0"/>
        <v>1380698.9564040871</v>
      </c>
      <c r="Q7" s="4">
        <f>D7*1.33</f>
        <v>154974.0398372928</v>
      </c>
      <c r="R7" s="4">
        <f t="shared" ref="R7:AB7" si="5">E7*1.33</f>
        <v>135811.73541015954</v>
      </c>
      <c r="S7" s="4">
        <f t="shared" si="5"/>
        <v>163949.17515555135</v>
      </c>
      <c r="T7" s="4">
        <f t="shared" si="5"/>
        <v>143165.76288598281</v>
      </c>
      <c r="U7" s="4">
        <f t="shared" si="5"/>
        <v>149199.8625039226</v>
      </c>
      <c r="V7" s="4">
        <f t="shared" si="5"/>
        <v>162138.98874435702</v>
      </c>
      <c r="W7" s="4">
        <f t="shared" si="5"/>
        <v>153163.87139639095</v>
      </c>
      <c r="X7" s="4">
        <f t="shared" si="5"/>
        <v>143305.97177087169</v>
      </c>
      <c r="Y7" s="4">
        <f t="shared" si="5"/>
        <v>151356.40984652092</v>
      </c>
      <c r="Z7" s="4">
        <f t="shared" si="5"/>
        <v>157043.12083140659</v>
      </c>
      <c r="AA7" s="4">
        <f t="shared" si="5"/>
        <v>155630.49878638246</v>
      </c>
      <c r="AB7" s="4">
        <f t="shared" si="5"/>
        <v>166590.17484859723</v>
      </c>
      <c r="AC7" s="5">
        <f t="shared" si="3"/>
        <v>1836329.612017436</v>
      </c>
    </row>
    <row r="8" spans="1:29" x14ac:dyDescent="0.25">
      <c r="A8" s="3" t="s">
        <v>17</v>
      </c>
      <c r="B8" s="3" t="s">
        <v>18</v>
      </c>
      <c r="C8" s="3" t="s">
        <v>24</v>
      </c>
      <c r="D8" s="4">
        <v>0</v>
      </c>
      <c r="E8" s="4">
        <v>92810.387919792352</v>
      </c>
      <c r="F8" s="4">
        <v>45624.903407138037</v>
      </c>
      <c r="G8" s="4">
        <v>52627.072366280161</v>
      </c>
      <c r="H8" s="4">
        <v>52762.823998741471</v>
      </c>
      <c r="I8" s="4">
        <v>60980.521773986722</v>
      </c>
      <c r="J8" s="4">
        <v>55383.615015687305</v>
      </c>
      <c r="K8" s="4">
        <v>30191.304047171412</v>
      </c>
      <c r="L8" s="4">
        <v>38427.744096348724</v>
      </c>
      <c r="M8" s="4">
        <v>38603.216850916477</v>
      </c>
      <c r="N8" s="4">
        <v>34048.418013739378</v>
      </c>
      <c r="O8" s="4">
        <v>30767.870853718036</v>
      </c>
      <c r="P8" s="5">
        <f t="shared" si="0"/>
        <v>532227.8783435201</v>
      </c>
      <c r="Q8" s="4">
        <f>D8*2.56</f>
        <v>0</v>
      </c>
      <c r="R8" s="4">
        <f t="shared" ref="R8:AB8" si="6">E8*2.56</f>
        <v>237594.59307466843</v>
      </c>
      <c r="S8" s="4">
        <f t="shared" si="6"/>
        <v>116799.75272227338</v>
      </c>
      <c r="T8" s="4">
        <f t="shared" si="6"/>
        <v>134725.30525767722</v>
      </c>
      <c r="U8" s="4">
        <f t="shared" si="6"/>
        <v>135072.82943677818</v>
      </c>
      <c r="V8" s="4">
        <f t="shared" si="6"/>
        <v>156110.135741406</v>
      </c>
      <c r="W8" s="4">
        <f t="shared" si="6"/>
        <v>141782.0544401595</v>
      </c>
      <c r="X8" s="4">
        <f t="shared" si="6"/>
        <v>77289.738360758813</v>
      </c>
      <c r="Y8" s="4">
        <f t="shared" si="6"/>
        <v>98375.02488665274</v>
      </c>
      <c r="Z8" s="4">
        <f t="shared" si="6"/>
        <v>98824.235138346179</v>
      </c>
      <c r="AA8" s="4">
        <f t="shared" si="6"/>
        <v>87163.950115172804</v>
      </c>
      <c r="AB8" s="4">
        <f t="shared" si="6"/>
        <v>78765.749385518167</v>
      </c>
      <c r="AC8" s="5">
        <f t="shared" si="3"/>
        <v>1362503.3685594117</v>
      </c>
    </row>
    <row r="9" spans="1:29" x14ac:dyDescent="0.25">
      <c r="A9" s="3" t="s">
        <v>17</v>
      </c>
      <c r="B9" s="3" t="s">
        <v>19</v>
      </c>
      <c r="C9" s="3" t="s">
        <v>25</v>
      </c>
      <c r="D9" s="4">
        <v>37992.362605829083</v>
      </c>
      <c r="E9" s="4">
        <v>31040.799851172174</v>
      </c>
      <c r="F9" s="4">
        <v>39173.319893018561</v>
      </c>
      <c r="G9" s="4">
        <v>31300.010658052317</v>
      </c>
      <c r="H9" s="4">
        <v>28285.91432806947</v>
      </c>
      <c r="I9" s="4">
        <v>29130.49110569766</v>
      </c>
      <c r="J9" s="4">
        <v>27179.911341615258</v>
      </c>
      <c r="K9" s="4">
        <v>20387.883286091666</v>
      </c>
      <c r="L9" s="4">
        <v>25348.435696027944</v>
      </c>
      <c r="M9" s="4">
        <v>27514.873482976891</v>
      </c>
      <c r="N9" s="4">
        <v>24762.947456571237</v>
      </c>
      <c r="O9" s="4">
        <v>28406.169078330884</v>
      </c>
      <c r="P9" s="5">
        <f t="shared" si="0"/>
        <v>350523.11878345313</v>
      </c>
      <c r="Q9" s="4">
        <f>D9*1.28</f>
        <v>48630.224135461227</v>
      </c>
      <c r="R9" s="4">
        <f t="shared" ref="R9:AB9" si="7">E9*1.28</f>
        <v>39732.223809500385</v>
      </c>
      <c r="S9" s="4">
        <f t="shared" si="7"/>
        <v>50141.849463063758</v>
      </c>
      <c r="T9" s="4">
        <f t="shared" si="7"/>
        <v>40064.013642306963</v>
      </c>
      <c r="U9" s="4">
        <f t="shared" si="7"/>
        <v>36205.970339928921</v>
      </c>
      <c r="V9" s="4">
        <f t="shared" si="7"/>
        <v>37287.028615293006</v>
      </c>
      <c r="W9" s="4">
        <f t="shared" si="7"/>
        <v>34790.28651726753</v>
      </c>
      <c r="X9" s="4">
        <f t="shared" si="7"/>
        <v>26096.490606197334</v>
      </c>
      <c r="Y9" s="4">
        <f t="shared" si="7"/>
        <v>32445.99769091577</v>
      </c>
      <c r="Z9" s="4">
        <f t="shared" si="7"/>
        <v>35219.038058210419</v>
      </c>
      <c r="AA9" s="4">
        <f t="shared" si="7"/>
        <v>31696.572744411184</v>
      </c>
      <c r="AB9" s="4">
        <f t="shared" si="7"/>
        <v>36359.896420263532</v>
      </c>
      <c r="AC9" s="5">
        <f t="shared" si="3"/>
        <v>448669.59204282</v>
      </c>
    </row>
    <row r="10" spans="1:29" x14ac:dyDescent="0.25">
      <c r="A10" s="3" t="s">
        <v>17</v>
      </c>
      <c r="B10" s="3" t="s">
        <v>19</v>
      </c>
      <c r="C10" s="3" t="s">
        <v>26</v>
      </c>
      <c r="D10" s="4">
        <v>21780.254060392781</v>
      </c>
      <c r="E10" s="4">
        <v>18994.361858615404</v>
      </c>
      <c r="F10" s="4">
        <v>25009.570821449532</v>
      </c>
      <c r="G10" s="4">
        <v>22922.951906019302</v>
      </c>
      <c r="H10" s="4">
        <v>22391.049571833966</v>
      </c>
      <c r="I10" s="4">
        <v>26471.986095467575</v>
      </c>
      <c r="J10" s="4">
        <v>25175.504422681584</v>
      </c>
      <c r="K10" s="4">
        <v>16629.306828241803</v>
      </c>
      <c r="L10" s="4">
        <v>25286.47514805054</v>
      </c>
      <c r="M10" s="4">
        <v>27286.3429311238</v>
      </c>
      <c r="N10" s="4">
        <v>25899.384244657336</v>
      </c>
      <c r="O10" s="4">
        <v>24978.935923062923</v>
      </c>
      <c r="P10" s="5">
        <f t="shared" si="0"/>
        <v>282826.12381159654</v>
      </c>
      <c r="Q10" s="4">
        <f>D10*1.98</f>
        <v>43124.903039577708</v>
      </c>
      <c r="R10" s="4">
        <f t="shared" ref="R10:AB10" si="8">E10*1.98</f>
        <v>37608.836480058497</v>
      </c>
      <c r="S10" s="4">
        <f t="shared" si="8"/>
        <v>49518.950226470071</v>
      </c>
      <c r="T10" s="4">
        <f t="shared" si="8"/>
        <v>45387.444773918214</v>
      </c>
      <c r="U10" s="4">
        <f t="shared" si="8"/>
        <v>44334.278152231251</v>
      </c>
      <c r="V10" s="4">
        <f t="shared" si="8"/>
        <v>52414.532469025798</v>
      </c>
      <c r="W10" s="4">
        <f t="shared" si="8"/>
        <v>49847.498756909539</v>
      </c>
      <c r="X10" s="4">
        <f t="shared" si="8"/>
        <v>32926.027519918767</v>
      </c>
      <c r="Y10" s="4">
        <f t="shared" si="8"/>
        <v>50067.22079314007</v>
      </c>
      <c r="Z10" s="4">
        <f t="shared" si="8"/>
        <v>54026.959003625125</v>
      </c>
      <c r="AA10" s="4">
        <f t="shared" si="8"/>
        <v>51280.780804421527</v>
      </c>
      <c r="AB10" s="4">
        <f t="shared" si="8"/>
        <v>49458.29312766459</v>
      </c>
      <c r="AC10" s="5">
        <f t="shared" si="3"/>
        <v>559995.72514696117</v>
      </c>
    </row>
    <row r="11" spans="1:29" x14ac:dyDescent="0.25">
      <c r="A11" s="3" t="s">
        <v>17</v>
      </c>
      <c r="B11" s="3" t="s">
        <v>19</v>
      </c>
      <c r="C11" s="3" t="s">
        <v>27</v>
      </c>
      <c r="D11" s="4">
        <v>17495.527689257746</v>
      </c>
      <c r="E11" s="4">
        <v>15684.249610335086</v>
      </c>
      <c r="F11" s="4">
        <v>19945.255752024685</v>
      </c>
      <c r="G11" s="4">
        <v>18306.33453794985</v>
      </c>
      <c r="H11" s="4">
        <v>18487.679895827441</v>
      </c>
      <c r="I11" s="4">
        <v>20025.336573106855</v>
      </c>
      <c r="J11" s="4">
        <v>18668.138350777226</v>
      </c>
      <c r="K11" s="4">
        <v>14054.761754539439</v>
      </c>
      <c r="L11" s="4">
        <v>18222.033882445186</v>
      </c>
      <c r="M11" s="4">
        <v>19042.846253516953</v>
      </c>
      <c r="N11" s="4">
        <v>19256.459284093311</v>
      </c>
      <c r="O11" s="4">
        <v>20798.212409054566</v>
      </c>
      <c r="P11" s="5">
        <f t="shared" si="0"/>
        <v>219986.83599292833</v>
      </c>
      <c r="Q11" s="4">
        <f>D11*2.36</f>
        <v>41289.445346648281</v>
      </c>
      <c r="R11" s="4">
        <f t="shared" ref="R11:AB11" si="9">E11*2.36</f>
        <v>37014.829080390802</v>
      </c>
      <c r="S11" s="4">
        <f t="shared" si="9"/>
        <v>47070.803574778256</v>
      </c>
      <c r="T11" s="4">
        <f t="shared" si="9"/>
        <v>43202.949509561644</v>
      </c>
      <c r="U11" s="4">
        <f t="shared" si="9"/>
        <v>43630.924554152756</v>
      </c>
      <c r="V11" s="4">
        <f t="shared" si="9"/>
        <v>47259.794312532176</v>
      </c>
      <c r="W11" s="4">
        <f t="shared" si="9"/>
        <v>44056.806507834248</v>
      </c>
      <c r="X11" s="4">
        <f t="shared" si="9"/>
        <v>33169.237740713077</v>
      </c>
      <c r="Y11" s="4">
        <f t="shared" si="9"/>
        <v>43003.99996257064</v>
      </c>
      <c r="Z11" s="4">
        <f t="shared" si="9"/>
        <v>44941.117158300003</v>
      </c>
      <c r="AA11" s="4">
        <f t="shared" si="9"/>
        <v>45445.243910460209</v>
      </c>
      <c r="AB11" s="4">
        <f t="shared" si="9"/>
        <v>49083.781285368772</v>
      </c>
      <c r="AC11" s="5">
        <f t="shared" si="3"/>
        <v>519168.93294331082</v>
      </c>
    </row>
    <row r="12" spans="1:29" x14ac:dyDescent="0.25">
      <c r="A12" s="3" t="s">
        <v>17</v>
      </c>
      <c r="B12" s="3" t="s">
        <v>18</v>
      </c>
      <c r="C12" s="3" t="s">
        <v>28</v>
      </c>
      <c r="D12" s="4">
        <v>12863.243976961292</v>
      </c>
      <c r="E12" s="4">
        <v>11176.646452061761</v>
      </c>
      <c r="F12" s="4">
        <v>12699.667551082912</v>
      </c>
      <c r="G12" s="4">
        <v>12540.021994436565</v>
      </c>
      <c r="H12" s="4">
        <v>12912.493570879036</v>
      </c>
      <c r="I12" s="4">
        <v>14241.472048809183</v>
      </c>
      <c r="J12" s="4">
        <v>13261.663406728583</v>
      </c>
      <c r="K12" s="4">
        <v>8383.3775980020309</v>
      </c>
      <c r="L12" s="4">
        <v>14047.083286974625</v>
      </c>
      <c r="M12" s="4">
        <v>13491.609844326818</v>
      </c>
      <c r="N12" s="4">
        <v>12682.759544383649</v>
      </c>
      <c r="O12" s="4">
        <v>14239.826557607043</v>
      </c>
      <c r="P12" s="5">
        <f t="shared" si="0"/>
        <v>152539.86583225348</v>
      </c>
      <c r="Q12" s="4">
        <f>D12*1.89</f>
        <v>24311.531116456841</v>
      </c>
      <c r="R12" s="4">
        <f t="shared" ref="R12:AB12" si="10">E12*1.89</f>
        <v>21123.861794396726</v>
      </c>
      <c r="S12" s="4">
        <f t="shared" si="10"/>
        <v>24002.371671546702</v>
      </c>
      <c r="T12" s="4">
        <f t="shared" si="10"/>
        <v>23700.641569485106</v>
      </c>
      <c r="U12" s="4">
        <f t="shared" si="10"/>
        <v>24404.612848961377</v>
      </c>
      <c r="V12" s="4">
        <f t="shared" si="10"/>
        <v>26916.382172249352</v>
      </c>
      <c r="W12" s="4">
        <f t="shared" si="10"/>
        <v>25064.543838717022</v>
      </c>
      <c r="X12" s="4">
        <f t="shared" si="10"/>
        <v>15844.583660223838</v>
      </c>
      <c r="Y12" s="4">
        <f t="shared" si="10"/>
        <v>26548.987412382037</v>
      </c>
      <c r="Z12" s="4">
        <f t="shared" si="10"/>
        <v>25499.142605777684</v>
      </c>
      <c r="AA12" s="4">
        <f t="shared" si="10"/>
        <v>23970.415538885096</v>
      </c>
      <c r="AB12" s="4">
        <f t="shared" si="10"/>
        <v>26913.27219387731</v>
      </c>
      <c r="AC12" s="5">
        <f t="shared" si="3"/>
        <v>288300.34642295906</v>
      </c>
    </row>
    <row r="13" spans="1:29" x14ac:dyDescent="0.25">
      <c r="A13" s="3" t="s">
        <v>17</v>
      </c>
      <c r="B13" s="3" t="s">
        <v>18</v>
      </c>
      <c r="C13" s="3" t="s">
        <v>29</v>
      </c>
      <c r="D13" s="4">
        <v>16989.523912062567</v>
      </c>
      <c r="E13" s="4">
        <v>12931.051982026098</v>
      </c>
      <c r="F13" s="4">
        <v>18034.489781030195</v>
      </c>
      <c r="G13" s="4">
        <v>16085.372181730381</v>
      </c>
      <c r="H13" s="4">
        <v>16051.882852980758</v>
      </c>
      <c r="I13" s="4">
        <v>16902.568738357852</v>
      </c>
      <c r="J13" s="4">
        <v>17847.761177159082</v>
      </c>
      <c r="K13" s="4">
        <v>13275.714988727139</v>
      </c>
      <c r="L13" s="4">
        <v>17497.283230345867</v>
      </c>
      <c r="M13" s="4">
        <v>18441.288253796018</v>
      </c>
      <c r="N13" s="4">
        <v>16854.606733759436</v>
      </c>
      <c r="O13" s="4">
        <v>17625.621424884466</v>
      </c>
      <c r="P13" s="5">
        <f t="shared" si="0"/>
        <v>198537.16525685985</v>
      </c>
      <c r="Q13" s="4">
        <f>D13*2.89</f>
        <v>49099.72410586082</v>
      </c>
      <c r="R13" s="4">
        <f t="shared" ref="R13:AB13" si="11">E13*2.89</f>
        <v>37370.740228055423</v>
      </c>
      <c r="S13" s="4">
        <f t="shared" si="11"/>
        <v>52119.675467177265</v>
      </c>
      <c r="T13" s="4">
        <f t="shared" si="11"/>
        <v>46486.725605200802</v>
      </c>
      <c r="U13" s="4">
        <f t="shared" si="11"/>
        <v>46389.941445114389</v>
      </c>
      <c r="V13" s="4">
        <f t="shared" si="11"/>
        <v>48848.423653854195</v>
      </c>
      <c r="W13" s="4">
        <f t="shared" si="11"/>
        <v>51580.029801989745</v>
      </c>
      <c r="X13" s="4">
        <f t="shared" si="11"/>
        <v>38366.816317421435</v>
      </c>
      <c r="Y13" s="4">
        <f t="shared" si="11"/>
        <v>50567.148535699562</v>
      </c>
      <c r="Z13" s="4">
        <f t="shared" si="11"/>
        <v>53295.323053470493</v>
      </c>
      <c r="AA13" s="4">
        <f t="shared" si="11"/>
        <v>48709.813460564772</v>
      </c>
      <c r="AB13" s="4">
        <f t="shared" si="11"/>
        <v>50938.045917916112</v>
      </c>
      <c r="AC13" s="5">
        <f t="shared" si="3"/>
        <v>573772.40759232501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workbookViewId="0">
      <selection activeCell="I5" sqref="I5"/>
    </sheetView>
  </sheetViews>
  <sheetFormatPr baseColWidth="10" defaultRowHeight="15" x14ac:dyDescent="0.25"/>
  <cols>
    <col min="3" max="3" width="12.85546875" style="16" bestFit="1" customWidth="1"/>
    <col min="4" max="4" width="11.7109375" style="20" bestFit="1" customWidth="1"/>
    <col min="7" max="7" width="11.7109375" bestFit="1" customWidth="1"/>
  </cols>
  <sheetData>
    <row r="1" spans="1:7" x14ac:dyDescent="0.25">
      <c r="A1" t="s">
        <v>34</v>
      </c>
      <c r="B1" t="s">
        <v>2</v>
      </c>
    </row>
    <row r="2" spans="1:7" x14ac:dyDescent="0.25">
      <c r="D2" s="16"/>
    </row>
    <row r="3" spans="1:7" x14ac:dyDescent="0.25">
      <c r="A3" s="21" t="s">
        <v>31</v>
      </c>
      <c r="B3" s="22" t="s">
        <v>14</v>
      </c>
      <c r="C3" s="24" t="s">
        <v>15</v>
      </c>
      <c r="D3" s="23" t="s">
        <v>32</v>
      </c>
    </row>
    <row r="4" spans="1:7" x14ac:dyDescent="0.25">
      <c r="A4" s="10" t="s">
        <v>16</v>
      </c>
      <c r="B4" s="11" t="s">
        <v>18</v>
      </c>
      <c r="C4" s="25">
        <f>SUMIFS(BDD!$F:$F,BDD!$A:$A,Synthèse!$A4,BDD!$B:$B,Synthèse!$B4)</f>
        <v>585589.56789428694</v>
      </c>
      <c r="D4" s="17">
        <f>SUMIFS(BDD!$S:$S,BDD!$A:$A,Synthèse!$A4,BDD!$B:$B,Synthèse!$B4)</f>
        <v>1131613.8314178127</v>
      </c>
      <c r="F4" s="25">
        <f>SUMPRODUCT((BDD!$D$2:$AC$2=Synthèse!$B$1)*(BDD!$A$4:$A$13=Synthèse!$A4)*(BDD!$B$4:$B$13=Synthèse!$B4)*(BDD!$D$3:$AC$3=Synthèse!$C$3)*(BDD!$D$4:$AC$13*1))</f>
        <v>585589.56789428694</v>
      </c>
      <c r="G4" s="25">
        <f>SUMPRODUCT((BDD!$D$2:$AC$2=Synthèse!$B$1)*(BDD!$A$4:$A$13=Synthèse!$A4)*(BDD!$B$4:$B$13=Synthèse!$B4)*(BDD!$D$3:$AC$3=Synthèse!$D$3)*(BDD!$D$4:$AC$13*1))</f>
        <v>1131613.8314178127</v>
      </c>
    </row>
    <row r="5" spans="1:7" x14ac:dyDescent="0.25">
      <c r="A5" s="12" t="s">
        <v>16</v>
      </c>
      <c r="B5" s="13" t="s">
        <v>19</v>
      </c>
      <c r="C5" s="26">
        <f>SUMIFS(BDD!$F:$F,BDD!$A:$A,Synthèse!$A5,BDD!$B:$B,Synthèse!$B5)</f>
        <v>121979.11160807792</v>
      </c>
      <c r="D5" s="18">
        <f>SUMIFS(BDD!$S:$S,BDD!$A:$A,Synthèse!$A5,BDD!$B:$B,Synthèse!$B5)</f>
        <v>182968.66741211689</v>
      </c>
      <c r="F5" s="25">
        <f>SUMPRODUCT((BDD!$D$2:$AC$2=Synthèse!$B$1)*(BDD!$A$4:$A$13=Synthèse!$A5)*(BDD!$B$4:$B$13=Synthèse!$B5)*(BDD!$D$3:$AC$3=Synthèse!$C$3)*(BDD!$D$4:$AC$13*1))</f>
        <v>121979.11160807792</v>
      </c>
      <c r="G5" s="25">
        <f>SUMPRODUCT((BDD!$D$2:$AC$2=Synthèse!$B$1)*(BDD!$A$4:$A$13=Synthèse!$A5)*(BDD!$B$4:$B$13=Synthèse!$B5)*(BDD!$D$3:$AC$3=Synthèse!$D$3)*(BDD!$D$4:$AC$13*1))</f>
        <v>182968.66741211689</v>
      </c>
    </row>
    <row r="6" spans="1:7" x14ac:dyDescent="0.25">
      <c r="A6" s="12" t="s">
        <v>17</v>
      </c>
      <c r="B6" s="13" t="s">
        <v>18</v>
      </c>
      <c r="C6" s="26">
        <f>SUMIFS(BDD!$F:$F,BDD!$A:$A,Synthèse!$A6,BDD!$B:$B,Synthèse!$B6)</f>
        <v>76359.060739251145</v>
      </c>
      <c r="D6" s="18">
        <f>SUMIFS(BDD!$S:$S,BDD!$A:$A,Synthèse!$A6,BDD!$B:$B,Synthèse!$B6)</f>
        <v>192921.79986099733</v>
      </c>
      <c r="F6" s="25">
        <f>SUMPRODUCT((BDD!$D$2:$AC$2=Synthèse!$B$1)*(BDD!$A$4:$A$13=Synthèse!$A6)*(BDD!$B$4:$B$13=Synthèse!$B6)*(BDD!$D$3:$AC$3=Synthèse!$C$3)*(BDD!$D$4:$AC$13*1))</f>
        <v>76359.060739251145</v>
      </c>
      <c r="G6" s="25">
        <f>SUMPRODUCT((BDD!$D$2:$AC$2=Synthèse!$B$1)*(BDD!$A$4:$A$13=Synthèse!$A6)*(BDD!$B$4:$B$13=Synthèse!$B6)*(BDD!$D$3:$AC$3=Synthèse!$D$3)*(BDD!$D$4:$AC$13*1))</f>
        <v>192921.79986099733</v>
      </c>
    </row>
    <row r="7" spans="1:7" x14ac:dyDescent="0.25">
      <c r="A7" s="14" t="s">
        <v>17</v>
      </c>
      <c r="B7" s="15" t="s">
        <v>19</v>
      </c>
      <c r="C7" s="27">
        <f>SUMIFS(BDD!$F:$F,BDD!$A:$A,Synthèse!$A7,BDD!$B:$B,Synthèse!$B7)</f>
        <v>84128.146466492777</v>
      </c>
      <c r="D7" s="19">
        <f>SUMIFS(BDD!$S:$S,BDD!$A:$A,Synthèse!$A7,BDD!$B:$B,Synthèse!$B7)</f>
        <v>146731.60326431209</v>
      </c>
      <c r="F7" s="25">
        <f>SUMPRODUCT((BDD!$D$2:$AC$2=Synthèse!$B$1)*(BDD!$A$4:$A$13=Synthèse!$A7)*(BDD!$B$4:$B$13=Synthèse!$B7)*(BDD!$D$3:$AC$3=Synthèse!$C$3)*(BDD!$D$4:$AC$13*1))</f>
        <v>84128.146466492777</v>
      </c>
      <c r="G7" s="25">
        <f>SUMPRODUCT((BDD!$D$2:$AC$2=Synthèse!$B$1)*(BDD!$A$4:$A$13=Synthèse!$A7)*(BDD!$B$4:$B$13=Synthèse!$B7)*(BDD!$D$3:$AC$3=Synthèse!$D$3)*(BDD!$D$4:$AC$13*1))</f>
        <v>146731.60326431209</v>
      </c>
    </row>
    <row r="8" spans="1:7" s="32" customFormat="1" x14ac:dyDescent="0.25">
      <c r="A8" s="28" t="s">
        <v>33</v>
      </c>
      <c r="B8" s="29"/>
      <c r="C8" s="30">
        <f>SUM(C4:C7)</f>
        <v>868055.88670810882</v>
      </c>
      <c r="D8" s="31">
        <f>SUM(D4:D7)</f>
        <v>1654235.901955239</v>
      </c>
    </row>
    <row r="9" spans="1:7" x14ac:dyDescent="0.25">
      <c r="D9" s="1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Synthèse</vt:lpstr>
    </vt:vector>
  </TitlesOfParts>
  <Company>MYLAN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 Laval</dc:creator>
  <cp:lastModifiedBy>DOMERCQ Ghislain</cp:lastModifiedBy>
  <dcterms:created xsi:type="dcterms:W3CDTF">2017-04-20T09:57:38Z</dcterms:created>
  <dcterms:modified xsi:type="dcterms:W3CDTF">2017-04-20T11:05:24Z</dcterms:modified>
</cp:coreProperties>
</file>