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/>
  <bookViews>
    <workbookView xWindow="0" yWindow="0" windowWidth="19200" windowHeight="8610"/>
  </bookViews>
  <sheets>
    <sheet name="janvier" sheetId="1" r:id="rId1"/>
    <sheet name="février" sheetId="2" r:id="rId2"/>
    <sheet name="mars" sheetId="3" r:id="rId3"/>
    <sheet name="avril" sheetId="4" r:id="rId4"/>
  </sheets>
  <calcPr calcId="145621"/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E2" i="2"/>
  <c r="E3" i="2"/>
  <c r="E4" i="2"/>
  <c r="E5" i="2"/>
  <c r="E6" i="2"/>
  <c r="E7" i="2"/>
  <c r="E8" i="2"/>
  <c r="M5" i="1" s="1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A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F2" i="4"/>
  <c r="E2" i="4"/>
  <c r="M2" i="4" s="1"/>
  <c r="B2" i="4"/>
  <c r="A2" i="3"/>
  <c r="F2" i="3" s="1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M8" i="3" s="1"/>
  <c r="A2" i="2"/>
  <c r="B2" i="2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M7" i="1" l="1"/>
  <c r="M6" i="1"/>
  <c r="M9" i="4"/>
  <c r="M8" i="4"/>
  <c r="M7" i="4"/>
  <c r="M6" i="4"/>
  <c r="M12" i="4"/>
  <c r="M4" i="4"/>
  <c r="M5" i="4"/>
  <c r="M11" i="4"/>
  <c r="M3" i="4"/>
  <c r="M13" i="4"/>
  <c r="M10" i="4"/>
  <c r="B2" i="3"/>
  <c r="A3" i="4"/>
  <c r="F4" i="1"/>
  <c r="M7" i="3"/>
  <c r="M2" i="3"/>
  <c r="M6" i="3"/>
  <c r="M10" i="3"/>
  <c r="M13" i="3"/>
  <c r="A3" i="3"/>
  <c r="M5" i="3"/>
  <c r="M9" i="3"/>
  <c r="M3" i="3"/>
  <c r="M12" i="3"/>
  <c r="M11" i="3"/>
  <c r="M4" i="3"/>
  <c r="A3" i="2"/>
  <c r="F3" i="4" l="1"/>
  <c r="A4" i="4"/>
  <c r="B3" i="4"/>
  <c r="F3" i="3"/>
  <c r="A4" i="3"/>
  <c r="B3" i="3"/>
  <c r="B3" i="2"/>
  <c r="A4" i="2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B4" i="4" l="1"/>
  <c r="A5" i="4"/>
  <c r="F4" i="4"/>
  <c r="A5" i="3"/>
  <c r="F4" i="3"/>
  <c r="B4" i="3"/>
  <c r="B4" i="2"/>
  <c r="A5" i="2"/>
  <c r="B20" i="1"/>
  <c r="E20" i="1"/>
  <c r="B21" i="1"/>
  <c r="E21" i="1"/>
  <c r="B22" i="1"/>
  <c r="E22" i="1"/>
  <c r="B23" i="1"/>
  <c r="E23" i="1"/>
  <c r="B24" i="1"/>
  <c r="E24" i="1"/>
  <c r="B25" i="1"/>
  <c r="E25" i="1"/>
  <c r="B26" i="1"/>
  <c r="E26" i="1"/>
  <c r="B27" i="1"/>
  <c r="E27" i="1"/>
  <c r="B28" i="1"/>
  <c r="E28" i="1"/>
  <c r="B29" i="1"/>
  <c r="E29" i="1"/>
  <c r="B30" i="1"/>
  <c r="E30" i="1"/>
  <c r="B31" i="1"/>
  <c r="E31" i="1"/>
  <c r="B32" i="1"/>
  <c r="E32" i="1"/>
  <c r="B33" i="1"/>
  <c r="E33" i="1"/>
  <c r="B34" i="1"/>
  <c r="E34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M4" i="1" l="1"/>
  <c r="A6" i="4"/>
  <c r="F5" i="4"/>
  <c r="B5" i="4"/>
  <c r="A6" i="3"/>
  <c r="F5" i="3"/>
  <c r="B5" i="3"/>
  <c r="A6" i="2"/>
  <c r="B5" i="2"/>
  <c r="J4" i="1"/>
  <c r="J8" i="1"/>
  <c r="J6" i="1"/>
  <c r="J7" i="1"/>
  <c r="J5" i="1"/>
  <c r="B6" i="4" l="1"/>
  <c r="F6" i="4"/>
  <c r="A7" i="4"/>
  <c r="B6" i="3"/>
  <c r="F6" i="3"/>
  <c r="A7" i="3"/>
  <c r="B6" i="2"/>
  <c r="A7" i="2"/>
  <c r="F7" i="4" l="1"/>
  <c r="B7" i="4"/>
  <c r="A8" i="4"/>
  <c r="F7" i="3"/>
  <c r="A8" i="3"/>
  <c r="B7" i="3"/>
  <c r="B7" i="2"/>
  <c r="A8" i="2"/>
  <c r="F8" i="4" l="1"/>
  <c r="B8" i="4"/>
  <c r="A9" i="4"/>
  <c r="F8" i="3"/>
  <c r="B8" i="3"/>
  <c r="A9" i="3"/>
  <c r="B8" i="2"/>
  <c r="A9" i="2"/>
  <c r="A10" i="4" l="1"/>
  <c r="F9" i="4"/>
  <c r="B9" i="4"/>
  <c r="A10" i="3"/>
  <c r="B9" i="3"/>
  <c r="F9" i="3"/>
  <c r="B9" i="2"/>
  <c r="A10" i="2"/>
  <c r="B10" i="4" l="1"/>
  <c r="A11" i="4"/>
  <c r="F10" i="4"/>
  <c r="B10" i="3"/>
  <c r="A11" i="3"/>
  <c r="F10" i="3"/>
  <c r="B10" i="2"/>
  <c r="A11" i="2"/>
  <c r="F11" i="4" l="1"/>
  <c r="B11" i="4"/>
  <c r="A12" i="4"/>
  <c r="F11" i="3"/>
  <c r="A12" i="3"/>
  <c r="B11" i="3"/>
  <c r="A12" i="2"/>
  <c r="B11" i="2"/>
  <c r="A13" i="4" l="1"/>
  <c r="F12" i="4"/>
  <c r="B12" i="4"/>
  <c r="A13" i="3"/>
  <c r="F12" i="3"/>
  <c r="B12" i="3"/>
  <c r="A13" i="2"/>
  <c r="B12" i="2"/>
  <c r="F13" i="4" l="1"/>
  <c r="A14" i="4"/>
  <c r="B13" i="4"/>
  <c r="A14" i="3"/>
  <c r="F13" i="3"/>
  <c r="B13" i="3"/>
  <c r="B13" i="2"/>
  <c r="A14" i="2"/>
  <c r="F14" i="4" l="1"/>
  <c r="A15" i="4"/>
  <c r="B14" i="4"/>
  <c r="F14" i="3"/>
  <c r="B14" i="3"/>
  <c r="A15" i="3"/>
  <c r="A15" i="2"/>
  <c r="B14" i="2"/>
  <c r="B15" i="4" l="1"/>
  <c r="A16" i="4"/>
  <c r="F15" i="4"/>
  <c r="A16" i="3"/>
  <c r="F15" i="3"/>
  <c r="B15" i="3"/>
  <c r="B15" i="2"/>
  <c r="A16" i="2"/>
  <c r="F16" i="4" l="1"/>
  <c r="A17" i="4"/>
  <c r="B16" i="4"/>
  <c r="F16" i="3"/>
  <c r="A17" i="3"/>
  <c r="B16" i="3"/>
  <c r="A17" i="2"/>
  <c r="B16" i="2"/>
  <c r="A18" i="4" l="1"/>
  <c r="F17" i="4"/>
  <c r="B17" i="4"/>
  <c r="A18" i="3"/>
  <c r="F17" i="3"/>
  <c r="B17" i="3"/>
  <c r="A18" i="2"/>
  <c r="B17" i="2"/>
  <c r="F18" i="4" l="1"/>
  <c r="B18" i="4"/>
  <c r="A19" i="4"/>
  <c r="F18" i="3"/>
  <c r="B18" i="3"/>
  <c r="A19" i="3"/>
  <c r="A19" i="2"/>
  <c r="B18" i="2"/>
  <c r="B19" i="4" l="1"/>
  <c r="A20" i="4"/>
  <c r="F19" i="4"/>
  <c r="A20" i="3"/>
  <c r="F19" i="3"/>
  <c r="B19" i="3"/>
  <c r="A20" i="2"/>
  <c r="B19" i="2"/>
  <c r="F20" i="4" l="1"/>
  <c r="A21" i="4"/>
  <c r="B20" i="4"/>
  <c r="F20" i="3"/>
  <c r="A21" i="3"/>
  <c r="B20" i="3"/>
  <c r="B20" i="2"/>
  <c r="A21" i="2"/>
  <c r="B21" i="4" l="1"/>
  <c r="A22" i="4"/>
  <c r="F21" i="4"/>
  <c r="A22" i="3"/>
  <c r="F21" i="3"/>
  <c r="B21" i="3"/>
  <c r="B21" i="2"/>
  <c r="A22" i="2"/>
  <c r="F22" i="4" l="1"/>
  <c r="B22" i="4"/>
  <c r="A23" i="4"/>
  <c r="F22" i="3"/>
  <c r="B22" i="3"/>
  <c r="A23" i="3"/>
  <c r="A23" i="2"/>
  <c r="B22" i="2"/>
  <c r="B23" i="4" l="1"/>
  <c r="A24" i="4"/>
  <c r="F23" i="4"/>
  <c r="A24" i="3"/>
  <c r="F23" i="3"/>
  <c r="B23" i="3"/>
  <c r="A24" i="2"/>
  <c r="B23" i="2"/>
  <c r="F24" i="4" l="1"/>
  <c r="B24" i="4"/>
  <c r="A25" i="4"/>
  <c r="F24" i="3"/>
  <c r="A25" i="3"/>
  <c r="B24" i="3"/>
  <c r="A25" i="2"/>
  <c r="B24" i="2"/>
  <c r="B25" i="4" l="1"/>
  <c r="A26" i="4"/>
  <c r="F25" i="4"/>
  <c r="A26" i="3"/>
  <c r="F25" i="3"/>
  <c r="B25" i="3"/>
  <c r="A26" i="2"/>
  <c r="B25" i="2"/>
  <c r="F26" i="4" l="1"/>
  <c r="B26" i="4"/>
  <c r="A27" i="4"/>
  <c r="F26" i="3"/>
  <c r="B26" i="3"/>
  <c r="A27" i="3"/>
  <c r="B26" i="2"/>
  <c r="A27" i="2"/>
  <c r="B27" i="4" l="1"/>
  <c r="A28" i="4"/>
  <c r="F27" i="4"/>
  <c r="A28" i="3"/>
  <c r="F27" i="3"/>
  <c r="B27" i="3"/>
  <c r="B27" i="2"/>
  <c r="A28" i="2"/>
  <c r="F28" i="4" l="1"/>
  <c r="A29" i="4"/>
  <c r="B28" i="4"/>
  <c r="F28" i="3"/>
  <c r="A29" i="3"/>
  <c r="B28" i="3"/>
  <c r="A29" i="2"/>
  <c r="B28" i="2"/>
  <c r="B29" i="4" l="1"/>
  <c r="A30" i="4"/>
  <c r="F29" i="4"/>
  <c r="A30" i="3"/>
  <c r="F29" i="3"/>
  <c r="B29" i="3"/>
  <c r="A30" i="2"/>
  <c r="B29" i="2"/>
  <c r="F30" i="4" l="1"/>
  <c r="A31" i="4"/>
  <c r="B30" i="4"/>
  <c r="F30" i="3"/>
  <c r="B30" i="3"/>
  <c r="A31" i="3"/>
  <c r="B30" i="2"/>
  <c r="B31" i="4" l="1"/>
  <c r="F31" i="4"/>
  <c r="A32" i="3"/>
  <c r="F31" i="3"/>
  <c r="B31" i="3"/>
  <c r="M8" i="2"/>
  <c r="M5" i="2"/>
  <c r="M7" i="2"/>
  <c r="M4" i="2"/>
  <c r="M10" i="2"/>
  <c r="M6" i="2"/>
  <c r="M2" i="2"/>
  <c r="M13" i="2"/>
  <c r="M9" i="2"/>
  <c r="M3" i="2"/>
  <c r="M11" i="2"/>
  <c r="M12" i="2"/>
  <c r="J2" i="2"/>
  <c r="J5" i="2"/>
  <c r="J3" i="2"/>
  <c r="J6" i="2"/>
  <c r="J4" i="2"/>
  <c r="F32" i="3" l="1"/>
  <c r="B32" i="3"/>
  <c r="J4" i="4" l="1"/>
  <c r="J6" i="4"/>
  <c r="J2" i="4"/>
  <c r="J3" i="4"/>
  <c r="J5" i="4"/>
  <c r="J4" i="3"/>
  <c r="J5" i="3"/>
  <c r="J7" i="3"/>
  <c r="J3" i="3"/>
  <c r="J6" i="3"/>
  <c r="J2" i="3"/>
</calcChain>
</file>

<file path=xl/sharedStrings.xml><?xml version="1.0" encoding="utf-8"?>
<sst xmlns="http://schemas.openxmlformats.org/spreadsheetml/2006/main" count="56" uniqueCount="20">
  <si>
    <t>jour</t>
  </si>
  <si>
    <t>debut</t>
  </si>
  <si>
    <t>fin</t>
  </si>
  <si>
    <t>total</t>
  </si>
  <si>
    <t>semaine</t>
  </si>
  <si>
    <t>jour2</t>
  </si>
  <si>
    <t>mois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</si>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</sst>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/>
    <xf numFmtId="0" fontId="0" fillId="3" borderId="2" xfId="0" applyFont="1" applyFill="1" applyBorder="1"/>
    <xf numFmtId="0" fontId="0" fillId="4" borderId="2" xfId="0" applyFont="1" applyFill="1" applyBorder="1"/>
    <xf numFmtId="0" fontId="0" fillId="0" borderId="0" xfId="0" applyNumberFormat="1"/>
  </cellXfs>
  <cellStyles count="1">
    <cellStyle name="Normal" xfId="0" builtinId="0"/>
  </cellStyles>
  <dxfs count="30"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3:G34" totalsRowShown="0">
  <autoFilter ref="A3:G34"/>
  <tableColumns count="7">
    <tableColumn id="1" name="jour" dataDxfId="29"/>
    <tableColumn id="2" name="jour2" dataDxfId="28">
      <calculatedColumnFormula>Tableau1[[#This Row],[jour]]</calculatedColumnFormula>
    </tableColumn>
    <tableColumn id="3" name="debut"/>
    <tableColumn id="4" name="fin"/>
    <tableColumn id="5" name="total" dataDxfId="27">
      <calculatedColumnFormula>(Tableau1[[#This Row],[fin]]-Tableau1[[#This Row],[debut]])*24</calculatedColumnFormula>
    </tableColumn>
    <tableColumn id="6" name="semaine" dataDxfId="26">
      <calculatedColumnFormula>1+INT(MIN(MOD(Tableau1[[#This Row],[jour]]-DATE(YEAR(Tableau1[[#This Row],[jour]])+{-1;0;1},1,5)+WEEKDAY(DATE(YEAR(Tableau1[[#This Row],[jour]])+{-1;0;1},1,3)),734))/7)</calculatedColumnFormula>
    </tableColumn>
    <tableColumn id="7" name="Commentai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3:J8" totalsRowShown="0">
  <autoFilter ref="I3:J8"/>
  <tableColumns count="2">
    <tableColumn id="1" name="semaine"/>
    <tableColumn id="2" name="total" dataDxfId="25">
      <calculatedColumnFormula>IFERROR(SUMPRODUCT(Tableau1[total]*(Tableau1[semaine]=Tableau2[[#This Row],[semaine]])),0)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L3:M15" totalsRowShown="0">
  <autoFilter ref="L3:M15"/>
  <tableColumns count="2">
    <tableColumn id="1" name="mois"/>
    <tableColumn id="2" name="total" dataDxfId="8">
      <calculatedColumnFormula>SUM(Tableau1[total])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I1:J6" totalsRowShown="0">
  <autoFilter ref="I1:J6"/>
  <tableColumns count="2">
    <tableColumn id="1" name="semaine"/>
    <tableColumn id="2" name="total" dataDxfId="22">
      <calculatedColumnFormula>IFERROR(SUMPRODUCT(#REF!*(#REF!=Tableau26[[#This Row],[semaine]])),0)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6" name="Tableau37" displayName="Tableau37" ref="L1:M13" totalsRowShown="0">
  <autoFilter ref="L1:M13"/>
  <tableColumns count="2">
    <tableColumn id="1" name="mois"/>
    <tableColumn id="2" name="total" dataDxfId="21">
      <calculatedColumnFormula>IFERROR(SUMPRODUCT(#REF!*(#REF!=Tableau37[[#This Row],[mois]])),0)</calculatedColumnFormula>
    </tableColumn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4" name="Tableau15" displayName="Tableau15" ref="A1:F30" totalsRowShown="0">
  <autoFilter ref="A1:F30"/>
  <tableColumns count="6">
    <tableColumn id="1" name="jour" dataDxfId="24"/>
    <tableColumn id="2" name="jour2" dataDxfId="23">
      <calculatedColumnFormula>Tableau15[[#This Row],[jour]]</calculatedColumnFormula>
    </tableColumn>
    <tableColumn id="3" name="debut" dataDxfId="7"/>
    <tableColumn id="4" name="fin" dataDxfId="6"/>
    <tableColumn id="5" name="total" dataDxfId="1">
      <calculatedColumnFormula>(Tableau15[[#This Row],[fin]]-Tableau15[[#This Row],[debut]])*24</calculatedColumnFormula>
    </tableColumn>
    <tableColumn id="6" name="semaine" dataDxfId="0">
      <calculatedColumnFormula>1+INT(MIN(MOD(Tableau15[[#This Row],[jour]]-DATE(YEAR(Tableau15[[#This Row],[jour]])+{-1;0;1},1,5)+WEEKDAY(DATE(YEAR(Tableau15[[#This Row],[jour]])+{-1;0;1},1,3)),734))/7)</calculatedColumnFormula>
    </tableColumn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ableau18" displayName="Tableau18" ref="A1:G32" totalsRowShown="0">
  <autoFilter ref="A1:G32"/>
  <tableColumns count="7">
    <tableColumn id="1" name="jour" dataDxfId="20"/>
    <tableColumn id="2" name="jour2" dataDxfId="19">
      <calculatedColumnFormula>Tableau18[[#This Row],[jour]]</calculatedColumnFormula>
    </tableColumn>
    <tableColumn id="3" name="debut" dataDxfId="5"/>
    <tableColumn id="4" name="fin" dataDxfId="4"/>
    <tableColumn id="5" name="total" dataDxfId="18">
      <calculatedColumnFormula>(Tableau18[[#This Row],[fin]]-Tableau18[[#This Row],[debut]])*24</calculatedColumnFormula>
    </tableColumn>
    <tableColumn id="6" name="semaine" dataDxfId="17">
      <calculatedColumnFormula>1+INT(MIN(MOD(Tableau18[[#This Row],[jour]]-DATE(YEAR(Tableau18[[#This Row],[jour]])+{-1;0;1},1,5)+WEEKDAY(DATE(YEAR(Tableau18[[#This Row],[jour]])+{-1;0;1},1,3)),734))/7)</calculatedColumnFormula>
    </tableColumn>
    <tableColumn id="7" name="Commentaires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ableau29" displayName="Tableau29" ref="I1:J7" totalsRowShown="0">
  <autoFilter ref="I1:J7"/>
  <tableColumns count="2">
    <tableColumn id="1" name="semaine"/>
    <tableColumn id="2" name="total" dataDxfId="16">
      <calculatedColumnFormula>IFERROR(SUMPRODUCT(Tableau18[total]*(Tableau18[semaine]=Tableau29[[#This Row],[semaine]])),0)</calculatedColumnFormula>
    </tableColumn>
  </tableColumns>
  <tableStyleInfo name="TableStyleMedium10" showFirstColumn="0" showLastColumn="0" showRowStripes="1" showColumnStripes="0"/>
</table>
</file>

<file path=xl/tables/table9.xml><?xml version="1.0" encoding="utf-8"?>
<table xmlns="http://schemas.openxmlformats.org/spreadsheetml/2006/main" id="9" name="Tableau310" displayName="Tableau310" ref="L1:M13" totalsRowShown="0">
  <autoFilter ref="L1:M13"/>
  <tableColumns count="2">
    <tableColumn id="1" name="mois"/>
    <tableColumn id="2" name="total" dataDxfId="15">
      <calculatedColumnFormula>IFERROR(SUMPRODUCT(Tableau18[total]*(#REF!=Tableau310[[#This Row],[mois]])),0)</calculatedColumnFormula>
    </tableColumn>
  </tableColumns>
  <tableStyleInfo name="TableStyleMedium14" showFirstColumn="0" showLastColumn="0" showRowStripes="1" showColumnStripes="0"/>
</table>
</file>

<file path=xl/tables/table10.xml><?xml version="1.0" encoding="utf-8"?>
<table xmlns="http://schemas.openxmlformats.org/spreadsheetml/2006/main" id="10" name="Tableau1811" displayName="Tableau1811" ref="A1:G31" totalsRowShown="0">
  <autoFilter ref="A1:G31"/>
  <tableColumns count="7">
    <tableColumn id="1" name="jour" dataDxfId="14"/>
    <tableColumn id="2" name="jour2" dataDxfId="13">
      <calculatedColumnFormula>Tableau1811[[#This Row],[jour]]</calculatedColumnFormula>
    </tableColumn>
    <tableColumn id="3" name="debut" dataDxfId="3"/>
    <tableColumn id="4" name="fin" dataDxfId="2"/>
    <tableColumn id="5" name="total" dataDxfId="12">
      <calculatedColumnFormula>(Tableau1811[[#This Row],[fin]]-Tableau1811[[#This Row],[debut]])*24</calculatedColumnFormula>
    </tableColumn>
    <tableColumn id="6" name="semaine" dataDxfId="11">
      <calculatedColumnFormula>1+INT(MIN(MOD(Tableau1811[[#This Row],[jour]]-DATE(YEAR(Tableau1811[[#This Row],[jour]])+{-1;0;1},1,5)+WEEKDAY(DATE(YEAR(Tableau1811[[#This Row],[jour]])+{-1;0;1},1,3)),734))/7)</calculatedColumnFormula>
    </tableColumn>
    <tableColumn id="7" name="Commentaires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11" name="Tableau2912" displayName="Tableau2912" ref="I1:J6" totalsRowShown="0">
  <autoFilter ref="I1:J6"/>
  <tableColumns count="2">
    <tableColumn id="1" name="semaine"/>
    <tableColumn id="2" name="total" dataDxfId="10">
      <calculatedColumnFormula>IFERROR(SUMPRODUCT(Tableau1811[total]*(Tableau1811[semaine]=Tableau2912[[#This Row],[semaine]])),0)</calculatedColumnFormula>
    </tableColumn>
  </tableColumns>
  <tableStyleInfo name="TableStyleMedium10" showFirstColumn="0" showLastColumn="0" showRowStripes="1" showColumnStripes="0"/>
</table>
</file>

<file path=xl/tables/table12.xml><?xml version="1.0" encoding="utf-8"?>
<table xmlns="http://schemas.openxmlformats.org/spreadsheetml/2006/main" id="12" name="Tableau31013" displayName="Tableau31013" ref="L1:M13" totalsRowShown="0">
  <autoFilter ref="L1:M13"/>
  <tableColumns count="2">
    <tableColumn id="1" name="mois"/>
    <tableColumn id="2" name="total" dataDxfId="9">
      <calculatedColumnFormula>IFERROR(SUMPRODUCT(Tableau1811[total]*(#REF!=Tableau31013[[#This Row],[mois]])),0)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zoomScaleNormal="100" zoomScaleSheetLayoutView="100" workbookViewId="0">
      <selection activeCell="C4" sqref="C4:D4"/>
    </sheetView>
  </sheetViews>
  <sheetFormatPr baseColWidth="10" defaultColWidth="8.7109375" defaultRowHeight="15" x14ac:dyDescent="0.25"/>
  <cols>
    <col min="1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5">
      <c r="A1">
        <v>2020</v>
      </c>
    </row>
    <row r="3" spans="1:13" x14ac:dyDescent="0.25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5">
      <c r="A4" s="2">
        <f>DATE(A1,1,1)</f>
        <v>43831</v>
      </c>
      <c r="B4" s="3">
        <f>Tableau1[[#This Row],[jour]]</f>
        <v>43831</v>
      </c>
      <c r="C4" s="1">
        <v>0.33333333333333331</v>
      </c>
      <c r="D4" s="1">
        <v>0.64583333333333337</v>
      </c>
      <c r="E4">
        <f>(Tableau1[[#This Row],[fin]]-Tableau1[[#This Row],[debut]])*24</f>
        <v>7.5000000000000018</v>
      </c>
      <c r="F4">
        <f>1+INT(MIN(MOD(Tableau1[[#This Row],[jour]]-DATE(YEAR(Tableau1[[#This Row],[jour]])+{-1;0;1},1,5)+WEEKDAY(DATE(YEAR(Tableau1[[#This Row],[jour]])+{-1;0;1},1,3)),734))/7)</f>
        <v>1</v>
      </c>
      <c r="I4">
        <v>1</v>
      </c>
      <c r="J4">
        <f>IFERROR(SUMPRODUCT(Tableau1[total]*(Tableau1[semaine]=Tableau2[[#This Row],[semaine]])),0)</f>
        <v>37.500000000000007</v>
      </c>
      <c r="L4" t="s">
        <v>8</v>
      </c>
      <c r="M4">
        <f>SUM(Tableau1[total])</f>
        <v>165.00000000000003</v>
      </c>
    </row>
    <row r="5" spans="1:13" x14ac:dyDescent="0.25">
      <c r="A5" s="2">
        <f>A4+1</f>
        <v>43832</v>
      </c>
      <c r="B5" s="3">
        <f>Tableau1[[#This Row],[jour]]</f>
        <v>43832</v>
      </c>
      <c r="C5" s="1">
        <v>0.33333333333333331</v>
      </c>
      <c r="D5" s="1">
        <v>0.64583333333333337</v>
      </c>
      <c r="E5">
        <f>(Tableau1[[#This Row],[fin]]-Tableau1[[#This Row],[debut]])*24</f>
        <v>7.5000000000000018</v>
      </c>
      <c r="F5">
        <f>1+INT(MIN(MOD(Tableau1[[#This Row],[jour]]-DATE(YEAR(Tableau1[[#This Row],[jour]])+{-1;0;1},1,5)+WEEKDAY(DATE(YEAR(Tableau1[[#This Row],[jour]])+{-1;0;1},1,3)),734))/7)</f>
        <v>1</v>
      </c>
      <c r="I5">
        <v>2</v>
      </c>
      <c r="J5">
        <f>IFERROR(SUMPRODUCT(Tableau1[total]*(Tableau1[semaine]=Tableau2[[#This Row],[semaine]])),0)</f>
        <v>52.500000000000007</v>
      </c>
      <c r="L5" t="s">
        <v>9</v>
      </c>
      <c r="M5">
        <f>SUM(Tableau15[total])</f>
        <v>0</v>
      </c>
    </row>
    <row r="6" spans="1:13" x14ac:dyDescent="0.25">
      <c r="A6" s="2">
        <f t="shared" ref="A6:A34" si="0">A5+1</f>
        <v>43833</v>
      </c>
      <c r="B6" s="3">
        <f>Tableau1[[#This Row],[jour]]</f>
        <v>43833</v>
      </c>
      <c r="C6" s="1">
        <v>0.33333333333333331</v>
      </c>
      <c r="D6" s="1">
        <v>0.64583333333333337</v>
      </c>
      <c r="E6">
        <f>(Tableau1[[#This Row],[fin]]-Tableau1[[#This Row],[debut]])*24</f>
        <v>7.5000000000000018</v>
      </c>
      <c r="F6">
        <f>1+INT(MIN(MOD(Tableau1[[#This Row],[jour]]-DATE(YEAR(Tableau1[[#This Row],[jour]])+{-1;0;1},1,5)+WEEKDAY(DATE(YEAR(Tableau1[[#This Row],[jour]])+{-1;0;1},1,3)),734))/7)</f>
        <v>1</v>
      </c>
      <c r="I6">
        <v>3</v>
      </c>
      <c r="J6">
        <f>IFERROR(SUMPRODUCT(Tableau1[total]*(Tableau1[semaine]=Tableau2[[#This Row],[semaine]])),0)</f>
        <v>52.500000000000007</v>
      </c>
      <c r="L6" t="s">
        <v>10</v>
      </c>
      <c r="M6">
        <f>SUM(Tableau18[total])</f>
        <v>210.00000000000003</v>
      </c>
    </row>
    <row r="7" spans="1:13" x14ac:dyDescent="0.25">
      <c r="A7" s="2">
        <f t="shared" si="0"/>
        <v>43834</v>
      </c>
      <c r="B7" s="3">
        <f>Tableau1[[#This Row],[jour]]</f>
        <v>43834</v>
      </c>
      <c r="C7" s="1">
        <v>0.33333333333333331</v>
      </c>
      <c r="D7" s="1">
        <v>0.64583333333333337</v>
      </c>
      <c r="E7">
        <f>(Tableau1[[#This Row],[fin]]-Tableau1[[#This Row],[debut]])*24</f>
        <v>7.5000000000000018</v>
      </c>
      <c r="F7">
        <f>1+INT(MIN(MOD(Tableau1[[#This Row],[jour]]-DATE(YEAR(Tableau1[[#This Row],[jour]])+{-1;0;1},1,5)+WEEKDAY(DATE(YEAR(Tableau1[[#This Row],[jour]])+{-1;0;1},1,3)),734))/7)</f>
        <v>1</v>
      </c>
      <c r="I7">
        <v>4</v>
      </c>
      <c r="J7">
        <f>IFERROR(SUMPRODUCT(Tableau1[total]*(Tableau1[semaine]=Tableau2[[#This Row],[semaine]])),0)</f>
        <v>22.500000000000007</v>
      </c>
      <c r="L7" t="s">
        <v>11</v>
      </c>
      <c r="M7">
        <f>SUM(Tableau1811[total])</f>
        <v>217.50000000000003</v>
      </c>
    </row>
    <row r="8" spans="1:13" x14ac:dyDescent="0.25">
      <c r="A8" s="2">
        <f t="shared" si="0"/>
        <v>43835</v>
      </c>
      <c r="B8" s="3">
        <f>Tableau1[[#This Row],[jour]]</f>
        <v>43835</v>
      </c>
      <c r="C8" s="1">
        <v>0.33333333333333331</v>
      </c>
      <c r="D8" s="1">
        <v>0.64583333333333337</v>
      </c>
      <c r="E8">
        <f>(Tableau1[[#This Row],[fin]]-Tableau1[[#This Row],[debut]])*24</f>
        <v>7.5000000000000018</v>
      </c>
      <c r="F8">
        <f>1+INT(MIN(MOD(Tableau1[[#This Row],[jour]]-DATE(YEAR(Tableau1[[#This Row],[jour]])+{-1;0;1},1,5)+WEEKDAY(DATE(YEAR(Tableau1[[#This Row],[jour]])+{-1;0;1},1,3)),734))/7)</f>
        <v>1</v>
      </c>
      <c r="I8">
        <v>5</v>
      </c>
      <c r="J8">
        <f>IFERROR(SUMPRODUCT(Tableau1[total]*(Tableau1[semaine]=Tableau2[[#This Row],[semaine]])),0)</f>
        <v>0</v>
      </c>
      <c r="L8" t="s">
        <v>12</v>
      </c>
    </row>
    <row r="9" spans="1:13" x14ac:dyDescent="0.25">
      <c r="A9" s="2">
        <f t="shared" si="0"/>
        <v>43836</v>
      </c>
      <c r="B9" s="3">
        <f>Tableau1[[#This Row],[jour]]</f>
        <v>43836</v>
      </c>
      <c r="C9" s="1">
        <v>0.33333333333333331</v>
      </c>
      <c r="D9" s="1">
        <v>0.64583333333333337</v>
      </c>
      <c r="E9">
        <f>(Tableau1[[#This Row],[fin]]-Tableau1[[#This Row],[debut]])*24</f>
        <v>7.5000000000000018</v>
      </c>
      <c r="F9">
        <f>1+INT(MIN(MOD(Tableau1[[#This Row],[jour]]-DATE(YEAR(Tableau1[[#This Row],[jour]])+{-1;0;1},1,5)+WEEKDAY(DATE(YEAR(Tableau1[[#This Row],[jour]])+{-1;0;1},1,3)),734))/7)</f>
        <v>2</v>
      </c>
      <c r="L9" t="s">
        <v>13</v>
      </c>
    </row>
    <row r="10" spans="1:13" x14ac:dyDescent="0.25">
      <c r="A10" s="2">
        <f t="shared" si="0"/>
        <v>43837</v>
      </c>
      <c r="B10" s="3">
        <f>Tableau1[[#This Row],[jour]]</f>
        <v>43837</v>
      </c>
      <c r="C10" s="1">
        <v>0.33333333333333331</v>
      </c>
      <c r="D10" s="1">
        <v>0.64583333333333337</v>
      </c>
      <c r="E10">
        <f>(Tableau1[[#This Row],[fin]]-Tableau1[[#This Row],[debut]])*24</f>
        <v>7.5000000000000018</v>
      </c>
      <c r="F10">
        <f>1+INT(MIN(MOD(Tableau1[[#This Row],[jour]]-DATE(YEAR(Tableau1[[#This Row],[jour]])+{-1;0;1},1,5)+WEEKDAY(DATE(YEAR(Tableau1[[#This Row],[jour]])+{-1;0;1},1,3)),734))/7)</f>
        <v>2</v>
      </c>
      <c r="L10" t="s">
        <v>14</v>
      </c>
    </row>
    <row r="11" spans="1:13" x14ac:dyDescent="0.25">
      <c r="A11" s="2">
        <f t="shared" si="0"/>
        <v>43838</v>
      </c>
      <c r="B11" s="3">
        <f>Tableau1[[#This Row],[jour]]</f>
        <v>43838</v>
      </c>
      <c r="C11" s="1">
        <v>0.33333333333333331</v>
      </c>
      <c r="D11" s="1">
        <v>0.64583333333333337</v>
      </c>
      <c r="E11">
        <f>(Tableau1[[#This Row],[fin]]-Tableau1[[#This Row],[debut]])*24</f>
        <v>7.5000000000000018</v>
      </c>
      <c r="F11">
        <f>1+INT(MIN(MOD(Tableau1[[#This Row],[jour]]-DATE(YEAR(Tableau1[[#This Row],[jour]])+{-1;0;1},1,5)+WEEKDAY(DATE(YEAR(Tableau1[[#This Row],[jour]])+{-1;0;1},1,3)),734))/7)</f>
        <v>2</v>
      </c>
      <c r="L11" t="s">
        <v>15</v>
      </c>
    </row>
    <row r="12" spans="1:13" x14ac:dyDescent="0.25">
      <c r="A12" s="2">
        <f t="shared" si="0"/>
        <v>43839</v>
      </c>
      <c r="B12" s="3">
        <f>Tableau1[[#This Row],[jour]]</f>
        <v>43839</v>
      </c>
      <c r="C12" s="1">
        <v>0.33333333333333331</v>
      </c>
      <c r="D12" s="1">
        <v>0.64583333333333337</v>
      </c>
      <c r="E12">
        <f>(Tableau1[[#This Row],[fin]]-Tableau1[[#This Row],[debut]])*24</f>
        <v>7.5000000000000018</v>
      </c>
      <c r="F12">
        <f>1+INT(MIN(MOD(Tableau1[[#This Row],[jour]]-DATE(YEAR(Tableau1[[#This Row],[jour]])+{-1;0;1},1,5)+WEEKDAY(DATE(YEAR(Tableau1[[#This Row],[jour]])+{-1;0;1},1,3)),734))/7)</f>
        <v>2</v>
      </c>
      <c r="L12" t="s">
        <v>16</v>
      </c>
    </row>
    <row r="13" spans="1:13" x14ac:dyDescent="0.25">
      <c r="A13" s="2">
        <f t="shared" si="0"/>
        <v>43840</v>
      </c>
      <c r="B13" s="3">
        <f>Tableau1[[#This Row],[jour]]</f>
        <v>43840</v>
      </c>
      <c r="C13" s="1">
        <v>0.33333333333333331</v>
      </c>
      <c r="D13" s="1">
        <v>0.64583333333333337</v>
      </c>
      <c r="E13">
        <f>(Tableau1[[#This Row],[fin]]-Tableau1[[#This Row],[debut]])*24</f>
        <v>7.5000000000000018</v>
      </c>
      <c r="F13">
        <f>1+INT(MIN(MOD(Tableau1[[#This Row],[jour]]-DATE(YEAR(Tableau1[[#This Row],[jour]])+{-1;0;1},1,5)+WEEKDAY(DATE(YEAR(Tableau1[[#This Row],[jour]])+{-1;0;1},1,3)),734))/7)</f>
        <v>2</v>
      </c>
      <c r="L13" t="s">
        <v>17</v>
      </c>
    </row>
    <row r="14" spans="1:13" x14ac:dyDescent="0.25">
      <c r="A14" s="2">
        <f t="shared" si="0"/>
        <v>43841</v>
      </c>
      <c r="B14" s="3">
        <f>Tableau1[[#This Row],[jour]]</f>
        <v>43841</v>
      </c>
      <c r="C14" s="1">
        <v>0.33333333333333331</v>
      </c>
      <c r="D14" s="1">
        <v>0.64583333333333337</v>
      </c>
      <c r="E14">
        <f>(Tableau1[[#This Row],[fin]]-Tableau1[[#This Row],[debut]])*24</f>
        <v>7.5000000000000018</v>
      </c>
      <c r="F14">
        <f>1+INT(MIN(MOD(Tableau1[[#This Row],[jour]]-DATE(YEAR(Tableau1[[#This Row],[jour]])+{-1;0;1},1,5)+WEEKDAY(DATE(YEAR(Tableau1[[#This Row],[jour]])+{-1;0;1},1,3)),734))/7)</f>
        <v>2</v>
      </c>
      <c r="L14" t="s">
        <v>18</v>
      </c>
    </row>
    <row r="15" spans="1:13" x14ac:dyDescent="0.25">
      <c r="A15" s="2">
        <f t="shared" si="0"/>
        <v>43842</v>
      </c>
      <c r="B15" s="3">
        <f>Tableau1[[#This Row],[jour]]</f>
        <v>43842</v>
      </c>
      <c r="C15" s="1">
        <v>0.33333333333333331</v>
      </c>
      <c r="D15" s="1">
        <v>0.64583333333333337</v>
      </c>
      <c r="E15">
        <f>(Tableau1[[#This Row],[fin]]-Tableau1[[#This Row],[debut]])*24</f>
        <v>7.5000000000000018</v>
      </c>
      <c r="F15">
        <f>1+INT(MIN(MOD(Tableau1[[#This Row],[jour]]-DATE(YEAR(Tableau1[[#This Row],[jour]])+{-1;0;1},1,5)+WEEKDAY(DATE(YEAR(Tableau1[[#This Row],[jour]])+{-1;0;1},1,3)),734))/7)</f>
        <v>2</v>
      </c>
      <c r="L15" t="s">
        <v>19</v>
      </c>
    </row>
    <row r="16" spans="1:13" x14ac:dyDescent="0.25">
      <c r="A16" s="2">
        <f t="shared" si="0"/>
        <v>43843</v>
      </c>
      <c r="B16" s="3">
        <f>Tableau1[[#This Row],[jour]]</f>
        <v>43843</v>
      </c>
      <c r="C16" s="1">
        <v>0.33333333333333331</v>
      </c>
      <c r="D16" s="1">
        <v>0.64583333333333337</v>
      </c>
      <c r="E16">
        <f>(Tableau1[[#This Row],[fin]]-Tableau1[[#This Row],[debut]])*24</f>
        <v>7.5000000000000018</v>
      </c>
      <c r="F16">
        <f>1+INT(MIN(MOD(Tableau1[[#This Row],[jour]]-DATE(YEAR(Tableau1[[#This Row],[jour]])+{-1;0;1},1,5)+WEEKDAY(DATE(YEAR(Tableau1[[#This Row],[jour]])+{-1;0;1},1,3)),734))/7)</f>
        <v>3</v>
      </c>
    </row>
    <row r="17" spans="1:6" x14ac:dyDescent="0.25">
      <c r="A17" s="2">
        <f t="shared" si="0"/>
        <v>43844</v>
      </c>
      <c r="B17" s="3">
        <f>Tableau1[[#This Row],[jour]]</f>
        <v>43844</v>
      </c>
      <c r="C17" s="1">
        <v>0.33333333333333331</v>
      </c>
      <c r="D17" s="1">
        <v>0.64583333333333337</v>
      </c>
      <c r="E17">
        <f>(Tableau1[[#This Row],[fin]]-Tableau1[[#This Row],[debut]])*24</f>
        <v>7.5000000000000018</v>
      </c>
      <c r="F17">
        <f>1+INT(MIN(MOD(Tableau1[[#This Row],[jour]]-DATE(YEAR(Tableau1[[#This Row],[jour]])+{-1;0;1},1,5)+WEEKDAY(DATE(YEAR(Tableau1[[#This Row],[jour]])+{-1;0;1},1,3)),734))/7)</f>
        <v>3</v>
      </c>
    </row>
    <row r="18" spans="1:6" x14ac:dyDescent="0.25">
      <c r="A18" s="2">
        <f t="shared" si="0"/>
        <v>43845</v>
      </c>
      <c r="B18" s="3">
        <f>Tableau1[[#This Row],[jour]]</f>
        <v>43845</v>
      </c>
      <c r="C18" s="1">
        <v>0.33333333333333331</v>
      </c>
      <c r="D18" s="1">
        <v>0.64583333333333337</v>
      </c>
      <c r="E18">
        <f>(Tableau1[[#This Row],[fin]]-Tableau1[[#This Row],[debut]])*24</f>
        <v>7.5000000000000018</v>
      </c>
      <c r="F18">
        <f>1+INT(MIN(MOD(Tableau1[[#This Row],[jour]]-DATE(YEAR(Tableau1[[#This Row],[jour]])+{-1;0;1},1,5)+WEEKDAY(DATE(YEAR(Tableau1[[#This Row],[jour]])+{-1;0;1},1,3)),734))/7)</f>
        <v>3</v>
      </c>
    </row>
    <row r="19" spans="1:6" x14ac:dyDescent="0.25">
      <c r="A19" s="2">
        <f t="shared" si="0"/>
        <v>43846</v>
      </c>
      <c r="B19" s="3">
        <f>Tableau1[[#This Row],[jour]]</f>
        <v>43846</v>
      </c>
      <c r="C19" s="1">
        <v>0.33333333333333331</v>
      </c>
      <c r="D19" s="1">
        <v>0.64583333333333337</v>
      </c>
      <c r="E19">
        <f>(Tableau1[[#This Row],[fin]]-Tableau1[[#This Row],[debut]])*24</f>
        <v>7.5000000000000018</v>
      </c>
      <c r="F19">
        <f>1+INT(MIN(MOD(Tableau1[[#This Row],[jour]]-DATE(YEAR(Tableau1[[#This Row],[jour]])+{-1;0;1},1,5)+WEEKDAY(DATE(YEAR(Tableau1[[#This Row],[jour]])+{-1;0;1},1,3)),734))/7)</f>
        <v>3</v>
      </c>
    </row>
    <row r="20" spans="1:6" x14ac:dyDescent="0.25">
      <c r="A20" s="2">
        <f t="shared" si="0"/>
        <v>43847</v>
      </c>
      <c r="B20" s="3">
        <f>Tableau1[[#This Row],[jour]]</f>
        <v>43847</v>
      </c>
      <c r="C20" s="1">
        <v>0.33333333333333331</v>
      </c>
      <c r="D20" s="1">
        <v>0.64583333333333337</v>
      </c>
      <c r="E20">
        <f>(Tableau1[[#This Row],[fin]]-Tableau1[[#This Row],[debut]])*24</f>
        <v>7.5000000000000018</v>
      </c>
      <c r="F20">
        <f>1+INT(MIN(MOD(Tableau1[[#This Row],[jour]]-DATE(YEAR(Tableau1[[#This Row],[jour]])+{-1;0;1},1,5)+WEEKDAY(DATE(YEAR(Tableau1[[#This Row],[jour]])+{-1;0;1},1,3)),734))/7)</f>
        <v>3</v>
      </c>
    </row>
    <row r="21" spans="1:6" x14ac:dyDescent="0.25">
      <c r="A21" s="2">
        <f t="shared" si="0"/>
        <v>43848</v>
      </c>
      <c r="B21" s="3">
        <f>Tableau1[[#This Row],[jour]]</f>
        <v>43848</v>
      </c>
      <c r="C21" s="1">
        <v>0.33333333333333331</v>
      </c>
      <c r="D21" s="1">
        <v>0.64583333333333337</v>
      </c>
      <c r="E21">
        <f>(Tableau1[[#This Row],[fin]]-Tableau1[[#This Row],[debut]])*24</f>
        <v>7.5000000000000018</v>
      </c>
      <c r="F21">
        <f>1+INT(MIN(MOD(Tableau1[[#This Row],[jour]]-DATE(YEAR(Tableau1[[#This Row],[jour]])+{-1;0;1},1,5)+WEEKDAY(DATE(YEAR(Tableau1[[#This Row],[jour]])+{-1;0;1},1,3)),734))/7)</f>
        <v>3</v>
      </c>
    </row>
    <row r="22" spans="1:6" x14ac:dyDescent="0.25">
      <c r="A22" s="2">
        <f t="shared" si="0"/>
        <v>43849</v>
      </c>
      <c r="B22" s="3">
        <f>Tableau1[[#This Row],[jour]]</f>
        <v>43849</v>
      </c>
      <c r="C22" s="1">
        <v>0.33333333333333331</v>
      </c>
      <c r="D22" s="1">
        <v>0.64583333333333337</v>
      </c>
      <c r="E22">
        <f>(Tableau1[[#This Row],[fin]]-Tableau1[[#This Row],[debut]])*24</f>
        <v>7.5000000000000018</v>
      </c>
      <c r="F22">
        <f>1+INT(MIN(MOD(Tableau1[[#This Row],[jour]]-DATE(YEAR(Tableau1[[#This Row],[jour]])+{-1;0;1},1,5)+WEEKDAY(DATE(YEAR(Tableau1[[#This Row],[jour]])+{-1;0;1},1,3)),734))/7)</f>
        <v>3</v>
      </c>
    </row>
    <row r="23" spans="1:6" x14ac:dyDescent="0.25">
      <c r="A23" s="2">
        <f t="shared" si="0"/>
        <v>43850</v>
      </c>
      <c r="B23" s="3">
        <f>Tableau1[[#This Row],[jour]]</f>
        <v>43850</v>
      </c>
      <c r="C23" s="1">
        <v>0.33333333333333331</v>
      </c>
      <c r="D23" s="1">
        <v>0.64583333333333337</v>
      </c>
      <c r="E23">
        <f>(Tableau1[[#This Row],[fin]]-Tableau1[[#This Row],[debut]])*24</f>
        <v>7.5000000000000018</v>
      </c>
      <c r="F23">
        <f>1+INT(MIN(MOD(Tableau1[[#This Row],[jour]]-DATE(YEAR(Tableau1[[#This Row],[jour]])+{-1;0;1},1,5)+WEEKDAY(DATE(YEAR(Tableau1[[#This Row],[jour]])+{-1;0;1},1,3)),734))/7)</f>
        <v>4</v>
      </c>
    </row>
    <row r="24" spans="1:6" x14ac:dyDescent="0.25">
      <c r="A24" s="2">
        <f t="shared" si="0"/>
        <v>43851</v>
      </c>
      <c r="B24" s="3">
        <f>Tableau1[[#This Row],[jour]]</f>
        <v>43851</v>
      </c>
      <c r="C24" s="1">
        <v>0.33333333333333331</v>
      </c>
      <c r="D24" s="1">
        <v>0.64583333333333337</v>
      </c>
      <c r="E24">
        <f>(Tableau1[[#This Row],[fin]]-Tableau1[[#This Row],[debut]])*24</f>
        <v>7.5000000000000018</v>
      </c>
      <c r="F24">
        <f>1+INT(MIN(MOD(Tableau1[[#This Row],[jour]]-DATE(YEAR(Tableau1[[#This Row],[jour]])+{-1;0;1},1,5)+WEEKDAY(DATE(YEAR(Tableau1[[#This Row],[jour]])+{-1;0;1},1,3)),734))/7)</f>
        <v>4</v>
      </c>
    </row>
    <row r="25" spans="1:6" x14ac:dyDescent="0.25">
      <c r="A25" s="2">
        <f t="shared" si="0"/>
        <v>43852</v>
      </c>
      <c r="B25" s="3">
        <f>Tableau1[[#This Row],[jour]]</f>
        <v>43852</v>
      </c>
      <c r="C25" s="1">
        <v>0.33333333333333331</v>
      </c>
      <c r="D25" s="1">
        <v>0.64583333333333337</v>
      </c>
      <c r="E25">
        <f>(Tableau1[[#This Row],[fin]]-Tableau1[[#This Row],[debut]])*24</f>
        <v>7.5000000000000018</v>
      </c>
      <c r="F25">
        <f>1+INT(MIN(MOD(Tableau1[[#This Row],[jour]]-DATE(YEAR(Tableau1[[#This Row],[jour]])+{-1;0;1},1,5)+WEEKDAY(DATE(YEAR(Tableau1[[#This Row],[jour]])+{-1;0;1},1,3)),734))/7)</f>
        <v>4</v>
      </c>
    </row>
    <row r="26" spans="1:6" x14ac:dyDescent="0.25">
      <c r="A26" s="2">
        <f t="shared" si="0"/>
        <v>43853</v>
      </c>
      <c r="B26" s="3">
        <f>Tableau1[[#This Row],[jour]]</f>
        <v>43853</v>
      </c>
      <c r="C26" s="1"/>
      <c r="D26" s="1"/>
      <c r="E26">
        <f>(Tableau1[[#This Row],[fin]]-Tableau1[[#This Row],[debut]])*24</f>
        <v>0</v>
      </c>
      <c r="F26">
        <f>1+INT(MIN(MOD(Tableau1[[#This Row],[jour]]-DATE(YEAR(Tableau1[[#This Row],[jour]])+{-1;0;1},1,5)+WEEKDAY(DATE(YEAR(Tableau1[[#This Row],[jour]])+{-1;0;1},1,3)),734))/7)</f>
        <v>4</v>
      </c>
    </row>
    <row r="27" spans="1:6" x14ac:dyDescent="0.25">
      <c r="A27" s="2">
        <f t="shared" si="0"/>
        <v>43854</v>
      </c>
      <c r="B27" s="3">
        <f>Tableau1[[#This Row],[jour]]</f>
        <v>43854</v>
      </c>
      <c r="C27" s="1"/>
      <c r="D27" s="1"/>
      <c r="E27">
        <f>(Tableau1[[#This Row],[fin]]-Tableau1[[#This Row],[debut]])*24</f>
        <v>0</v>
      </c>
      <c r="F27">
        <f>1+INT(MIN(MOD(Tableau1[[#This Row],[jour]]-DATE(YEAR(Tableau1[[#This Row],[jour]])+{-1;0;1},1,5)+WEEKDAY(DATE(YEAR(Tableau1[[#This Row],[jour]])+{-1;0;1},1,3)),734))/7)</f>
        <v>4</v>
      </c>
    </row>
    <row r="28" spans="1:6" x14ac:dyDescent="0.25">
      <c r="A28" s="2">
        <f t="shared" si="0"/>
        <v>43855</v>
      </c>
      <c r="B28" s="3">
        <f>Tableau1[[#This Row],[jour]]</f>
        <v>43855</v>
      </c>
      <c r="C28" s="1"/>
      <c r="D28" s="1"/>
      <c r="E28">
        <f>(Tableau1[[#This Row],[fin]]-Tableau1[[#This Row],[debut]])*24</f>
        <v>0</v>
      </c>
      <c r="F28">
        <f>1+INT(MIN(MOD(Tableau1[[#This Row],[jour]]-DATE(YEAR(Tableau1[[#This Row],[jour]])+{-1;0;1},1,5)+WEEKDAY(DATE(YEAR(Tableau1[[#This Row],[jour]])+{-1;0;1},1,3)),734))/7)</f>
        <v>4</v>
      </c>
    </row>
    <row r="29" spans="1:6" x14ac:dyDescent="0.25">
      <c r="A29" s="2">
        <f t="shared" si="0"/>
        <v>43856</v>
      </c>
      <c r="B29" s="3">
        <f>Tableau1[[#This Row],[jour]]</f>
        <v>43856</v>
      </c>
      <c r="C29" s="1"/>
      <c r="D29" s="1"/>
      <c r="E29">
        <f>(Tableau1[[#This Row],[fin]]-Tableau1[[#This Row],[debut]])*24</f>
        <v>0</v>
      </c>
      <c r="F29">
        <f>1+INT(MIN(MOD(Tableau1[[#This Row],[jour]]-DATE(YEAR(Tableau1[[#This Row],[jour]])+{-1;0;1},1,5)+WEEKDAY(DATE(YEAR(Tableau1[[#This Row],[jour]])+{-1;0;1},1,3)),734))/7)</f>
        <v>4</v>
      </c>
    </row>
    <row r="30" spans="1:6" x14ac:dyDescent="0.25">
      <c r="A30" s="2">
        <f t="shared" si="0"/>
        <v>43857</v>
      </c>
      <c r="B30" s="3">
        <f>Tableau1[[#This Row],[jour]]</f>
        <v>43857</v>
      </c>
      <c r="C30" s="1"/>
      <c r="D30" s="1"/>
      <c r="E30">
        <f>(Tableau1[[#This Row],[fin]]-Tableau1[[#This Row],[debut]])*24</f>
        <v>0</v>
      </c>
      <c r="F30">
        <f>1+INT(MIN(MOD(Tableau1[[#This Row],[jour]]-DATE(YEAR(Tableau1[[#This Row],[jour]])+{-1;0;1},1,5)+WEEKDAY(DATE(YEAR(Tableau1[[#This Row],[jour]])+{-1;0;1},1,3)),734))/7)</f>
        <v>5</v>
      </c>
    </row>
    <row r="31" spans="1:6" x14ac:dyDescent="0.25">
      <c r="A31" s="2">
        <f t="shared" si="0"/>
        <v>43858</v>
      </c>
      <c r="B31" s="3">
        <f>Tableau1[[#This Row],[jour]]</f>
        <v>43858</v>
      </c>
      <c r="C31" s="1"/>
      <c r="D31" s="1"/>
      <c r="E31">
        <f>(Tableau1[[#This Row],[fin]]-Tableau1[[#This Row],[debut]])*24</f>
        <v>0</v>
      </c>
      <c r="F31">
        <f>1+INT(MIN(MOD(Tableau1[[#This Row],[jour]]-DATE(YEAR(Tableau1[[#This Row],[jour]])+{-1;0;1},1,5)+WEEKDAY(DATE(YEAR(Tableau1[[#This Row],[jour]])+{-1;0;1},1,3)),734))/7)</f>
        <v>5</v>
      </c>
    </row>
    <row r="32" spans="1:6" x14ac:dyDescent="0.25">
      <c r="A32" s="2">
        <f t="shared" si="0"/>
        <v>43859</v>
      </c>
      <c r="B32" s="3">
        <f>Tableau1[[#This Row],[jour]]</f>
        <v>43859</v>
      </c>
      <c r="C32" s="1"/>
      <c r="D32" s="1"/>
      <c r="E32">
        <f>(Tableau1[[#This Row],[fin]]-Tableau1[[#This Row],[debut]])*24</f>
        <v>0</v>
      </c>
      <c r="F32">
        <f>1+INT(MIN(MOD(Tableau1[[#This Row],[jour]]-DATE(YEAR(Tableau1[[#This Row],[jour]])+{-1;0;1},1,5)+WEEKDAY(DATE(YEAR(Tableau1[[#This Row],[jour]])+{-1;0;1},1,3)),734))/7)</f>
        <v>5</v>
      </c>
    </row>
    <row r="33" spans="1:6" x14ac:dyDescent="0.25">
      <c r="A33" s="2">
        <f t="shared" si="0"/>
        <v>43860</v>
      </c>
      <c r="B33" s="3">
        <f>Tableau1[[#This Row],[jour]]</f>
        <v>43860</v>
      </c>
      <c r="C33" s="1"/>
      <c r="D33" s="1"/>
      <c r="E33">
        <f>(Tableau1[[#This Row],[fin]]-Tableau1[[#This Row],[debut]])*24</f>
        <v>0</v>
      </c>
      <c r="F33">
        <f>1+INT(MIN(MOD(Tableau1[[#This Row],[jour]]-DATE(YEAR(Tableau1[[#This Row],[jour]])+{-1;0;1},1,5)+WEEKDAY(DATE(YEAR(Tableau1[[#This Row],[jour]])+{-1;0;1},1,3)),734))/7)</f>
        <v>5</v>
      </c>
    </row>
    <row r="34" spans="1:6" x14ac:dyDescent="0.25">
      <c r="A34" s="2">
        <f t="shared" si="0"/>
        <v>43861</v>
      </c>
      <c r="B34" s="3">
        <f>Tableau1[[#This Row],[jour]]</f>
        <v>43861</v>
      </c>
      <c r="C34" s="1"/>
      <c r="D34" s="1"/>
      <c r="E34">
        <f>(Tableau1[[#This Row],[fin]]-Tableau1[[#This Row],[debut]])*24</f>
        <v>0</v>
      </c>
      <c r="F34">
        <f>1+INT(MIN(MOD(Tableau1[[#This Row],[jour]]-DATE(YEAR(Tableau1[[#This Row],[jour]])+{-1;0;1},1,5)+WEEKDAY(DATE(YEAR(Tableau1[[#This Row],[jour]])+{-1;0;1},1,3)),734))/7)</f>
        <v>5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zoomScaleNormal="100" zoomScaleSheetLayoutView="100" workbookViewId="0">
      <selection activeCell="F3" sqref="F3"/>
    </sheetView>
  </sheetViews>
  <sheetFormatPr baseColWidth="10" defaultColWidth="8.7109375" defaultRowHeight="15" x14ac:dyDescent="0.25"/>
  <cols>
    <col min="1" max="2" width="10.5703125" bestFit="1" customWidth="1"/>
    <col min="6" max="6" width="9.5703125" bestFit="1" customWidth="1"/>
    <col min="7" max="7" width="9.5703125" customWidth="1"/>
    <col min="9" max="9" width="9.85546875" customWidth="1"/>
  </cols>
  <sheetData>
    <row r="1" spans="1:13" ht="15.75" thickBot="1" x14ac:dyDescent="0.3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  <c r="G1" s="4" t="s">
        <v>7</v>
      </c>
      <c r="I1" t="s">
        <v>4</v>
      </c>
      <c r="J1" t="s">
        <v>3</v>
      </c>
      <c r="L1" t="s">
        <v>6</v>
      </c>
      <c r="M1" t="s">
        <v>3</v>
      </c>
    </row>
    <row r="2" spans="1:13" ht="15.75" thickTop="1" x14ac:dyDescent="0.25">
      <c r="A2" s="2">
        <f>DATE(janvier!A1,2,1)</f>
        <v>43862</v>
      </c>
      <c r="B2" s="3">
        <f>Tableau15[[#This Row],[jour]]</f>
        <v>43862</v>
      </c>
      <c r="C2" s="1"/>
      <c r="D2" s="1"/>
      <c r="E2">
        <f>(Tableau15[[#This Row],[fin]]-Tableau15[[#This Row],[debut]])*24</f>
        <v>0</v>
      </c>
      <c r="F2">
        <f>1+INT(MIN(MOD(Tableau15[[#This Row],[jour]]-DATE(YEAR(Tableau15[[#This Row],[jour]])+{-1;0;1},1,5)+WEEKDAY(DATE(YEAR(Tableau15[[#This Row],[jour]])+{-1;0;1},1,3)),734))/7)</f>
        <v>5</v>
      </c>
      <c r="G2" s="5"/>
      <c r="I2">
        <v>5</v>
      </c>
      <c r="J2">
        <f>IFERROR(SUMPRODUCT(Tableau15[total]*(Tableau15[semaine]=Tableau26[[#This Row],[semaine]])),0)</f>
        <v>0</v>
      </c>
      <c r="L2">
        <v>1</v>
      </c>
      <c r="M2">
        <f>IFERROR(SUMPRODUCT(Tableau15[total]*(#REF!=Tableau37[[#This Row],[mois]])),0)</f>
        <v>0</v>
      </c>
    </row>
    <row r="3" spans="1:13" x14ac:dyDescent="0.25">
      <c r="A3" s="2">
        <f>A2+1</f>
        <v>43863</v>
      </c>
      <c r="B3" s="3">
        <f>Tableau15[[#This Row],[jour]]</f>
        <v>43863</v>
      </c>
      <c r="C3" s="1"/>
      <c r="D3" s="1"/>
      <c r="E3">
        <f>(Tableau15[[#This Row],[fin]]-Tableau15[[#This Row],[debut]])*24</f>
        <v>0</v>
      </c>
      <c r="F3">
        <f>1+INT(MIN(MOD(Tableau15[[#This Row],[jour]]-DATE(YEAR(Tableau15[[#This Row],[jour]])+{-1;0;1},1,5)+WEEKDAY(DATE(YEAR(Tableau15[[#This Row],[jour]])+{-1;0;1},1,3)),734))/7)</f>
        <v>5</v>
      </c>
      <c r="G3" s="6"/>
      <c r="I3">
        <v>6</v>
      </c>
      <c r="J3">
        <f>IFERROR(SUMPRODUCT(Tableau15[total]*(Tableau15[semaine]=Tableau26[[#This Row],[semaine]])),0)</f>
        <v>0</v>
      </c>
      <c r="L3">
        <v>2</v>
      </c>
      <c r="M3">
        <f>IFERROR(SUMPRODUCT(Tableau15[total]*(#REF!=Tableau37[[#This Row],[mois]])),0)</f>
        <v>0</v>
      </c>
    </row>
    <row r="4" spans="1:13" x14ac:dyDescent="0.25">
      <c r="A4" s="2">
        <f t="shared" ref="A4:A29" si="0">A3+1</f>
        <v>43864</v>
      </c>
      <c r="B4" s="3">
        <f>Tableau15[[#This Row],[jour]]</f>
        <v>43864</v>
      </c>
      <c r="C4" s="1"/>
      <c r="D4" s="1"/>
      <c r="E4">
        <f>(Tableau15[[#This Row],[fin]]-Tableau15[[#This Row],[debut]])*24</f>
        <v>0</v>
      </c>
      <c r="F4">
        <f>1+INT(MIN(MOD(Tableau15[[#This Row],[jour]]-DATE(YEAR(Tableau15[[#This Row],[jour]])+{-1;0;1},1,5)+WEEKDAY(DATE(YEAR(Tableau15[[#This Row],[jour]])+{-1;0;1},1,3)),734))/7)</f>
        <v>6</v>
      </c>
      <c r="G4" s="5"/>
      <c r="I4">
        <v>7</v>
      </c>
      <c r="J4">
        <f>IFERROR(SUMPRODUCT(Tableau15[total]*(Tableau15[semaine]=Tableau26[[#This Row],[semaine]])),0)</f>
        <v>0</v>
      </c>
      <c r="L4">
        <v>3</v>
      </c>
      <c r="M4">
        <f>IFERROR(SUMPRODUCT(Tableau15[total]*(#REF!=Tableau37[[#This Row],[mois]])),0)</f>
        <v>0</v>
      </c>
    </row>
    <row r="5" spans="1:13" x14ac:dyDescent="0.25">
      <c r="A5" s="2">
        <f t="shared" si="0"/>
        <v>43865</v>
      </c>
      <c r="B5" s="3">
        <f>Tableau15[[#This Row],[jour]]</f>
        <v>43865</v>
      </c>
      <c r="C5" s="1"/>
      <c r="D5" s="1"/>
      <c r="E5">
        <f>(Tableau15[[#This Row],[fin]]-Tableau15[[#This Row],[debut]])*24</f>
        <v>0</v>
      </c>
      <c r="F5">
        <f>1+INT(MIN(MOD(Tableau15[[#This Row],[jour]]-DATE(YEAR(Tableau15[[#This Row],[jour]])+{-1;0;1},1,5)+WEEKDAY(DATE(YEAR(Tableau15[[#This Row],[jour]])+{-1;0;1},1,3)),734))/7)</f>
        <v>6</v>
      </c>
      <c r="G5" s="6"/>
      <c r="I5">
        <v>8</v>
      </c>
      <c r="J5">
        <f>IFERROR(SUMPRODUCT(Tableau15[total]*(Tableau15[semaine]=Tableau26[[#This Row],[semaine]])),0)</f>
        <v>0</v>
      </c>
      <c r="L5">
        <v>4</v>
      </c>
      <c r="M5">
        <f>IFERROR(SUMPRODUCT(Tableau15[total]*(#REF!=Tableau37[[#This Row],[mois]])),0)</f>
        <v>0</v>
      </c>
    </row>
    <row r="6" spans="1:13" x14ac:dyDescent="0.25">
      <c r="A6" s="2">
        <f t="shared" si="0"/>
        <v>43866</v>
      </c>
      <c r="B6" s="3">
        <f>Tableau15[[#This Row],[jour]]</f>
        <v>43866</v>
      </c>
      <c r="C6" s="1"/>
      <c r="D6" s="1"/>
      <c r="E6">
        <f>(Tableau15[[#This Row],[fin]]-Tableau15[[#This Row],[debut]])*24</f>
        <v>0</v>
      </c>
      <c r="F6">
        <f>1+INT(MIN(MOD(Tableau15[[#This Row],[jour]]-DATE(YEAR(Tableau15[[#This Row],[jour]])+{-1;0;1},1,5)+WEEKDAY(DATE(YEAR(Tableau15[[#This Row],[jour]])+{-1;0;1},1,3)),734))/7)</f>
        <v>6</v>
      </c>
      <c r="G6" s="5"/>
      <c r="I6">
        <v>9</v>
      </c>
      <c r="J6">
        <f>IFERROR(SUMPRODUCT(Tableau15[total]*(Tableau15[semaine]=Tableau26[[#This Row],[semaine]])),0)</f>
        <v>0</v>
      </c>
      <c r="L6">
        <v>5</v>
      </c>
      <c r="M6">
        <f>IFERROR(SUMPRODUCT(Tableau15[total]*(#REF!=Tableau37[[#This Row],[mois]])),0)</f>
        <v>0</v>
      </c>
    </row>
    <row r="7" spans="1:13" x14ac:dyDescent="0.25">
      <c r="A7" s="2">
        <f t="shared" si="0"/>
        <v>43867</v>
      </c>
      <c r="B7" s="3">
        <f>Tableau15[[#This Row],[jour]]</f>
        <v>43867</v>
      </c>
      <c r="C7" s="1"/>
      <c r="D7" s="1"/>
      <c r="E7">
        <f>(Tableau15[[#This Row],[fin]]-Tableau15[[#This Row],[debut]])*24</f>
        <v>0</v>
      </c>
      <c r="F7">
        <f>1+INT(MIN(MOD(Tableau15[[#This Row],[jour]]-DATE(YEAR(Tableau15[[#This Row],[jour]])+{-1;0;1},1,5)+WEEKDAY(DATE(YEAR(Tableau15[[#This Row],[jour]])+{-1;0;1},1,3)),734))/7)</f>
        <v>6</v>
      </c>
      <c r="G7" s="6"/>
      <c r="L7">
        <v>6</v>
      </c>
      <c r="M7">
        <f>IFERROR(SUMPRODUCT(Tableau15[total]*(#REF!=Tableau37[[#This Row],[mois]])),0)</f>
        <v>0</v>
      </c>
    </row>
    <row r="8" spans="1:13" x14ac:dyDescent="0.25">
      <c r="A8" s="2">
        <f t="shared" si="0"/>
        <v>43868</v>
      </c>
      <c r="B8" s="3">
        <f>Tableau15[[#This Row],[jour]]</f>
        <v>43868</v>
      </c>
      <c r="C8" s="1"/>
      <c r="D8" s="1"/>
      <c r="E8">
        <f>(Tableau15[[#This Row],[fin]]-Tableau15[[#This Row],[debut]])*24</f>
        <v>0</v>
      </c>
      <c r="F8">
        <f>1+INT(MIN(MOD(Tableau15[[#This Row],[jour]]-DATE(YEAR(Tableau15[[#This Row],[jour]])+{-1;0;1},1,5)+WEEKDAY(DATE(YEAR(Tableau15[[#This Row],[jour]])+{-1;0;1},1,3)),734))/7)</f>
        <v>6</v>
      </c>
      <c r="G8" s="5"/>
      <c r="L8">
        <v>7</v>
      </c>
      <c r="M8">
        <f>IFERROR(SUMPRODUCT(Tableau15[total]*(#REF!=Tableau37[[#This Row],[mois]])),0)</f>
        <v>0</v>
      </c>
    </row>
    <row r="9" spans="1:13" x14ac:dyDescent="0.25">
      <c r="A9" s="2">
        <f t="shared" si="0"/>
        <v>43869</v>
      </c>
      <c r="B9" s="3">
        <f>Tableau15[[#This Row],[jour]]</f>
        <v>43869</v>
      </c>
      <c r="C9" s="1"/>
      <c r="D9" s="1"/>
      <c r="E9">
        <f>(Tableau15[[#This Row],[fin]]-Tableau15[[#This Row],[debut]])*24</f>
        <v>0</v>
      </c>
      <c r="F9">
        <f>1+INT(MIN(MOD(Tableau15[[#This Row],[jour]]-DATE(YEAR(Tableau15[[#This Row],[jour]])+{-1;0;1},1,5)+WEEKDAY(DATE(YEAR(Tableau15[[#This Row],[jour]])+{-1;0;1},1,3)),734))/7)</f>
        <v>6</v>
      </c>
      <c r="G9" s="6"/>
      <c r="L9">
        <v>8</v>
      </c>
      <c r="M9">
        <f>IFERROR(SUMPRODUCT(Tableau15[total]*(#REF!=Tableau37[[#This Row],[mois]])),0)</f>
        <v>0</v>
      </c>
    </row>
    <row r="10" spans="1:13" x14ac:dyDescent="0.25">
      <c r="A10" s="2">
        <f t="shared" si="0"/>
        <v>43870</v>
      </c>
      <c r="B10" s="3">
        <f>Tableau15[[#This Row],[jour]]</f>
        <v>43870</v>
      </c>
      <c r="C10" s="1"/>
      <c r="D10" s="1"/>
      <c r="E10">
        <f>(Tableau15[[#This Row],[fin]]-Tableau15[[#This Row],[debut]])*24</f>
        <v>0</v>
      </c>
      <c r="F10">
        <f>1+INT(MIN(MOD(Tableau15[[#This Row],[jour]]-DATE(YEAR(Tableau15[[#This Row],[jour]])+{-1;0;1},1,5)+WEEKDAY(DATE(YEAR(Tableau15[[#This Row],[jour]])+{-1;0;1},1,3)),734))/7)</f>
        <v>6</v>
      </c>
      <c r="G10" s="5"/>
      <c r="L10">
        <v>9</v>
      </c>
      <c r="M10">
        <f>IFERROR(SUMPRODUCT(Tableau15[total]*(#REF!=Tableau37[[#This Row],[mois]])),0)</f>
        <v>0</v>
      </c>
    </row>
    <row r="11" spans="1:13" x14ac:dyDescent="0.25">
      <c r="A11" s="2">
        <f t="shared" si="0"/>
        <v>43871</v>
      </c>
      <c r="B11" s="3">
        <f>Tableau15[[#This Row],[jour]]</f>
        <v>43871</v>
      </c>
      <c r="C11" s="1"/>
      <c r="D11" s="1"/>
      <c r="E11">
        <f>(Tableau15[[#This Row],[fin]]-Tableau15[[#This Row],[debut]])*24</f>
        <v>0</v>
      </c>
      <c r="F11">
        <f>1+INT(MIN(MOD(Tableau15[[#This Row],[jour]]-DATE(YEAR(Tableau15[[#This Row],[jour]])+{-1;0;1},1,5)+WEEKDAY(DATE(YEAR(Tableau15[[#This Row],[jour]])+{-1;0;1},1,3)),734))/7)</f>
        <v>7</v>
      </c>
      <c r="G11" s="6"/>
      <c r="L11">
        <v>10</v>
      </c>
      <c r="M11">
        <f>IFERROR(SUMPRODUCT(Tableau15[total]*(#REF!=Tableau37[[#This Row],[mois]])),0)</f>
        <v>0</v>
      </c>
    </row>
    <row r="12" spans="1:13" x14ac:dyDescent="0.25">
      <c r="A12" s="2">
        <f t="shared" si="0"/>
        <v>43872</v>
      </c>
      <c r="B12" s="3">
        <f>Tableau15[[#This Row],[jour]]</f>
        <v>43872</v>
      </c>
      <c r="C12" s="1"/>
      <c r="D12" s="1"/>
      <c r="E12">
        <f>(Tableau15[[#This Row],[fin]]-Tableau15[[#This Row],[debut]])*24</f>
        <v>0</v>
      </c>
      <c r="F12">
        <f>1+INT(MIN(MOD(Tableau15[[#This Row],[jour]]-DATE(YEAR(Tableau15[[#This Row],[jour]])+{-1;0;1},1,5)+WEEKDAY(DATE(YEAR(Tableau15[[#This Row],[jour]])+{-1;0;1},1,3)),734))/7)</f>
        <v>7</v>
      </c>
      <c r="G12" s="5"/>
      <c r="L12">
        <v>11</v>
      </c>
      <c r="M12">
        <f>IFERROR(SUMPRODUCT(Tableau15[total]*(#REF!=Tableau37[[#This Row],[mois]])),0)</f>
        <v>0</v>
      </c>
    </row>
    <row r="13" spans="1:13" x14ac:dyDescent="0.25">
      <c r="A13" s="2">
        <f t="shared" si="0"/>
        <v>43873</v>
      </c>
      <c r="B13" s="3">
        <f>Tableau15[[#This Row],[jour]]</f>
        <v>43873</v>
      </c>
      <c r="C13" s="1"/>
      <c r="D13" s="1"/>
      <c r="E13">
        <f>(Tableau15[[#This Row],[fin]]-Tableau15[[#This Row],[debut]])*24</f>
        <v>0</v>
      </c>
      <c r="F13">
        <f>1+INT(MIN(MOD(Tableau15[[#This Row],[jour]]-DATE(YEAR(Tableau15[[#This Row],[jour]])+{-1;0;1},1,5)+WEEKDAY(DATE(YEAR(Tableau15[[#This Row],[jour]])+{-1;0;1},1,3)),734))/7)</f>
        <v>7</v>
      </c>
      <c r="G13" s="6"/>
      <c r="L13">
        <v>12</v>
      </c>
      <c r="M13">
        <f>IFERROR(SUMPRODUCT(Tableau15[total]*(#REF!=Tableau37[[#This Row],[mois]])),0)</f>
        <v>0</v>
      </c>
    </row>
    <row r="14" spans="1:13" x14ac:dyDescent="0.25">
      <c r="A14" s="2">
        <f t="shared" si="0"/>
        <v>43874</v>
      </c>
      <c r="B14" s="3">
        <f>Tableau15[[#This Row],[jour]]</f>
        <v>43874</v>
      </c>
      <c r="C14" s="1"/>
      <c r="D14" s="1"/>
      <c r="E14">
        <f>(Tableau15[[#This Row],[fin]]-Tableau15[[#This Row],[debut]])*24</f>
        <v>0</v>
      </c>
      <c r="F14">
        <f>1+INT(MIN(MOD(Tableau15[[#This Row],[jour]]-DATE(YEAR(Tableau15[[#This Row],[jour]])+{-1;0;1},1,5)+WEEKDAY(DATE(YEAR(Tableau15[[#This Row],[jour]])+{-1;0;1},1,3)),734))/7)</f>
        <v>7</v>
      </c>
      <c r="G14" s="5"/>
    </row>
    <row r="15" spans="1:13" x14ac:dyDescent="0.25">
      <c r="A15" s="2">
        <f t="shared" si="0"/>
        <v>43875</v>
      </c>
      <c r="B15" s="3">
        <f>Tableau15[[#This Row],[jour]]</f>
        <v>43875</v>
      </c>
      <c r="C15" s="1"/>
      <c r="D15" s="1"/>
      <c r="E15">
        <f>(Tableau15[[#This Row],[fin]]-Tableau15[[#This Row],[debut]])*24</f>
        <v>0</v>
      </c>
      <c r="F15">
        <f>1+INT(MIN(MOD(Tableau15[[#This Row],[jour]]-DATE(YEAR(Tableau15[[#This Row],[jour]])+{-1;0;1},1,5)+WEEKDAY(DATE(YEAR(Tableau15[[#This Row],[jour]])+{-1;0;1},1,3)),734))/7)</f>
        <v>7</v>
      </c>
      <c r="G15" s="6"/>
    </row>
    <row r="16" spans="1:13" x14ac:dyDescent="0.25">
      <c r="A16" s="2">
        <f t="shared" si="0"/>
        <v>43876</v>
      </c>
      <c r="B16" s="3">
        <f>Tableau15[[#This Row],[jour]]</f>
        <v>43876</v>
      </c>
      <c r="C16" s="1"/>
      <c r="D16" s="1"/>
      <c r="E16">
        <f>(Tableau15[[#This Row],[fin]]-Tableau15[[#This Row],[debut]])*24</f>
        <v>0</v>
      </c>
      <c r="F16">
        <f>1+INT(MIN(MOD(Tableau15[[#This Row],[jour]]-DATE(YEAR(Tableau15[[#This Row],[jour]])+{-1;0;1},1,5)+WEEKDAY(DATE(YEAR(Tableau15[[#This Row],[jour]])+{-1;0;1},1,3)),734))/7)</f>
        <v>7</v>
      </c>
      <c r="G16" s="5"/>
    </row>
    <row r="17" spans="1:7" x14ac:dyDescent="0.25">
      <c r="A17" s="2">
        <f t="shared" si="0"/>
        <v>43877</v>
      </c>
      <c r="B17" s="3">
        <f>Tableau15[[#This Row],[jour]]</f>
        <v>43877</v>
      </c>
      <c r="C17" s="1"/>
      <c r="D17" s="1"/>
      <c r="E17">
        <f>(Tableau15[[#This Row],[fin]]-Tableau15[[#This Row],[debut]])*24</f>
        <v>0</v>
      </c>
      <c r="F17">
        <f>1+INT(MIN(MOD(Tableau15[[#This Row],[jour]]-DATE(YEAR(Tableau15[[#This Row],[jour]])+{-1;0;1},1,5)+WEEKDAY(DATE(YEAR(Tableau15[[#This Row],[jour]])+{-1;0;1},1,3)),734))/7)</f>
        <v>7</v>
      </c>
      <c r="G17" s="6"/>
    </row>
    <row r="18" spans="1:7" x14ac:dyDescent="0.25">
      <c r="A18" s="2">
        <f t="shared" si="0"/>
        <v>43878</v>
      </c>
      <c r="B18" s="3">
        <f>Tableau15[[#This Row],[jour]]</f>
        <v>43878</v>
      </c>
      <c r="C18" s="1"/>
      <c r="D18" s="1"/>
      <c r="E18">
        <f>(Tableau15[[#This Row],[fin]]-Tableau15[[#This Row],[debut]])*24</f>
        <v>0</v>
      </c>
      <c r="F18">
        <f>1+INT(MIN(MOD(Tableau15[[#This Row],[jour]]-DATE(YEAR(Tableau15[[#This Row],[jour]])+{-1;0;1},1,5)+WEEKDAY(DATE(YEAR(Tableau15[[#This Row],[jour]])+{-1;0;1},1,3)),734))/7)</f>
        <v>8</v>
      </c>
      <c r="G18" s="5"/>
    </row>
    <row r="19" spans="1:7" x14ac:dyDescent="0.25">
      <c r="A19" s="2">
        <f t="shared" si="0"/>
        <v>43879</v>
      </c>
      <c r="B19" s="3">
        <f>Tableau15[[#This Row],[jour]]</f>
        <v>43879</v>
      </c>
      <c r="C19" s="1"/>
      <c r="D19" s="1"/>
      <c r="E19">
        <f>(Tableau15[[#This Row],[fin]]-Tableau15[[#This Row],[debut]])*24</f>
        <v>0</v>
      </c>
      <c r="F19">
        <f>1+INT(MIN(MOD(Tableau15[[#This Row],[jour]]-DATE(YEAR(Tableau15[[#This Row],[jour]])+{-1;0;1},1,5)+WEEKDAY(DATE(YEAR(Tableau15[[#This Row],[jour]])+{-1;0;1},1,3)),734))/7)</f>
        <v>8</v>
      </c>
      <c r="G19" s="6"/>
    </row>
    <row r="20" spans="1:7" x14ac:dyDescent="0.25">
      <c r="A20" s="2">
        <f t="shared" si="0"/>
        <v>43880</v>
      </c>
      <c r="B20" s="3">
        <f>Tableau15[[#This Row],[jour]]</f>
        <v>43880</v>
      </c>
      <c r="C20" s="1"/>
      <c r="D20" s="1"/>
      <c r="E20">
        <f>(Tableau15[[#This Row],[fin]]-Tableau15[[#This Row],[debut]])*24</f>
        <v>0</v>
      </c>
      <c r="F20">
        <f>1+INT(MIN(MOD(Tableau15[[#This Row],[jour]]-DATE(YEAR(Tableau15[[#This Row],[jour]])+{-1;0;1},1,5)+WEEKDAY(DATE(YEAR(Tableau15[[#This Row],[jour]])+{-1;0;1},1,3)),734))/7)</f>
        <v>8</v>
      </c>
      <c r="G20" s="5"/>
    </row>
    <row r="21" spans="1:7" x14ac:dyDescent="0.25">
      <c r="A21" s="2">
        <f t="shared" si="0"/>
        <v>43881</v>
      </c>
      <c r="B21" s="3">
        <f>Tableau15[[#This Row],[jour]]</f>
        <v>43881</v>
      </c>
      <c r="C21" s="1"/>
      <c r="D21" s="1"/>
      <c r="E21">
        <f>(Tableau15[[#This Row],[fin]]-Tableau15[[#This Row],[debut]])*24</f>
        <v>0</v>
      </c>
      <c r="F21">
        <f>1+INT(MIN(MOD(Tableau15[[#This Row],[jour]]-DATE(YEAR(Tableau15[[#This Row],[jour]])+{-1;0;1},1,5)+WEEKDAY(DATE(YEAR(Tableau15[[#This Row],[jour]])+{-1;0;1},1,3)),734))/7)</f>
        <v>8</v>
      </c>
      <c r="G21" s="6"/>
    </row>
    <row r="22" spans="1:7" x14ac:dyDescent="0.25">
      <c r="A22" s="2">
        <f t="shared" si="0"/>
        <v>43882</v>
      </c>
      <c r="B22" s="3">
        <f>Tableau15[[#This Row],[jour]]</f>
        <v>43882</v>
      </c>
      <c r="C22" s="1"/>
      <c r="D22" s="1"/>
      <c r="E22">
        <f>(Tableau15[[#This Row],[fin]]-Tableau15[[#This Row],[debut]])*24</f>
        <v>0</v>
      </c>
      <c r="F22">
        <f>1+INT(MIN(MOD(Tableau15[[#This Row],[jour]]-DATE(YEAR(Tableau15[[#This Row],[jour]])+{-1;0;1},1,5)+WEEKDAY(DATE(YEAR(Tableau15[[#This Row],[jour]])+{-1;0;1},1,3)),734))/7)</f>
        <v>8</v>
      </c>
      <c r="G22" s="5"/>
    </row>
    <row r="23" spans="1:7" x14ac:dyDescent="0.25">
      <c r="A23" s="2">
        <f t="shared" si="0"/>
        <v>43883</v>
      </c>
      <c r="B23" s="3">
        <f>Tableau15[[#This Row],[jour]]</f>
        <v>43883</v>
      </c>
      <c r="C23" s="1"/>
      <c r="D23" s="1"/>
      <c r="E23">
        <f>(Tableau15[[#This Row],[fin]]-Tableau15[[#This Row],[debut]])*24</f>
        <v>0</v>
      </c>
      <c r="F23">
        <f>1+INT(MIN(MOD(Tableau15[[#This Row],[jour]]-DATE(YEAR(Tableau15[[#This Row],[jour]])+{-1;0;1},1,5)+WEEKDAY(DATE(YEAR(Tableau15[[#This Row],[jour]])+{-1;0;1},1,3)),734))/7)</f>
        <v>8</v>
      </c>
      <c r="G23" s="6"/>
    </row>
    <row r="24" spans="1:7" x14ac:dyDescent="0.25">
      <c r="A24" s="2">
        <f t="shared" si="0"/>
        <v>43884</v>
      </c>
      <c r="B24" s="3">
        <f>Tableau15[[#This Row],[jour]]</f>
        <v>43884</v>
      </c>
      <c r="C24" s="1"/>
      <c r="D24" s="1"/>
      <c r="E24">
        <f>(Tableau15[[#This Row],[fin]]-Tableau15[[#This Row],[debut]])*24</f>
        <v>0</v>
      </c>
      <c r="F24">
        <f>1+INT(MIN(MOD(Tableau15[[#This Row],[jour]]-DATE(YEAR(Tableau15[[#This Row],[jour]])+{-1;0;1},1,5)+WEEKDAY(DATE(YEAR(Tableau15[[#This Row],[jour]])+{-1;0;1},1,3)),734))/7)</f>
        <v>8</v>
      </c>
      <c r="G24" s="5"/>
    </row>
    <row r="25" spans="1:7" x14ac:dyDescent="0.25">
      <c r="A25" s="2">
        <f t="shared" si="0"/>
        <v>43885</v>
      </c>
      <c r="B25" s="3">
        <f>Tableau15[[#This Row],[jour]]</f>
        <v>43885</v>
      </c>
      <c r="C25" s="1"/>
      <c r="D25" s="1"/>
      <c r="E25">
        <f>(Tableau15[[#This Row],[fin]]-Tableau15[[#This Row],[debut]])*24</f>
        <v>0</v>
      </c>
      <c r="F25">
        <f>1+INT(MIN(MOD(Tableau15[[#This Row],[jour]]-DATE(YEAR(Tableau15[[#This Row],[jour]])+{-1;0;1},1,5)+WEEKDAY(DATE(YEAR(Tableau15[[#This Row],[jour]])+{-1;0;1},1,3)),734))/7)</f>
        <v>9</v>
      </c>
      <c r="G25" s="6"/>
    </row>
    <row r="26" spans="1:7" x14ac:dyDescent="0.25">
      <c r="A26" s="2">
        <f t="shared" si="0"/>
        <v>43886</v>
      </c>
      <c r="B26" s="3">
        <f>Tableau15[[#This Row],[jour]]</f>
        <v>43886</v>
      </c>
      <c r="C26" s="1"/>
      <c r="D26" s="1"/>
      <c r="E26">
        <f>(Tableau15[[#This Row],[fin]]-Tableau15[[#This Row],[debut]])*24</f>
        <v>0</v>
      </c>
      <c r="F26">
        <f>1+INT(MIN(MOD(Tableau15[[#This Row],[jour]]-DATE(YEAR(Tableau15[[#This Row],[jour]])+{-1;0;1},1,5)+WEEKDAY(DATE(YEAR(Tableau15[[#This Row],[jour]])+{-1;0;1},1,3)),734))/7)</f>
        <v>9</v>
      </c>
      <c r="G26" s="5"/>
    </row>
    <row r="27" spans="1:7" x14ac:dyDescent="0.25">
      <c r="A27" s="2">
        <f t="shared" si="0"/>
        <v>43887</v>
      </c>
      <c r="B27" s="3">
        <f>Tableau15[[#This Row],[jour]]</f>
        <v>43887</v>
      </c>
      <c r="C27" s="1"/>
      <c r="D27" s="1"/>
      <c r="E27">
        <f>(Tableau15[[#This Row],[fin]]-Tableau15[[#This Row],[debut]])*24</f>
        <v>0</v>
      </c>
      <c r="F27">
        <f>1+INT(MIN(MOD(Tableau15[[#This Row],[jour]]-DATE(YEAR(Tableau15[[#This Row],[jour]])+{-1;0;1},1,5)+WEEKDAY(DATE(YEAR(Tableau15[[#This Row],[jour]])+{-1;0;1},1,3)),734))/7)</f>
        <v>9</v>
      </c>
      <c r="G27" s="6"/>
    </row>
    <row r="28" spans="1:7" x14ac:dyDescent="0.25">
      <c r="A28" s="2">
        <f t="shared" si="0"/>
        <v>43888</v>
      </c>
      <c r="B28" s="3">
        <f>Tableau15[[#This Row],[jour]]</f>
        <v>43888</v>
      </c>
      <c r="C28" s="1"/>
      <c r="D28" s="1"/>
      <c r="E28">
        <f>(Tableau15[[#This Row],[fin]]-Tableau15[[#This Row],[debut]])*24</f>
        <v>0</v>
      </c>
      <c r="F28">
        <f>1+INT(MIN(MOD(Tableau15[[#This Row],[jour]]-DATE(YEAR(Tableau15[[#This Row],[jour]])+{-1;0;1},1,5)+WEEKDAY(DATE(YEAR(Tableau15[[#This Row],[jour]])+{-1;0;1},1,3)),734))/7)</f>
        <v>9</v>
      </c>
      <c r="G28" s="5"/>
    </row>
    <row r="29" spans="1:7" x14ac:dyDescent="0.25">
      <c r="A29" s="2">
        <f t="shared" si="0"/>
        <v>43889</v>
      </c>
      <c r="B29" s="3">
        <f>Tableau15[[#This Row],[jour]]</f>
        <v>43889</v>
      </c>
      <c r="C29" s="1"/>
      <c r="D29" s="1"/>
      <c r="E29">
        <f>(Tableau15[[#This Row],[fin]]-Tableau15[[#This Row],[debut]])*24</f>
        <v>0</v>
      </c>
      <c r="F29">
        <f>1+INT(MIN(MOD(Tableau15[[#This Row],[jour]]-DATE(YEAR(Tableau15[[#This Row],[jour]])+{-1;0;1},1,5)+WEEKDAY(DATE(YEAR(Tableau15[[#This Row],[jour]])+{-1;0;1},1,3)),734))/7)</f>
        <v>9</v>
      </c>
      <c r="G29" s="6"/>
    </row>
    <row r="30" spans="1:7" x14ac:dyDescent="0.25">
      <c r="A30" s="2">
        <f>IF(MONTH(A29)=MONTH(A29+1),A29+1,"")</f>
        <v>43890</v>
      </c>
      <c r="B30" s="3">
        <f>Tableau15[[#This Row],[jour]]</f>
        <v>43890</v>
      </c>
      <c r="C30" s="1"/>
      <c r="D30" s="1"/>
      <c r="E30" s="7">
        <f>(Tableau15[[#This Row],[fin]]-Tableau15[[#This Row],[debut]])*24</f>
        <v>0</v>
      </c>
      <c r="F30" s="7">
        <f>1+INT(MIN(MOD(Tableau15[[#This Row],[jour]]-DATE(YEAR(Tableau15[[#This Row],[jour]])+{-1;0;1},1,5)+WEEKDAY(DATE(YEAR(Tableau15[[#This Row],[jour]])+{-1;0;1},1,3)),734))/7)</f>
        <v>9</v>
      </c>
      <c r="G30" s="5"/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zoomScaleSheetLayoutView="100" workbookViewId="0">
      <selection activeCell="C2" sqref="C2:D2"/>
    </sheetView>
  </sheetViews>
  <sheetFormatPr baseColWidth="10" defaultColWidth="8.7109375" defaultRowHeight="15" x14ac:dyDescent="0.25"/>
  <cols>
    <col min="1" max="2" width="10.5703125" bestFit="1" customWidth="1"/>
    <col min="9" max="9" width="9.85546875" customWidth="1"/>
  </cols>
  <sheetData>
    <row r="1" spans="1:13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  <c r="G1" t="s">
        <v>7</v>
      </c>
      <c r="I1" t="s">
        <v>4</v>
      </c>
      <c r="J1" t="s">
        <v>3</v>
      </c>
      <c r="L1" t="s">
        <v>6</v>
      </c>
      <c r="M1" t="s">
        <v>3</v>
      </c>
    </row>
    <row r="2" spans="1:13" x14ac:dyDescent="0.25">
      <c r="A2" s="2">
        <f>DATE(janvier!A1,3,1)</f>
        <v>43891</v>
      </c>
      <c r="B2" s="3">
        <f>Tableau18[[#This Row],[jour]]</f>
        <v>43891</v>
      </c>
      <c r="C2" s="1">
        <v>0.33333333333333331</v>
      </c>
      <c r="D2" s="1">
        <v>0.64583333333333337</v>
      </c>
      <c r="E2">
        <f>(Tableau18[[#This Row],[fin]]-Tableau18[[#This Row],[debut]])*24</f>
        <v>7.5000000000000018</v>
      </c>
      <c r="F2">
        <f>1+INT(MIN(MOD(Tableau18[[#This Row],[jour]]-DATE(YEAR(Tableau18[[#This Row],[jour]])+{-1;0;1},1,5)+WEEKDAY(DATE(YEAR(Tableau18[[#This Row],[jour]])+{-1;0;1},1,3)),734))/7)</f>
        <v>9</v>
      </c>
      <c r="I2">
        <v>9</v>
      </c>
      <c r="J2">
        <f>IFERROR(SUMPRODUCT(Tableau18[total]*(Tableau18[semaine]=Tableau29[[#This Row],[semaine]])),0)</f>
        <v>7.5000000000000018</v>
      </c>
      <c r="L2">
        <v>1</v>
      </c>
      <c r="M2">
        <f>IFERROR(SUMPRODUCT(Tableau18[total]*(#REF!=Tableau310[[#This Row],[mois]])),0)</f>
        <v>0</v>
      </c>
    </row>
    <row r="3" spans="1:13" x14ac:dyDescent="0.25">
      <c r="A3" s="2">
        <f>A2+1</f>
        <v>43892</v>
      </c>
      <c r="B3" s="3">
        <f>Tableau18[[#This Row],[jour]]</f>
        <v>43892</v>
      </c>
      <c r="C3" s="1">
        <v>0.33333333333333331</v>
      </c>
      <c r="D3" s="1">
        <v>0.64583333333333337</v>
      </c>
      <c r="E3">
        <f>(Tableau18[[#This Row],[fin]]-Tableau18[[#This Row],[debut]])*24</f>
        <v>7.5000000000000018</v>
      </c>
      <c r="F3">
        <f>1+INT(MIN(MOD(Tableau18[[#This Row],[jour]]-DATE(YEAR(Tableau18[[#This Row],[jour]])+{-1;0;1},1,5)+WEEKDAY(DATE(YEAR(Tableau18[[#This Row],[jour]])+{-1;0;1},1,3)),734))/7)</f>
        <v>10</v>
      </c>
      <c r="I3">
        <v>10</v>
      </c>
      <c r="J3">
        <f>IFERROR(SUMPRODUCT(Tableau18[total]*(Tableau18[semaine]=Tableau29[[#This Row],[semaine]])),0)</f>
        <v>52.500000000000007</v>
      </c>
      <c r="L3">
        <v>2</v>
      </c>
      <c r="M3">
        <f>IFERROR(SUMPRODUCT(Tableau18[total]*(#REF!=Tableau310[[#This Row],[mois]])),0)</f>
        <v>0</v>
      </c>
    </row>
    <row r="4" spans="1:13" x14ac:dyDescent="0.25">
      <c r="A4" s="2">
        <f t="shared" ref="A4:A32" si="0">A3+1</f>
        <v>43893</v>
      </c>
      <c r="B4" s="3">
        <f>Tableau18[[#This Row],[jour]]</f>
        <v>43893</v>
      </c>
      <c r="C4" s="1">
        <v>0.33333333333333331</v>
      </c>
      <c r="D4" s="1">
        <v>0.64583333333333337</v>
      </c>
      <c r="E4">
        <f>(Tableau18[[#This Row],[fin]]-Tableau18[[#This Row],[debut]])*24</f>
        <v>7.5000000000000018</v>
      </c>
      <c r="F4">
        <f>1+INT(MIN(MOD(Tableau18[[#This Row],[jour]]-DATE(YEAR(Tableau18[[#This Row],[jour]])+{-1;0;1},1,5)+WEEKDAY(DATE(YEAR(Tableau18[[#This Row],[jour]])+{-1;0;1},1,3)),734))/7)</f>
        <v>10</v>
      </c>
      <c r="I4">
        <v>11</v>
      </c>
      <c r="J4">
        <f>IFERROR(SUMPRODUCT(Tableau18[total]*(Tableau18[semaine]=Tableau29[[#This Row],[semaine]])),0)</f>
        <v>52.500000000000007</v>
      </c>
      <c r="L4">
        <v>3</v>
      </c>
      <c r="M4">
        <f>IFERROR(SUMPRODUCT(Tableau18[total]*(#REF!=Tableau310[[#This Row],[mois]])),0)</f>
        <v>0</v>
      </c>
    </row>
    <row r="5" spans="1:13" x14ac:dyDescent="0.25">
      <c r="A5" s="2">
        <f t="shared" si="0"/>
        <v>43894</v>
      </c>
      <c r="B5" s="3">
        <f>Tableau18[[#This Row],[jour]]</f>
        <v>43894</v>
      </c>
      <c r="C5" s="1">
        <v>0.33333333333333331</v>
      </c>
      <c r="D5" s="1">
        <v>0.64583333333333337</v>
      </c>
      <c r="E5">
        <f>(Tableau18[[#This Row],[fin]]-Tableau18[[#This Row],[debut]])*24</f>
        <v>7.5000000000000018</v>
      </c>
      <c r="F5">
        <f>1+INT(MIN(MOD(Tableau18[[#This Row],[jour]]-DATE(YEAR(Tableau18[[#This Row],[jour]])+{-1;0;1},1,5)+WEEKDAY(DATE(YEAR(Tableau18[[#This Row],[jour]])+{-1;0;1},1,3)),734))/7)</f>
        <v>10</v>
      </c>
      <c r="I5">
        <v>12</v>
      </c>
      <c r="J5">
        <f>IFERROR(SUMPRODUCT(Tableau18[total]*(Tableau18[semaine]=Tableau29[[#This Row],[semaine]])),0)</f>
        <v>52.500000000000007</v>
      </c>
      <c r="L5">
        <v>4</v>
      </c>
      <c r="M5">
        <f>IFERROR(SUMPRODUCT(Tableau18[total]*(#REF!=Tableau310[[#This Row],[mois]])),0)</f>
        <v>0</v>
      </c>
    </row>
    <row r="6" spans="1:13" x14ac:dyDescent="0.25">
      <c r="A6" s="2">
        <f t="shared" si="0"/>
        <v>43895</v>
      </c>
      <c r="B6" s="3">
        <f>Tableau18[[#This Row],[jour]]</f>
        <v>43895</v>
      </c>
      <c r="C6" s="1">
        <v>0.33333333333333331</v>
      </c>
      <c r="D6" s="1">
        <v>0.64583333333333337</v>
      </c>
      <c r="E6">
        <f>(Tableau18[[#This Row],[fin]]-Tableau18[[#This Row],[debut]])*24</f>
        <v>7.5000000000000018</v>
      </c>
      <c r="F6">
        <f>1+INT(MIN(MOD(Tableau18[[#This Row],[jour]]-DATE(YEAR(Tableau18[[#This Row],[jour]])+{-1;0;1},1,5)+WEEKDAY(DATE(YEAR(Tableau18[[#This Row],[jour]])+{-1;0;1},1,3)),734))/7)</f>
        <v>10</v>
      </c>
      <c r="I6">
        <v>13</v>
      </c>
      <c r="J6">
        <f>IFERROR(SUMPRODUCT(Tableau18[total]*(Tableau18[semaine]=Tableau29[[#This Row],[semaine]])),0)</f>
        <v>45.000000000000007</v>
      </c>
      <c r="L6">
        <v>5</v>
      </c>
      <c r="M6">
        <f>IFERROR(SUMPRODUCT(Tableau18[total]*(#REF!=Tableau310[[#This Row],[mois]])),0)</f>
        <v>0</v>
      </c>
    </row>
    <row r="7" spans="1:13" x14ac:dyDescent="0.25">
      <c r="A7" s="2">
        <f t="shared" si="0"/>
        <v>43896</v>
      </c>
      <c r="B7" s="3">
        <f>Tableau18[[#This Row],[jour]]</f>
        <v>43896</v>
      </c>
      <c r="C7" s="1">
        <v>0.33333333333333331</v>
      </c>
      <c r="D7" s="1">
        <v>0.64583333333333337</v>
      </c>
      <c r="E7">
        <f>(Tableau18[[#This Row],[fin]]-Tableau18[[#This Row],[debut]])*24</f>
        <v>7.5000000000000018</v>
      </c>
      <c r="F7">
        <f>1+INT(MIN(MOD(Tableau18[[#This Row],[jour]]-DATE(YEAR(Tableau18[[#This Row],[jour]])+{-1;0;1},1,5)+WEEKDAY(DATE(YEAR(Tableau18[[#This Row],[jour]])+{-1;0;1},1,3)),734))/7)</f>
        <v>10</v>
      </c>
      <c r="I7">
        <v>14</v>
      </c>
      <c r="J7">
        <f>IFERROR(SUMPRODUCT(Tableau18[total]*(Tableau18[semaine]=Tableau29[[#This Row],[semaine]])),0)</f>
        <v>0</v>
      </c>
      <c r="L7">
        <v>6</v>
      </c>
      <c r="M7">
        <f>IFERROR(SUMPRODUCT(Tableau18[total]*(#REF!=Tableau310[[#This Row],[mois]])),0)</f>
        <v>0</v>
      </c>
    </row>
    <row r="8" spans="1:13" x14ac:dyDescent="0.25">
      <c r="A8" s="2">
        <f t="shared" si="0"/>
        <v>43897</v>
      </c>
      <c r="B8" s="3">
        <f>Tableau18[[#This Row],[jour]]</f>
        <v>43897</v>
      </c>
      <c r="C8" s="1">
        <v>0.33333333333333331</v>
      </c>
      <c r="D8" s="1">
        <v>0.64583333333333337</v>
      </c>
      <c r="E8">
        <f>(Tableau18[[#This Row],[fin]]-Tableau18[[#This Row],[debut]])*24</f>
        <v>7.5000000000000018</v>
      </c>
      <c r="F8">
        <f>1+INT(MIN(MOD(Tableau18[[#This Row],[jour]]-DATE(YEAR(Tableau18[[#This Row],[jour]])+{-1;0;1},1,5)+WEEKDAY(DATE(YEAR(Tableau18[[#This Row],[jour]])+{-1;0;1},1,3)),734))/7)</f>
        <v>10</v>
      </c>
      <c r="L8">
        <v>7</v>
      </c>
      <c r="M8">
        <f>IFERROR(SUMPRODUCT(Tableau18[total]*(#REF!=Tableau310[[#This Row],[mois]])),0)</f>
        <v>0</v>
      </c>
    </row>
    <row r="9" spans="1:13" x14ac:dyDescent="0.25">
      <c r="A9" s="2">
        <f t="shared" si="0"/>
        <v>43898</v>
      </c>
      <c r="B9" s="3">
        <f>Tableau18[[#This Row],[jour]]</f>
        <v>43898</v>
      </c>
      <c r="C9" s="1">
        <v>0.33333333333333331</v>
      </c>
      <c r="D9" s="1">
        <v>0.64583333333333337</v>
      </c>
      <c r="E9">
        <f>(Tableau18[[#This Row],[fin]]-Tableau18[[#This Row],[debut]])*24</f>
        <v>7.5000000000000018</v>
      </c>
      <c r="F9">
        <f>1+INT(MIN(MOD(Tableau18[[#This Row],[jour]]-DATE(YEAR(Tableau18[[#This Row],[jour]])+{-1;0;1},1,5)+WEEKDAY(DATE(YEAR(Tableau18[[#This Row],[jour]])+{-1;0;1},1,3)),734))/7)</f>
        <v>10</v>
      </c>
      <c r="L9">
        <v>8</v>
      </c>
      <c r="M9">
        <f>IFERROR(SUMPRODUCT(Tableau18[total]*(#REF!=Tableau310[[#This Row],[mois]])),0)</f>
        <v>0</v>
      </c>
    </row>
    <row r="10" spans="1:13" x14ac:dyDescent="0.25">
      <c r="A10" s="2">
        <f t="shared" si="0"/>
        <v>43899</v>
      </c>
      <c r="B10" s="3">
        <f>Tableau18[[#This Row],[jour]]</f>
        <v>43899</v>
      </c>
      <c r="C10" s="1">
        <v>0.33333333333333331</v>
      </c>
      <c r="D10" s="1">
        <v>0.64583333333333337</v>
      </c>
      <c r="E10">
        <f>(Tableau18[[#This Row],[fin]]-Tableau18[[#This Row],[debut]])*24</f>
        <v>7.5000000000000018</v>
      </c>
      <c r="F10">
        <f>1+INT(MIN(MOD(Tableau18[[#This Row],[jour]]-DATE(YEAR(Tableau18[[#This Row],[jour]])+{-1;0;1},1,5)+WEEKDAY(DATE(YEAR(Tableau18[[#This Row],[jour]])+{-1;0;1},1,3)),734))/7)</f>
        <v>11</v>
      </c>
      <c r="L10">
        <v>9</v>
      </c>
      <c r="M10">
        <f>IFERROR(SUMPRODUCT(Tableau18[total]*(#REF!=Tableau310[[#This Row],[mois]])),0)</f>
        <v>0</v>
      </c>
    </row>
    <row r="11" spans="1:13" x14ac:dyDescent="0.25">
      <c r="A11" s="2">
        <f t="shared" si="0"/>
        <v>43900</v>
      </c>
      <c r="B11" s="3">
        <f>Tableau18[[#This Row],[jour]]</f>
        <v>43900</v>
      </c>
      <c r="C11" s="1">
        <v>0.33333333333333331</v>
      </c>
      <c r="D11" s="1">
        <v>0.64583333333333337</v>
      </c>
      <c r="E11">
        <f>(Tableau18[[#This Row],[fin]]-Tableau18[[#This Row],[debut]])*24</f>
        <v>7.5000000000000018</v>
      </c>
      <c r="F11">
        <f>1+INT(MIN(MOD(Tableau18[[#This Row],[jour]]-DATE(YEAR(Tableau18[[#This Row],[jour]])+{-1;0;1},1,5)+WEEKDAY(DATE(YEAR(Tableau18[[#This Row],[jour]])+{-1;0;1},1,3)),734))/7)</f>
        <v>11</v>
      </c>
      <c r="L11">
        <v>10</v>
      </c>
      <c r="M11">
        <f>IFERROR(SUMPRODUCT(Tableau18[total]*(#REF!=Tableau310[[#This Row],[mois]])),0)</f>
        <v>0</v>
      </c>
    </row>
    <row r="12" spans="1:13" x14ac:dyDescent="0.25">
      <c r="A12" s="2">
        <f t="shared" si="0"/>
        <v>43901</v>
      </c>
      <c r="B12" s="3">
        <f>Tableau18[[#This Row],[jour]]</f>
        <v>43901</v>
      </c>
      <c r="C12" s="1">
        <v>0.33333333333333331</v>
      </c>
      <c r="D12" s="1">
        <v>0.64583333333333337</v>
      </c>
      <c r="E12">
        <f>(Tableau18[[#This Row],[fin]]-Tableau18[[#This Row],[debut]])*24</f>
        <v>7.5000000000000018</v>
      </c>
      <c r="F12">
        <f>1+INT(MIN(MOD(Tableau18[[#This Row],[jour]]-DATE(YEAR(Tableau18[[#This Row],[jour]])+{-1;0;1},1,5)+WEEKDAY(DATE(YEAR(Tableau18[[#This Row],[jour]])+{-1;0;1},1,3)),734))/7)</f>
        <v>11</v>
      </c>
      <c r="L12">
        <v>11</v>
      </c>
      <c r="M12">
        <f>IFERROR(SUMPRODUCT(Tableau18[total]*(#REF!=Tableau310[[#This Row],[mois]])),0)</f>
        <v>0</v>
      </c>
    </row>
    <row r="13" spans="1:13" x14ac:dyDescent="0.25">
      <c r="A13" s="2">
        <f t="shared" si="0"/>
        <v>43902</v>
      </c>
      <c r="B13" s="3">
        <f>Tableau18[[#This Row],[jour]]</f>
        <v>43902</v>
      </c>
      <c r="C13" s="1">
        <v>0.33333333333333331</v>
      </c>
      <c r="D13" s="1">
        <v>0.64583333333333337</v>
      </c>
      <c r="E13">
        <f>(Tableau18[[#This Row],[fin]]-Tableau18[[#This Row],[debut]])*24</f>
        <v>7.5000000000000018</v>
      </c>
      <c r="F13">
        <f>1+INT(MIN(MOD(Tableau18[[#This Row],[jour]]-DATE(YEAR(Tableau18[[#This Row],[jour]])+{-1;0;1},1,5)+WEEKDAY(DATE(YEAR(Tableau18[[#This Row],[jour]])+{-1;0;1},1,3)),734))/7)</f>
        <v>11</v>
      </c>
      <c r="L13">
        <v>12</v>
      </c>
      <c r="M13">
        <f>IFERROR(SUMPRODUCT(Tableau18[total]*(#REF!=Tableau310[[#This Row],[mois]])),0)</f>
        <v>0</v>
      </c>
    </row>
    <row r="14" spans="1:13" x14ac:dyDescent="0.25">
      <c r="A14" s="2">
        <f t="shared" si="0"/>
        <v>43903</v>
      </c>
      <c r="B14" s="3">
        <f>Tableau18[[#This Row],[jour]]</f>
        <v>43903</v>
      </c>
      <c r="C14" s="1">
        <v>0.33333333333333331</v>
      </c>
      <c r="D14" s="1">
        <v>0.64583333333333337</v>
      </c>
      <c r="E14">
        <f>(Tableau18[[#This Row],[fin]]-Tableau18[[#This Row],[debut]])*24</f>
        <v>7.5000000000000018</v>
      </c>
      <c r="F14">
        <f>1+INT(MIN(MOD(Tableau18[[#This Row],[jour]]-DATE(YEAR(Tableau18[[#This Row],[jour]])+{-1;0;1},1,5)+WEEKDAY(DATE(YEAR(Tableau18[[#This Row],[jour]])+{-1;0;1},1,3)),734))/7)</f>
        <v>11</v>
      </c>
    </row>
    <row r="15" spans="1:13" x14ac:dyDescent="0.25">
      <c r="A15" s="2">
        <f t="shared" si="0"/>
        <v>43904</v>
      </c>
      <c r="B15" s="3">
        <f>Tableau18[[#This Row],[jour]]</f>
        <v>43904</v>
      </c>
      <c r="C15" s="1">
        <v>0.33333333333333331</v>
      </c>
      <c r="D15" s="1">
        <v>0.64583333333333337</v>
      </c>
      <c r="E15">
        <f>(Tableau18[[#This Row],[fin]]-Tableau18[[#This Row],[debut]])*24</f>
        <v>7.5000000000000018</v>
      </c>
      <c r="F15">
        <f>1+INT(MIN(MOD(Tableau18[[#This Row],[jour]]-DATE(YEAR(Tableau18[[#This Row],[jour]])+{-1;0;1},1,5)+WEEKDAY(DATE(YEAR(Tableau18[[#This Row],[jour]])+{-1;0;1},1,3)),734))/7)</f>
        <v>11</v>
      </c>
    </row>
    <row r="16" spans="1:13" x14ac:dyDescent="0.25">
      <c r="A16" s="2">
        <f t="shared" si="0"/>
        <v>43905</v>
      </c>
      <c r="B16" s="3">
        <f>Tableau18[[#This Row],[jour]]</f>
        <v>43905</v>
      </c>
      <c r="C16" s="1">
        <v>0.33333333333333331</v>
      </c>
      <c r="D16" s="1">
        <v>0.64583333333333337</v>
      </c>
      <c r="E16">
        <f>(Tableau18[[#This Row],[fin]]-Tableau18[[#This Row],[debut]])*24</f>
        <v>7.5000000000000018</v>
      </c>
      <c r="F16">
        <f>1+INT(MIN(MOD(Tableau18[[#This Row],[jour]]-DATE(YEAR(Tableau18[[#This Row],[jour]])+{-1;0;1},1,5)+WEEKDAY(DATE(YEAR(Tableau18[[#This Row],[jour]])+{-1;0;1},1,3)),734))/7)</f>
        <v>11</v>
      </c>
    </row>
    <row r="17" spans="1:6" x14ac:dyDescent="0.25">
      <c r="A17" s="2">
        <f t="shared" si="0"/>
        <v>43906</v>
      </c>
      <c r="B17" s="3">
        <f>Tableau18[[#This Row],[jour]]</f>
        <v>43906</v>
      </c>
      <c r="C17" s="1">
        <v>0.33333333333333331</v>
      </c>
      <c r="D17" s="1">
        <v>0.64583333333333337</v>
      </c>
      <c r="E17">
        <f>(Tableau18[[#This Row],[fin]]-Tableau18[[#This Row],[debut]])*24</f>
        <v>7.5000000000000018</v>
      </c>
      <c r="F17">
        <f>1+INT(MIN(MOD(Tableau18[[#This Row],[jour]]-DATE(YEAR(Tableau18[[#This Row],[jour]])+{-1;0;1},1,5)+WEEKDAY(DATE(YEAR(Tableau18[[#This Row],[jour]])+{-1;0;1},1,3)),734))/7)</f>
        <v>12</v>
      </c>
    </row>
    <row r="18" spans="1:6" x14ac:dyDescent="0.25">
      <c r="A18" s="2">
        <f t="shared" si="0"/>
        <v>43907</v>
      </c>
      <c r="B18" s="3">
        <f>Tableau18[[#This Row],[jour]]</f>
        <v>43907</v>
      </c>
      <c r="C18" s="1">
        <v>0.33333333333333331</v>
      </c>
      <c r="D18" s="1">
        <v>0.64583333333333337</v>
      </c>
      <c r="E18">
        <f>(Tableau18[[#This Row],[fin]]-Tableau18[[#This Row],[debut]])*24</f>
        <v>7.5000000000000018</v>
      </c>
      <c r="F18">
        <f>1+INT(MIN(MOD(Tableau18[[#This Row],[jour]]-DATE(YEAR(Tableau18[[#This Row],[jour]])+{-1;0;1},1,5)+WEEKDAY(DATE(YEAR(Tableau18[[#This Row],[jour]])+{-1;0;1},1,3)),734))/7)</f>
        <v>12</v>
      </c>
    </row>
    <row r="19" spans="1:6" x14ac:dyDescent="0.25">
      <c r="A19" s="2">
        <f t="shared" si="0"/>
        <v>43908</v>
      </c>
      <c r="B19" s="3">
        <f>Tableau18[[#This Row],[jour]]</f>
        <v>43908</v>
      </c>
      <c r="C19" s="1">
        <v>0.33333333333333331</v>
      </c>
      <c r="D19" s="1">
        <v>0.64583333333333337</v>
      </c>
      <c r="E19">
        <f>(Tableau18[[#This Row],[fin]]-Tableau18[[#This Row],[debut]])*24</f>
        <v>7.5000000000000018</v>
      </c>
      <c r="F19">
        <f>1+INT(MIN(MOD(Tableau18[[#This Row],[jour]]-DATE(YEAR(Tableau18[[#This Row],[jour]])+{-1;0;1},1,5)+WEEKDAY(DATE(YEAR(Tableau18[[#This Row],[jour]])+{-1;0;1},1,3)),734))/7)</f>
        <v>12</v>
      </c>
    </row>
    <row r="20" spans="1:6" x14ac:dyDescent="0.25">
      <c r="A20" s="2">
        <f t="shared" si="0"/>
        <v>43909</v>
      </c>
      <c r="B20" s="3">
        <f>Tableau18[[#This Row],[jour]]</f>
        <v>43909</v>
      </c>
      <c r="C20" s="1">
        <v>0.33333333333333331</v>
      </c>
      <c r="D20" s="1">
        <v>0.64583333333333337</v>
      </c>
      <c r="E20">
        <f>(Tableau18[[#This Row],[fin]]-Tableau18[[#This Row],[debut]])*24</f>
        <v>7.5000000000000018</v>
      </c>
      <c r="F20">
        <f>1+INT(MIN(MOD(Tableau18[[#This Row],[jour]]-DATE(YEAR(Tableau18[[#This Row],[jour]])+{-1;0;1},1,5)+WEEKDAY(DATE(YEAR(Tableau18[[#This Row],[jour]])+{-1;0;1},1,3)),734))/7)</f>
        <v>12</v>
      </c>
    </row>
    <row r="21" spans="1:6" x14ac:dyDescent="0.25">
      <c r="A21" s="2">
        <f t="shared" si="0"/>
        <v>43910</v>
      </c>
      <c r="B21" s="3">
        <f>Tableau18[[#This Row],[jour]]</f>
        <v>43910</v>
      </c>
      <c r="C21" s="1">
        <v>0.33333333333333331</v>
      </c>
      <c r="D21" s="1">
        <v>0.64583333333333337</v>
      </c>
      <c r="E21">
        <f>(Tableau18[[#This Row],[fin]]-Tableau18[[#This Row],[debut]])*24</f>
        <v>7.5000000000000018</v>
      </c>
      <c r="F21">
        <f>1+INT(MIN(MOD(Tableau18[[#This Row],[jour]]-DATE(YEAR(Tableau18[[#This Row],[jour]])+{-1;0;1},1,5)+WEEKDAY(DATE(YEAR(Tableau18[[#This Row],[jour]])+{-1;0;1},1,3)),734))/7)</f>
        <v>12</v>
      </c>
    </row>
    <row r="22" spans="1:6" x14ac:dyDescent="0.25">
      <c r="A22" s="2">
        <f t="shared" si="0"/>
        <v>43911</v>
      </c>
      <c r="B22" s="3">
        <f>Tableau18[[#This Row],[jour]]</f>
        <v>43911</v>
      </c>
      <c r="C22" s="1">
        <v>0.33333333333333331</v>
      </c>
      <c r="D22" s="1">
        <v>0.64583333333333337</v>
      </c>
      <c r="E22">
        <f>(Tableau18[[#This Row],[fin]]-Tableau18[[#This Row],[debut]])*24</f>
        <v>7.5000000000000018</v>
      </c>
      <c r="F22">
        <f>1+INT(MIN(MOD(Tableau18[[#This Row],[jour]]-DATE(YEAR(Tableau18[[#This Row],[jour]])+{-1;0;1},1,5)+WEEKDAY(DATE(YEAR(Tableau18[[#This Row],[jour]])+{-1;0;1},1,3)),734))/7)</f>
        <v>12</v>
      </c>
    </row>
    <row r="23" spans="1:6" x14ac:dyDescent="0.25">
      <c r="A23" s="2">
        <f t="shared" si="0"/>
        <v>43912</v>
      </c>
      <c r="B23" s="3">
        <f>Tableau18[[#This Row],[jour]]</f>
        <v>43912</v>
      </c>
      <c r="C23" s="1">
        <v>0.33333333333333331</v>
      </c>
      <c r="D23" s="1">
        <v>0.64583333333333337</v>
      </c>
      <c r="E23">
        <f>(Tableau18[[#This Row],[fin]]-Tableau18[[#This Row],[debut]])*24</f>
        <v>7.5000000000000018</v>
      </c>
      <c r="F23">
        <f>1+INT(MIN(MOD(Tableau18[[#This Row],[jour]]-DATE(YEAR(Tableau18[[#This Row],[jour]])+{-1;0;1},1,5)+WEEKDAY(DATE(YEAR(Tableau18[[#This Row],[jour]])+{-1;0;1},1,3)),734))/7)</f>
        <v>12</v>
      </c>
    </row>
    <row r="24" spans="1:6" x14ac:dyDescent="0.25">
      <c r="A24" s="2">
        <f t="shared" si="0"/>
        <v>43913</v>
      </c>
      <c r="B24" s="3">
        <f>Tableau18[[#This Row],[jour]]</f>
        <v>43913</v>
      </c>
      <c r="C24" s="1">
        <v>0.33333333333333331</v>
      </c>
      <c r="D24" s="1">
        <v>0.64583333333333337</v>
      </c>
      <c r="E24">
        <f>(Tableau18[[#This Row],[fin]]-Tableau18[[#This Row],[debut]])*24</f>
        <v>7.5000000000000018</v>
      </c>
      <c r="F24">
        <f>1+INT(MIN(MOD(Tableau18[[#This Row],[jour]]-DATE(YEAR(Tableau18[[#This Row],[jour]])+{-1;0;1},1,5)+WEEKDAY(DATE(YEAR(Tableau18[[#This Row],[jour]])+{-1;0;1},1,3)),734))/7)</f>
        <v>13</v>
      </c>
    </row>
    <row r="25" spans="1:6" x14ac:dyDescent="0.25">
      <c r="A25" s="2">
        <f t="shared" si="0"/>
        <v>43914</v>
      </c>
      <c r="B25" s="3">
        <f>Tableau18[[#This Row],[jour]]</f>
        <v>43914</v>
      </c>
      <c r="C25" s="1">
        <v>0.33333333333333331</v>
      </c>
      <c r="D25" s="1">
        <v>0.64583333333333337</v>
      </c>
      <c r="E25">
        <f>(Tableau18[[#This Row],[fin]]-Tableau18[[#This Row],[debut]])*24</f>
        <v>7.5000000000000018</v>
      </c>
      <c r="F25">
        <f>1+INT(MIN(MOD(Tableau18[[#This Row],[jour]]-DATE(YEAR(Tableau18[[#This Row],[jour]])+{-1;0;1},1,5)+WEEKDAY(DATE(YEAR(Tableau18[[#This Row],[jour]])+{-1;0;1},1,3)),734))/7)</f>
        <v>13</v>
      </c>
    </row>
    <row r="26" spans="1:6" x14ac:dyDescent="0.25">
      <c r="A26" s="2">
        <f t="shared" si="0"/>
        <v>43915</v>
      </c>
      <c r="B26" s="3">
        <f>Tableau18[[#This Row],[jour]]</f>
        <v>43915</v>
      </c>
      <c r="C26" s="1">
        <v>0.33333333333333331</v>
      </c>
      <c r="D26" s="1">
        <v>0.64583333333333337</v>
      </c>
      <c r="E26">
        <f>(Tableau18[[#This Row],[fin]]-Tableau18[[#This Row],[debut]])*24</f>
        <v>7.5000000000000018</v>
      </c>
      <c r="F26">
        <f>1+INT(MIN(MOD(Tableau18[[#This Row],[jour]]-DATE(YEAR(Tableau18[[#This Row],[jour]])+{-1;0;1},1,5)+WEEKDAY(DATE(YEAR(Tableau18[[#This Row],[jour]])+{-1;0;1},1,3)),734))/7)</f>
        <v>13</v>
      </c>
    </row>
    <row r="27" spans="1:6" x14ac:dyDescent="0.25">
      <c r="A27" s="2">
        <f t="shared" si="0"/>
        <v>43916</v>
      </c>
      <c r="B27" s="3">
        <f>Tableau18[[#This Row],[jour]]</f>
        <v>43916</v>
      </c>
      <c r="C27" s="1">
        <v>0.33333333333333331</v>
      </c>
      <c r="D27" s="1">
        <v>0.64583333333333337</v>
      </c>
      <c r="E27">
        <f>(Tableau18[[#This Row],[fin]]-Tableau18[[#This Row],[debut]])*24</f>
        <v>7.5000000000000018</v>
      </c>
      <c r="F27">
        <f>1+INT(MIN(MOD(Tableau18[[#This Row],[jour]]-DATE(YEAR(Tableau18[[#This Row],[jour]])+{-1;0;1},1,5)+WEEKDAY(DATE(YEAR(Tableau18[[#This Row],[jour]])+{-1;0;1},1,3)),734))/7)</f>
        <v>13</v>
      </c>
    </row>
    <row r="28" spans="1:6" x14ac:dyDescent="0.25">
      <c r="A28" s="2">
        <f t="shared" si="0"/>
        <v>43917</v>
      </c>
      <c r="B28" s="3">
        <f>Tableau18[[#This Row],[jour]]</f>
        <v>43917</v>
      </c>
      <c r="C28" s="1">
        <v>0.33333333333333331</v>
      </c>
      <c r="D28" s="1">
        <v>0.64583333333333337</v>
      </c>
      <c r="E28">
        <f>(Tableau18[[#This Row],[fin]]-Tableau18[[#This Row],[debut]])*24</f>
        <v>7.5000000000000018</v>
      </c>
      <c r="F28">
        <f>1+INT(MIN(MOD(Tableau18[[#This Row],[jour]]-DATE(YEAR(Tableau18[[#This Row],[jour]])+{-1;0;1},1,5)+WEEKDAY(DATE(YEAR(Tableau18[[#This Row],[jour]])+{-1;0;1},1,3)),734))/7)</f>
        <v>13</v>
      </c>
    </row>
    <row r="29" spans="1:6" x14ac:dyDescent="0.25">
      <c r="A29" s="2">
        <f t="shared" si="0"/>
        <v>43918</v>
      </c>
      <c r="B29" s="3">
        <f>Tableau18[[#This Row],[jour]]</f>
        <v>43918</v>
      </c>
      <c r="C29" s="1">
        <v>0.33333333333333331</v>
      </c>
      <c r="D29" s="1">
        <v>0.64583333333333337</v>
      </c>
      <c r="E29">
        <f>(Tableau18[[#This Row],[fin]]-Tableau18[[#This Row],[debut]])*24</f>
        <v>7.5000000000000018</v>
      </c>
      <c r="F29">
        <f>1+INT(MIN(MOD(Tableau18[[#This Row],[jour]]-DATE(YEAR(Tableau18[[#This Row],[jour]])+{-1;0;1},1,5)+WEEKDAY(DATE(YEAR(Tableau18[[#This Row],[jour]])+{-1;0;1},1,3)),734))/7)</f>
        <v>13</v>
      </c>
    </row>
    <row r="30" spans="1:6" x14ac:dyDescent="0.25">
      <c r="A30" s="2">
        <f t="shared" si="0"/>
        <v>43919</v>
      </c>
      <c r="B30" s="3">
        <f>Tableau18[[#This Row],[jour]]</f>
        <v>43919</v>
      </c>
      <c r="C30" s="1"/>
      <c r="D30" s="1"/>
      <c r="E30">
        <f>(Tableau18[[#This Row],[fin]]-Tableau18[[#This Row],[debut]])*24</f>
        <v>0</v>
      </c>
      <c r="F30">
        <f>1+INT(MIN(MOD(Tableau18[[#This Row],[jour]]-DATE(YEAR(Tableau18[[#This Row],[jour]])+{-1;0;1},1,5)+WEEKDAY(DATE(YEAR(Tableau18[[#This Row],[jour]])+{-1;0;1},1,3)),734))/7)</f>
        <v>13</v>
      </c>
    </row>
    <row r="31" spans="1:6" x14ac:dyDescent="0.25">
      <c r="A31" s="2">
        <f t="shared" si="0"/>
        <v>43920</v>
      </c>
      <c r="B31" s="3">
        <f>Tableau18[[#This Row],[jour]]</f>
        <v>43920</v>
      </c>
      <c r="C31" s="1"/>
      <c r="D31" s="1"/>
      <c r="E31">
        <f>(Tableau18[[#This Row],[fin]]-Tableau18[[#This Row],[debut]])*24</f>
        <v>0</v>
      </c>
      <c r="F31">
        <f>1+INT(MIN(MOD(Tableau18[[#This Row],[jour]]-DATE(YEAR(Tableau18[[#This Row],[jour]])+{-1;0;1},1,5)+WEEKDAY(DATE(YEAR(Tableau18[[#This Row],[jour]])+{-1;0;1},1,3)),734))/7)</f>
        <v>14</v>
      </c>
    </row>
    <row r="32" spans="1:6" x14ac:dyDescent="0.25">
      <c r="A32" s="2">
        <f t="shared" si="0"/>
        <v>43921</v>
      </c>
      <c r="B32" s="3">
        <f>Tableau18[[#This Row],[jour]]</f>
        <v>43921</v>
      </c>
      <c r="C32" s="1"/>
      <c r="D32" s="1"/>
      <c r="E32">
        <f>(Tableau18[[#This Row],[fin]]-Tableau18[[#This Row],[debut]])*24</f>
        <v>0</v>
      </c>
      <c r="F32">
        <f>1+INT(MIN(MOD(Tableau18[[#This Row],[jour]]-DATE(YEAR(Tableau18[[#This Row],[jour]])+{-1;0;1},1,5)+WEEKDAY(DATE(YEAR(Tableau18[[#This Row],[jour]])+{-1;0;1},1,3)),734))/7)</f>
        <v>14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zoomScaleNormal="100" zoomScaleSheetLayoutView="100" workbookViewId="0">
      <selection activeCell="I21" sqref="I21"/>
    </sheetView>
  </sheetViews>
  <sheetFormatPr baseColWidth="10" defaultColWidth="8.7109375" defaultRowHeight="15" x14ac:dyDescent="0.25"/>
  <cols>
    <col min="1" max="2" width="10.5703125" bestFit="1" customWidth="1"/>
    <col min="9" max="9" width="9.85546875" customWidth="1"/>
  </cols>
  <sheetData>
    <row r="1" spans="1:13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  <c r="G1" t="s">
        <v>7</v>
      </c>
      <c r="I1" t="s">
        <v>4</v>
      </c>
      <c r="J1" t="s">
        <v>3</v>
      </c>
      <c r="L1" t="s">
        <v>6</v>
      </c>
      <c r="M1" t="s">
        <v>3</v>
      </c>
    </row>
    <row r="2" spans="1:13" x14ac:dyDescent="0.25">
      <c r="A2" s="2">
        <f>DATE(janvier!A1,4,1)</f>
        <v>43922</v>
      </c>
      <c r="B2" s="3">
        <f>Tableau1811[[#This Row],[jour]]</f>
        <v>43922</v>
      </c>
      <c r="C2" s="1">
        <v>0.33333333333333331</v>
      </c>
      <c r="D2" s="1">
        <v>0.64583333333333337</v>
      </c>
      <c r="E2">
        <f>(Tableau1811[[#This Row],[fin]]-Tableau1811[[#This Row],[debut]])*24</f>
        <v>7.5000000000000018</v>
      </c>
      <c r="F2">
        <f>1+INT(MIN(MOD(Tableau1811[[#This Row],[jour]]-DATE(YEAR(Tableau1811[[#This Row],[jour]])+{-1;0;1},1,5)+WEEKDAY(DATE(YEAR(Tableau1811[[#This Row],[jour]])+{-1;0;1},1,3)),734))/7)</f>
        <v>14</v>
      </c>
      <c r="I2">
        <v>14</v>
      </c>
      <c r="J2">
        <f>IFERROR(SUMPRODUCT(Tableau1811[total]*(Tableau1811[semaine]=Tableau2912[[#This Row],[semaine]])),0)</f>
        <v>37.500000000000007</v>
      </c>
      <c r="L2">
        <v>1</v>
      </c>
      <c r="M2">
        <f>IFERROR(SUMPRODUCT(Tableau1811[total]*(#REF!=Tableau31013[[#This Row],[mois]])),0)</f>
        <v>0</v>
      </c>
    </row>
    <row r="3" spans="1:13" x14ac:dyDescent="0.25">
      <c r="A3" s="2">
        <f>A2+1</f>
        <v>43923</v>
      </c>
      <c r="B3" s="3">
        <f>Tableau1811[[#This Row],[jour]]</f>
        <v>43923</v>
      </c>
      <c r="C3" s="1">
        <v>0.33333333333333331</v>
      </c>
      <c r="D3" s="1">
        <v>0.64583333333333337</v>
      </c>
      <c r="E3">
        <f>(Tableau1811[[#This Row],[fin]]-Tableau1811[[#This Row],[debut]])*24</f>
        <v>7.5000000000000018</v>
      </c>
      <c r="F3">
        <f>1+INT(MIN(MOD(Tableau1811[[#This Row],[jour]]-DATE(YEAR(Tableau1811[[#This Row],[jour]])+{-1;0;1},1,5)+WEEKDAY(DATE(YEAR(Tableau1811[[#This Row],[jour]])+{-1;0;1},1,3)),734))/7)</f>
        <v>14</v>
      </c>
      <c r="I3">
        <v>15</v>
      </c>
      <c r="J3">
        <f>IFERROR(SUMPRODUCT(Tableau1811[total]*(Tableau1811[semaine]=Tableau2912[[#This Row],[semaine]])),0)</f>
        <v>52.500000000000007</v>
      </c>
      <c r="L3">
        <v>2</v>
      </c>
      <c r="M3">
        <f>IFERROR(SUMPRODUCT(Tableau1811[total]*(#REF!=Tableau31013[[#This Row],[mois]])),0)</f>
        <v>0</v>
      </c>
    </row>
    <row r="4" spans="1:13" x14ac:dyDescent="0.25">
      <c r="A4" s="2">
        <f t="shared" ref="A4:A31" si="0">A3+1</f>
        <v>43924</v>
      </c>
      <c r="B4" s="3">
        <f>Tableau1811[[#This Row],[jour]]</f>
        <v>43924</v>
      </c>
      <c r="C4" s="1">
        <v>0.33333333333333331</v>
      </c>
      <c r="D4" s="1">
        <v>0.64583333333333337</v>
      </c>
      <c r="E4">
        <f>(Tableau1811[[#This Row],[fin]]-Tableau1811[[#This Row],[debut]])*24</f>
        <v>7.5000000000000018</v>
      </c>
      <c r="F4">
        <f>1+INT(MIN(MOD(Tableau1811[[#This Row],[jour]]-DATE(YEAR(Tableau1811[[#This Row],[jour]])+{-1;0;1},1,5)+WEEKDAY(DATE(YEAR(Tableau1811[[#This Row],[jour]])+{-1;0;1},1,3)),734))/7)</f>
        <v>14</v>
      </c>
      <c r="I4">
        <v>16</v>
      </c>
      <c r="J4">
        <f>IFERROR(SUMPRODUCT(Tableau1811[total]*(Tableau1811[semaine]=Tableau2912[[#This Row],[semaine]])),0)</f>
        <v>52.500000000000007</v>
      </c>
      <c r="L4">
        <v>3</v>
      </c>
      <c r="M4">
        <f>IFERROR(SUMPRODUCT(Tableau1811[total]*(#REF!=Tableau31013[[#This Row],[mois]])),0)</f>
        <v>0</v>
      </c>
    </row>
    <row r="5" spans="1:13" x14ac:dyDescent="0.25">
      <c r="A5" s="2">
        <f t="shared" si="0"/>
        <v>43925</v>
      </c>
      <c r="B5" s="3">
        <f>Tableau1811[[#This Row],[jour]]</f>
        <v>43925</v>
      </c>
      <c r="C5" s="1">
        <v>0.33333333333333331</v>
      </c>
      <c r="D5" s="1">
        <v>0.64583333333333337</v>
      </c>
      <c r="E5">
        <f>(Tableau1811[[#This Row],[fin]]-Tableau1811[[#This Row],[debut]])*24</f>
        <v>7.5000000000000018</v>
      </c>
      <c r="F5">
        <f>1+INT(MIN(MOD(Tableau1811[[#This Row],[jour]]-DATE(YEAR(Tableau1811[[#This Row],[jour]])+{-1;0;1},1,5)+WEEKDAY(DATE(YEAR(Tableau1811[[#This Row],[jour]])+{-1;0;1},1,3)),734))/7)</f>
        <v>14</v>
      </c>
      <c r="I5">
        <v>17</v>
      </c>
      <c r="J5">
        <f>IFERROR(SUMPRODUCT(Tableau1811[total]*(Tableau1811[semaine]=Tableau2912[[#This Row],[semaine]])),0)</f>
        <v>52.500000000000007</v>
      </c>
      <c r="L5">
        <v>4</v>
      </c>
      <c r="M5">
        <f>IFERROR(SUMPRODUCT(Tableau1811[total]*(#REF!=Tableau31013[[#This Row],[mois]])),0)</f>
        <v>0</v>
      </c>
    </row>
    <row r="6" spans="1:13" x14ac:dyDescent="0.25">
      <c r="A6" s="2">
        <f t="shared" si="0"/>
        <v>43926</v>
      </c>
      <c r="B6" s="3">
        <f>Tableau1811[[#This Row],[jour]]</f>
        <v>43926</v>
      </c>
      <c r="C6" s="1">
        <v>0.33333333333333331</v>
      </c>
      <c r="D6" s="1">
        <v>0.64583333333333337</v>
      </c>
      <c r="E6">
        <f>(Tableau1811[[#This Row],[fin]]-Tableau1811[[#This Row],[debut]])*24</f>
        <v>7.5000000000000018</v>
      </c>
      <c r="F6">
        <f>1+INT(MIN(MOD(Tableau1811[[#This Row],[jour]]-DATE(YEAR(Tableau1811[[#This Row],[jour]])+{-1;0;1},1,5)+WEEKDAY(DATE(YEAR(Tableau1811[[#This Row],[jour]])+{-1;0;1},1,3)),734))/7)</f>
        <v>14</v>
      </c>
      <c r="I6">
        <v>18</v>
      </c>
      <c r="J6">
        <f>IFERROR(SUMPRODUCT(Tableau1811[total]*(Tableau1811[semaine]=Tableau2912[[#This Row],[semaine]])),0)</f>
        <v>22.500000000000007</v>
      </c>
      <c r="L6">
        <v>5</v>
      </c>
      <c r="M6">
        <f>IFERROR(SUMPRODUCT(Tableau1811[total]*(#REF!=Tableau31013[[#This Row],[mois]])),0)</f>
        <v>0</v>
      </c>
    </row>
    <row r="7" spans="1:13" x14ac:dyDescent="0.25">
      <c r="A7" s="2">
        <f t="shared" si="0"/>
        <v>43927</v>
      </c>
      <c r="B7" s="3">
        <f>Tableau1811[[#This Row],[jour]]</f>
        <v>43927</v>
      </c>
      <c r="C7" s="1">
        <v>0.33333333333333331</v>
      </c>
      <c r="D7" s="1">
        <v>0.64583333333333337</v>
      </c>
      <c r="E7">
        <f>(Tableau1811[[#This Row],[fin]]-Tableau1811[[#This Row],[debut]])*24</f>
        <v>7.5000000000000018</v>
      </c>
      <c r="F7">
        <f>1+INT(MIN(MOD(Tableau1811[[#This Row],[jour]]-DATE(YEAR(Tableau1811[[#This Row],[jour]])+{-1;0;1},1,5)+WEEKDAY(DATE(YEAR(Tableau1811[[#This Row],[jour]])+{-1;0;1},1,3)),734))/7)</f>
        <v>15</v>
      </c>
      <c r="L7">
        <v>6</v>
      </c>
      <c r="M7">
        <f>IFERROR(SUMPRODUCT(Tableau1811[total]*(#REF!=Tableau31013[[#This Row],[mois]])),0)</f>
        <v>0</v>
      </c>
    </row>
    <row r="8" spans="1:13" x14ac:dyDescent="0.25">
      <c r="A8" s="2">
        <f t="shared" si="0"/>
        <v>43928</v>
      </c>
      <c r="B8" s="3">
        <f>Tableau1811[[#This Row],[jour]]</f>
        <v>43928</v>
      </c>
      <c r="C8" s="1">
        <v>0.33333333333333331</v>
      </c>
      <c r="D8" s="1">
        <v>0.64583333333333337</v>
      </c>
      <c r="E8">
        <f>(Tableau1811[[#This Row],[fin]]-Tableau1811[[#This Row],[debut]])*24</f>
        <v>7.5000000000000018</v>
      </c>
      <c r="F8">
        <f>1+INT(MIN(MOD(Tableau1811[[#This Row],[jour]]-DATE(YEAR(Tableau1811[[#This Row],[jour]])+{-1;0;1},1,5)+WEEKDAY(DATE(YEAR(Tableau1811[[#This Row],[jour]])+{-1;0;1},1,3)),734))/7)</f>
        <v>15</v>
      </c>
      <c r="L8">
        <v>7</v>
      </c>
      <c r="M8">
        <f>IFERROR(SUMPRODUCT(Tableau1811[total]*(#REF!=Tableau31013[[#This Row],[mois]])),0)</f>
        <v>0</v>
      </c>
    </row>
    <row r="9" spans="1:13" x14ac:dyDescent="0.25">
      <c r="A9" s="2">
        <f t="shared" si="0"/>
        <v>43929</v>
      </c>
      <c r="B9" s="3">
        <f>Tableau1811[[#This Row],[jour]]</f>
        <v>43929</v>
      </c>
      <c r="C9" s="1">
        <v>0.33333333333333331</v>
      </c>
      <c r="D9" s="1">
        <v>0.64583333333333337</v>
      </c>
      <c r="E9">
        <f>(Tableau1811[[#This Row],[fin]]-Tableau1811[[#This Row],[debut]])*24</f>
        <v>7.5000000000000018</v>
      </c>
      <c r="F9">
        <f>1+INT(MIN(MOD(Tableau1811[[#This Row],[jour]]-DATE(YEAR(Tableau1811[[#This Row],[jour]])+{-1;0;1},1,5)+WEEKDAY(DATE(YEAR(Tableau1811[[#This Row],[jour]])+{-1;0;1},1,3)),734))/7)</f>
        <v>15</v>
      </c>
      <c r="L9">
        <v>8</v>
      </c>
      <c r="M9">
        <f>IFERROR(SUMPRODUCT(Tableau1811[total]*(#REF!=Tableau31013[[#This Row],[mois]])),0)</f>
        <v>0</v>
      </c>
    </row>
    <row r="10" spans="1:13" x14ac:dyDescent="0.25">
      <c r="A10" s="2">
        <f t="shared" si="0"/>
        <v>43930</v>
      </c>
      <c r="B10" s="3">
        <f>Tableau1811[[#This Row],[jour]]</f>
        <v>43930</v>
      </c>
      <c r="C10" s="1">
        <v>0.33333333333333331</v>
      </c>
      <c r="D10" s="1">
        <v>0.64583333333333337</v>
      </c>
      <c r="E10">
        <f>(Tableau1811[[#This Row],[fin]]-Tableau1811[[#This Row],[debut]])*24</f>
        <v>7.5000000000000018</v>
      </c>
      <c r="F10">
        <f>1+INT(MIN(MOD(Tableau1811[[#This Row],[jour]]-DATE(YEAR(Tableau1811[[#This Row],[jour]])+{-1;0;1},1,5)+WEEKDAY(DATE(YEAR(Tableau1811[[#This Row],[jour]])+{-1;0;1},1,3)),734))/7)</f>
        <v>15</v>
      </c>
      <c r="L10">
        <v>9</v>
      </c>
      <c r="M10">
        <f>IFERROR(SUMPRODUCT(Tableau1811[total]*(#REF!=Tableau31013[[#This Row],[mois]])),0)</f>
        <v>0</v>
      </c>
    </row>
    <row r="11" spans="1:13" x14ac:dyDescent="0.25">
      <c r="A11" s="2">
        <f t="shared" si="0"/>
        <v>43931</v>
      </c>
      <c r="B11" s="3">
        <f>Tableau1811[[#This Row],[jour]]</f>
        <v>43931</v>
      </c>
      <c r="C11" s="1">
        <v>0.33333333333333331</v>
      </c>
      <c r="D11" s="1">
        <v>0.64583333333333337</v>
      </c>
      <c r="E11">
        <f>(Tableau1811[[#This Row],[fin]]-Tableau1811[[#This Row],[debut]])*24</f>
        <v>7.5000000000000018</v>
      </c>
      <c r="F11">
        <f>1+INT(MIN(MOD(Tableau1811[[#This Row],[jour]]-DATE(YEAR(Tableau1811[[#This Row],[jour]])+{-1;0;1},1,5)+WEEKDAY(DATE(YEAR(Tableau1811[[#This Row],[jour]])+{-1;0;1},1,3)),734))/7)</f>
        <v>15</v>
      </c>
      <c r="L11">
        <v>10</v>
      </c>
      <c r="M11">
        <f>IFERROR(SUMPRODUCT(Tableau1811[total]*(#REF!=Tableau31013[[#This Row],[mois]])),0)</f>
        <v>0</v>
      </c>
    </row>
    <row r="12" spans="1:13" x14ac:dyDescent="0.25">
      <c r="A12" s="2">
        <f t="shared" si="0"/>
        <v>43932</v>
      </c>
      <c r="B12" s="3">
        <f>Tableau1811[[#This Row],[jour]]</f>
        <v>43932</v>
      </c>
      <c r="C12" s="1">
        <v>0.33333333333333331</v>
      </c>
      <c r="D12" s="1">
        <v>0.64583333333333337</v>
      </c>
      <c r="E12">
        <f>(Tableau1811[[#This Row],[fin]]-Tableau1811[[#This Row],[debut]])*24</f>
        <v>7.5000000000000018</v>
      </c>
      <c r="F12">
        <f>1+INT(MIN(MOD(Tableau1811[[#This Row],[jour]]-DATE(YEAR(Tableau1811[[#This Row],[jour]])+{-1;0;1},1,5)+WEEKDAY(DATE(YEAR(Tableau1811[[#This Row],[jour]])+{-1;0;1},1,3)),734))/7)</f>
        <v>15</v>
      </c>
      <c r="L12">
        <v>11</v>
      </c>
      <c r="M12">
        <f>IFERROR(SUMPRODUCT(Tableau1811[total]*(#REF!=Tableau31013[[#This Row],[mois]])),0)</f>
        <v>0</v>
      </c>
    </row>
    <row r="13" spans="1:13" x14ac:dyDescent="0.25">
      <c r="A13" s="2">
        <f t="shared" si="0"/>
        <v>43933</v>
      </c>
      <c r="B13" s="3">
        <f>Tableau1811[[#This Row],[jour]]</f>
        <v>43933</v>
      </c>
      <c r="C13" s="1">
        <v>0.33333333333333331</v>
      </c>
      <c r="D13" s="1">
        <v>0.64583333333333337</v>
      </c>
      <c r="E13">
        <f>(Tableau1811[[#This Row],[fin]]-Tableau1811[[#This Row],[debut]])*24</f>
        <v>7.5000000000000018</v>
      </c>
      <c r="F13">
        <f>1+INT(MIN(MOD(Tableau1811[[#This Row],[jour]]-DATE(YEAR(Tableau1811[[#This Row],[jour]])+{-1;0;1},1,5)+WEEKDAY(DATE(YEAR(Tableau1811[[#This Row],[jour]])+{-1;0;1},1,3)),734))/7)</f>
        <v>15</v>
      </c>
      <c r="L13">
        <v>12</v>
      </c>
      <c r="M13">
        <f>IFERROR(SUMPRODUCT(Tableau1811[total]*(#REF!=Tableau31013[[#This Row],[mois]])),0)</f>
        <v>0</v>
      </c>
    </row>
    <row r="14" spans="1:13" x14ac:dyDescent="0.25">
      <c r="A14" s="2">
        <f t="shared" si="0"/>
        <v>43934</v>
      </c>
      <c r="B14" s="3">
        <f>Tableau1811[[#This Row],[jour]]</f>
        <v>43934</v>
      </c>
      <c r="C14" s="1">
        <v>0.33333333333333331</v>
      </c>
      <c r="D14" s="1">
        <v>0.64583333333333337</v>
      </c>
      <c r="E14">
        <f>(Tableau1811[[#This Row],[fin]]-Tableau1811[[#This Row],[debut]])*24</f>
        <v>7.5000000000000018</v>
      </c>
      <c r="F14">
        <f>1+INT(MIN(MOD(Tableau1811[[#This Row],[jour]]-DATE(YEAR(Tableau1811[[#This Row],[jour]])+{-1;0;1},1,5)+WEEKDAY(DATE(YEAR(Tableau1811[[#This Row],[jour]])+{-1;0;1},1,3)),734))/7)</f>
        <v>16</v>
      </c>
    </row>
    <row r="15" spans="1:13" x14ac:dyDescent="0.25">
      <c r="A15" s="2">
        <f t="shared" si="0"/>
        <v>43935</v>
      </c>
      <c r="B15" s="3">
        <f>Tableau1811[[#This Row],[jour]]</f>
        <v>43935</v>
      </c>
      <c r="C15" s="1">
        <v>0.33333333333333331</v>
      </c>
      <c r="D15" s="1">
        <v>0.64583333333333337</v>
      </c>
      <c r="E15">
        <f>(Tableau1811[[#This Row],[fin]]-Tableau1811[[#This Row],[debut]])*24</f>
        <v>7.5000000000000018</v>
      </c>
      <c r="F15">
        <f>1+INT(MIN(MOD(Tableau1811[[#This Row],[jour]]-DATE(YEAR(Tableau1811[[#This Row],[jour]])+{-1;0;1},1,5)+WEEKDAY(DATE(YEAR(Tableau1811[[#This Row],[jour]])+{-1;0;1},1,3)),734))/7)</f>
        <v>16</v>
      </c>
    </row>
    <row r="16" spans="1:13" x14ac:dyDescent="0.25">
      <c r="A16" s="2">
        <f t="shared" si="0"/>
        <v>43936</v>
      </c>
      <c r="B16" s="3">
        <f>Tableau1811[[#This Row],[jour]]</f>
        <v>43936</v>
      </c>
      <c r="C16" s="1">
        <v>0.33333333333333331</v>
      </c>
      <c r="D16" s="1">
        <v>0.64583333333333337</v>
      </c>
      <c r="E16">
        <f>(Tableau1811[[#This Row],[fin]]-Tableau1811[[#This Row],[debut]])*24</f>
        <v>7.5000000000000018</v>
      </c>
      <c r="F16">
        <f>1+INT(MIN(MOD(Tableau1811[[#This Row],[jour]]-DATE(YEAR(Tableau1811[[#This Row],[jour]])+{-1;0;1},1,5)+WEEKDAY(DATE(YEAR(Tableau1811[[#This Row],[jour]])+{-1;0;1},1,3)),734))/7)</f>
        <v>16</v>
      </c>
    </row>
    <row r="17" spans="1:6" x14ac:dyDescent="0.25">
      <c r="A17" s="2">
        <f t="shared" si="0"/>
        <v>43937</v>
      </c>
      <c r="B17" s="3">
        <f>Tableau1811[[#This Row],[jour]]</f>
        <v>43937</v>
      </c>
      <c r="C17" s="1">
        <v>0.33333333333333331</v>
      </c>
      <c r="D17" s="1">
        <v>0.64583333333333337</v>
      </c>
      <c r="E17">
        <f>(Tableau1811[[#This Row],[fin]]-Tableau1811[[#This Row],[debut]])*24</f>
        <v>7.5000000000000018</v>
      </c>
      <c r="F17">
        <f>1+INT(MIN(MOD(Tableau1811[[#This Row],[jour]]-DATE(YEAR(Tableau1811[[#This Row],[jour]])+{-1;0;1},1,5)+WEEKDAY(DATE(YEAR(Tableau1811[[#This Row],[jour]])+{-1;0;1},1,3)),734))/7)</f>
        <v>16</v>
      </c>
    </row>
    <row r="18" spans="1:6" x14ac:dyDescent="0.25">
      <c r="A18" s="2">
        <f t="shared" si="0"/>
        <v>43938</v>
      </c>
      <c r="B18" s="3">
        <f>Tableau1811[[#This Row],[jour]]</f>
        <v>43938</v>
      </c>
      <c r="C18" s="1">
        <v>0.33333333333333331</v>
      </c>
      <c r="D18" s="1">
        <v>0.64583333333333337</v>
      </c>
      <c r="E18">
        <f>(Tableau1811[[#This Row],[fin]]-Tableau1811[[#This Row],[debut]])*24</f>
        <v>7.5000000000000018</v>
      </c>
      <c r="F18">
        <f>1+INT(MIN(MOD(Tableau1811[[#This Row],[jour]]-DATE(YEAR(Tableau1811[[#This Row],[jour]])+{-1;0;1},1,5)+WEEKDAY(DATE(YEAR(Tableau1811[[#This Row],[jour]])+{-1;0;1},1,3)),734))/7)</f>
        <v>16</v>
      </c>
    </row>
    <row r="19" spans="1:6" x14ac:dyDescent="0.25">
      <c r="A19" s="2">
        <f t="shared" si="0"/>
        <v>43939</v>
      </c>
      <c r="B19" s="3">
        <f>Tableau1811[[#This Row],[jour]]</f>
        <v>43939</v>
      </c>
      <c r="C19" s="1">
        <v>0.33333333333333331</v>
      </c>
      <c r="D19" s="1">
        <v>0.64583333333333337</v>
      </c>
      <c r="E19">
        <f>(Tableau1811[[#This Row],[fin]]-Tableau1811[[#This Row],[debut]])*24</f>
        <v>7.5000000000000018</v>
      </c>
      <c r="F19">
        <f>1+INT(MIN(MOD(Tableau1811[[#This Row],[jour]]-DATE(YEAR(Tableau1811[[#This Row],[jour]])+{-1;0;1},1,5)+WEEKDAY(DATE(YEAR(Tableau1811[[#This Row],[jour]])+{-1;0;1},1,3)),734))/7)</f>
        <v>16</v>
      </c>
    </row>
    <row r="20" spans="1:6" x14ac:dyDescent="0.25">
      <c r="A20" s="2">
        <f t="shared" si="0"/>
        <v>43940</v>
      </c>
      <c r="B20" s="3">
        <f>Tableau1811[[#This Row],[jour]]</f>
        <v>43940</v>
      </c>
      <c r="C20" s="1">
        <v>0.33333333333333331</v>
      </c>
      <c r="D20" s="1">
        <v>0.64583333333333337</v>
      </c>
      <c r="E20">
        <f>(Tableau1811[[#This Row],[fin]]-Tableau1811[[#This Row],[debut]])*24</f>
        <v>7.5000000000000018</v>
      </c>
      <c r="F20">
        <f>1+INT(MIN(MOD(Tableau1811[[#This Row],[jour]]-DATE(YEAR(Tableau1811[[#This Row],[jour]])+{-1;0;1},1,5)+WEEKDAY(DATE(YEAR(Tableau1811[[#This Row],[jour]])+{-1;0;1},1,3)),734))/7)</f>
        <v>16</v>
      </c>
    </row>
    <row r="21" spans="1:6" x14ac:dyDescent="0.25">
      <c r="A21" s="2">
        <f t="shared" si="0"/>
        <v>43941</v>
      </c>
      <c r="B21" s="3">
        <f>Tableau1811[[#This Row],[jour]]</f>
        <v>43941</v>
      </c>
      <c r="C21" s="1">
        <v>0.33333333333333331</v>
      </c>
      <c r="D21" s="1">
        <v>0.64583333333333337</v>
      </c>
      <c r="E21">
        <f>(Tableau1811[[#This Row],[fin]]-Tableau1811[[#This Row],[debut]])*24</f>
        <v>7.5000000000000018</v>
      </c>
      <c r="F21">
        <f>1+INT(MIN(MOD(Tableau1811[[#This Row],[jour]]-DATE(YEAR(Tableau1811[[#This Row],[jour]])+{-1;0;1},1,5)+WEEKDAY(DATE(YEAR(Tableau1811[[#This Row],[jour]])+{-1;0;1},1,3)),734))/7)</f>
        <v>17</v>
      </c>
    </row>
    <row r="22" spans="1:6" x14ac:dyDescent="0.25">
      <c r="A22" s="2">
        <f t="shared" si="0"/>
        <v>43942</v>
      </c>
      <c r="B22" s="3">
        <f>Tableau1811[[#This Row],[jour]]</f>
        <v>43942</v>
      </c>
      <c r="C22" s="1">
        <v>0.33333333333333331</v>
      </c>
      <c r="D22" s="1">
        <v>0.64583333333333337</v>
      </c>
      <c r="E22">
        <f>(Tableau1811[[#This Row],[fin]]-Tableau1811[[#This Row],[debut]])*24</f>
        <v>7.5000000000000018</v>
      </c>
      <c r="F22">
        <f>1+INT(MIN(MOD(Tableau1811[[#This Row],[jour]]-DATE(YEAR(Tableau1811[[#This Row],[jour]])+{-1;0;1},1,5)+WEEKDAY(DATE(YEAR(Tableau1811[[#This Row],[jour]])+{-1;0;1},1,3)),734))/7)</f>
        <v>17</v>
      </c>
    </row>
    <row r="23" spans="1:6" x14ac:dyDescent="0.25">
      <c r="A23" s="2">
        <f t="shared" si="0"/>
        <v>43943</v>
      </c>
      <c r="B23" s="3">
        <f>Tableau1811[[#This Row],[jour]]</f>
        <v>43943</v>
      </c>
      <c r="C23" s="1">
        <v>0.33333333333333331</v>
      </c>
      <c r="D23" s="1">
        <v>0.64583333333333337</v>
      </c>
      <c r="E23">
        <f>(Tableau1811[[#This Row],[fin]]-Tableau1811[[#This Row],[debut]])*24</f>
        <v>7.5000000000000018</v>
      </c>
      <c r="F23">
        <f>1+INT(MIN(MOD(Tableau1811[[#This Row],[jour]]-DATE(YEAR(Tableau1811[[#This Row],[jour]])+{-1;0;1},1,5)+WEEKDAY(DATE(YEAR(Tableau1811[[#This Row],[jour]])+{-1;0;1},1,3)),734))/7)</f>
        <v>17</v>
      </c>
    </row>
    <row r="24" spans="1:6" x14ac:dyDescent="0.25">
      <c r="A24" s="2">
        <f t="shared" si="0"/>
        <v>43944</v>
      </c>
      <c r="B24" s="3">
        <f>Tableau1811[[#This Row],[jour]]</f>
        <v>43944</v>
      </c>
      <c r="C24" s="1">
        <v>0.33333333333333331</v>
      </c>
      <c r="D24" s="1">
        <v>0.64583333333333337</v>
      </c>
      <c r="E24">
        <f>(Tableau1811[[#This Row],[fin]]-Tableau1811[[#This Row],[debut]])*24</f>
        <v>7.5000000000000018</v>
      </c>
      <c r="F24">
        <f>1+INT(MIN(MOD(Tableau1811[[#This Row],[jour]]-DATE(YEAR(Tableau1811[[#This Row],[jour]])+{-1;0;1},1,5)+WEEKDAY(DATE(YEAR(Tableau1811[[#This Row],[jour]])+{-1;0;1},1,3)),734))/7)</f>
        <v>17</v>
      </c>
    </row>
    <row r="25" spans="1:6" x14ac:dyDescent="0.25">
      <c r="A25" s="2">
        <f t="shared" si="0"/>
        <v>43945</v>
      </c>
      <c r="B25" s="3">
        <f>Tableau1811[[#This Row],[jour]]</f>
        <v>43945</v>
      </c>
      <c r="C25" s="1">
        <v>0.33333333333333331</v>
      </c>
      <c r="D25" s="1">
        <v>0.64583333333333337</v>
      </c>
      <c r="E25">
        <f>(Tableau1811[[#This Row],[fin]]-Tableau1811[[#This Row],[debut]])*24</f>
        <v>7.5000000000000018</v>
      </c>
      <c r="F25">
        <f>1+INT(MIN(MOD(Tableau1811[[#This Row],[jour]]-DATE(YEAR(Tableau1811[[#This Row],[jour]])+{-1;0;1},1,5)+WEEKDAY(DATE(YEAR(Tableau1811[[#This Row],[jour]])+{-1;0;1},1,3)),734))/7)</f>
        <v>17</v>
      </c>
    </row>
    <row r="26" spans="1:6" x14ac:dyDescent="0.25">
      <c r="A26" s="2">
        <f t="shared" si="0"/>
        <v>43946</v>
      </c>
      <c r="B26" s="3">
        <f>Tableau1811[[#This Row],[jour]]</f>
        <v>43946</v>
      </c>
      <c r="C26" s="1">
        <v>0.33333333333333331</v>
      </c>
      <c r="D26" s="1">
        <v>0.64583333333333337</v>
      </c>
      <c r="E26">
        <f>(Tableau1811[[#This Row],[fin]]-Tableau1811[[#This Row],[debut]])*24</f>
        <v>7.5000000000000018</v>
      </c>
      <c r="F26">
        <f>1+INT(MIN(MOD(Tableau1811[[#This Row],[jour]]-DATE(YEAR(Tableau1811[[#This Row],[jour]])+{-1;0;1},1,5)+WEEKDAY(DATE(YEAR(Tableau1811[[#This Row],[jour]])+{-1;0;1},1,3)),734))/7)</f>
        <v>17</v>
      </c>
    </row>
    <row r="27" spans="1:6" x14ac:dyDescent="0.25">
      <c r="A27" s="2">
        <f t="shared" si="0"/>
        <v>43947</v>
      </c>
      <c r="B27" s="3">
        <f>Tableau1811[[#This Row],[jour]]</f>
        <v>43947</v>
      </c>
      <c r="C27" s="1">
        <v>0.33333333333333331</v>
      </c>
      <c r="D27" s="1">
        <v>0.64583333333333337</v>
      </c>
      <c r="E27">
        <f>(Tableau1811[[#This Row],[fin]]-Tableau1811[[#This Row],[debut]])*24</f>
        <v>7.5000000000000018</v>
      </c>
      <c r="F27">
        <f>1+INT(MIN(MOD(Tableau1811[[#This Row],[jour]]-DATE(YEAR(Tableau1811[[#This Row],[jour]])+{-1;0;1},1,5)+WEEKDAY(DATE(YEAR(Tableau1811[[#This Row],[jour]])+{-1;0;1},1,3)),734))/7)</f>
        <v>17</v>
      </c>
    </row>
    <row r="28" spans="1:6" x14ac:dyDescent="0.25">
      <c r="A28" s="2">
        <f t="shared" si="0"/>
        <v>43948</v>
      </c>
      <c r="B28" s="3">
        <f>Tableau1811[[#This Row],[jour]]</f>
        <v>43948</v>
      </c>
      <c r="C28" s="1">
        <v>0.33333333333333331</v>
      </c>
      <c r="D28" s="1">
        <v>0.64583333333333337</v>
      </c>
      <c r="E28">
        <f>(Tableau1811[[#This Row],[fin]]-Tableau1811[[#This Row],[debut]])*24</f>
        <v>7.5000000000000018</v>
      </c>
      <c r="F28">
        <f>1+INT(MIN(MOD(Tableau1811[[#This Row],[jour]]-DATE(YEAR(Tableau1811[[#This Row],[jour]])+{-1;0;1},1,5)+WEEKDAY(DATE(YEAR(Tableau1811[[#This Row],[jour]])+{-1;0;1},1,3)),734))/7)</f>
        <v>18</v>
      </c>
    </row>
    <row r="29" spans="1:6" x14ac:dyDescent="0.25">
      <c r="A29" s="2">
        <f t="shared" si="0"/>
        <v>43949</v>
      </c>
      <c r="B29" s="3">
        <f>Tableau1811[[#This Row],[jour]]</f>
        <v>43949</v>
      </c>
      <c r="C29" s="1">
        <v>0.33333333333333331</v>
      </c>
      <c r="D29" s="1">
        <v>0.64583333333333337</v>
      </c>
      <c r="E29">
        <f>(Tableau1811[[#This Row],[fin]]-Tableau1811[[#This Row],[debut]])*24</f>
        <v>7.5000000000000018</v>
      </c>
      <c r="F29">
        <f>1+INT(MIN(MOD(Tableau1811[[#This Row],[jour]]-DATE(YEAR(Tableau1811[[#This Row],[jour]])+{-1;0;1},1,5)+WEEKDAY(DATE(YEAR(Tableau1811[[#This Row],[jour]])+{-1;0;1},1,3)),734))/7)</f>
        <v>18</v>
      </c>
    </row>
    <row r="30" spans="1:6" x14ac:dyDescent="0.25">
      <c r="A30" s="2">
        <f t="shared" si="0"/>
        <v>43950</v>
      </c>
      <c r="B30" s="3">
        <f>Tableau1811[[#This Row],[jour]]</f>
        <v>43950</v>
      </c>
      <c r="C30" s="1">
        <v>0.33333333333333331</v>
      </c>
      <c r="D30" s="1">
        <v>0.64583333333333337</v>
      </c>
      <c r="E30">
        <f>(Tableau1811[[#This Row],[fin]]-Tableau1811[[#This Row],[debut]])*24</f>
        <v>7.5000000000000018</v>
      </c>
      <c r="F30">
        <f>1+INT(MIN(MOD(Tableau1811[[#This Row],[jour]]-DATE(YEAR(Tableau1811[[#This Row],[jour]])+{-1;0;1},1,5)+WEEKDAY(DATE(YEAR(Tableau1811[[#This Row],[jour]])+{-1;0;1},1,3)),734))/7)</f>
        <v>18</v>
      </c>
    </row>
    <row r="31" spans="1:6" x14ac:dyDescent="0.25">
      <c r="A31" s="2">
        <f t="shared" si="0"/>
        <v>43951</v>
      </c>
      <c r="B31" s="3">
        <f>Tableau1811[[#This Row],[jour]]</f>
        <v>43951</v>
      </c>
      <c r="C31" s="1"/>
      <c r="D31" s="1"/>
      <c r="E31">
        <f>(Tableau1811[[#This Row],[fin]]-Tableau1811[[#This Row],[debut]])*24</f>
        <v>0</v>
      </c>
      <c r="F31">
        <f>1+INT(MIN(MOD(Tableau1811[[#This Row],[jour]]-DATE(YEAR(Tableau1811[[#This Row],[jour]])+{-1;0;1},1,5)+WEEKDAY(DATE(YEAR(Tableau1811[[#This Row],[jour]])+{-1;0;1},1,3)),734))/7)</f>
        <v>18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avril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mahtallah</dc:creator>
  <cp:lastModifiedBy>DOMERCQ, Ghislain (ALTRAN TECHNOLOGIES)</cp:lastModifiedBy>
  <dcterms:created xsi:type="dcterms:W3CDTF">2016-12-01T17:43:55Z</dcterms:created>
  <dcterms:modified xsi:type="dcterms:W3CDTF">2017-01-04T10:16:27Z</dcterms:modified>
</cp:coreProperties>
</file>